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Zakázky - Realizace\Liberec - ZŠ Náměstí Míru\02_Vypracování\DPS\- rozpočet\2018-02-26-přidání položek-změna v A\Vybavení odborných učeben\"/>
    </mc:Choice>
  </mc:AlternateContent>
  <bookViews>
    <workbookView xWindow="0" yWindow="0" windowWidth="21570" windowHeight="8145" tabRatio="917"/>
  </bookViews>
  <sheets>
    <sheet name="Stavba" sheetId="1" r:id="rId1"/>
    <sheet name="VzorPolozky" sheetId="10" state="hidden" r:id="rId2"/>
    <sheet name="01 2017063.4 Pol" sheetId="12" r:id="rId3"/>
    <sheet name="02 2017063.4 Pol" sheetId="13" r:id="rId4"/>
    <sheet name="03 2017063.4 Pol" sheetId="14" r:id="rId5"/>
    <sheet name="04 2017063.4" sheetId="15" r:id="rId6"/>
    <sheet name="05 2017063.4" sheetId="16" r:id="rId7"/>
  </sheets>
  <externalReferences>
    <externalReference r:id="rId8"/>
  </externalReferences>
  <definedNames>
    <definedName name="CelkemDPHVypocet" localSheetId="0">Stavba!$H$43</definedName>
    <definedName name="CenaCelkem">Stavba!$G$22</definedName>
    <definedName name="CenaCelkemBezDPH">Stavba!$G$21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Stavba!$G$17</definedName>
    <definedName name="DPHZakl">Stavba!$G$19</definedName>
    <definedName name="dpsc" localSheetId="0">Stavba!$C$13</definedName>
    <definedName name="IČO" localSheetId="0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2017063.4 Pol'!$1:$7</definedName>
    <definedName name="_xlnm.Print_Titles" localSheetId="3">'02 2017063.4 Pol'!$1:$7</definedName>
    <definedName name="_xlnm.Print_Titles" localSheetId="4">'03 2017063.4 Pol'!$1:$7</definedName>
    <definedName name="oadresa">Stavba!$D$6</definedName>
    <definedName name="Objednatel" localSheetId="0">Stavba!$D$5</definedName>
    <definedName name="Objekt" localSheetId="0">Stavba!$B$31</definedName>
    <definedName name="_xlnm.Print_Area" localSheetId="2">'01 2017063.4 Pol'!$A$1:$W$513</definedName>
    <definedName name="_xlnm.Print_Area" localSheetId="3">'02 2017063.4 Pol'!$A$1:$W$54</definedName>
    <definedName name="_xlnm.Print_Area" localSheetId="4">'03 2017063.4 Pol'!$A$1:$W$345</definedName>
    <definedName name="_xlnm.Print_Area" localSheetId="0">Stavba!$A$1:$J$76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Stavba!$E$16</definedName>
    <definedName name="SazbaDPH1">'[1]Krycí list'!$C$30</definedName>
    <definedName name="SazbaDPH2" localSheetId="0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>Stavba!$G$16</definedName>
    <definedName name="ZakladDPHSniVypocet" localSheetId="0">Stavba!$F$43</definedName>
    <definedName name="ZakladDPHZakl">Stavba!$G$18</definedName>
    <definedName name="ZakladDPHZaklVypocet" localSheetId="0">Stavba!$G$43</definedName>
    <definedName name="Zaokrouhleni">Stavba!$G$20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U13" i="15" l="1"/>
  <c r="Q13" i="15"/>
  <c r="O13" i="15"/>
  <c r="K13" i="15"/>
  <c r="I13" i="15"/>
  <c r="G13" i="15"/>
  <c r="M13" i="15" s="1"/>
  <c r="U11" i="15"/>
  <c r="Q11" i="15"/>
  <c r="O11" i="15"/>
  <c r="K11" i="15"/>
  <c r="I11" i="15"/>
  <c r="G11" i="15"/>
  <c r="M11" i="15" s="1"/>
  <c r="U322" i="14"/>
  <c r="Q322" i="14"/>
  <c r="O322" i="14"/>
  <c r="K322" i="14"/>
  <c r="I322" i="14"/>
  <c r="G322" i="14"/>
  <c r="U320" i="14"/>
  <c r="Q320" i="14"/>
  <c r="O320" i="14"/>
  <c r="K320" i="14"/>
  <c r="I320" i="14"/>
  <c r="G320" i="14"/>
  <c r="M320" i="14" s="1"/>
  <c r="U318" i="14"/>
  <c r="Q318" i="14"/>
  <c r="O318" i="14"/>
  <c r="K318" i="14"/>
  <c r="I318" i="14"/>
  <c r="G318" i="14"/>
  <c r="M318" i="14" s="1"/>
  <c r="U315" i="14"/>
  <c r="Q315" i="14"/>
  <c r="O315" i="14"/>
  <c r="K315" i="14"/>
  <c r="I315" i="14"/>
  <c r="G315" i="14"/>
  <c r="M315" i="14" s="1"/>
  <c r="U307" i="14"/>
  <c r="Q307" i="14"/>
  <c r="O307" i="14"/>
  <c r="K307" i="14"/>
  <c r="I307" i="14"/>
  <c r="G307" i="14"/>
  <c r="M307" i="14" s="1"/>
  <c r="M322" i="14" l="1"/>
  <c r="G343" i="14"/>
  <c r="AD16" i="15"/>
  <c r="U9" i="15"/>
  <c r="Q9" i="15"/>
  <c r="O9" i="15"/>
  <c r="K9" i="15"/>
  <c r="I9" i="15"/>
  <c r="G9" i="15"/>
  <c r="H29" i="16"/>
  <c r="AD16" i="16"/>
  <c r="AZ14" i="16"/>
  <c r="U13" i="16"/>
  <c r="Q13" i="16"/>
  <c r="O13" i="16"/>
  <c r="K13" i="16"/>
  <c r="I13" i="16"/>
  <c r="G13" i="16"/>
  <c r="M13" i="16" s="1"/>
  <c r="AZ12" i="16"/>
  <c r="U11" i="16"/>
  <c r="Q11" i="16"/>
  <c r="O11" i="16"/>
  <c r="K11" i="16"/>
  <c r="I11" i="16"/>
  <c r="G11" i="16"/>
  <c r="M11" i="16" s="1"/>
  <c r="AZ10" i="16"/>
  <c r="U9" i="16"/>
  <c r="Q9" i="16"/>
  <c r="O9" i="16"/>
  <c r="K9" i="16"/>
  <c r="I9" i="16"/>
  <c r="G9" i="16"/>
  <c r="M9" i="15" l="1"/>
  <c r="G8" i="15"/>
  <c r="G16" i="15"/>
  <c r="G39" i="1" s="1"/>
  <c r="I39" i="1" s="1"/>
  <c r="H39" i="1" s="1"/>
  <c r="G16" i="16"/>
  <c r="G41" i="1" s="1"/>
  <c r="I41" i="1" s="1"/>
  <c r="H41" i="1" s="1"/>
  <c r="I8" i="15"/>
  <c r="U8" i="15"/>
  <c r="O8" i="15"/>
  <c r="M8" i="15"/>
  <c r="K8" i="15"/>
  <c r="AE16" i="15"/>
  <c r="Q8" i="15"/>
  <c r="AE16" i="16"/>
  <c r="U8" i="16"/>
  <c r="K8" i="16"/>
  <c r="M9" i="16"/>
  <c r="Q8" i="16"/>
  <c r="I8" i="16"/>
  <c r="G8" i="16"/>
  <c r="G30" i="16" s="1"/>
  <c r="O8" i="16"/>
  <c r="I29" i="16"/>
  <c r="G35" i="15" l="1"/>
  <c r="H35" i="15" s="1"/>
  <c r="I35" i="15" s="1"/>
  <c r="H34" i="15"/>
  <c r="M8" i="16"/>
  <c r="H30" i="16"/>
  <c r="H31" i="16" s="1"/>
  <c r="G31" i="16"/>
  <c r="H52" i="13"/>
  <c r="H343" i="14"/>
  <c r="H36" i="15" l="1"/>
  <c r="G36" i="15"/>
  <c r="I34" i="15"/>
  <c r="I36" i="15" s="1"/>
  <c r="I30" i="16"/>
  <c r="I31" i="16" s="1"/>
  <c r="I343" i="14"/>
  <c r="I52" i="13"/>
  <c r="AZ305" i="14" l="1"/>
  <c r="AZ279" i="14"/>
  <c r="AZ277" i="14"/>
  <c r="AZ276" i="14"/>
  <c r="AZ251" i="14"/>
  <c r="AZ249" i="14"/>
  <c r="AZ247" i="14"/>
  <c r="AZ245" i="14"/>
  <c r="AZ243" i="14"/>
  <c r="AZ241" i="14"/>
  <c r="AZ237" i="14"/>
  <c r="AZ194" i="14"/>
  <c r="AZ192" i="14"/>
  <c r="AZ191" i="14"/>
  <c r="AZ182" i="14"/>
  <c r="AZ180" i="14"/>
  <c r="AZ178" i="14"/>
  <c r="AZ176" i="14"/>
  <c r="AZ174" i="14"/>
  <c r="AZ172" i="14"/>
  <c r="AZ170" i="14"/>
  <c r="AZ163" i="14"/>
  <c r="AZ161" i="14"/>
  <c r="AZ156" i="14"/>
  <c r="AZ154" i="14"/>
  <c r="AZ152" i="14"/>
  <c r="AZ148" i="14"/>
  <c r="AZ144" i="14"/>
  <c r="AZ141" i="14"/>
  <c r="AZ133" i="14"/>
  <c r="AZ131" i="14"/>
  <c r="AZ114" i="14"/>
  <c r="AZ112" i="14"/>
  <c r="AZ98" i="14"/>
  <c r="AZ94" i="14"/>
  <c r="AZ85" i="14"/>
  <c r="AZ83" i="14"/>
  <c r="AZ81" i="14"/>
  <c r="AZ79" i="14"/>
  <c r="AZ77" i="14"/>
  <c r="AZ70" i="14"/>
  <c r="AZ64" i="14"/>
  <c r="AZ61" i="14"/>
  <c r="AZ59" i="14"/>
  <c r="AZ49" i="14"/>
  <c r="AZ47" i="14"/>
  <c r="AZ35" i="14"/>
  <c r="AZ24" i="14"/>
  <c r="AZ22" i="14"/>
  <c r="AZ20" i="14"/>
  <c r="AZ18" i="14"/>
  <c r="AZ15" i="14"/>
  <c r="AZ12" i="14"/>
  <c r="AZ10" i="14"/>
  <c r="G9" i="14"/>
  <c r="M9" i="14" s="1"/>
  <c r="I9" i="14"/>
  <c r="K9" i="14"/>
  <c r="O9" i="14"/>
  <c r="Q9" i="14"/>
  <c r="U9" i="14"/>
  <c r="G11" i="14"/>
  <c r="M11" i="14" s="1"/>
  <c r="I11" i="14"/>
  <c r="K11" i="14"/>
  <c r="O11" i="14"/>
  <c r="Q11" i="14"/>
  <c r="U11" i="14"/>
  <c r="G13" i="14"/>
  <c r="M13" i="14" s="1"/>
  <c r="I13" i="14"/>
  <c r="K13" i="14"/>
  <c r="O13" i="14"/>
  <c r="Q13" i="14"/>
  <c r="U13" i="14"/>
  <c r="G14" i="14"/>
  <c r="M14" i="14" s="1"/>
  <c r="I14" i="14"/>
  <c r="K14" i="14"/>
  <c r="O14" i="14"/>
  <c r="Q14" i="14"/>
  <c r="U14" i="14"/>
  <c r="G16" i="14"/>
  <c r="M16" i="14" s="1"/>
  <c r="I16" i="14"/>
  <c r="K16" i="14"/>
  <c r="O16" i="14"/>
  <c r="Q16" i="14"/>
  <c r="U16" i="14"/>
  <c r="G19" i="14"/>
  <c r="M19" i="14" s="1"/>
  <c r="I19" i="14"/>
  <c r="K19" i="14"/>
  <c r="O19" i="14"/>
  <c r="Q19" i="14"/>
  <c r="U19" i="14"/>
  <c r="G21" i="14"/>
  <c r="M21" i="14" s="1"/>
  <c r="I21" i="14"/>
  <c r="K21" i="14"/>
  <c r="O21" i="14"/>
  <c r="Q21" i="14"/>
  <c r="U21" i="14"/>
  <c r="G23" i="14"/>
  <c r="M23" i="14" s="1"/>
  <c r="I23" i="14"/>
  <c r="K23" i="14"/>
  <c r="O23" i="14"/>
  <c r="Q23" i="14"/>
  <c r="U23" i="14"/>
  <c r="G25" i="14"/>
  <c r="M25" i="14" s="1"/>
  <c r="I25" i="14"/>
  <c r="K25" i="14"/>
  <c r="O25" i="14"/>
  <c r="Q25" i="14"/>
  <c r="U25" i="14"/>
  <c r="G28" i="14"/>
  <c r="M28" i="14" s="1"/>
  <c r="I28" i="14"/>
  <c r="K28" i="14"/>
  <c r="O28" i="14"/>
  <c r="Q28" i="14"/>
  <c r="U28" i="14"/>
  <c r="G33" i="14"/>
  <c r="M33" i="14" s="1"/>
  <c r="I33" i="14"/>
  <c r="K33" i="14"/>
  <c r="O33" i="14"/>
  <c r="Q33" i="14"/>
  <c r="U33" i="14"/>
  <c r="G34" i="14"/>
  <c r="M34" i="14" s="1"/>
  <c r="I34" i="14"/>
  <c r="K34" i="14"/>
  <c r="O34" i="14"/>
  <c r="Q34" i="14"/>
  <c r="U34" i="14"/>
  <c r="G36" i="14"/>
  <c r="M36" i="14" s="1"/>
  <c r="I36" i="14"/>
  <c r="K36" i="14"/>
  <c r="O36" i="14"/>
  <c r="Q36" i="14"/>
  <c r="U36" i="14"/>
  <c r="G38" i="14"/>
  <c r="M38" i="14" s="1"/>
  <c r="I38" i="14"/>
  <c r="K38" i="14"/>
  <c r="O38" i="14"/>
  <c r="Q38" i="14"/>
  <c r="U38" i="14"/>
  <c r="G39" i="14"/>
  <c r="M39" i="14" s="1"/>
  <c r="I39" i="14"/>
  <c r="K39" i="14"/>
  <c r="O39" i="14"/>
  <c r="Q39" i="14"/>
  <c r="U39" i="14"/>
  <c r="G40" i="14"/>
  <c r="M40" i="14" s="1"/>
  <c r="I40" i="14"/>
  <c r="K40" i="14"/>
  <c r="O40" i="14"/>
  <c r="Q40" i="14"/>
  <c r="U40" i="14"/>
  <c r="G42" i="14"/>
  <c r="M42" i="14" s="1"/>
  <c r="I42" i="14"/>
  <c r="K42" i="14"/>
  <c r="O42" i="14"/>
  <c r="Q42" i="14"/>
  <c r="U42" i="14"/>
  <c r="G44" i="14"/>
  <c r="M44" i="14" s="1"/>
  <c r="I44" i="14"/>
  <c r="K44" i="14"/>
  <c r="O44" i="14"/>
  <c r="Q44" i="14"/>
  <c r="U44" i="14"/>
  <c r="G46" i="14"/>
  <c r="M46" i="14" s="1"/>
  <c r="I46" i="14"/>
  <c r="K46" i="14"/>
  <c r="O46" i="14"/>
  <c r="Q46" i="14"/>
  <c r="U46" i="14"/>
  <c r="G48" i="14"/>
  <c r="M48" i="14" s="1"/>
  <c r="I48" i="14"/>
  <c r="K48" i="14"/>
  <c r="O48" i="14"/>
  <c r="Q48" i="14"/>
  <c r="U48" i="14"/>
  <c r="G50" i="14"/>
  <c r="M50" i="14" s="1"/>
  <c r="I50" i="14"/>
  <c r="K50" i="14"/>
  <c r="O50" i="14"/>
  <c r="Q50" i="14"/>
  <c r="U50" i="14"/>
  <c r="G58" i="14"/>
  <c r="M58" i="14" s="1"/>
  <c r="I58" i="14"/>
  <c r="K58" i="14"/>
  <c r="O58" i="14"/>
  <c r="Q58" i="14"/>
  <c r="U58" i="14"/>
  <c r="G60" i="14"/>
  <c r="M60" i="14" s="1"/>
  <c r="I60" i="14"/>
  <c r="K60" i="14"/>
  <c r="O60" i="14"/>
  <c r="Q60" i="14"/>
  <c r="U60" i="14"/>
  <c r="G63" i="14"/>
  <c r="M63" i="14" s="1"/>
  <c r="I63" i="14"/>
  <c r="K63" i="14"/>
  <c r="O63" i="14"/>
  <c r="Q63" i="14"/>
  <c r="U63" i="14"/>
  <c r="G65" i="14"/>
  <c r="M65" i="14" s="1"/>
  <c r="I65" i="14"/>
  <c r="K65" i="14"/>
  <c r="O65" i="14"/>
  <c r="Q65" i="14"/>
  <c r="U65" i="14"/>
  <c r="G67" i="14"/>
  <c r="M67" i="14" s="1"/>
  <c r="I67" i="14"/>
  <c r="K67" i="14"/>
  <c r="O67" i="14"/>
  <c r="Q67" i="14"/>
  <c r="U67" i="14"/>
  <c r="G69" i="14"/>
  <c r="M69" i="14" s="1"/>
  <c r="I69" i="14"/>
  <c r="K69" i="14"/>
  <c r="O69" i="14"/>
  <c r="Q69" i="14"/>
  <c r="U69" i="14"/>
  <c r="G72" i="14"/>
  <c r="M72" i="14" s="1"/>
  <c r="I72" i="14"/>
  <c r="K72" i="14"/>
  <c r="O72" i="14"/>
  <c r="Q72" i="14"/>
  <c r="U72" i="14"/>
  <c r="G73" i="14"/>
  <c r="M73" i="14" s="1"/>
  <c r="I73" i="14"/>
  <c r="K73" i="14"/>
  <c r="O73" i="14"/>
  <c r="Q73" i="14"/>
  <c r="U73" i="14"/>
  <c r="G74" i="14"/>
  <c r="M74" i="14" s="1"/>
  <c r="I74" i="14"/>
  <c r="K74" i="14"/>
  <c r="O74" i="14"/>
  <c r="Q74" i="14"/>
  <c r="U74" i="14"/>
  <c r="G75" i="14"/>
  <c r="M75" i="14" s="1"/>
  <c r="I75" i="14"/>
  <c r="K75" i="14"/>
  <c r="O75" i="14"/>
  <c r="Q75" i="14"/>
  <c r="U75" i="14"/>
  <c r="G76" i="14"/>
  <c r="M76" i="14" s="1"/>
  <c r="I76" i="14"/>
  <c r="K76" i="14"/>
  <c r="O76" i="14"/>
  <c r="Q76" i="14"/>
  <c r="U76" i="14"/>
  <c r="G78" i="14"/>
  <c r="M78" i="14" s="1"/>
  <c r="I78" i="14"/>
  <c r="K78" i="14"/>
  <c r="O78" i="14"/>
  <c r="Q78" i="14"/>
  <c r="U78" i="14"/>
  <c r="G80" i="14"/>
  <c r="M80" i="14" s="1"/>
  <c r="I80" i="14"/>
  <c r="K80" i="14"/>
  <c r="O80" i="14"/>
  <c r="Q80" i="14"/>
  <c r="U80" i="14"/>
  <c r="G82" i="14"/>
  <c r="M82" i="14" s="1"/>
  <c r="I82" i="14"/>
  <c r="K82" i="14"/>
  <c r="O82" i="14"/>
  <c r="Q82" i="14"/>
  <c r="U82" i="14"/>
  <c r="G84" i="14"/>
  <c r="M84" i="14" s="1"/>
  <c r="I84" i="14"/>
  <c r="K84" i="14"/>
  <c r="O84" i="14"/>
  <c r="Q84" i="14"/>
  <c r="U84" i="14"/>
  <c r="G88" i="14"/>
  <c r="M88" i="14" s="1"/>
  <c r="I88" i="14"/>
  <c r="K88" i="14"/>
  <c r="O88" i="14"/>
  <c r="Q88" i="14"/>
  <c r="U88" i="14"/>
  <c r="G93" i="14"/>
  <c r="M93" i="14" s="1"/>
  <c r="I93" i="14"/>
  <c r="K93" i="14"/>
  <c r="O93" i="14"/>
  <c r="Q93" i="14"/>
  <c r="U93" i="14"/>
  <c r="G95" i="14"/>
  <c r="M95" i="14" s="1"/>
  <c r="I95" i="14"/>
  <c r="K95" i="14"/>
  <c r="O95" i="14"/>
  <c r="Q95" i="14"/>
  <c r="U95" i="14"/>
  <c r="G97" i="14"/>
  <c r="M97" i="14" s="1"/>
  <c r="I97" i="14"/>
  <c r="K97" i="14"/>
  <c r="O97" i="14"/>
  <c r="Q97" i="14"/>
  <c r="U97" i="14"/>
  <c r="G99" i="14"/>
  <c r="M99" i="14" s="1"/>
  <c r="I99" i="14"/>
  <c r="K99" i="14"/>
  <c r="O99" i="14"/>
  <c r="Q99" i="14"/>
  <c r="U99" i="14"/>
  <c r="G101" i="14"/>
  <c r="M101" i="14" s="1"/>
  <c r="I101" i="14"/>
  <c r="K101" i="14"/>
  <c r="O101" i="14"/>
  <c r="Q101" i="14"/>
  <c r="U101" i="14"/>
  <c r="G102" i="14"/>
  <c r="M102" i="14" s="1"/>
  <c r="I102" i="14"/>
  <c r="K102" i="14"/>
  <c r="O102" i="14"/>
  <c r="Q102" i="14"/>
  <c r="U102" i="14"/>
  <c r="G103" i="14"/>
  <c r="M103" i="14" s="1"/>
  <c r="I103" i="14"/>
  <c r="K103" i="14"/>
  <c r="O103" i="14"/>
  <c r="Q103" i="14"/>
  <c r="U103" i="14"/>
  <c r="G104" i="14"/>
  <c r="M104" i="14" s="1"/>
  <c r="I104" i="14"/>
  <c r="K104" i="14"/>
  <c r="O104" i="14"/>
  <c r="Q104" i="14"/>
  <c r="U104" i="14"/>
  <c r="G105" i="14"/>
  <c r="M105" i="14" s="1"/>
  <c r="I105" i="14"/>
  <c r="K105" i="14"/>
  <c r="O105" i="14"/>
  <c r="Q105" i="14"/>
  <c r="U105" i="14"/>
  <c r="G111" i="14"/>
  <c r="M111" i="14" s="1"/>
  <c r="I111" i="14"/>
  <c r="K111" i="14"/>
  <c r="O111" i="14"/>
  <c r="Q111" i="14"/>
  <c r="U111" i="14"/>
  <c r="G113" i="14"/>
  <c r="M113" i="14" s="1"/>
  <c r="I113" i="14"/>
  <c r="K113" i="14"/>
  <c r="O113" i="14"/>
  <c r="Q113" i="14"/>
  <c r="U113" i="14"/>
  <c r="G115" i="14"/>
  <c r="M115" i="14" s="1"/>
  <c r="I115" i="14"/>
  <c r="K115" i="14"/>
  <c r="O115" i="14"/>
  <c r="Q115" i="14"/>
  <c r="U115" i="14"/>
  <c r="G117" i="14"/>
  <c r="M117" i="14" s="1"/>
  <c r="I117" i="14"/>
  <c r="K117" i="14"/>
  <c r="O117" i="14"/>
  <c r="Q117" i="14"/>
  <c r="U117" i="14"/>
  <c r="G118" i="14"/>
  <c r="M118" i="14" s="1"/>
  <c r="I118" i="14"/>
  <c r="K118" i="14"/>
  <c r="O118" i="14"/>
  <c r="Q118" i="14"/>
  <c r="U118" i="14"/>
  <c r="G120" i="14"/>
  <c r="M120" i="14" s="1"/>
  <c r="I120" i="14"/>
  <c r="K120" i="14"/>
  <c r="O120" i="14"/>
  <c r="Q120" i="14"/>
  <c r="U120" i="14"/>
  <c r="G122" i="14"/>
  <c r="M122" i="14" s="1"/>
  <c r="I122" i="14"/>
  <c r="K122" i="14"/>
  <c r="O122" i="14"/>
  <c r="Q122" i="14"/>
  <c r="U122" i="14"/>
  <c r="G123" i="14"/>
  <c r="M123" i="14" s="1"/>
  <c r="I123" i="14"/>
  <c r="K123" i="14"/>
  <c r="O123" i="14"/>
  <c r="Q123" i="14"/>
  <c r="U123" i="14"/>
  <c r="G125" i="14"/>
  <c r="M125" i="14" s="1"/>
  <c r="I125" i="14"/>
  <c r="K125" i="14"/>
  <c r="O125" i="14"/>
  <c r="Q125" i="14"/>
  <c r="U125" i="14"/>
  <c r="G126" i="14"/>
  <c r="M126" i="14" s="1"/>
  <c r="I126" i="14"/>
  <c r="K126" i="14"/>
  <c r="O126" i="14"/>
  <c r="Q126" i="14"/>
  <c r="U126" i="14"/>
  <c r="G128" i="14"/>
  <c r="M128" i="14" s="1"/>
  <c r="I128" i="14"/>
  <c r="K128" i="14"/>
  <c r="O128" i="14"/>
  <c r="Q128" i="14"/>
  <c r="U128" i="14"/>
  <c r="G130" i="14"/>
  <c r="M130" i="14" s="1"/>
  <c r="I130" i="14"/>
  <c r="K130" i="14"/>
  <c r="O130" i="14"/>
  <c r="Q130" i="14"/>
  <c r="U130" i="14"/>
  <c r="G132" i="14"/>
  <c r="M132" i="14" s="1"/>
  <c r="I132" i="14"/>
  <c r="K132" i="14"/>
  <c r="O132" i="14"/>
  <c r="Q132" i="14"/>
  <c r="U132" i="14"/>
  <c r="G135" i="14"/>
  <c r="M135" i="14" s="1"/>
  <c r="I135" i="14"/>
  <c r="K135" i="14"/>
  <c r="O135" i="14"/>
  <c r="Q135" i="14"/>
  <c r="U135" i="14"/>
  <c r="G137" i="14"/>
  <c r="M137" i="14" s="1"/>
  <c r="I137" i="14"/>
  <c r="K137" i="14"/>
  <c r="O137" i="14"/>
  <c r="Q137" i="14"/>
  <c r="U137" i="14"/>
  <c r="G140" i="14"/>
  <c r="M140" i="14" s="1"/>
  <c r="I140" i="14"/>
  <c r="K140" i="14"/>
  <c r="O140" i="14"/>
  <c r="Q140" i="14"/>
  <c r="U140" i="14"/>
  <c r="G143" i="14"/>
  <c r="M143" i="14" s="1"/>
  <c r="I143" i="14"/>
  <c r="K143" i="14"/>
  <c r="O143" i="14"/>
  <c r="Q143" i="14"/>
  <c r="U143" i="14"/>
  <c r="G145" i="14"/>
  <c r="M145" i="14" s="1"/>
  <c r="I145" i="14"/>
  <c r="K145" i="14"/>
  <c r="O145" i="14"/>
  <c r="Q145" i="14"/>
  <c r="U145" i="14"/>
  <c r="G147" i="14"/>
  <c r="M147" i="14" s="1"/>
  <c r="I147" i="14"/>
  <c r="K147" i="14"/>
  <c r="O147" i="14"/>
  <c r="Q147" i="14"/>
  <c r="U147" i="14"/>
  <c r="G149" i="14"/>
  <c r="M149" i="14" s="1"/>
  <c r="I149" i="14"/>
  <c r="K149" i="14"/>
  <c r="O149" i="14"/>
  <c r="Q149" i="14"/>
  <c r="U149" i="14"/>
  <c r="G151" i="14"/>
  <c r="M151" i="14" s="1"/>
  <c r="I151" i="14"/>
  <c r="K151" i="14"/>
  <c r="O151" i="14"/>
  <c r="Q151" i="14"/>
  <c r="U151" i="14"/>
  <c r="G153" i="14"/>
  <c r="M153" i="14" s="1"/>
  <c r="I153" i="14"/>
  <c r="K153" i="14"/>
  <c r="O153" i="14"/>
  <c r="Q153" i="14"/>
  <c r="U153" i="14"/>
  <c r="G155" i="14"/>
  <c r="M155" i="14" s="1"/>
  <c r="I155" i="14"/>
  <c r="K155" i="14"/>
  <c r="O155" i="14"/>
  <c r="Q155" i="14"/>
  <c r="U155" i="14"/>
  <c r="G157" i="14"/>
  <c r="M157" i="14" s="1"/>
  <c r="I157" i="14"/>
  <c r="K157" i="14"/>
  <c r="O157" i="14"/>
  <c r="Q157" i="14"/>
  <c r="U157" i="14"/>
  <c r="G159" i="14"/>
  <c r="M159" i="14" s="1"/>
  <c r="I159" i="14"/>
  <c r="K159" i="14"/>
  <c r="O159" i="14"/>
  <c r="Q159" i="14"/>
  <c r="U159" i="14"/>
  <c r="G160" i="14"/>
  <c r="M160" i="14" s="1"/>
  <c r="I160" i="14"/>
  <c r="K160" i="14"/>
  <c r="O160" i="14"/>
  <c r="Q160" i="14"/>
  <c r="U160" i="14"/>
  <c r="G162" i="14"/>
  <c r="M162" i="14" s="1"/>
  <c r="I162" i="14"/>
  <c r="K162" i="14"/>
  <c r="O162" i="14"/>
  <c r="Q162" i="14"/>
  <c r="U162" i="14"/>
  <c r="G169" i="14"/>
  <c r="M169" i="14" s="1"/>
  <c r="I169" i="14"/>
  <c r="K169" i="14"/>
  <c r="O169" i="14"/>
  <c r="Q169" i="14"/>
  <c r="U169" i="14"/>
  <c r="G171" i="14"/>
  <c r="M171" i="14" s="1"/>
  <c r="I171" i="14"/>
  <c r="K171" i="14"/>
  <c r="O171" i="14"/>
  <c r="Q171" i="14"/>
  <c r="U171" i="14"/>
  <c r="G173" i="14"/>
  <c r="M173" i="14" s="1"/>
  <c r="I173" i="14"/>
  <c r="K173" i="14"/>
  <c r="O173" i="14"/>
  <c r="Q173" i="14"/>
  <c r="U173" i="14"/>
  <c r="G175" i="14"/>
  <c r="M175" i="14" s="1"/>
  <c r="I175" i="14"/>
  <c r="K175" i="14"/>
  <c r="O175" i="14"/>
  <c r="Q175" i="14"/>
  <c r="U175" i="14"/>
  <c r="G177" i="14"/>
  <c r="M177" i="14" s="1"/>
  <c r="I177" i="14"/>
  <c r="K177" i="14"/>
  <c r="O177" i="14"/>
  <c r="Q177" i="14"/>
  <c r="U177" i="14"/>
  <c r="G179" i="14"/>
  <c r="M179" i="14" s="1"/>
  <c r="I179" i="14"/>
  <c r="K179" i="14"/>
  <c r="O179" i="14"/>
  <c r="Q179" i="14"/>
  <c r="U179" i="14"/>
  <c r="G181" i="14"/>
  <c r="M181" i="14" s="1"/>
  <c r="I181" i="14"/>
  <c r="K181" i="14"/>
  <c r="O181" i="14"/>
  <c r="Q181" i="14"/>
  <c r="U181" i="14"/>
  <c r="G183" i="14"/>
  <c r="M183" i="14" s="1"/>
  <c r="I183" i="14"/>
  <c r="K183" i="14"/>
  <c r="O183" i="14"/>
  <c r="Q183" i="14"/>
  <c r="U183" i="14"/>
  <c r="G190" i="14"/>
  <c r="M190" i="14" s="1"/>
  <c r="I190" i="14"/>
  <c r="K190" i="14"/>
  <c r="O190" i="14"/>
  <c r="Q190" i="14"/>
  <c r="U190" i="14"/>
  <c r="G193" i="14"/>
  <c r="M193" i="14" s="1"/>
  <c r="I193" i="14"/>
  <c r="K193" i="14"/>
  <c r="O193" i="14"/>
  <c r="Q193" i="14"/>
  <c r="U193" i="14"/>
  <c r="G195" i="14"/>
  <c r="M195" i="14" s="1"/>
  <c r="I195" i="14"/>
  <c r="K195" i="14"/>
  <c r="O195" i="14"/>
  <c r="Q195" i="14"/>
  <c r="U195" i="14"/>
  <c r="G203" i="14"/>
  <c r="M203" i="14" s="1"/>
  <c r="I203" i="14"/>
  <c r="K203" i="14"/>
  <c r="O203" i="14"/>
  <c r="Q203" i="14"/>
  <c r="U203" i="14"/>
  <c r="G205" i="14"/>
  <c r="I205" i="14"/>
  <c r="K205" i="14"/>
  <c r="M205" i="14"/>
  <c r="O205" i="14"/>
  <c r="Q205" i="14"/>
  <c r="U205" i="14"/>
  <c r="G219" i="14"/>
  <c r="M219" i="14" s="1"/>
  <c r="I219" i="14"/>
  <c r="K219" i="14"/>
  <c r="O219" i="14"/>
  <c r="Q219" i="14"/>
  <c r="U219" i="14"/>
  <c r="G228" i="14"/>
  <c r="M228" i="14" s="1"/>
  <c r="I228" i="14"/>
  <c r="K228" i="14"/>
  <c r="O228" i="14"/>
  <c r="Q228" i="14"/>
  <c r="U228" i="14"/>
  <c r="G236" i="14"/>
  <c r="M236" i="14" s="1"/>
  <c r="I236" i="14"/>
  <c r="K236" i="14"/>
  <c r="O236" i="14"/>
  <c r="Q236" i="14"/>
  <c r="U236" i="14"/>
  <c r="G240" i="14"/>
  <c r="M240" i="14" s="1"/>
  <c r="I240" i="14"/>
  <c r="K240" i="14"/>
  <c r="O240" i="14"/>
  <c r="Q240" i="14"/>
  <c r="U240" i="14"/>
  <c r="G242" i="14"/>
  <c r="M242" i="14" s="1"/>
  <c r="I242" i="14"/>
  <c r="K242" i="14"/>
  <c r="O242" i="14"/>
  <c r="Q242" i="14"/>
  <c r="U242" i="14"/>
  <c r="G244" i="14"/>
  <c r="M244" i="14" s="1"/>
  <c r="I244" i="14"/>
  <c r="K244" i="14"/>
  <c r="O244" i="14"/>
  <c r="Q244" i="14"/>
  <c r="U244" i="14"/>
  <c r="G246" i="14"/>
  <c r="I246" i="14"/>
  <c r="K246" i="14"/>
  <c r="O246" i="14"/>
  <c r="Q246" i="14"/>
  <c r="U246" i="14"/>
  <c r="G248" i="14"/>
  <c r="M248" i="14" s="1"/>
  <c r="I248" i="14"/>
  <c r="K248" i="14"/>
  <c r="O248" i="14"/>
  <c r="Q248" i="14"/>
  <c r="U248" i="14"/>
  <c r="G250" i="14"/>
  <c r="M250" i="14" s="1"/>
  <c r="I250" i="14"/>
  <c r="K250" i="14"/>
  <c r="O250" i="14"/>
  <c r="Q250" i="14"/>
  <c r="U250" i="14"/>
  <c r="G252" i="14"/>
  <c r="M252" i="14" s="1"/>
  <c r="I252" i="14"/>
  <c r="K252" i="14"/>
  <c r="O252" i="14"/>
  <c r="Q252" i="14"/>
  <c r="U252" i="14"/>
  <c r="G260" i="14"/>
  <c r="M260" i="14" s="1"/>
  <c r="I260" i="14"/>
  <c r="K260" i="14"/>
  <c r="O260" i="14"/>
  <c r="Q260" i="14"/>
  <c r="U260" i="14"/>
  <c r="G268" i="14"/>
  <c r="M268" i="14" s="1"/>
  <c r="I268" i="14"/>
  <c r="K268" i="14"/>
  <c r="O268" i="14"/>
  <c r="Q268" i="14"/>
  <c r="U268" i="14"/>
  <c r="G275" i="14"/>
  <c r="M275" i="14" s="1"/>
  <c r="I275" i="14"/>
  <c r="K275" i="14"/>
  <c r="O275" i="14"/>
  <c r="Q275" i="14"/>
  <c r="U275" i="14"/>
  <c r="G278" i="14"/>
  <c r="M278" i="14" s="1"/>
  <c r="I278" i="14"/>
  <c r="K278" i="14"/>
  <c r="O278" i="14"/>
  <c r="Q278" i="14"/>
  <c r="U278" i="14"/>
  <c r="G280" i="14"/>
  <c r="M280" i="14" s="1"/>
  <c r="I280" i="14"/>
  <c r="K280" i="14"/>
  <c r="O280" i="14"/>
  <c r="Q280" i="14"/>
  <c r="U280" i="14"/>
  <c r="G288" i="14"/>
  <c r="M288" i="14" s="1"/>
  <c r="I288" i="14"/>
  <c r="K288" i="14"/>
  <c r="O288" i="14"/>
  <c r="Q288" i="14"/>
  <c r="U288" i="14"/>
  <c r="G290" i="14"/>
  <c r="M290" i="14" s="1"/>
  <c r="I290" i="14"/>
  <c r="K290" i="14"/>
  <c r="O290" i="14"/>
  <c r="Q290" i="14"/>
  <c r="U290" i="14"/>
  <c r="G304" i="14"/>
  <c r="M304" i="14" s="1"/>
  <c r="I304" i="14"/>
  <c r="K304" i="14"/>
  <c r="O304" i="14"/>
  <c r="Q304" i="14"/>
  <c r="U304" i="14"/>
  <c r="AD325" i="14"/>
  <c r="F37" i="1" s="1"/>
  <c r="AZ28" i="13"/>
  <c r="AZ26" i="13"/>
  <c r="AZ24" i="13"/>
  <c r="AZ22" i="13"/>
  <c r="AZ20" i="13"/>
  <c r="AZ18" i="13"/>
  <c r="AZ16" i="13"/>
  <c r="AZ14" i="13"/>
  <c r="AZ12" i="13"/>
  <c r="G9" i="13"/>
  <c r="M9" i="13" s="1"/>
  <c r="I9" i="13"/>
  <c r="K9" i="13"/>
  <c r="O9" i="13"/>
  <c r="Q9" i="13"/>
  <c r="U9" i="13"/>
  <c r="G11" i="13"/>
  <c r="I11" i="13"/>
  <c r="K11" i="13"/>
  <c r="O11" i="13"/>
  <c r="Q11" i="13"/>
  <c r="U11" i="13"/>
  <c r="G13" i="13"/>
  <c r="M13" i="13" s="1"/>
  <c r="I13" i="13"/>
  <c r="K13" i="13"/>
  <c r="O13" i="13"/>
  <c r="Q13" i="13"/>
  <c r="U13" i="13"/>
  <c r="G15" i="13"/>
  <c r="M15" i="13" s="1"/>
  <c r="I15" i="13"/>
  <c r="K15" i="13"/>
  <c r="O15" i="13"/>
  <c r="Q15" i="13"/>
  <c r="U15" i="13"/>
  <c r="G17" i="13"/>
  <c r="M17" i="13" s="1"/>
  <c r="I17" i="13"/>
  <c r="K17" i="13"/>
  <c r="O17" i="13"/>
  <c r="Q17" i="13"/>
  <c r="U17" i="13"/>
  <c r="G19" i="13"/>
  <c r="M19" i="13" s="1"/>
  <c r="I19" i="13"/>
  <c r="K19" i="13"/>
  <c r="O19" i="13"/>
  <c r="Q19" i="13"/>
  <c r="U19" i="13"/>
  <c r="G21" i="13"/>
  <c r="M21" i="13" s="1"/>
  <c r="I21" i="13"/>
  <c r="K21" i="13"/>
  <c r="O21" i="13"/>
  <c r="Q21" i="13"/>
  <c r="U21" i="13"/>
  <c r="G23" i="13"/>
  <c r="M23" i="13" s="1"/>
  <c r="I23" i="13"/>
  <c r="K23" i="13"/>
  <c r="O23" i="13"/>
  <c r="Q23" i="13"/>
  <c r="U23" i="13"/>
  <c r="G25" i="13"/>
  <c r="M25" i="13" s="1"/>
  <c r="I25" i="13"/>
  <c r="K25" i="13"/>
  <c r="O25" i="13"/>
  <c r="Q25" i="13"/>
  <c r="U25" i="13"/>
  <c r="G27" i="13"/>
  <c r="M27" i="13" s="1"/>
  <c r="I27" i="13"/>
  <c r="K27" i="13"/>
  <c r="O27" i="13"/>
  <c r="Q27" i="13"/>
  <c r="U27" i="13"/>
  <c r="G29" i="13"/>
  <c r="M29" i="13" s="1"/>
  <c r="I29" i="13"/>
  <c r="K29" i="13"/>
  <c r="O29" i="13"/>
  <c r="Q29" i="13"/>
  <c r="U29" i="13"/>
  <c r="G31" i="13"/>
  <c r="M31" i="13" s="1"/>
  <c r="I31" i="13"/>
  <c r="K31" i="13"/>
  <c r="O31" i="13"/>
  <c r="Q31" i="13"/>
  <c r="U31" i="13"/>
  <c r="AD34" i="13"/>
  <c r="F35" i="1" s="1"/>
  <c r="AZ487" i="12"/>
  <c r="AZ485" i="12"/>
  <c r="AZ483" i="12"/>
  <c r="AZ481" i="12"/>
  <c r="AZ479" i="12"/>
  <c r="AZ472" i="12"/>
  <c r="AZ470" i="12"/>
  <c r="AZ468" i="12"/>
  <c r="AZ466" i="12"/>
  <c r="AZ464" i="12"/>
  <c r="AZ457" i="12"/>
  <c r="AZ455" i="12"/>
  <c r="AZ453" i="12"/>
  <c r="AZ451" i="12"/>
  <c r="AZ449" i="12"/>
  <c r="AZ442" i="12"/>
  <c r="AZ440" i="12"/>
  <c r="AZ438" i="12"/>
  <c r="AZ436" i="12"/>
  <c r="AZ434" i="12"/>
  <c r="AZ421" i="12"/>
  <c r="AZ390" i="12"/>
  <c r="AZ388" i="12"/>
  <c r="AZ386" i="12"/>
  <c r="AZ382" i="12"/>
  <c r="AZ363" i="12"/>
  <c r="AZ329" i="12"/>
  <c r="AZ327" i="12"/>
  <c r="AZ326" i="12"/>
  <c r="AZ323" i="12"/>
  <c r="AZ319" i="12"/>
  <c r="AZ302" i="12"/>
  <c r="AZ300" i="12"/>
  <c r="AZ298" i="12"/>
  <c r="AZ296" i="12"/>
  <c r="AZ294" i="12"/>
  <c r="AZ292" i="12"/>
  <c r="AZ285" i="12"/>
  <c r="AZ283" i="12"/>
  <c r="AZ281" i="12"/>
  <c r="AZ279" i="12"/>
  <c r="AZ277" i="12"/>
  <c r="AZ275" i="12"/>
  <c r="AZ257" i="12"/>
  <c r="AZ253" i="12"/>
  <c r="AZ251" i="12"/>
  <c r="AZ249" i="12"/>
  <c r="AZ247" i="12"/>
  <c r="AZ245" i="12"/>
  <c r="AZ243" i="12"/>
  <c r="AZ241" i="12"/>
  <c r="AZ239" i="12"/>
  <c r="AZ237" i="12"/>
  <c r="AZ235" i="12"/>
  <c r="AZ233" i="12"/>
  <c r="AZ231" i="12"/>
  <c r="AZ229" i="12"/>
  <c r="AZ227" i="12"/>
  <c r="AZ225" i="12"/>
  <c r="AZ216" i="12"/>
  <c r="AZ214" i="12"/>
  <c r="AZ212" i="12"/>
  <c r="AZ210" i="12"/>
  <c r="AZ208" i="12"/>
  <c r="AZ206" i="12"/>
  <c r="AZ204" i="12"/>
  <c r="AZ202" i="12"/>
  <c r="AZ200" i="12"/>
  <c r="AZ198" i="12"/>
  <c r="AZ193" i="12"/>
  <c r="AZ191" i="12"/>
  <c r="AZ190" i="12"/>
  <c r="AZ188" i="12"/>
  <c r="AZ186" i="12"/>
  <c r="AZ184" i="12"/>
  <c r="AZ182" i="12"/>
  <c r="AZ180" i="12"/>
  <c r="AZ177" i="12"/>
  <c r="AZ175" i="12"/>
  <c r="AZ172" i="12"/>
  <c r="AZ165" i="12"/>
  <c r="AZ156" i="12"/>
  <c r="AZ154" i="12"/>
  <c r="AZ152" i="12"/>
  <c r="AZ142" i="12"/>
  <c r="AZ140" i="12"/>
  <c r="AZ132" i="12"/>
  <c r="AZ130" i="12"/>
  <c r="AZ127" i="12"/>
  <c r="AZ118" i="12"/>
  <c r="AZ110" i="12"/>
  <c r="AZ108" i="12"/>
  <c r="AZ106" i="12"/>
  <c r="AZ104" i="12"/>
  <c r="AZ102" i="12"/>
  <c r="AZ96" i="12"/>
  <c r="AZ93" i="12"/>
  <c r="AZ90" i="12"/>
  <c r="AZ88" i="12"/>
  <c r="AZ84" i="12"/>
  <c r="AZ82" i="12"/>
  <c r="AZ80" i="12"/>
  <c r="AZ72" i="12"/>
  <c r="AZ63" i="12"/>
  <c r="AZ61" i="12"/>
  <c r="AZ59" i="12"/>
  <c r="AZ57" i="12"/>
  <c r="AZ55" i="12"/>
  <c r="AZ45" i="12"/>
  <c r="AZ43" i="12"/>
  <c r="AZ41" i="12"/>
  <c r="AZ39" i="12"/>
  <c r="AZ37" i="12"/>
  <c r="AZ34" i="12"/>
  <c r="AZ32" i="12"/>
  <c r="G9" i="12"/>
  <c r="M9" i="12" s="1"/>
  <c r="I9" i="12"/>
  <c r="K9" i="12"/>
  <c r="O9" i="12"/>
  <c r="Q9" i="12"/>
  <c r="U9" i="12"/>
  <c r="G17" i="12"/>
  <c r="I17" i="12"/>
  <c r="K17" i="12"/>
  <c r="O17" i="12"/>
  <c r="Q17" i="12"/>
  <c r="U1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6" i="12"/>
  <c r="M56" i="12" s="1"/>
  <c r="I56" i="12"/>
  <c r="K56" i="12"/>
  <c r="O56" i="12"/>
  <c r="Q56" i="12"/>
  <c r="U56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3" i="12"/>
  <c r="I73" i="12"/>
  <c r="K73" i="12"/>
  <c r="M73" i="12"/>
  <c r="O73" i="12"/>
  <c r="Q73" i="12"/>
  <c r="U73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1" i="12"/>
  <c r="I81" i="12"/>
  <c r="K81" i="12"/>
  <c r="M81" i="12"/>
  <c r="O81" i="12"/>
  <c r="Q81" i="12"/>
  <c r="U81" i="12"/>
  <c r="G83" i="12"/>
  <c r="M83" i="12" s="1"/>
  <c r="I83" i="12"/>
  <c r="K83" i="12"/>
  <c r="O83" i="12"/>
  <c r="Q83" i="12"/>
  <c r="U83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9" i="12"/>
  <c r="M89" i="12" s="1"/>
  <c r="I89" i="12"/>
  <c r="K89" i="12"/>
  <c r="O89" i="12"/>
  <c r="Q89" i="12"/>
  <c r="U89" i="12"/>
  <c r="G92" i="12"/>
  <c r="M92" i="12" s="1"/>
  <c r="I92" i="12"/>
  <c r="K92" i="12"/>
  <c r="O92" i="12"/>
  <c r="Q92" i="12"/>
  <c r="U92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1" i="12"/>
  <c r="M101" i="12" s="1"/>
  <c r="I101" i="12"/>
  <c r="K101" i="12"/>
  <c r="O101" i="12"/>
  <c r="Q101" i="12"/>
  <c r="U101" i="12"/>
  <c r="G103" i="12"/>
  <c r="M103" i="12" s="1"/>
  <c r="I103" i="12"/>
  <c r="K103" i="12"/>
  <c r="O103" i="12"/>
  <c r="Q103" i="12"/>
  <c r="U103" i="12"/>
  <c r="G105" i="12"/>
  <c r="M105" i="12" s="1"/>
  <c r="I105" i="12"/>
  <c r="K105" i="12"/>
  <c r="O105" i="12"/>
  <c r="Q105" i="12"/>
  <c r="U105" i="12"/>
  <c r="G107" i="12"/>
  <c r="M107" i="12" s="1"/>
  <c r="I107" i="12"/>
  <c r="K107" i="12"/>
  <c r="O107" i="12"/>
  <c r="Q107" i="12"/>
  <c r="U107" i="12"/>
  <c r="G109" i="12"/>
  <c r="M109" i="12" s="1"/>
  <c r="I109" i="12"/>
  <c r="K109" i="12"/>
  <c r="O109" i="12"/>
  <c r="Q109" i="12"/>
  <c r="U109" i="12"/>
  <c r="G111" i="12"/>
  <c r="M111" i="12" s="1"/>
  <c r="I111" i="12"/>
  <c r="K111" i="12"/>
  <c r="O111" i="12"/>
  <c r="Q111" i="12"/>
  <c r="U111" i="12"/>
  <c r="G113" i="12"/>
  <c r="M113" i="12" s="1"/>
  <c r="I113" i="12"/>
  <c r="K113" i="12"/>
  <c r="O113" i="12"/>
  <c r="Q113" i="12"/>
  <c r="U113" i="12"/>
  <c r="G115" i="12"/>
  <c r="M115" i="12" s="1"/>
  <c r="I115" i="12"/>
  <c r="K115" i="12"/>
  <c r="O115" i="12"/>
  <c r="Q115" i="12"/>
  <c r="U115" i="12"/>
  <c r="G117" i="12"/>
  <c r="M117" i="12" s="1"/>
  <c r="I117" i="12"/>
  <c r="K117" i="12"/>
  <c r="O117" i="12"/>
  <c r="Q117" i="12"/>
  <c r="U117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G129" i="12"/>
  <c r="M129" i="12" s="1"/>
  <c r="I129" i="12"/>
  <c r="K129" i="12"/>
  <c r="O129" i="12"/>
  <c r="Q129" i="12"/>
  <c r="U129" i="12"/>
  <c r="G131" i="12"/>
  <c r="M131" i="12" s="1"/>
  <c r="I131" i="12"/>
  <c r="K131" i="12"/>
  <c r="O131" i="12"/>
  <c r="Q131" i="12"/>
  <c r="U131" i="12"/>
  <c r="G133" i="12"/>
  <c r="I133" i="12"/>
  <c r="K133" i="12"/>
  <c r="M133" i="12"/>
  <c r="O133" i="12"/>
  <c r="Q133" i="12"/>
  <c r="U133" i="12"/>
  <c r="G135" i="12"/>
  <c r="M135" i="12" s="1"/>
  <c r="I135" i="12"/>
  <c r="K135" i="12"/>
  <c r="O135" i="12"/>
  <c r="Q135" i="12"/>
  <c r="U135" i="12"/>
  <c r="G137" i="12"/>
  <c r="M137" i="12" s="1"/>
  <c r="I137" i="12"/>
  <c r="K137" i="12"/>
  <c r="O137" i="12"/>
  <c r="Q137" i="12"/>
  <c r="U137" i="12"/>
  <c r="G139" i="12"/>
  <c r="M139" i="12" s="1"/>
  <c r="I139" i="12"/>
  <c r="K139" i="12"/>
  <c r="O139" i="12"/>
  <c r="Q139" i="12"/>
  <c r="U139" i="12"/>
  <c r="G141" i="12"/>
  <c r="I141" i="12"/>
  <c r="K141" i="12"/>
  <c r="M141" i="12"/>
  <c r="O141" i="12"/>
  <c r="Q141" i="12"/>
  <c r="U141" i="12"/>
  <c r="G143" i="12"/>
  <c r="M143" i="12" s="1"/>
  <c r="I143" i="12"/>
  <c r="K143" i="12"/>
  <c r="O143" i="12"/>
  <c r="Q143" i="12"/>
  <c r="U143" i="12"/>
  <c r="G145" i="12"/>
  <c r="M145" i="12" s="1"/>
  <c r="I145" i="12"/>
  <c r="K145" i="12"/>
  <c r="O145" i="12"/>
  <c r="Q145" i="12"/>
  <c r="U145" i="12"/>
  <c r="G147" i="12"/>
  <c r="M147" i="12" s="1"/>
  <c r="I147" i="12"/>
  <c r="K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M153" i="12" s="1"/>
  <c r="I153" i="12"/>
  <c r="K153" i="12"/>
  <c r="O153" i="12"/>
  <c r="Q153" i="12"/>
  <c r="U153" i="12"/>
  <c r="G155" i="12"/>
  <c r="M155" i="12" s="1"/>
  <c r="I155" i="12"/>
  <c r="K155" i="12"/>
  <c r="O155" i="12"/>
  <c r="Q155" i="12"/>
  <c r="U155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2" i="12"/>
  <c r="M162" i="12" s="1"/>
  <c r="I162" i="12"/>
  <c r="K162" i="12"/>
  <c r="O162" i="12"/>
  <c r="Q162" i="12"/>
  <c r="U162" i="12"/>
  <c r="G164" i="12"/>
  <c r="M164" i="12" s="1"/>
  <c r="I164" i="12"/>
  <c r="K164" i="12"/>
  <c r="O164" i="12"/>
  <c r="Q164" i="12"/>
  <c r="U164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4" i="12"/>
  <c r="M174" i="12" s="1"/>
  <c r="I174" i="12"/>
  <c r="K174" i="12"/>
  <c r="O174" i="12"/>
  <c r="Q174" i="12"/>
  <c r="U174" i="12"/>
  <c r="G176" i="12"/>
  <c r="M176" i="12" s="1"/>
  <c r="I176" i="12"/>
  <c r="K176" i="12"/>
  <c r="O176" i="12"/>
  <c r="Q176" i="12"/>
  <c r="U176" i="12"/>
  <c r="G179" i="12"/>
  <c r="M179" i="12" s="1"/>
  <c r="I179" i="12"/>
  <c r="K179" i="12"/>
  <c r="O179" i="12"/>
  <c r="Q179" i="12"/>
  <c r="U179" i="12"/>
  <c r="G181" i="12"/>
  <c r="M181" i="12" s="1"/>
  <c r="I181" i="12"/>
  <c r="K181" i="12"/>
  <c r="O181" i="12"/>
  <c r="Q181" i="12"/>
  <c r="U181" i="12"/>
  <c r="G183" i="12"/>
  <c r="M183" i="12" s="1"/>
  <c r="I183" i="12"/>
  <c r="K183" i="12"/>
  <c r="O183" i="12"/>
  <c r="Q183" i="12"/>
  <c r="U183" i="12"/>
  <c r="G185" i="12"/>
  <c r="M185" i="12" s="1"/>
  <c r="I185" i="12"/>
  <c r="K185" i="12"/>
  <c r="O185" i="12"/>
  <c r="Q185" i="12"/>
  <c r="U185" i="12"/>
  <c r="G187" i="12"/>
  <c r="M187" i="12" s="1"/>
  <c r="I187" i="12"/>
  <c r="K187" i="12"/>
  <c r="O187" i="12"/>
  <c r="Q187" i="12"/>
  <c r="U187" i="12"/>
  <c r="G189" i="12"/>
  <c r="M189" i="12" s="1"/>
  <c r="I189" i="12"/>
  <c r="K189" i="12"/>
  <c r="O189" i="12"/>
  <c r="Q189" i="12"/>
  <c r="U189" i="12"/>
  <c r="G192" i="12"/>
  <c r="I192" i="12"/>
  <c r="K192" i="12"/>
  <c r="M192" i="12"/>
  <c r="O192" i="12"/>
  <c r="Q192" i="12"/>
  <c r="U192" i="12"/>
  <c r="G195" i="12"/>
  <c r="M195" i="12" s="1"/>
  <c r="I195" i="12"/>
  <c r="K195" i="12"/>
  <c r="O195" i="12"/>
  <c r="Q195" i="12"/>
  <c r="U195" i="12"/>
  <c r="G197" i="12"/>
  <c r="I197" i="12"/>
  <c r="K197" i="12"/>
  <c r="O197" i="12"/>
  <c r="Q197" i="12"/>
  <c r="U197" i="12"/>
  <c r="G199" i="12"/>
  <c r="M199" i="12" s="1"/>
  <c r="I199" i="12"/>
  <c r="K199" i="12"/>
  <c r="O199" i="12"/>
  <c r="Q199" i="12"/>
  <c r="U199" i="12"/>
  <c r="G201" i="12"/>
  <c r="M201" i="12" s="1"/>
  <c r="I201" i="12"/>
  <c r="K201" i="12"/>
  <c r="O201" i="12"/>
  <c r="Q201" i="12"/>
  <c r="U201" i="12"/>
  <c r="G203" i="12"/>
  <c r="M203" i="12" s="1"/>
  <c r="I203" i="12"/>
  <c r="K203" i="12"/>
  <c r="O203" i="12"/>
  <c r="Q203" i="12"/>
  <c r="U203" i="12"/>
  <c r="G205" i="12"/>
  <c r="M205" i="12" s="1"/>
  <c r="I205" i="12"/>
  <c r="K205" i="12"/>
  <c r="O205" i="12"/>
  <c r="Q205" i="12"/>
  <c r="U205" i="12"/>
  <c r="G207" i="12"/>
  <c r="M207" i="12" s="1"/>
  <c r="I207" i="12"/>
  <c r="K207" i="12"/>
  <c r="O207" i="12"/>
  <c r="Q207" i="12"/>
  <c r="U207" i="12"/>
  <c r="G209" i="12"/>
  <c r="M209" i="12" s="1"/>
  <c r="I209" i="12"/>
  <c r="K209" i="12"/>
  <c r="O209" i="12"/>
  <c r="Q209" i="12"/>
  <c r="U209" i="12"/>
  <c r="G211" i="12"/>
  <c r="M211" i="12" s="1"/>
  <c r="I211" i="12"/>
  <c r="K211" i="12"/>
  <c r="O211" i="12"/>
  <c r="Q211" i="12"/>
  <c r="U211" i="12"/>
  <c r="G213" i="12"/>
  <c r="M213" i="12" s="1"/>
  <c r="I213" i="12"/>
  <c r="K213" i="12"/>
  <c r="O213" i="12"/>
  <c r="Q213" i="12"/>
  <c r="U213" i="12"/>
  <c r="G215" i="12"/>
  <c r="I215" i="12"/>
  <c r="K215" i="12"/>
  <c r="M215" i="12"/>
  <c r="O215" i="12"/>
  <c r="Q215" i="12"/>
  <c r="U215" i="12"/>
  <c r="G217" i="12"/>
  <c r="M217" i="12" s="1"/>
  <c r="I217" i="12"/>
  <c r="K217" i="12"/>
  <c r="O217" i="12"/>
  <c r="Q217" i="12"/>
  <c r="U217" i="12"/>
  <c r="G219" i="12"/>
  <c r="M219" i="12" s="1"/>
  <c r="I219" i="12"/>
  <c r="K219" i="12"/>
  <c r="O219" i="12"/>
  <c r="Q219" i="12"/>
  <c r="U219" i="12"/>
  <c r="G221" i="12"/>
  <c r="M221" i="12" s="1"/>
  <c r="I221" i="12"/>
  <c r="K221" i="12"/>
  <c r="O221" i="12"/>
  <c r="Q221" i="12"/>
  <c r="U221" i="12"/>
  <c r="G224" i="12"/>
  <c r="I224" i="12"/>
  <c r="K224" i="12"/>
  <c r="O224" i="12"/>
  <c r="Q224" i="12"/>
  <c r="U224" i="12"/>
  <c r="G226" i="12"/>
  <c r="M226" i="12" s="1"/>
  <c r="I226" i="12"/>
  <c r="K226" i="12"/>
  <c r="O226" i="12"/>
  <c r="Q226" i="12"/>
  <c r="U226" i="12"/>
  <c r="G228" i="12"/>
  <c r="M228" i="12" s="1"/>
  <c r="I228" i="12"/>
  <c r="K228" i="12"/>
  <c r="O228" i="12"/>
  <c r="Q228" i="12"/>
  <c r="U228" i="12"/>
  <c r="G230" i="12"/>
  <c r="M230" i="12" s="1"/>
  <c r="I230" i="12"/>
  <c r="K230" i="12"/>
  <c r="O230" i="12"/>
  <c r="Q230" i="12"/>
  <c r="U230" i="12"/>
  <c r="G232" i="12"/>
  <c r="M232" i="12" s="1"/>
  <c r="I232" i="12"/>
  <c r="K232" i="12"/>
  <c r="O232" i="12"/>
  <c r="Q232" i="12"/>
  <c r="U232" i="12"/>
  <c r="G234" i="12"/>
  <c r="I234" i="12"/>
  <c r="K234" i="12"/>
  <c r="M234" i="12"/>
  <c r="O234" i="12"/>
  <c r="Q234" i="12"/>
  <c r="U234" i="12"/>
  <c r="G236" i="12"/>
  <c r="M236" i="12" s="1"/>
  <c r="I236" i="12"/>
  <c r="K236" i="12"/>
  <c r="O236" i="12"/>
  <c r="Q236" i="12"/>
  <c r="U236" i="12"/>
  <c r="G238" i="12"/>
  <c r="M238" i="12" s="1"/>
  <c r="I238" i="12"/>
  <c r="K238" i="12"/>
  <c r="O238" i="12"/>
  <c r="Q238" i="12"/>
  <c r="U238" i="12"/>
  <c r="G240" i="12"/>
  <c r="M240" i="12" s="1"/>
  <c r="I240" i="12"/>
  <c r="K240" i="12"/>
  <c r="O240" i="12"/>
  <c r="Q240" i="12"/>
  <c r="U240" i="12"/>
  <c r="G242" i="12"/>
  <c r="I242" i="12"/>
  <c r="K242" i="12"/>
  <c r="M242" i="12"/>
  <c r="O242" i="12"/>
  <c r="Q242" i="12"/>
  <c r="U242" i="12"/>
  <c r="G244" i="12"/>
  <c r="M244" i="12" s="1"/>
  <c r="I244" i="12"/>
  <c r="K244" i="12"/>
  <c r="O244" i="12"/>
  <c r="Q244" i="12"/>
  <c r="U244" i="12"/>
  <c r="G246" i="12"/>
  <c r="M246" i="12" s="1"/>
  <c r="I246" i="12"/>
  <c r="K246" i="12"/>
  <c r="O246" i="12"/>
  <c r="Q246" i="12"/>
  <c r="U246" i="12"/>
  <c r="G248" i="12"/>
  <c r="M248" i="12" s="1"/>
  <c r="I248" i="12"/>
  <c r="K248" i="12"/>
  <c r="O248" i="12"/>
  <c r="Q248" i="12"/>
  <c r="U248" i="12"/>
  <c r="G250" i="12"/>
  <c r="M250" i="12" s="1"/>
  <c r="I250" i="12"/>
  <c r="K250" i="12"/>
  <c r="O250" i="12"/>
  <c r="Q250" i="12"/>
  <c r="U250" i="12"/>
  <c r="G252" i="12"/>
  <c r="M252" i="12" s="1"/>
  <c r="I252" i="12"/>
  <c r="K252" i="12"/>
  <c r="O252" i="12"/>
  <c r="Q252" i="12"/>
  <c r="U252" i="12"/>
  <c r="G254" i="12"/>
  <c r="M254" i="12" s="1"/>
  <c r="I254" i="12"/>
  <c r="K254" i="12"/>
  <c r="O254" i="12"/>
  <c r="Q254" i="12"/>
  <c r="U254" i="12"/>
  <c r="G256" i="12"/>
  <c r="M256" i="12" s="1"/>
  <c r="I256" i="12"/>
  <c r="K256" i="12"/>
  <c r="O256" i="12"/>
  <c r="Q256" i="12"/>
  <c r="U256" i="12"/>
  <c r="G258" i="12"/>
  <c r="M258" i="12" s="1"/>
  <c r="I258" i="12"/>
  <c r="K258" i="12"/>
  <c r="O258" i="12"/>
  <c r="Q258" i="12"/>
  <c r="U258" i="12"/>
  <c r="G259" i="12"/>
  <c r="M259" i="12" s="1"/>
  <c r="I259" i="12"/>
  <c r="K259" i="12"/>
  <c r="O259" i="12"/>
  <c r="Q259" i="12"/>
  <c r="U259" i="12"/>
  <c r="G260" i="12"/>
  <c r="M260" i="12" s="1"/>
  <c r="I260" i="12"/>
  <c r="K260" i="12"/>
  <c r="O260" i="12"/>
  <c r="Q260" i="12"/>
  <c r="U260" i="12"/>
  <c r="G262" i="12"/>
  <c r="M262" i="12" s="1"/>
  <c r="I262" i="12"/>
  <c r="K262" i="12"/>
  <c r="O262" i="12"/>
  <c r="Q262" i="12"/>
  <c r="U262" i="12"/>
  <c r="G265" i="12"/>
  <c r="G264" i="12" s="1"/>
  <c r="I265" i="12"/>
  <c r="I264" i="12" s="1"/>
  <c r="K265" i="12"/>
  <c r="K264" i="12" s="1"/>
  <c r="O265" i="12"/>
  <c r="O264" i="12" s="1"/>
  <c r="Q265" i="12"/>
  <c r="Q264" i="12" s="1"/>
  <c r="U265" i="12"/>
  <c r="U264" i="12" s="1"/>
  <c r="G268" i="12"/>
  <c r="G267" i="12" s="1"/>
  <c r="I268" i="12"/>
  <c r="I267" i="12" s="1"/>
  <c r="K268" i="12"/>
  <c r="K267" i="12" s="1"/>
  <c r="O268" i="12"/>
  <c r="O267" i="12" s="1"/>
  <c r="Q268" i="12"/>
  <c r="Q267" i="12" s="1"/>
  <c r="U268" i="12"/>
  <c r="U267" i="12" s="1"/>
  <c r="Q270" i="12"/>
  <c r="G271" i="12"/>
  <c r="G270" i="12" s="1"/>
  <c r="I271" i="12"/>
  <c r="I270" i="12" s="1"/>
  <c r="K271" i="12"/>
  <c r="K270" i="12" s="1"/>
  <c r="O271" i="12"/>
  <c r="O270" i="12" s="1"/>
  <c r="Q271" i="12"/>
  <c r="U271" i="12"/>
  <c r="U270" i="12" s="1"/>
  <c r="G274" i="12"/>
  <c r="I274" i="12"/>
  <c r="K274" i="12"/>
  <c r="O274" i="12"/>
  <c r="Q274" i="12"/>
  <c r="U274" i="12"/>
  <c r="G276" i="12"/>
  <c r="I276" i="12"/>
  <c r="K276" i="12"/>
  <c r="M276" i="12"/>
  <c r="O276" i="12"/>
  <c r="Q276" i="12"/>
  <c r="U276" i="12"/>
  <c r="G278" i="12"/>
  <c r="M278" i="12" s="1"/>
  <c r="I278" i="12"/>
  <c r="K278" i="12"/>
  <c r="O278" i="12"/>
  <c r="Q278" i="12"/>
  <c r="U278" i="12"/>
  <c r="G280" i="12"/>
  <c r="M280" i="12" s="1"/>
  <c r="I280" i="12"/>
  <c r="K280" i="12"/>
  <c r="O280" i="12"/>
  <c r="Q280" i="12"/>
  <c r="U280" i="12"/>
  <c r="G282" i="12"/>
  <c r="M282" i="12" s="1"/>
  <c r="I282" i="12"/>
  <c r="K282" i="12"/>
  <c r="O282" i="12"/>
  <c r="Q282" i="12"/>
  <c r="U282" i="12"/>
  <c r="G284" i="12"/>
  <c r="M284" i="12" s="1"/>
  <c r="I284" i="12"/>
  <c r="K284" i="12"/>
  <c r="O284" i="12"/>
  <c r="Q284" i="12"/>
  <c r="U284" i="12"/>
  <c r="G286" i="12"/>
  <c r="M286" i="12" s="1"/>
  <c r="I286" i="12"/>
  <c r="K286" i="12"/>
  <c r="O286" i="12"/>
  <c r="Q286" i="12"/>
  <c r="U286" i="12"/>
  <c r="G288" i="12"/>
  <c r="M288" i="12" s="1"/>
  <c r="I288" i="12"/>
  <c r="K288" i="12"/>
  <c r="O288" i="12"/>
  <c r="Q288" i="12"/>
  <c r="U288" i="12"/>
  <c r="G291" i="12"/>
  <c r="I291" i="12"/>
  <c r="K291" i="12"/>
  <c r="M291" i="12"/>
  <c r="O291" i="12"/>
  <c r="Q291" i="12"/>
  <c r="U291" i="12"/>
  <c r="G293" i="12"/>
  <c r="I293" i="12"/>
  <c r="K293" i="12"/>
  <c r="O293" i="12"/>
  <c r="Q293" i="12"/>
  <c r="U293" i="12"/>
  <c r="G295" i="12"/>
  <c r="M295" i="12" s="1"/>
  <c r="I295" i="12"/>
  <c r="K295" i="12"/>
  <c r="O295" i="12"/>
  <c r="Q295" i="12"/>
  <c r="U295" i="12"/>
  <c r="G297" i="12"/>
  <c r="M297" i="12" s="1"/>
  <c r="I297" i="12"/>
  <c r="K297" i="12"/>
  <c r="O297" i="12"/>
  <c r="Q297" i="12"/>
  <c r="U297" i="12"/>
  <c r="G299" i="12"/>
  <c r="I299" i="12"/>
  <c r="K299" i="12"/>
  <c r="M299" i="12"/>
  <c r="O299" i="12"/>
  <c r="Q299" i="12"/>
  <c r="U299" i="12"/>
  <c r="G301" i="12"/>
  <c r="M301" i="12" s="1"/>
  <c r="I301" i="12"/>
  <c r="K301" i="12"/>
  <c r="O301" i="12"/>
  <c r="Q301" i="12"/>
  <c r="U301" i="12"/>
  <c r="G303" i="12"/>
  <c r="M303" i="12" s="1"/>
  <c r="I303" i="12"/>
  <c r="K303" i="12"/>
  <c r="O303" i="12"/>
  <c r="Q303" i="12"/>
  <c r="U303" i="12"/>
  <c r="G310" i="12"/>
  <c r="M310" i="12" s="1"/>
  <c r="I310" i="12"/>
  <c r="K310" i="12"/>
  <c r="O310" i="12"/>
  <c r="Q310" i="12"/>
  <c r="U310" i="12"/>
  <c r="G318" i="12"/>
  <c r="M318" i="12" s="1"/>
  <c r="I318" i="12"/>
  <c r="K318" i="12"/>
  <c r="O318" i="12"/>
  <c r="Q318" i="12"/>
  <c r="U318" i="12"/>
  <c r="G325" i="12"/>
  <c r="M325" i="12" s="1"/>
  <c r="I325" i="12"/>
  <c r="K325" i="12"/>
  <c r="O325" i="12"/>
  <c r="Q325" i="12"/>
  <c r="U325" i="12"/>
  <c r="G328" i="12"/>
  <c r="M328" i="12" s="1"/>
  <c r="I328" i="12"/>
  <c r="K328" i="12"/>
  <c r="O328" i="12"/>
  <c r="Q328" i="12"/>
  <c r="U328" i="12"/>
  <c r="G330" i="12"/>
  <c r="M330" i="12" s="1"/>
  <c r="I330" i="12"/>
  <c r="K330" i="12"/>
  <c r="O330" i="12"/>
  <c r="Q330" i="12"/>
  <c r="U330" i="12"/>
  <c r="G338" i="12"/>
  <c r="M338" i="12" s="1"/>
  <c r="I338" i="12"/>
  <c r="K338" i="12"/>
  <c r="O338" i="12"/>
  <c r="Q338" i="12"/>
  <c r="U338" i="12"/>
  <c r="G340" i="12"/>
  <c r="M340" i="12" s="1"/>
  <c r="I340" i="12"/>
  <c r="K340" i="12"/>
  <c r="O340" i="12"/>
  <c r="Q340" i="12"/>
  <c r="U340" i="12"/>
  <c r="G354" i="12"/>
  <c r="M354" i="12" s="1"/>
  <c r="I354" i="12"/>
  <c r="K354" i="12"/>
  <c r="O354" i="12"/>
  <c r="Q354" i="12"/>
  <c r="U354" i="12"/>
  <c r="G362" i="12"/>
  <c r="I362" i="12"/>
  <c r="K362" i="12"/>
  <c r="O362" i="12"/>
  <c r="Q362" i="12"/>
  <c r="U362" i="12"/>
  <c r="G364" i="12"/>
  <c r="M364" i="12" s="1"/>
  <c r="I364" i="12"/>
  <c r="K364" i="12"/>
  <c r="O364" i="12"/>
  <c r="Q364" i="12"/>
  <c r="U364" i="12"/>
  <c r="G373" i="12"/>
  <c r="M373" i="12" s="1"/>
  <c r="I373" i="12"/>
  <c r="K373" i="12"/>
  <c r="O373" i="12"/>
  <c r="Q373" i="12"/>
  <c r="U373" i="12"/>
  <c r="G381" i="12"/>
  <c r="M381" i="12" s="1"/>
  <c r="I381" i="12"/>
  <c r="K381" i="12"/>
  <c r="O381" i="12"/>
  <c r="Q381" i="12"/>
  <c r="U381" i="12"/>
  <c r="G384" i="12"/>
  <c r="M384" i="12" s="1"/>
  <c r="I384" i="12"/>
  <c r="K384" i="12"/>
  <c r="O384" i="12"/>
  <c r="Q384" i="12"/>
  <c r="U384" i="12"/>
  <c r="G387" i="12"/>
  <c r="M387" i="12" s="1"/>
  <c r="I387" i="12"/>
  <c r="K387" i="12"/>
  <c r="O387" i="12"/>
  <c r="Q387" i="12"/>
  <c r="U387" i="12"/>
  <c r="G389" i="12"/>
  <c r="I389" i="12"/>
  <c r="K389" i="12"/>
  <c r="O389" i="12"/>
  <c r="Q389" i="12"/>
  <c r="U389" i="12"/>
  <c r="G391" i="12"/>
  <c r="M391" i="12" s="1"/>
  <c r="I391" i="12"/>
  <c r="K391" i="12"/>
  <c r="O391" i="12"/>
  <c r="Q391" i="12"/>
  <c r="U391" i="12"/>
  <c r="G393" i="12"/>
  <c r="M393" i="12" s="1"/>
  <c r="I393" i="12"/>
  <c r="K393" i="12"/>
  <c r="O393" i="12"/>
  <c r="Q393" i="12"/>
  <c r="U393" i="12"/>
  <c r="G395" i="12"/>
  <c r="M395" i="12" s="1"/>
  <c r="I395" i="12"/>
  <c r="K395" i="12"/>
  <c r="O395" i="12"/>
  <c r="Q395" i="12"/>
  <c r="U395" i="12"/>
  <c r="G419" i="12"/>
  <c r="M419" i="12" s="1"/>
  <c r="I419" i="12"/>
  <c r="K419" i="12"/>
  <c r="O419" i="12"/>
  <c r="Q419" i="12"/>
  <c r="U419" i="12"/>
  <c r="G422" i="12"/>
  <c r="M422" i="12" s="1"/>
  <c r="I422" i="12"/>
  <c r="K422" i="12"/>
  <c r="O422" i="12"/>
  <c r="Q422" i="12"/>
  <c r="U422" i="12"/>
  <c r="G424" i="12"/>
  <c r="M424" i="12" s="1"/>
  <c r="I424" i="12"/>
  <c r="K424" i="12"/>
  <c r="O424" i="12"/>
  <c r="Q424" i="12"/>
  <c r="U424" i="12"/>
  <c r="G427" i="12"/>
  <c r="M427" i="12" s="1"/>
  <c r="I427" i="12"/>
  <c r="K427" i="12"/>
  <c r="O427" i="12"/>
  <c r="Q427" i="12"/>
  <c r="U427" i="12"/>
  <c r="G433" i="12"/>
  <c r="M433" i="12" s="1"/>
  <c r="I433" i="12"/>
  <c r="K433" i="12"/>
  <c r="O433" i="12"/>
  <c r="Q433" i="12"/>
  <c r="U433" i="12"/>
  <c r="G435" i="12"/>
  <c r="I435" i="12"/>
  <c r="K435" i="12"/>
  <c r="O435" i="12"/>
  <c r="Q435" i="12"/>
  <c r="U435" i="12"/>
  <c r="G437" i="12"/>
  <c r="M437" i="12" s="1"/>
  <c r="I437" i="12"/>
  <c r="K437" i="12"/>
  <c r="O437" i="12"/>
  <c r="Q437" i="12"/>
  <c r="U437" i="12"/>
  <c r="G439" i="12"/>
  <c r="M439" i="12" s="1"/>
  <c r="I439" i="12"/>
  <c r="K439" i="12"/>
  <c r="O439" i="12"/>
  <c r="Q439" i="12"/>
  <c r="U439" i="12"/>
  <c r="G441" i="12"/>
  <c r="M441" i="12" s="1"/>
  <c r="I441" i="12"/>
  <c r="K441" i="12"/>
  <c r="O441" i="12"/>
  <c r="Q441" i="12"/>
  <c r="U441" i="12"/>
  <c r="G443" i="12"/>
  <c r="M443" i="12" s="1"/>
  <c r="I443" i="12"/>
  <c r="K443" i="12"/>
  <c r="O443" i="12"/>
  <c r="Q443" i="12"/>
  <c r="U443" i="12"/>
  <c r="G445" i="12"/>
  <c r="M445" i="12" s="1"/>
  <c r="I445" i="12"/>
  <c r="K445" i="12"/>
  <c r="O445" i="12"/>
  <c r="Q445" i="12"/>
  <c r="U445" i="12"/>
  <c r="G448" i="12"/>
  <c r="M448" i="12" s="1"/>
  <c r="I448" i="12"/>
  <c r="K448" i="12"/>
  <c r="O448" i="12"/>
  <c r="Q448" i="12"/>
  <c r="U448" i="12"/>
  <c r="G450" i="12"/>
  <c r="I450" i="12"/>
  <c r="K450" i="12"/>
  <c r="O450" i="12"/>
  <c r="Q450" i="12"/>
  <c r="U450" i="12"/>
  <c r="G452" i="12"/>
  <c r="M452" i="12" s="1"/>
  <c r="I452" i="12"/>
  <c r="K452" i="12"/>
  <c r="O452" i="12"/>
  <c r="Q452" i="12"/>
  <c r="U452" i="12"/>
  <c r="G454" i="12"/>
  <c r="M454" i="12" s="1"/>
  <c r="I454" i="12"/>
  <c r="K454" i="12"/>
  <c r="O454" i="12"/>
  <c r="Q454" i="12"/>
  <c r="U454" i="12"/>
  <c r="G456" i="12"/>
  <c r="M456" i="12" s="1"/>
  <c r="I456" i="12"/>
  <c r="K456" i="12"/>
  <c r="O456" i="12"/>
  <c r="Q456" i="12"/>
  <c r="U456" i="12"/>
  <c r="G458" i="12"/>
  <c r="M458" i="12" s="1"/>
  <c r="I458" i="12"/>
  <c r="K458" i="12"/>
  <c r="O458" i="12"/>
  <c r="Q458" i="12"/>
  <c r="U458" i="12"/>
  <c r="G460" i="12"/>
  <c r="M460" i="12" s="1"/>
  <c r="I460" i="12"/>
  <c r="K460" i="12"/>
  <c r="O460" i="12"/>
  <c r="Q460" i="12"/>
  <c r="U460" i="12"/>
  <c r="G463" i="12"/>
  <c r="M463" i="12" s="1"/>
  <c r="I463" i="12"/>
  <c r="K463" i="12"/>
  <c r="O463" i="12"/>
  <c r="Q463" i="12"/>
  <c r="U463" i="12"/>
  <c r="G465" i="12"/>
  <c r="I465" i="12"/>
  <c r="K465" i="12"/>
  <c r="O465" i="12"/>
  <c r="Q465" i="12"/>
  <c r="U465" i="12"/>
  <c r="G467" i="12"/>
  <c r="M467" i="12" s="1"/>
  <c r="I467" i="12"/>
  <c r="K467" i="12"/>
  <c r="O467" i="12"/>
  <c r="Q467" i="12"/>
  <c r="U467" i="12"/>
  <c r="G469" i="12"/>
  <c r="M469" i="12" s="1"/>
  <c r="I469" i="12"/>
  <c r="K469" i="12"/>
  <c r="O469" i="12"/>
  <c r="Q469" i="12"/>
  <c r="U469" i="12"/>
  <c r="G471" i="12"/>
  <c r="M471" i="12" s="1"/>
  <c r="I471" i="12"/>
  <c r="K471" i="12"/>
  <c r="O471" i="12"/>
  <c r="Q471" i="12"/>
  <c r="U471" i="12"/>
  <c r="G473" i="12"/>
  <c r="M473" i="12" s="1"/>
  <c r="I473" i="12"/>
  <c r="K473" i="12"/>
  <c r="O473" i="12"/>
  <c r="Q473" i="12"/>
  <c r="U473" i="12"/>
  <c r="G475" i="12"/>
  <c r="M475" i="12" s="1"/>
  <c r="I475" i="12"/>
  <c r="K475" i="12"/>
  <c r="O475" i="12"/>
  <c r="Q475" i="12"/>
  <c r="U475" i="12"/>
  <c r="G478" i="12"/>
  <c r="M478" i="12" s="1"/>
  <c r="I478" i="12"/>
  <c r="K478" i="12"/>
  <c r="O478" i="12"/>
  <c r="Q478" i="12"/>
  <c r="U478" i="12"/>
  <c r="G480" i="12"/>
  <c r="I480" i="12"/>
  <c r="K480" i="12"/>
  <c r="O480" i="12"/>
  <c r="Q480" i="12"/>
  <c r="U480" i="12"/>
  <c r="G482" i="12"/>
  <c r="M482" i="12" s="1"/>
  <c r="I482" i="12"/>
  <c r="K482" i="12"/>
  <c r="O482" i="12"/>
  <c r="Q482" i="12"/>
  <c r="U482" i="12"/>
  <c r="G484" i="12"/>
  <c r="M484" i="12" s="1"/>
  <c r="I484" i="12"/>
  <c r="K484" i="12"/>
  <c r="O484" i="12"/>
  <c r="Q484" i="12"/>
  <c r="U484" i="12"/>
  <c r="G486" i="12"/>
  <c r="M486" i="12" s="1"/>
  <c r="I486" i="12"/>
  <c r="K486" i="12"/>
  <c r="O486" i="12"/>
  <c r="Q486" i="12"/>
  <c r="U486" i="12"/>
  <c r="G488" i="12"/>
  <c r="M488" i="12" s="1"/>
  <c r="I488" i="12"/>
  <c r="K488" i="12"/>
  <c r="O488" i="12"/>
  <c r="Q488" i="12"/>
  <c r="U488" i="12"/>
  <c r="G490" i="12"/>
  <c r="M490" i="12" s="1"/>
  <c r="I490" i="12"/>
  <c r="K490" i="12"/>
  <c r="O490" i="12"/>
  <c r="Q490" i="12"/>
  <c r="U490" i="12"/>
  <c r="AD493" i="12"/>
  <c r="F33" i="1" s="1"/>
  <c r="M246" i="14" l="1"/>
  <c r="G239" i="14"/>
  <c r="M362" i="12"/>
  <c r="G511" i="12"/>
  <c r="G74" i="1" s="1"/>
  <c r="M389" i="12"/>
  <c r="AE34" i="13"/>
  <c r="AE325" i="14"/>
  <c r="K239" i="14"/>
  <c r="Q239" i="14"/>
  <c r="I239" i="14"/>
  <c r="K168" i="14"/>
  <c r="Q168" i="14"/>
  <c r="I168" i="14"/>
  <c r="U8" i="14"/>
  <c r="O8" i="14"/>
  <c r="U239" i="14"/>
  <c r="O239" i="14"/>
  <c r="U168" i="14"/>
  <c r="O168" i="14"/>
  <c r="K8" i="14"/>
  <c r="Q8" i="14"/>
  <c r="I8" i="14"/>
  <c r="K8" i="13"/>
  <c r="G8" i="13"/>
  <c r="Q8" i="13"/>
  <c r="I8" i="13"/>
  <c r="U8" i="13"/>
  <c r="O8" i="13"/>
  <c r="U477" i="12"/>
  <c r="O462" i="12"/>
  <c r="U447" i="12"/>
  <c r="U432" i="12"/>
  <c r="G290" i="12"/>
  <c r="Q290" i="12"/>
  <c r="I290" i="12"/>
  <c r="Q273" i="12"/>
  <c r="I273" i="12"/>
  <c r="U273" i="12"/>
  <c r="O273" i="12"/>
  <c r="Q223" i="12"/>
  <c r="I223" i="12"/>
  <c r="U223" i="12"/>
  <c r="O223" i="12"/>
  <c r="U194" i="12"/>
  <c r="O194" i="12"/>
  <c r="K8" i="12"/>
  <c r="G8" i="12"/>
  <c r="Q8" i="12"/>
  <c r="I8" i="12"/>
  <c r="O477" i="12"/>
  <c r="U462" i="12"/>
  <c r="O447" i="12"/>
  <c r="O432" i="12"/>
  <c r="K290" i="12"/>
  <c r="K477" i="12"/>
  <c r="G477" i="12"/>
  <c r="Q477" i="12"/>
  <c r="I477" i="12"/>
  <c r="K462" i="12"/>
  <c r="G462" i="12"/>
  <c r="Q462" i="12"/>
  <c r="I462" i="12"/>
  <c r="K447" i="12"/>
  <c r="G447" i="12"/>
  <c r="Q447" i="12"/>
  <c r="I447" i="12"/>
  <c r="K432" i="12"/>
  <c r="G432" i="12"/>
  <c r="Q432" i="12"/>
  <c r="I432" i="12"/>
  <c r="U290" i="12"/>
  <c r="O290" i="12"/>
  <c r="K273" i="12"/>
  <c r="G273" i="12"/>
  <c r="K223" i="12"/>
  <c r="G223" i="12"/>
  <c r="K194" i="12"/>
  <c r="G194" i="12"/>
  <c r="Q194" i="12"/>
  <c r="I194" i="12"/>
  <c r="U8" i="12"/>
  <c r="O8" i="12"/>
  <c r="F32" i="1"/>
  <c r="M239" i="14"/>
  <c r="M168" i="14"/>
  <c r="M8" i="14"/>
  <c r="G168" i="14"/>
  <c r="G8" i="14"/>
  <c r="M11" i="13"/>
  <c r="M8" i="13" s="1"/>
  <c r="AE493" i="12"/>
  <c r="M480" i="12"/>
  <c r="M477" i="12" s="1"/>
  <c r="M465" i="12"/>
  <c r="M462" i="12" s="1"/>
  <c r="M450" i="12"/>
  <c r="M447" i="12" s="1"/>
  <c r="M435" i="12"/>
  <c r="M432" i="12" s="1"/>
  <c r="M293" i="12"/>
  <c r="M290" i="12" s="1"/>
  <c r="M274" i="12"/>
  <c r="M273" i="12" s="1"/>
  <c r="M271" i="12"/>
  <c r="M270" i="12" s="1"/>
  <c r="M268" i="12"/>
  <c r="M267" i="12" s="1"/>
  <c r="M265" i="12"/>
  <c r="M264" i="12" s="1"/>
  <c r="M224" i="12"/>
  <c r="M223" i="12" s="1"/>
  <c r="M197" i="12"/>
  <c r="M194" i="12" s="1"/>
  <c r="M17" i="12"/>
  <c r="M8" i="12" s="1"/>
  <c r="J21" i="1"/>
  <c r="J19" i="1"/>
  <c r="G31" i="1"/>
  <c r="F31" i="1"/>
  <c r="H25" i="1"/>
  <c r="J16" i="1"/>
  <c r="J17" i="1"/>
  <c r="J18" i="1"/>
  <c r="J20" i="1"/>
  <c r="E17" i="1"/>
  <c r="E19" i="1"/>
  <c r="G325" i="14" l="1"/>
  <c r="H74" i="1"/>
  <c r="I74" i="1" s="1"/>
  <c r="G34" i="13"/>
  <c r="G493" i="12"/>
  <c r="G32" i="1"/>
  <c r="F43" i="1"/>
  <c r="G37" i="1" l="1"/>
  <c r="H37" i="1" s="1"/>
  <c r="I37" i="1" s="1"/>
  <c r="G344" i="14"/>
  <c r="G512" i="12"/>
  <c r="H512" i="12" s="1"/>
  <c r="I512" i="12" s="1"/>
  <c r="G33" i="1"/>
  <c r="H33" i="1" s="1"/>
  <c r="G35" i="1"/>
  <c r="G53" i="13"/>
  <c r="H344" i="14"/>
  <c r="G345" i="14"/>
  <c r="H511" i="12"/>
  <c r="I511" i="12" s="1"/>
  <c r="H32" i="1"/>
  <c r="G16" i="1"/>
  <c r="G513" i="12" l="1"/>
  <c r="I513" i="12"/>
  <c r="H53" i="13"/>
  <c r="G54" i="13"/>
  <c r="G75" i="1"/>
  <c r="H35" i="1"/>
  <c r="I35" i="1" s="1"/>
  <c r="G43" i="1"/>
  <c r="I33" i="1"/>
  <c r="H513" i="12"/>
  <c r="I32" i="1"/>
  <c r="I344" i="14"/>
  <c r="I345" i="14" s="1"/>
  <c r="H345" i="14"/>
  <c r="A16" i="1"/>
  <c r="A17" i="1" s="1"/>
  <c r="G17" i="1" s="1"/>
  <c r="H43" i="1" l="1"/>
  <c r="I43" i="1"/>
  <c r="G76" i="1"/>
  <c r="H75" i="1"/>
  <c r="H76" i="1" s="1"/>
  <c r="G18" i="1"/>
  <c r="A18" i="1" s="1"/>
  <c r="A19" i="1" s="1"/>
  <c r="G19" i="1" s="1"/>
  <c r="G21" i="1"/>
  <c r="I53" i="13"/>
  <c r="I54" i="13" s="1"/>
  <c r="H54" i="13"/>
  <c r="I75" i="1" l="1"/>
  <c r="I76" i="1" s="1"/>
  <c r="A20" i="1"/>
  <c r="A22" i="1" s="1"/>
  <c r="G22" i="1" s="1"/>
  <c r="G2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<sst xmlns="http://schemas.openxmlformats.org/spreadsheetml/2006/main" count="3335" uniqueCount="988">
  <si>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</si>
  <si>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</si>
  <si>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</si>
  <si>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</si>
  <si>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</si>
  <si>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</si>
  <si>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</si>
  <si>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</si>
  <si>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</si>
  <si>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</si>
  <si>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</si>
  <si>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</si>
  <si>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</si>
  <si>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</si>
  <si>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</si>
  <si>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</si>
  <si>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</si>
  <si>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</si>
  <si>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</si>
  <si>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</si>
  <si>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</si>
  <si>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</si>
  <si>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</si>
  <si>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</si>
  <si>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</si>
  <si>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</si>
  <si>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</si>
  <si>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</si>
  <si>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</si>
  <si>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</si>
  <si>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</si>
  <si>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</si>
  <si>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</si>
  <si>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</si>
  <si>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IČO:</t>
  </si>
  <si>
    <t>2017063.4</t>
  </si>
  <si>
    <t>Rekonstrukce a stavební úpravy ZŠ a MŠ v Liberci - ZŠ náměstí Míru</t>
  </si>
  <si>
    <t>Stavba</t>
  </si>
  <si>
    <t>01</t>
  </si>
  <si>
    <t>Budova A - vybavení - Způsobilé náklady hlavní</t>
  </si>
  <si>
    <t>ZŠ Náměstí Míru, Liberec</t>
  </si>
  <si>
    <t>02</t>
  </si>
  <si>
    <t>Budova A - vybavení - Nezpůsobilé náklady</t>
  </si>
  <si>
    <t>03</t>
  </si>
  <si>
    <t>Budova B - vybavení - Způsobilé náklady hlavní</t>
  </si>
  <si>
    <t>Celkem za stavbu</t>
  </si>
  <si>
    <t>CZK</t>
  </si>
  <si>
    <t>103</t>
  </si>
  <si>
    <t>Zahradnická a řemeslná dílna</t>
  </si>
  <si>
    <t>202</t>
  </si>
  <si>
    <t>Učebna praktické výuky vaření</t>
  </si>
  <si>
    <t>302</t>
  </si>
  <si>
    <t>Přírodovědecká učebna</t>
  </si>
  <si>
    <t>303</t>
  </si>
  <si>
    <t>Jazyková učebna</t>
  </si>
  <si>
    <t>404</t>
  </si>
  <si>
    <t>Kabinet odborných předmětů</t>
  </si>
  <si>
    <t>405</t>
  </si>
  <si>
    <t>Poradenské pracoviště</t>
  </si>
  <si>
    <t>406</t>
  </si>
  <si>
    <t>Kancelář sekretářky</t>
  </si>
  <si>
    <t>407</t>
  </si>
  <si>
    <t>Sklad odborných pomůcek</t>
  </si>
  <si>
    <t>408</t>
  </si>
  <si>
    <t>418</t>
  </si>
  <si>
    <t>420</t>
  </si>
  <si>
    <t>421</t>
  </si>
  <si>
    <t>Multimediální učebna</t>
  </si>
  <si>
    <t>423</t>
  </si>
  <si>
    <t>424</t>
  </si>
  <si>
    <t>425</t>
  </si>
  <si>
    <t>426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</si>
  <si>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</si>
  <si>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</si>
  <si>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</si>
  <si>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</si>
  <si>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</si>
  <si>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</si>
  <si>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</si>
  <si>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</si>
  <si>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</si>
  <si>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</si>
  <si>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</si>
  <si>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</si>
  <si>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</si>
  <si>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</si>
  <si>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</si>
  <si>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</si>
  <si>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</si>
  <si>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</si>
  <si>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</si>
  <si>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</si>
  <si>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</si>
  <si>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</si>
  <si>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</si>
  <si>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Díl:</t>
  </si>
  <si>
    <t>DIL</t>
  </si>
  <si>
    <t>202.01</t>
  </si>
  <si>
    <t>Pracovní kuchyňský stůl - včetně montáže, dopravy a likvidace obalového materiálu</t>
  </si>
  <si>
    <t xml:space="preserve">ks    </t>
  </si>
  <si>
    <t>Indiv</t>
  </si>
  <si>
    <t>POL1_</t>
  </si>
  <si>
    <t>"Délka: 120 cm, Šířka: 63 cm, Výška: 92 cm</t>
  </si>
  <si>
    <t>POP</t>
  </si>
  <si>
    <t>Pracovní deska: tvrdé dřevo  nebo  bambus Noha,rám, police, stojan, zásuvka, úchytka: nerezavějící ocel</t>
  </si>
  <si>
    <t>Čelo zásuvky: dřevotříska, ABS plast, Laminát /melaminová folie</t>
  </si>
  <si>
    <t>Nastavitelná noha umožňuje vyrovnat nerovnosti na podlaze.</t>
  </si>
  <si>
    <t>Spodní police je navržená k ukládání hrnců a pánví.</t>
  </si>
  <si>
    <t/>
  </si>
  <si>
    <t>"</t>
  </si>
  <si>
    <t>202.02</t>
  </si>
  <si>
    <t>Sestava kuchyňských skříněk- včetně montáže, dopravy a likvidace obalového materiálu</t>
  </si>
  <si>
    <t>SK7 - sestava obsahuje:</t>
  </si>
  <si>
    <t>SKe –horní skříňka nad digestoř  vyklápěcí š 500/v cca 450mm/hl 350mm, 1 police – 1ks</t>
  </si>
  <si>
    <t>SKf – horní skříňka s 1 plnými dvířky š 500/v 600/hl 350mm, 2 police – 1ks</t>
  </si>
  <si>
    <t>SKg – horní skříňka se 2 plnými dvířky š 900/v 600/hl 350mm, 2 police – 1ks</t>
  </si>
  <si>
    <t>SKh–  dolní skříňka dřezová se 2 plnými dviřky, š 900/v 700/hl 500mm, 1 police – 1ks</t>
  </si>
  <si>
    <t>SKi –  dolní skříňka se 4 zásuvkami, š 500/v 700/hl 500mm, zásuvky na kov. pojezdech – 1ks</t>
  </si>
  <si>
    <t>+ sokl v 120 mm</t>
  </si>
  <si>
    <t>+ pracovní deska tl.38mm, š 600mmm, d 1400mm s lištou na zadním okraji</t>
  </si>
  <si>
    <t>+ obkladová deska stěny tl. 20mm, v 550mm d 1900mm (protažena i za sporákem)</t>
  </si>
  <si>
    <t>+ nerez lišty na zakrytí spáry mezi pracovní deskou a sporákem d 600mm – 2ks</t>
  </si>
  <si>
    <t>cena včetně montáže a provedení výřezů pro dřez, baterii a odtah digestoře</t>
  </si>
  <si>
    <t>202.03</t>
  </si>
  <si>
    <t>Pracovní deska- včetně montáže, dopravy a likvidace obalového materiálu</t>
  </si>
  <si>
    <t>doplněk pracovní desky nad myčkou včetně zadní lišty kotvících konzol do zdi,obkladu stěny. Cena včetně montáže.</t>
  </si>
  <si>
    <t>202.04</t>
  </si>
  <si>
    <t>Digestoř- včetně montáže, dopravy a likvidace obalového materiálu</t>
  </si>
  <si>
    <t>Podstavná digestoř  s vnějším odtahem, š 500mm, 3 rychlosti výkonu, výkon 148 - 180m3/hod, osvětlení  1x28W, hlučnost  64 dB, zpětná klapka, kovové filtry proti mastnotám, materiál nerez, cena včetně montáže</t>
  </si>
  <si>
    <t>202.05</t>
  </si>
  <si>
    <t>Kuchyňský sporák - včetně montáže, dopravy a likvidace obalového materiálu</t>
  </si>
  <si>
    <t>- vč. zapojení sporáku</t>
  </si>
  <si>
    <t>202.06</t>
  </si>
  <si>
    <t>Myčka nádobí- včetně montáže, dopravy a likvidace obalového materiálu</t>
  </si>
  <si>
    <t>Úsporná myčka na nádobí šířka 60 cm, samostatně stojící  zasunutá pod kuchyňskou pracovní desku (ne vestavěná). Aqua Control , pro 13 jídelních sad, 6 mycích programů , 4 volby teploty . Energetická třída A++ , hlučnost max. 47 dB. Spotřeba vody max 10 litrů, spotřeba energie do 1 kWh . Vodní senzor pro mytí dle znečištění nádobí . Min 4 mycí programy. Barva bílá.</t>
  </si>
  <si>
    <t>202.07</t>
  </si>
  <si>
    <t>Lednice- včetně montáže, dopravy a likvidace obalového materiálu</t>
  </si>
  <si>
    <t>Volně stojící chladnička bez mrazáku, rozměry: 125 × 55 × 61,2cm, celkový užitný objem 240 litrů. Eenergetická třída A+ (celoroční spotřeba cca 130 kWh). SpacePlus , automatické odmrazování chladící části , regulace teploty termostatem, hlučnost 38 dB. Police z tvrzeného skla, barva bílá.</t>
  </si>
  <si>
    <t>202.08</t>
  </si>
  <si>
    <t>Mikrovlná trouba- včetně montáže, dopravy a likvidace obalového materiálu</t>
  </si>
  <si>
    <t>rozměry 27,5 × 44 × 35 cm, objem 20 litrů. Mikrovlnný výkon 700 W, příkon 1200 W , 5 stupňů výkonu , 2 stupně rozmrazování , 8 programů, intuitivní mechanické ovládání , displej, průměr otočného talíře cca 25 cm, barva bílá, lakovaný povrch vnitřní části.  Zvuková signalizace.Bezpečnost používání zaručuje dětská pojistka, která zabrání nechtěnému spuštění trouby a při otevření dvířek troubu automaticky vypne.</t>
  </si>
  <si>
    <t>K01</t>
  </si>
  <si>
    <t>Hrnek s uchem 0,25 l</t>
  </si>
  <si>
    <t>hrnek s uchem 0,25 l - z kvalitního bílého porcelánu vhodný na čaj nebo kávu, nedekorovaný, vhodný do mikrovlnné trouby a myčky nádobí, barva bílá</t>
  </si>
  <si>
    <t>K02</t>
  </si>
  <si>
    <t>Příborový nůž</t>
  </si>
  <si>
    <t>příborový nůž - vyrobený z nerez oceli 18/10, čepel dlouhá cca 10 cm, vlnkový výbrus pro snadné krájení , povrch hladký bez dekoru, lze jej mýt v myčce</t>
  </si>
  <si>
    <t>K03</t>
  </si>
  <si>
    <t>Vidlička</t>
  </si>
  <si>
    <t>vidlička - vyrobena z nerez oceli 18/10 a má délku cca 26 cm , povrch hladký bez dekoru, lze ji mýt v myčce</t>
  </si>
  <si>
    <t>K04</t>
  </si>
  <si>
    <t>Lžice polévková</t>
  </si>
  <si>
    <t>lžíce polévková - vyrobena z nerez oceli 18/10 a má délku cca 29 cm , povrch hladký bez dekoru, lze ji mýt v myčce</t>
  </si>
  <si>
    <t>K05</t>
  </si>
  <si>
    <t>Vidlička dezertní</t>
  </si>
  <si>
    <t>vidlička dezertní - vyrobena z nerez oceli 18/10 a má délku cca 29 cm , povrch hladký bez dekoru, lze ji mýt v myčce</t>
  </si>
  <si>
    <t>K06</t>
  </si>
  <si>
    <t>Lžička kávová</t>
  </si>
  <si>
    <t>lžička kávová -  vyrobena z nerez oceli 18/10 , povrch hladký bez dekoru, lze ji mýt v myčce</t>
  </si>
  <si>
    <t>K07</t>
  </si>
  <si>
    <t>Talíř servírovací</t>
  </si>
  <si>
    <t>talíř servírovací průměr 32 cm z tvrzeného skla,barva bílá, lze je mýt v myčce i použít do mikrovlnné trouby, vysoce odolný proti poškrábání a otěru, udržuje teplotu pokrmů, je neporézní, zabraňuje usazování bakterií na povrchu.</t>
  </si>
  <si>
    <t>K08</t>
  </si>
  <si>
    <t>Talíř mělký</t>
  </si>
  <si>
    <t>talíř mělký průměr 25 cm z tvrzeného skla,barva bílá, lze je mýt v myčce i použít do mikrovlnné trouby, vysoce odolný proti poškrábání a otěru, udržuje teplotu pokrmů, je neporézní, zabraňuje usazování bakterií na povrchu.</t>
  </si>
  <si>
    <t>K09</t>
  </si>
  <si>
    <t>Talíř hluboký</t>
  </si>
  <si>
    <t>talíř hluboký průměr 23 cm z tvrzeného skla,barva bílá, lze je mýt v myčce i použít do mikrovlnné trouby, vysoce odolný proti poškrábání a otěru, udržuje teplotu pokrmů, je neporézní, zabraňuje usazování bakterií na povrchu.</t>
  </si>
  <si>
    <t>K10</t>
  </si>
  <si>
    <t>Talíř dezertní</t>
  </si>
  <si>
    <t>talíř dezertní průměr 17-20 cm z tvrzeného skla,barva bílá, lze je mýt v myčce i použít do mikrovlnné trouby, vysoce odolný proti poškrábání a otěru, udržuje teplotu pokrmů, je neporézní, zabraňuje usazování bakterií na povrchu.</t>
  </si>
  <si>
    <t>K11</t>
  </si>
  <si>
    <t>Miska</t>
  </si>
  <si>
    <t>miska průměr 12-15 cm, výška cca 5cm,  z tvrzeného skla,barva bílá, lze ji mýt v myčce i použít do mikrovlnné trouby, vysoce odolný proti poškrábání a otěru, udržuje teplotu pokrmů, je neporézní, zabraňuje usazování bakterií na povrchu.</t>
  </si>
  <si>
    <t>K12</t>
  </si>
  <si>
    <t>Mísa salátová</t>
  </si>
  <si>
    <t>mísa salátová objem 3-5l z bílého a vysoce kvalitního porcelánu nebo z bílého tvrzeného skla</t>
  </si>
  <si>
    <t>K13</t>
  </si>
  <si>
    <t>Odměrka s nálevkou</t>
  </si>
  <si>
    <t>odměrka s nálevkou 500 ml k odměřování sypkých hmot a tekutin, plast, lze mýt běžnými čisticími prostředky, vhodné do myčky.</t>
  </si>
  <si>
    <t>K14</t>
  </si>
  <si>
    <t>Plastová odměrka</t>
  </si>
  <si>
    <t>plastová odměrka 0,35l - kulatá čirá s výlevkou,  značení gramů a mililitrů</t>
  </si>
  <si>
    <t>K15</t>
  </si>
  <si>
    <t>Odměrka s polypropylenu 1000 ml opatřená stupnicí</t>
  </si>
  <si>
    <t>K16</t>
  </si>
  <si>
    <t>Plastová šlehací mísa</t>
  </si>
  <si>
    <t>plastová šlehací mísa s dvojvíkem 5l -šehací mísa s dvojitým víkem zaručí šlehání bez vystřikování šlehaných potravin. Středovým víčkem lze mísu následně uzavřít. Skvěle se hodí také na kynutí těsta - těsto stačí přikrýt víkem a odfouknout , po vykynutí těsta víčko odskočí.</t>
  </si>
  <si>
    <t>K17</t>
  </si>
  <si>
    <t>Mísa šlehací</t>
  </si>
  <si>
    <t xml:space="preserve"> mísa šlehací 2l, průměr vnější: 20cm; výška: 12cm, materiál: plast, silikon</t>
  </si>
  <si>
    <t>K18</t>
  </si>
  <si>
    <t xml:space="preserve"> mísa šlehací 3,5l, průměr vnější: 24cm; výška: 13,5 cm, materiál: plast, silikon</t>
  </si>
  <si>
    <t>K19</t>
  </si>
  <si>
    <t>Odměrka lžičky</t>
  </si>
  <si>
    <t>odměrky lžičky  - 4ks nerezových odměrek o objemu 1,25ml, 2,5ml, 5ml a 15ml. Určeno pro tekuté i sypké ingredience.</t>
  </si>
  <si>
    <t>K20</t>
  </si>
  <si>
    <t>Odměrky hrníčkové</t>
  </si>
  <si>
    <t>odměrky hrníčkové 3ks -pro přesné odměřování tekutin a sypkých hmot po hrníčcích 1/2 cup = 1/2 hrníčku (125 ml). Vyrobeno z odolného plastu, s kroužkem pro zavěšením, vhodné do myčky</t>
  </si>
  <si>
    <t>K21</t>
  </si>
  <si>
    <t>Digitální kychyňská minutka</t>
  </si>
  <si>
    <t>digitální kuchyňská minutka - funkce odpočítávání nebo stopky,  odpočet času je možné nastavit až na 99 min. 59 sec. , lze připevnít např. k ledničce či jinému kovovému povrchu díky magnetu na zadní straně. Napájení je na 1x 1,5 V LR1130 baterii, která je součástí balení.</t>
  </si>
  <si>
    <t>K22</t>
  </si>
  <si>
    <t>Digitální kuchyňská váha</t>
  </si>
  <si>
    <t>K23</t>
  </si>
  <si>
    <t>Sklenička 200-300 ml, tvrzené sklo, lze mýt v myčce</t>
  </si>
  <si>
    <t>K24</t>
  </si>
  <si>
    <t>Kuchyňský nůž 4,5 cm</t>
  </si>
  <si>
    <t>kuchyňský nůž 4,5 cm - délka čepele 45-110 mm, celková délka 220 mm, vyroben z kvalitní nerezové oceli, rukojet z pevného plastu, který je hygienicky nezávadný a nárazuvzdorný, je vhodný pro mytí v automatické myčce.</t>
  </si>
  <si>
    <t>K25</t>
  </si>
  <si>
    <t>Kuchyňský nůž 8 cm</t>
  </si>
  <si>
    <t>"kuchyňský nůž 8 cm- délka čepele 80 mm, celková délka 185 mm, vyroben z kvalitní nerezové oceli, rukojet z pevného plastu, který je hygienicky nezávadný a nárazuvzdorný, je vhodný pro mytí v automatické myčce.</t>
  </si>
  <si>
    <t>K26</t>
  </si>
  <si>
    <t>Kuchyňský nůž 12,5 cm</t>
  </si>
  <si>
    <t>"kuchyňský nůž 12,5 cm - délka čepele 125 mm, celková délka 230 mm, vyroben z kvalitní nerezové oceli, rukojet z pevného plastu, který je hygienicky nezávadný a nárazuvzdorný, je vhodný pro mytí v automatické myčce.</t>
  </si>
  <si>
    <t>K27</t>
  </si>
  <si>
    <t>Kuchyňský nůž 15 cm</t>
  </si>
  <si>
    <t>kuchyňský nůž 15 cm - délka čepele150mm, nůž s vysokou čepelí , vhodný na bylink,  maso; na zeleninu; univerzálnía, perfektní řezné vlastnosti. Plastová rukojet , čepel je zakalená se speciální úpravou snižující tření, vyrobená z vysoce kvalitní japonské oceli s tvrdostí HRC53, lze ostřit na ostřiči Roll-Sharp. Může se mýt v myčce nádobí.</t>
  </si>
  <si>
    <t>K28</t>
  </si>
  <si>
    <t>Profesionální kovaný kuchyňský nůž 20 cm</t>
  </si>
  <si>
    <t>K29</t>
  </si>
  <si>
    <t>Profesionální kovaný kuchyňský nůž 30 cm</t>
  </si>
  <si>
    <t>K30</t>
  </si>
  <si>
    <t>Cukrářský nůž</t>
  </si>
  <si>
    <t>cukrářský nůž 20cm -  z nerezové oceli s 20 cm dlouhou čepelí pro perfektní roztírání krémů, čokolády a dalších ingrediencí</t>
  </si>
  <si>
    <t>K31</t>
  </si>
  <si>
    <t>Kastrol nerez 1,5 l</t>
  </si>
  <si>
    <t>kastrol nerez 1,5l - z leštěné nerezové oceli 18/10, vícevrstvé termoakumulační dno, síla stěny 0,8 mm, skleněné poklice, silikonové nebo nerezové odizolované rukojeti. Vhodný pro všechny typy sporáků včetně indukčních</t>
  </si>
  <si>
    <t>K32</t>
  </si>
  <si>
    <t>Kastrol nerez 3 l</t>
  </si>
  <si>
    <t>kastrol nerez 3l - z leštěné nerezové oceli 18/10, vícevrstvé termoakumulační dno, síla stěny 0,8 mm, skleněné poklice, silikonové nebo nerezové odizolované rukojeti. Vhodný pro všechny typy sporáků včetně indukčních</t>
  </si>
  <si>
    <t>K33</t>
  </si>
  <si>
    <t>Kastrol nerez 5 l</t>
  </si>
  <si>
    <t>kastrol nerez 5l - z leštěné nerezové oceli 18/10, vícevrstvé termoakumulační dno, síla stěny 0,8 mm, skleněné poklice, silikonové nebo nerezové odizolované rukojeti. Vhodný pro všechny typy sporáků včetně indukčních</t>
  </si>
  <si>
    <t>K34</t>
  </si>
  <si>
    <t>Rendlík nerez 3 l</t>
  </si>
  <si>
    <t>rendlík nerez 3l - z leštěné nerezové oceli 18/10, vícevrstvé termoakumulační dno, síla stěny 0,8 mm, skleněná poklice, tepelně odizolovaná rukojet. Vhodný pro všechny typy sporáků včetně indukčních</t>
  </si>
  <si>
    <t>K35</t>
  </si>
  <si>
    <t>Pánev nerez 24 cm</t>
  </si>
  <si>
    <t>pánev nerez 24cm- z prvotřídní nerezové oceli, nepřilnavý povrch s tvrdou minerální bází , pevné třívrstvé dno,  pohodlné ergonomické úchyty, vhodná na všechny typy ohřevu (plyn, elektrika, sklokeramika, indukce)</t>
  </si>
  <si>
    <t>K36</t>
  </si>
  <si>
    <t>Tlakový hrnec 3 l</t>
  </si>
  <si>
    <t>tlakový hrnec 3l , nerez , bajonetový uzávěr, 2 pracovní tlaky, pro všechny typy varných desek</t>
  </si>
  <si>
    <t>K37</t>
  </si>
  <si>
    <t>Tlakový hrnec 5 l</t>
  </si>
  <si>
    <t>tlakový hrnec 5l , nerez , bajonetový uzávěr, 2 pracovní tlaky, pro všechny typy varných desek</t>
  </si>
  <si>
    <t>K38</t>
  </si>
  <si>
    <t>Škrabka</t>
  </si>
  <si>
    <t>škrabka na brambory i zeleninu, INOX nerezová ocel pracovních částí náčiní, speciálně navržená držadla z matné nerezové oceli</t>
  </si>
  <si>
    <t>K39</t>
  </si>
  <si>
    <t>Mašlovačka</t>
  </si>
  <si>
    <t>mašlovačka silikonová 20-28 cm, odolná vůči teplotám od -40°C až do +230°C, nepřipaluje se ani nelepí, neváže na sebe pachy, snadno se čistí a je lehce omyvatelná, plastová rukojeť.</t>
  </si>
  <si>
    <t>K40</t>
  </si>
  <si>
    <t>Metlička 24-36 cm, nerez 18/10, počet drátů 8, délka 25 cm</t>
  </si>
  <si>
    <t>K41</t>
  </si>
  <si>
    <t>Vařečka silikonová</t>
  </si>
  <si>
    <t>vařečka silikonová -ze žáruvzdorného silikonu (220°C), rukojeť z odolného plastu. Vhodné do myčky</t>
  </si>
  <si>
    <t>K42</t>
  </si>
  <si>
    <t>Naběračka nerez 10/37, možnost zavěšení</t>
  </si>
  <si>
    <t>K43</t>
  </si>
  <si>
    <t>Naběračka silikonová</t>
  </si>
  <si>
    <t>naběračka silikonová, délka 31 cm, průměr 9 cm, lze používat až do teploty +230 °C, nerezová rukojeť, možnost zavěšení</t>
  </si>
  <si>
    <t>K44</t>
  </si>
  <si>
    <t>Obracečka - nerezová ocel, délka cca 36 cm, možnost zavěšení</t>
  </si>
  <si>
    <t>K45</t>
  </si>
  <si>
    <t>Kuchyňské grilovací kleště</t>
  </si>
  <si>
    <t>kuchyňské a grilovací kleště na obracení smažených pokrmů - délka cca 40cm, nerezová ocel s perfektní silikonovými madly pro snadnější manipulaci.</t>
  </si>
  <si>
    <t>K46</t>
  </si>
  <si>
    <t>Palička na maso nerez, pogumovaná rukojeť, délka 24 cm</t>
  </si>
  <si>
    <t>K47</t>
  </si>
  <si>
    <t>Váleček na těsto</t>
  </si>
  <si>
    <t>váleček na těsto silikon + plast,  délka bez rukojeti 25 cm, odolný teplotám od -40°C až do +230°C, nepohlcuje pachy, snadno omyvatelný, možnost mytí i v myčce.</t>
  </si>
  <si>
    <t>K48</t>
  </si>
  <si>
    <t>Silikonový vál</t>
  </si>
  <si>
    <t>silikonový vál 58 x 48cm  , žáruvzdorný, snadno se čistí a neváže na sebe pachy , pro snadné měření váleného těsta a přesné krájení je opatřen rastrem (v cm).</t>
  </si>
  <si>
    <t>K49</t>
  </si>
  <si>
    <t>Cedník silikonový</t>
  </si>
  <si>
    <t>cedník silikonový - 20, 2 x 7, 2 cm, rukojeť 16 cm, snadno omyvatelný, vhodný do myčky na nádobí.</t>
  </si>
  <si>
    <t>K50</t>
  </si>
  <si>
    <t>Síto plastové</t>
  </si>
  <si>
    <t>síto plastové s rukojetí a háčky pro uchycení na hrnec, průměr 16 cm, vhodné k pasírování</t>
  </si>
  <si>
    <t>K51</t>
  </si>
  <si>
    <t>Struhadlo nerez čtyřstranné</t>
  </si>
  <si>
    <t>struhadlo nerez čtyřstranné s různými typy strouhacích ploch pro ruční strouhání ovoce, zeleniny či sýru.</t>
  </si>
  <si>
    <t>K52</t>
  </si>
  <si>
    <t>Lis na česnek</t>
  </si>
  <si>
    <t>lis na česnek vyrobený z lesklé nerez oceli s matnou rukojetí. Rukojeť je opatřeba otvory pro zavěšení, po jejím otočení se lis snadno vyčistí zabudovaným čističem. Vhodný do myčky na nádobí. Délka: 19 cm</t>
  </si>
  <si>
    <t>K53</t>
  </si>
  <si>
    <t>Prkénko krájecí antibakteriální</t>
  </si>
  <si>
    <t>Prkénko krájecí antibakteriální sada 3 ks - rozměry: 25,3 x 14,5 x 0,9 cm / 32 x 19.8 x 0.9 cm / 40 x 24 x 0.9 cm, robustní, nerozbitný syntetický materiál, snadno čistitelné, antibakteriální</t>
  </si>
  <si>
    <t>K54</t>
  </si>
  <si>
    <t>Trychtýř kuchyňský</t>
  </si>
  <si>
    <t>trychtýř kuchyňský -vytékací otvor 10 mm, z tvrzeného vysoce odolného polyethylenu, barva bílá, se závěsným očkem</t>
  </si>
  <si>
    <t>K55</t>
  </si>
  <si>
    <t>trychtýř kuchyňský -vytékací otvor 15 mm, z tvrzeného vysoce odolného polyethylenu, barva bílá, se závěsným očkem</t>
  </si>
  <si>
    <t>K56</t>
  </si>
  <si>
    <t>Trychtýř kuchyňský nerez 12 cm, materiál nerez 18/10</t>
  </si>
  <si>
    <t>K57</t>
  </si>
  <si>
    <t>Otvírák na lahve - nerez</t>
  </si>
  <si>
    <t>K58</t>
  </si>
  <si>
    <t>Otvírak na konzervy</t>
  </si>
  <si>
    <t>otvírák na konzervy - hlavní části nerezavějící ocel, rukojeť syntetická guma, ABS plast</t>
  </si>
  <si>
    <t>K59</t>
  </si>
  <si>
    <t>Tác plastový</t>
  </si>
  <si>
    <t>tác plastový 46 x 32 cm, výška 4,5 cm, protiskluzová úprava uvnitř i na dně tácu, materiál - plast (polypropylen), snadno se udržuje, lze mýt v myčce na nádobí</t>
  </si>
  <si>
    <t>K60</t>
  </si>
  <si>
    <t>Litinový pekáč s poklicí</t>
  </si>
  <si>
    <t>litinový pekáč s poklicí - oválný,  vyrobený z 2 mm silného plechu, na kterém je smalt, je vhodný do každého typu trouby i na všechny druhy ohřevu včetně indukce, může se umývat v myčce nádobí. Pečící prostor: 33 x 25 centimetrů, délka s držadly 40 cm, výška bez poklice 10,5 cm, výška s poklicí 14 cm</t>
  </si>
  <si>
    <t>K61</t>
  </si>
  <si>
    <t>Zapékací mísa</t>
  </si>
  <si>
    <t>zapékací mísa  obdélníková  32x20 cm  z  prvotřídního silnostěnného porcelánu, odolná vůči teplotám od -18 do + 240 °C, vhodná do všech typů kuchyňských trub, včetně mikrovlnné, vkládat do trouby lze přímo z mrazničky. Vhodné do myčky.</t>
  </si>
  <si>
    <t>K62</t>
  </si>
  <si>
    <t>Silikonová forma na pečení - velká bábovka průměr 24 cm</t>
  </si>
  <si>
    <t>K63</t>
  </si>
  <si>
    <t>Silikonová forma na pečení - forma na 6 mufin</t>
  </si>
  <si>
    <t>K64</t>
  </si>
  <si>
    <t>Silikonová podložka pod hrnce průměr 18-20 cm</t>
  </si>
  <si>
    <t>K65</t>
  </si>
  <si>
    <t>Protlačovací kolečko na vařené brambory</t>
  </si>
  <si>
    <t>protlačovací kolečko na vařené brambory - průměr cca  8,5cm, rozměr díry cca 7 x 7mm, materiál ocel</t>
  </si>
  <si>
    <t>K66</t>
  </si>
  <si>
    <t>Sáček na zdobení</t>
  </si>
  <si>
    <t>sáček na zdobení UH - materiál plast - polyuretan, transparentní, rozměry d. 30 cm, š. 17 cm.</t>
  </si>
  <si>
    <t>K67</t>
  </si>
  <si>
    <t>Plastové dózy na potraviny</t>
  </si>
  <si>
    <t>"plastové dózy na potraviny - sada 3ks, polypropylenový plast, délka 20 cm, šířka 14 cm, výška 8 cm, objem 1.2 l, dózy lze poskládat do sebe. Do mikrovlnné trouby (bez víka) pro ohřev jídla do 100 °C, lze je mýt v myčce.</t>
  </si>
  <si>
    <t>K68</t>
  </si>
  <si>
    <t>Chňapka látková - teflonová úchopová strana</t>
  </si>
  <si>
    <t>K69</t>
  </si>
  <si>
    <t>Balvněná utěrka 50x70 cm - 100% čistá bavlna 240 g/m2</t>
  </si>
  <si>
    <t>K70</t>
  </si>
  <si>
    <t>Vědro nerez s uchem, objem 10 l, průměr 28 cm, výška 25 cm</t>
  </si>
  <si>
    <t>K71</t>
  </si>
  <si>
    <t>Kbelík kulatý 10 l s výlevkou</t>
  </si>
  <si>
    <t>K72</t>
  </si>
  <si>
    <t>Rychlovarná konvice</t>
  </si>
  <si>
    <t>"rychlovarná konvice  objem 1,7l, příkon: 2100 W, barva nerezová, červená a bílá, automatický systém vypínání při dosažení bodu varu pro pohodlnější obsluhu, dvojnásobný bezpečnostní systém zajistí aktivaci bezpečnostní pojistky při nebezpečí přehřátí nebo v případě chodu naprázdno, skryté topné těleso pod rovným nerezovým dnem, snadno vyjímatelné a omyvatelné filtrační sítko proti usazeninám vodního kamene.</t>
  </si>
  <si>
    <t>K73</t>
  </si>
  <si>
    <t>Kuchyňský robot</t>
  </si>
  <si>
    <t>kuchyňský robot pro šlehání hnětení mixování, strouhání, mletí masa - celokovové tělo s 1000W motorem, 2 mísy z nerezové oceli o objemu 4,8l a 2,9l, tři nástavce na hnětání, míchání a šlehání, nástavec na mletí masa, 3 nástavce na strouhání a krájení, regulátor 10 stupňů rychlosti, dodává se s nástrojem na krájení salátu, šroubovitým hnětačem těsta, plochým hnětačem, metlou a mlýnkem na maso</t>
  </si>
  <si>
    <t>K74</t>
  </si>
  <si>
    <t>Ponorný tyčový mixér</t>
  </si>
  <si>
    <t>"ponorný tyčový mixér - příkon 800W, extra tichý DC motor, plynulá regulace rychlosti, ergonomicky tvarovaná rukojeť, nerezový nástavec použitelný i pro mixování horkých pokrmů, nerezový sekací nůž. Příslušenství : mixovací nádobka s víčkem, sekáček s nerezovým ostřím a víčkem, nerezová šlehací metla</t>
  </si>
  <si>
    <t>Rozměry (šířka x hloubka x výška): 68 x 68 x 400 mm"</t>
  </si>
  <si>
    <t>K75</t>
  </si>
  <si>
    <t>Elektrické šlehací metly</t>
  </si>
  <si>
    <t>elektrické šlehací metly - příkon 450 W, tichý motor, 5 rychlostních stupňů s odlišným počtem otáček, momentový a turbo stupeň, separátně umístěné tlačítko pro vysunutí šlehacích a hnětacích metel, 2 vysoce výkonné turbometly pro optimální výsledky šlehání a míchání, 2 stabilní hnětací háky, navinutí kabelu, klick systém, včetně příslušenství 2 x míchací / šlehací metla</t>
  </si>
  <si>
    <t>K76</t>
  </si>
  <si>
    <t>Toustovač a vaflovačem</t>
  </si>
  <si>
    <t>toustovač s vaflovačem -napětí 220 -240 V, 50 Hz, příkon 700 W, materiál BIO-LON ® CERAMIC neobsahuje PTFE (polytetrafluorethylen) a PFOA, odnimatelné desky, které lze mýt v myčce na nádobí,</t>
  </si>
  <si>
    <t>K77</t>
  </si>
  <si>
    <t>Sušička na ovoce</t>
  </si>
  <si>
    <t>sušíčka na ovoce - příkon 250W, hlučnost &lt; 20 dB, průměr plata 32cm, 5 sušících plat, plynulá regulace teploty 35-70°C, ventilátor pro rovnoměrné sušení, ochrana proti přehřátí.</t>
  </si>
  <si>
    <t>K78</t>
  </si>
  <si>
    <t>Plechy na pečení nízké</t>
  </si>
  <si>
    <t>plechy na pečení nízké - velikost dle trouby, smalt s odolným antiadhézním povlakem, který zabraňuje připalování, vhodný do elektrické  i horkovzdušné trouby, vhodný do myčky</t>
  </si>
  <si>
    <t>K79</t>
  </si>
  <si>
    <t>Plechy na pečení vysoké</t>
  </si>
  <si>
    <t>plechy na pečení vysoké - velikost dle trouby, smalt s odolným antiadhézním povlakem, který zabraňuje připalování, vhodný do elektrické  i horkovzdušné trouby, vhodný do myčky</t>
  </si>
  <si>
    <t>K80</t>
  </si>
  <si>
    <t>Lékárnička</t>
  </si>
  <si>
    <t>"lékárnička - přenosná lékárnička malá s náplní  vhodná pro všechna školská pracoviště bsahující veškerý základní sortiment zdravotnického a obvazového materiálu pro poskytnutí první pomoci ve školských zařízeních, případně v terénu jako jsou odřeniny, řezné rány, krvácení, zlomeniny a další úrazy, které se na těchto místech mohou vyskytnout.</t>
  </si>
  <si>
    <t>součástí náplně ŠKOLA jsou i sterilní krytí s náplastí různých rozměrů, kterýmí lze rychle ošetřit i větší odřeniny a poraněná místa na těle"</t>
  </si>
  <si>
    <t>K81</t>
  </si>
  <si>
    <t>Hasicí přístroj</t>
  </si>
  <si>
    <t>hasicí přístroj - přenosný práškový hasicí přístroj naplněný hasicím práškem o hmotnosti 4kg. Použití na hašení požárů látek požární třídy A,B,C i do 110kV při dodržení bezpečné vzdálenosti</t>
  </si>
  <si>
    <t>404.01</t>
  </si>
  <si>
    <t>Skříň přístavná ke stolu- včetně montáže, dopravy a likvidace obalového materiálu</t>
  </si>
  <si>
    <t xml:space="preserve"> rozměry skříně - šířka 40 cm, hloubka 40 cm, výška 75,5 cm; bez dveří s policí</t>
  </si>
  <si>
    <t>404.02</t>
  </si>
  <si>
    <t>Rohový kancelářský stůl- včetně montáže, dopravy a likvidace obalového materiálu</t>
  </si>
  <si>
    <t>se skříňkou 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t>
  </si>
  <si>
    <t>404.03</t>
  </si>
  <si>
    <t>Kruhový kancelářský přístavný stůl- včetně montáže, dopravy a likvidace obalového materiálu</t>
  </si>
  <si>
    <t xml:space="preserve"> s výřezem levý; rozměry stolu - průměr 120 cm, výřez 80 x 60 cm, výška 75,5 cm; pracovní deska tloušťky 25 mm po celém obvodě opatřena 2 mm ABS hranou; kovová tubusová noha; kování pro uchycení k pracovnímu stolu; noha osazena výškovou rektifikací pro vyrovnání až 1,5 cm nerovností</t>
  </si>
  <si>
    <t>404.04</t>
  </si>
  <si>
    <t>Kancelářská skříň- včetně montáže, dopravy a likvidace obalového materiálu</t>
  </si>
  <si>
    <t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t>
  </si>
  <si>
    <t>404.06</t>
  </si>
  <si>
    <t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t>
  </si>
  <si>
    <t>404.07</t>
  </si>
  <si>
    <t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t>
  </si>
  <si>
    <t>404.08</t>
  </si>
  <si>
    <t>s plnými dveřmi; rozměry skříně - šířka 80 cm, hloubka 42 cm, výška 74 cm; oboustranně pohledová záda z HDF desek tl. 3 mm; 1 stavitelná police tl. 18 mm, základní výška uzpůsobena výšce šanonu; včetně 4 ks rektifikačních noh s nastavitelnou výškou 2,7 - 4,7 cm</t>
  </si>
  <si>
    <t>404.09</t>
  </si>
  <si>
    <t xml:space="preserve"> čtvrtkruhová bez dveří levá; rozměry skříně - šířka 40 cm, hloubka 40 cm, výška 74 cm; oboustranně pohledová záda z HDF desek tl. 3 mm; 1 stavitelná police tl. 18 mm, základní výška uzpůsobena výšce šanonu; včetně 4 ks rektifikačních noh s nastavitelnou výškou 2,7 - 4,7 cm</t>
  </si>
  <si>
    <t>404.10</t>
  </si>
  <si>
    <t>čtvrtkruhová bez dveří pravá; rozměry skříně - šířka 40 cm, hloubka 40 cm, výška 74 cm; oboustranně pohledová záda z HDF desek tl. 3 mm; 1 stavitelná police tl. 18 mm, základní výška uzpůsobena výšce šanonu; včetně 4 ks rektifikačních noh s nastavitelnou výškou 2,7 - 4,7 cm</t>
  </si>
  <si>
    <t>404.11</t>
  </si>
  <si>
    <t>Kontejner na kolečkách- včetně montáže, dopravy a likvidace obalového materiálu</t>
  </si>
  <si>
    <t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t>
  </si>
  <si>
    <t>404.12</t>
  </si>
  <si>
    <t>Kancelářské křeslo- včetně montáže, dopravy a likvidace obalového materiálu</t>
  </si>
  <si>
    <t>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t>
  </si>
  <si>
    <t>404.13</t>
  </si>
  <si>
    <t>Jednací židle- včetně montáže, dopravy a likvidace obalového materiálu</t>
  </si>
  <si>
    <t>stohovatelná s kovovou kostrou, měkkým sedákem a opěrákem čalouněným potahovou látkou; nosnost min. 100 kg</t>
  </si>
  <si>
    <t>404.14</t>
  </si>
  <si>
    <t>Věšák- včetně montáže, dopravy a likvidace obalového materiálu</t>
  </si>
  <si>
    <t>z kombinace kovu, dřeva a mramoru; základnu zajišťující stabilitu věšáku tvoří těžká mramorová deska</t>
  </si>
  <si>
    <t>404.15</t>
  </si>
  <si>
    <t>Závěsná tabule- včetně montáže, dopravy a likvidace obalového materiálu</t>
  </si>
  <si>
    <t>desková pro popis fixem, rozměr 1200 x 900mm, povrch tabule email (keramický), magnetická, pevné provedení (umístění upřesní uživatel)</t>
  </si>
  <si>
    <t>405.01</t>
  </si>
  <si>
    <t>Obdélníkový kancelářský stůl- včetně montáže, dopravy a likvidace obalového materiálu</t>
  </si>
  <si>
    <t>rozměry stolu - šířka 140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t>
  </si>
  <si>
    <t>405.02</t>
  </si>
  <si>
    <t>Čtvrtkruhová stolová deska- včetně montáže, dopravy a likvidace obalového materiálu</t>
  </si>
  <si>
    <t>spojovací levá; rozměry desky - šířka 80 cm, hloubka 80 cm; pracovní deska tloušťky 25 mm po celém obvodě opatřena 2 mm ABS hranou; kování pro uchycení mezi dva pracovní stoly</t>
  </si>
  <si>
    <t>405.03</t>
  </si>
  <si>
    <t>Odélníkový kancelářský stůl- včetně montáže, dopravy a likvidace obalového materiálu</t>
  </si>
  <si>
    <t>rozměry stolu - šířka 180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t>
  </si>
  <si>
    <t>405.04</t>
  </si>
  <si>
    <t>Půlkruhový přídavný kancelářský stůl- včetně montáže, dopravy a likvidace obalového materiálu</t>
  </si>
  <si>
    <t>rozměry stolu - šířka 80 cm, hloubka 40 cm, výška 75,5 cm; pracovní deska tloušťky 25 mm po celém obvodě opatřena 2 mm ABS hranou; kovová konzola pro uchycení k pracovním stolům</t>
  </si>
  <si>
    <t>405.05</t>
  </si>
  <si>
    <t>Atypický jednací stůl- včetně montáže, dopravy a likvidace obalového materiálu</t>
  </si>
  <si>
    <t>rozměry stolu - šířka 400 cm, hloubka 130 cm, výška 75,5 cm; pracovní deska tvaru soudku tloušťky 25 mm po celém obvodě opatřena 2 mm ABS hranou; 3x kovová centrální noha výšky 73 cm, průměr 60 mm</t>
  </si>
  <si>
    <t>405.06</t>
  </si>
  <si>
    <t>s plnými dveřmi; rozměry skříně - šířka 80 cm, hloubka 40 cm, výška 192 cm; oboustranně pohledová záda z desek tl. 8 mm; 4 stavitelné police se zvýšenou nosností až 80 kg tl. 18 mm, základní výška uzpůsobena výšce šanonu; včetně 4 ks rektifikačních noh s nastavitelnou výškou 2,7 - 4,7 cm</t>
  </si>
  <si>
    <t>405.07</t>
  </si>
  <si>
    <t>kancelářská skříň- včetně montáže, dopravy a likvidace obalového materiálu</t>
  </si>
  <si>
    <t>s nikou a se spodními dveřmi plnými a horními dveřmi prosklenými; rozměry skříně - šířka 80 cm, hloubka 40 cm, výška 192 cm; oboustranně pohledová záda z desek tl. 8 mm; 2 stavitelné police se zvýšenou nosností až 80 kg tl. 18 mm, základní výška uzpůsobena výšce šanonu; horní 2 police s prosklenými dveřmi, prostřední police otevřená bez dveří, spodní dvě police s plnými dveřmi; včetně 4 ks rektifikačních noh s nastavitelnou výškou 2,7 - 4,7 cm</t>
  </si>
  <si>
    <t>405.08</t>
  </si>
  <si>
    <t>s nikou a 2x plnými dveřmi; rozměry skříně - šířka 80 cm, hloubka 40 cm, výška 192 cm; oboustranně pohledová záda z desek tl. 8 mm; 2 stavitelné police se zvýšenou nosností až 80 kg tl. 18 mm, základní výška uzpůsobena výšce šanonu; horní 2 police s plnými dveřmi, prostřední police otevřená bez dveří, spodní dvě police s plnými dveřmi; včetně 4 ks rektifikačních noh s nastavitelnou výškou 2,7 - 4,7 cm</t>
  </si>
  <si>
    <t>405.09</t>
  </si>
  <si>
    <t>Kancelářská šatní skříň- včetně montáže, dopravy a likvidace obalového materiálu</t>
  </si>
  <si>
    <t>s plnými dveřmi; rozměry skříně - šířka 80 cm, hloubka 40 cm, výška 192 cm; oboustranně pohledová záda z desek tl. 8 mm; 1 pevná police se zvýšenou nosností až 80 kg a výsuvná šatní tyč; včetně 4 ks rektifikačních noh s nastavitelnou výškou 2,7 - 4,7 cm</t>
  </si>
  <si>
    <t>405.10</t>
  </si>
  <si>
    <t>s plnými dveřmi; rozměry skříně - šířka 80 cm, hloubka 40 cm, výška 115,2 cm; oboustranně pohledová záda z desek tl. 8 mm; 2 stavitelné police se zvýšenou nosností až 80 kg tl. 18 mm, základní výška uzpůsobena výšce šanonu; včetně 4 ks rektifikačních noh s nastavitelnou výškou 2,7 - 4,7 cm</t>
  </si>
  <si>
    <t>405.11</t>
  </si>
  <si>
    <t>s nikou a plnými dveřmi; rozměry skříně - šířka 80 cm, hloubka 40 cm, výška 115,2 cm; oboustranně pohledová záda z desek tl. 8 mm; 1 stavitelná police se zvýšenou nosností až 80 kg tl. 18 mm, základní výška uzpůsobena výšce šanonu; horní police otevřená bez dveří, spodní dvě police s plnými dveřmi; včetně 4 ks rektifikačních noh s nastavitelnou výškou 2,7 - 4,7 cm</t>
  </si>
  <si>
    <t>405.12</t>
  </si>
  <si>
    <t>Čtvrtkruhová zakončovací kancelářská skříň- včetně montáže, dopravy a likvidace obalového materiálu</t>
  </si>
  <si>
    <t>2 bez dveří; rozměry skříně - šířka 40 cm, hloubka 40 cm, výška 76,8 cm; oboustranně pohledová záda z desek tl. 8 mm; 1 stavitelná police se zvýšenou nosností až 80 kg tl. 18 mm, základní výška uzpůsobena výšce šanonu; včetně 4 ks rektifikačních noh s nastavitelnou výškou 2,7 - 4,7 cm</t>
  </si>
  <si>
    <t>405.13</t>
  </si>
  <si>
    <t>s plnými dveřmi; rozměry skříně - šířka 80 cm, hloubka 40 cm, výška 76,8 cm; oboustranně pohledová záda z desek tl. 8 mm; 1 stavitelná police se zvýšenou nosností až 80 kg tl. 18 mm, základní výška uzpůsobena výšce šanonu; včetně 4 ks rektifikačních noh s nastavitelnou výškou 2,7 - 4,7 cm</t>
  </si>
  <si>
    <t>405.14</t>
  </si>
  <si>
    <t>405.15</t>
  </si>
  <si>
    <t>se synchronním mechanismem (poloha sedáku a opěráku se mění zároveň); čtyři polohy pro zafixování sedáku a opěráku; nastavitelná výška sedáku židle; nastavitelná síla protiváhy opěráku; ergonomická, výškově i hloubkově stavitelná bederní opěrka; hlavová opěrka s nastavitelnou výškou i úhlem; výškově nastavitelné područky; kolečka s měkčeným povrchem umožňujícím použití na tvrdé podlaze i kobercové krytině; nosnost židle min. 130?kg</t>
  </si>
  <si>
    <t>405.16</t>
  </si>
  <si>
    <t>stohovatelná s kovovou kostrou, měkce čalouněným sedákem a opěrákem čalouněným samonosnou síťovinou, pevné plastové područky, nosnost 120 kg</t>
  </si>
  <si>
    <t>405.17</t>
  </si>
  <si>
    <t>Kruhový konferenční stůl- včetně montáže, dopravy a likvidace obalového materiálu</t>
  </si>
  <si>
    <t>rozměry stolu - průměr 90 cm, výška 55 cm; pracovní deska tloušťky 25 mm po celém obvodě opatřena 2 mm ABS hranou; 1x kovová centrální noha výšky 52,5 cm, průměr 45 cm</t>
  </si>
  <si>
    <t>405.18</t>
  </si>
  <si>
    <t>Čalouněné křeslo k sedací soupravě, vrchní materiál koženka- včetně montáže, dopravy a likvidace oba</t>
  </si>
  <si>
    <t>405.19</t>
  </si>
  <si>
    <t>Sedací souprava rohová 3/2, vrchní materiál koženka- včetně montáže, dopravy a likvidace obalového m</t>
  </si>
  <si>
    <t>405.20</t>
  </si>
  <si>
    <t>405.21</t>
  </si>
  <si>
    <t>Korková nástěnka- včetně montáže, dopravy a likvidace obalového materiálu</t>
  </si>
  <si>
    <t>s profilovaným hliníkovým rámem, rozměr 1200 x 900mm, velmi pevné provedení (umístění upřesní uživatel)</t>
  </si>
  <si>
    <t>407.01</t>
  </si>
  <si>
    <t>Regálový systém- včetně montáže, dopravy a likvidace obalového materiálu</t>
  </si>
  <si>
    <t>výška 200 cm, hloubka 50 cm, délka 100 cm, 5 polic, nosnost 250 kg na polici</t>
  </si>
  <si>
    <t>408.01</t>
  </si>
  <si>
    <t>418.01</t>
  </si>
  <si>
    <t>420.01</t>
  </si>
  <si>
    <t>Obdélníkový kancelářský stů- včetně montáže, dopravy a likvidace obalového materiálul</t>
  </si>
  <si>
    <t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t>
  </si>
  <si>
    <t>420.02</t>
  </si>
  <si>
    <t>420.03</t>
  </si>
  <si>
    <t>420.04</t>
  </si>
  <si>
    <t>420.05</t>
  </si>
  <si>
    <t>Sestava ze dvou kancelářských skříní- včetně montáže, dopravy a likvidace obalového materiálu</t>
  </si>
  <si>
    <t>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t>
  </si>
  <si>
    <t>420.06</t>
  </si>
  <si>
    <t>420.07</t>
  </si>
  <si>
    <t>420.08</t>
  </si>
  <si>
    <t>421.01</t>
  </si>
  <si>
    <t>Židle stavitelná- včetně montáže, dopravy a likvidace obalového materiálu</t>
  </si>
  <si>
    <t>vel. 4-6 , nosná konstrukce plochoovál 38 x 20 - trubka 25x 15 - povrchová úprava komaxit, barva žlutá RAL 1018,  sedák lakovaná překližka, stohovatelná, cena včetně montáže</t>
  </si>
  <si>
    <t>421.02</t>
  </si>
  <si>
    <t>vel. 5-7, nosná konstrukce plochoovál 38 x 20 - trubka 25x 15 - povrchová úprava komaxit, barva žlutá RAL 1018,  sedák lakovaná překližka, stohovatelná, cena včetně montáže</t>
  </si>
  <si>
    <t>421.03</t>
  </si>
  <si>
    <t>Židle učitelská- včetně montáže, dopravy a likvidace obalového materiálu</t>
  </si>
  <si>
    <t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t>
  </si>
  <si>
    <t>421.04</t>
  </si>
  <si>
    <t>Sedací vak- včetně montáže, dopravy a likvidace obalového materiálu</t>
  </si>
  <si>
    <t>Sedaci vak tvaru kužele ušitého ze tří části. Jeho rozměry umožňují opření zad, krku i hlavy, může sloužit také jako lehítko, lze měnit jeho tvar a přizpůsobit jej vlastním potřebám. Základna (šířka) 850mm, výška 1350mm, objem granulátu 340l, materiál ekokůže nebo nylon.</t>
  </si>
  <si>
    <t>421.05</t>
  </si>
  <si>
    <t>Stůl žákovský- včetně montáže, dopravy a likvidace obalového materiálu</t>
  </si>
  <si>
    <t>Pevná kovová konstrukce plochoovál 38/20, v kombinaci s trubkou, rozměr desky 670x510mm. Dva šrouby pro vyrovnání nerovností podlahy.  Velikosti 4-7. Povrchová úprava kovové konstrukce komaxit, barva žlutá RAL 1018. Pracovní deska LTD 18mm , ABS hrany 2mm, dezén lamina světlé dřevo - javor, cena včetně montáže.</t>
  </si>
  <si>
    <t>421.06</t>
  </si>
  <si>
    <t>Stůl učitelský- včetně montáže, dopravy a likvidace obalového materiálu</t>
  </si>
  <si>
    <t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t>
  </si>
  <si>
    <t>421.07</t>
  </si>
  <si>
    <t>Sestava úložných skříněk SK3- včetně montáže, dopravy a likvidace obalového materiálu</t>
  </si>
  <si>
    <t>Sestava ze skříněk šířky 800, výšky 750  a hloubky 400mm, sokl 50mm.</t>
  </si>
  <si>
    <t>Korpus a dvířka z desek LTD 18mm , ABS hrany, úchytky kovové zaoblené, barva stříbrná</t>
  </si>
  <si>
    <t>Sestava SK3 obsahuje 1 ks skříněk + sokl :</t>
  </si>
  <si>
    <t>SKa - skříňka s dvířky 800/400/750mm – 1ks</t>
  </si>
  <si>
    <t>cena včetně montáže</t>
  </si>
  <si>
    <t>421.08</t>
  </si>
  <si>
    <t>Sestava úložnývh skříněk SK4- včetně montáže, dopravy a likvidace obalového materiálu</t>
  </si>
  <si>
    <t>Sestava SK4 obsahuje  4 ks skříněk + sokl</t>
  </si>
  <si>
    <t>SKa - skříňka s dvířky 800/400/750mm – 3ks</t>
  </si>
  <si>
    <t>SKb – otevřená skříňka se 2 policemi 800/400/750mm – 1ks</t>
  </si>
  <si>
    <t>421.09</t>
  </si>
  <si>
    <t>Sestava úložných skříněk SK5- včetně montáže, dopravy a likvidace obalového materiálu</t>
  </si>
  <si>
    <t>Sestava ze skříněk šířky 800, výšky 750  a 1800mm, hloubky 400mm, sokl 50mm. Korpus a dvířka z desek LTD 18mm ( u skříněk SKd výšky 1800 horní dvířka prosklená) , ABS hrany, úchytky kovové zaoblené, barva stříbrná</t>
  </si>
  <si>
    <t>Sestava SK5 obsahuje 4 ks skříněk + sokl :</t>
  </si>
  <si>
    <t>SKa - skříňka s dvířky 800/400/750mm – 2ks</t>
  </si>
  <si>
    <t>SKd - skříň vysoká dělená, skleněná dvířka, výška 1800, hloubka 400, šířka 800mm, korpus i dvířka spodní skříňky Vše LTD 18mm, hrany ABS 2mm – 2ks</t>
  </si>
  <si>
    <t>421.10</t>
  </si>
  <si>
    <t>Tabule desková s křídly na pylonech- včetně montáže, dopravy a likvidace obalového materiálu</t>
  </si>
  <si>
    <t>Desková nástěnná tabule pro popis křídou a fixem, magnetická, rozměr v zavřeném stavu 1000 x 2000 mm, materiál keramika, barva zelená, pojezd na hliníkových pylonech, velmi lehký posuv. cena včetně montáže</t>
  </si>
  <si>
    <t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t>
  </si>
  <si>
    <t>421.11</t>
  </si>
  <si>
    <t>Interaktivní tabule- včetně montáže, dopravy a likvidace obalového materiálu</t>
  </si>
  <si>
    <t>Formát 4:3, úhlopříčka aktivní plochy 200cm, komunikace USB, ovládání bezbateriovými pery,povrch vhodný pro projekci, ActivArena - 2 uživatelé současně, každý vlasní nástrojová lišta, integrované ozvučení aktivním reproduktorem, 4x vstup, linkový výstup.Interaktivní tabule musí být kompatabilní se stávajícími tabulemi Activboard a souvisejícím softwarem a harwarem.Záruka 60 měsíců</t>
  </si>
  <si>
    <t>421.12</t>
  </si>
  <si>
    <t>Dataprojektor k IT- včetně montáže, dopravy a likvidace obalového materiálu</t>
  </si>
  <si>
    <t>Dataprojektor s klasickou projekční vzdáleností</t>
  </si>
  <si>
    <t xml:space="preserve"> Rozlišení: 10240x768</t>
  </si>
  <si>
    <t>Svítivost: 3000 ANSI lumen</t>
  </si>
  <si>
    <t>Zpracování obrazu 3 LCD</t>
  </si>
  <si>
    <t>Životnost výbojky: 10 000 h/Eco</t>
  </si>
  <si>
    <t>Filtrace: Hybridní s prodlouženým servisním intervalem</t>
  </si>
  <si>
    <t>školní záruka 36 měsíců</t>
  </si>
  <si>
    <t>421.13</t>
  </si>
  <si>
    <t>Držák projektoru- včetně montáže, dopravy a likvidace obalového materiálu</t>
  </si>
  <si>
    <t>Držák pro projektor s klasickou projekční vzdáleností</t>
  </si>
  <si>
    <t>421.14</t>
  </si>
  <si>
    <t>Učitelská stanice - notebook- včetně montáže, dopravy a likvidace obalového materiálu</t>
  </si>
  <si>
    <t>Procesor: Intel Core i5</t>
  </si>
  <si>
    <t>RAM 8 GB/4 GB DDRd 2133 SDRAM</t>
  </si>
  <si>
    <t>Pevný disk: SSD 256 GB</t>
  </si>
  <si>
    <t>Úhlopříčka: 14" - 15,9"</t>
  </si>
  <si>
    <t>Mechanika: DVD+RV</t>
  </si>
  <si>
    <t>Rozhraní:  Bluetooth, WiFi 802.11 a/b/g/n/ac, LAN</t>
  </si>
  <si>
    <t>Porty: 2x USB 3.0</t>
  </si>
  <si>
    <t xml:space="preserve"> 2x USB 2.0</t>
  </si>
  <si>
    <t xml:space="preserve"> HDMI</t>
  </si>
  <si>
    <t xml:space="preserve"> VGA</t>
  </si>
  <si>
    <t xml:space="preserve"> RJ 45</t>
  </si>
  <si>
    <t>Operační systém: Windows 10 Profesional</t>
  </si>
  <si>
    <t>Záruční doba: 3 roky, NBD</t>
  </si>
  <si>
    <t>421.15</t>
  </si>
  <si>
    <t>Žákovský tablet- včetně montáže, dopravy a likvidace obalového materiálu</t>
  </si>
  <si>
    <t>Procesor: Intel Atom x5-Z8300 1,44 GHz</t>
  </si>
  <si>
    <t>RAM 4 GB</t>
  </si>
  <si>
    <t>Pevný disk: SSD 64 GB + 500 GB HDD</t>
  </si>
  <si>
    <t>Úhlopříčka: 10,1"</t>
  </si>
  <si>
    <t>421.16</t>
  </si>
  <si>
    <t>Nabíjecí stanice pro 10 tabletů - včetně montáže, dopravy a likvidace obalového materiálu</t>
  </si>
  <si>
    <t>nabíjecí stanice pro 10 tabletů (3 x 10ks, celkem nabíjeno 30 tabletů)  včetně  skříňky pro uložení a zabezpečení tabletů s vestavěnými dokovacími stanicemi . Skříňka zároveň bude sloužit jako šetrný úložný prostor pro tablety.</t>
  </si>
  <si>
    <t>421.17</t>
  </si>
  <si>
    <t>Dokumentová kamera- včetně montáže, dopravy a likvidace obalového materiálu</t>
  </si>
  <si>
    <t>Obrazový senzor: 1/2"CMOS</t>
  </si>
  <si>
    <t>Rozlišení na výstupu: 1280x720</t>
  </si>
  <si>
    <t>Zoom: 16x Total Zoom</t>
  </si>
  <si>
    <t xml:space="preserve"> 2x AVERZOOM TM + 8x Digital Zoom</t>
  </si>
  <si>
    <t>Vestavěná paměť: 80 obrázků (1280x720)</t>
  </si>
  <si>
    <t>Redukce na mikroskop: Ano</t>
  </si>
  <si>
    <t>Otočení obrazu: Hlava kamery otočná 0% +90% - 90%</t>
  </si>
  <si>
    <t>Software Systém Requirement: Windows 10 Profesional</t>
  </si>
  <si>
    <t>421.18</t>
  </si>
  <si>
    <t>Videokamera- včetně montáže, dopravy a likvidace obalového materiálu</t>
  </si>
  <si>
    <t>Záznamové médium: paměťová karta</t>
  </si>
  <si>
    <t>Rozlišení: full HD 1920 x 1080</t>
  </si>
  <si>
    <t>Optický zoom: 40x</t>
  </si>
  <si>
    <t>Velikost displeje: 3,1"</t>
  </si>
  <si>
    <t>USB: Ano</t>
  </si>
  <si>
    <t>Dobíjení z USB: Ano</t>
  </si>
  <si>
    <t>HDMI výstup: Ano</t>
  </si>
  <si>
    <t>421.19</t>
  </si>
  <si>
    <t>SW k interaktivní tabuli</t>
  </si>
  <si>
    <t>Kalkul</t>
  </si>
  <si>
    <t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t>
  </si>
  <si>
    <t>SW je součástí IT, upgrade zdarma</t>
  </si>
  <si>
    <t>421.20</t>
  </si>
  <si>
    <t>SW pro žáky</t>
  </si>
  <si>
    <t>Software Classflow - plná verze , školní multilicence, nebo licence pro 100 aktivních uživatelských zařízení)</t>
  </si>
  <si>
    <t>Nástroje tvorby Classflow umožňují vytvářet lekce, hodnocení a úlohy pro práci uvnitř ve třídě. Prostřednictvím tohoto softwaru mohou žáci na svých tabletech vidět úkoly promítané na interaktivní tabuli a samostatně na nich pracovat. Učitel výsledky jejich prací pak může na tabuli promítnout. Software rovněž plně nahrazuje hlasovací zařízení. Software je plně kompatibilní s interaktivními tabulemi ActivBoard</t>
  </si>
  <si>
    <t>421.21</t>
  </si>
  <si>
    <t>SW pro řízení učebny</t>
  </si>
  <si>
    <t>Hlavní funkce software je monitorování studentských uživatelských stanic, sdílení obrazovek, projekce, dálkové řízení počítačů na učebně, blokace obrazovek, zamykání klávesnic, myší, zapínání a vypínání žákovských stanic z učitelského PC, distribuce souborů, spouštění programů a otevírání www stránek na dálku. Umožňuje blokování surfování studentovi nebo celé třídě, pracuje s libovolným prohlížečem, nevyžaduje server. Učitel může spustit a uzamknout aplikace na žákovských stanicích.</t>
  </si>
  <si>
    <t>421.22</t>
  </si>
  <si>
    <t>SW pro řízení jazykové laboratoře</t>
  </si>
  <si>
    <t>Software umožňující sdílení zvuku i obrazu. Poskytuje možnost čtení, psaní a poslechu. Umožňuje kvalitní poslech a řízený rozhovor. Učitel může monitorovat práci ve skupinách stejně tak individuálně pracovat s jedním žákem. Software je spustitelný pouze na platformě Windows. Nedílnou součástí dodávky je sada sluchátek s mikrofonem ve stejném počtu, jako je počet licencí.</t>
  </si>
  <si>
    <t>421.23</t>
  </si>
  <si>
    <t>Navýšení licence AVG</t>
  </si>
  <si>
    <t>Navýšení stávající školní licence antivirového programu ESET NOD 32 o počet nových uživatelských stanic</t>
  </si>
  <si>
    <t>421.24</t>
  </si>
  <si>
    <t>Školní multilicence Microsof Office</t>
  </si>
  <si>
    <t>Školní multilicence Microsoft Office pro nové uživatelské stanice</t>
  </si>
  <si>
    <t>421.25</t>
  </si>
  <si>
    <t>Server- včetně montáže, dopravy a likvidace obalového materiálu</t>
  </si>
  <si>
    <t>Server pro řízení uživatelský účtů v multimediálních učebnách</t>
  </si>
  <si>
    <t>PowerEdge T330/T130 Motherboard</t>
  </si>
  <si>
    <t>Intel Xeon E3-1270 v5 3.6GHz, 8M cache, 4C/8T, turbo (80W)</t>
  </si>
  <si>
    <t>Chassis with up to 4x 3.5" Cabled Hard Drives</t>
  </si>
  <si>
    <t>16GB (2x8GB) UDIMM, 2133MT/s, ECC</t>
  </si>
  <si>
    <t>iDRAC8, Basic</t>
  </si>
  <si>
    <t>2x 2TB 7.2K RPM NLSAS 12Gbps 3.5" Cabled Hard Drive</t>
  </si>
  <si>
    <t>PERC H330 Integrated RAID Controller</t>
  </si>
  <si>
    <t>Performance BIOS Settings</t>
  </si>
  <si>
    <t>UEFI BIOS</t>
  </si>
  <si>
    <t>Standard Heat Sink for PE T130</t>
  </si>
  <si>
    <t>DVD+/-RW SATA Internal</t>
  </si>
  <si>
    <t>European Power Cord 220V</t>
  </si>
  <si>
    <t>PowerEdge T130 Shipping EMEA2 (English/Slovenian/Slovakian/Polish/Czech/Hungar/Greek/Arab)</t>
  </si>
  <si>
    <t>Performance Optimized</t>
  </si>
  <si>
    <t>PE Server FIPS TPM 1.2,CC</t>
  </si>
  <si>
    <t>PERC H330 RAID Controller LED Cable</t>
  </si>
  <si>
    <t>On-Board LOM 1GBE Dual Port (BCM5720 GbE LOM)</t>
  </si>
  <si>
    <t>No Operating System</t>
  </si>
  <si>
    <t>No Systems Documentation, No OpenManage DVD Kit</t>
  </si>
  <si>
    <t>No Installation Service Selected (Contact Sales Rep for more details)</t>
  </si>
  <si>
    <t>RAID 1, H330/H730 for SAS/SATA</t>
  </si>
  <si>
    <t>Enterprise Order – EMEA</t>
  </si>
  <si>
    <t>421.26</t>
  </si>
  <si>
    <t>Select licence</t>
  </si>
  <si>
    <t>Standard verze serveru 2016 bude oficiálně až na podzim, ale než dojde k případné realizaci tak bude aktuální, je tedy vhodné kalkulovat již s ní.</t>
  </si>
  <si>
    <t>421.27</t>
  </si>
  <si>
    <t>WIN Server CAL- včetně montáže, dopravy a likvidace obalového materiálu</t>
  </si>
  <si>
    <t>WIN Server CAL (usr/dev) (x počet uživatelských stanic = 110x)</t>
  </si>
  <si>
    <t>421.28</t>
  </si>
  <si>
    <t>UPS s 2000 AV- včetně montáže, dopravy a likvidace obalového materiálu</t>
  </si>
  <si>
    <t>Skutečný výkon: min. 1200</t>
  </si>
  <si>
    <t>Zdánlivý výkon ve VA: 2000</t>
  </si>
  <si>
    <t>421.29</t>
  </si>
  <si>
    <t>WIFI s AC systémem- včetně montáže, dopravy a likvidace obalového materiálu</t>
  </si>
  <si>
    <t>Rychlost: 300 + 867 Mbps</t>
  </si>
  <si>
    <t>Výkon: 19 dBm (79mW)</t>
  </si>
  <si>
    <t>Pásmo: 2,4 + 5 GHz 11 ac concurrent</t>
  </si>
  <si>
    <t>Maximum uživatelů: 20 - 50 na AP</t>
  </si>
  <si>
    <t>423.01</t>
  </si>
  <si>
    <t>423.02</t>
  </si>
  <si>
    <t>423.03</t>
  </si>
  <si>
    <t>423.04</t>
  </si>
  <si>
    <t>423.05</t>
  </si>
  <si>
    <t>423.06</t>
  </si>
  <si>
    <t>423.07</t>
  </si>
  <si>
    <t>424.01</t>
  </si>
  <si>
    <t>424.02</t>
  </si>
  <si>
    <t>424.03</t>
  </si>
  <si>
    <t>424.04</t>
  </si>
  <si>
    <t>424.05</t>
  </si>
  <si>
    <t>424.06</t>
  </si>
  <si>
    <t>424.07</t>
  </si>
  <si>
    <t>425.01</t>
  </si>
  <si>
    <t>425.02</t>
  </si>
  <si>
    <t>425.03</t>
  </si>
  <si>
    <t>425.04</t>
  </si>
  <si>
    <t>425.05</t>
  </si>
  <si>
    <t>425.06</t>
  </si>
  <si>
    <t>425.07</t>
  </si>
  <si>
    <t>426.01</t>
  </si>
  <si>
    <t>426.02</t>
  </si>
  <si>
    <t>426.03</t>
  </si>
  <si>
    <t>426.04</t>
  </si>
  <si>
    <t>426.05</t>
  </si>
  <si>
    <t>426.06</t>
  </si>
  <si>
    <t>426.07</t>
  </si>
  <si>
    <t>SUM</t>
  </si>
  <si>
    <t>JKSO:</t>
  </si>
  <si>
    <t>801.3</t>
  </si>
  <si>
    <t>Budovy pro výuku a výchovu</t>
  </si>
  <si>
    <t>JKSO</t>
  </si>
  <si>
    <t xml:space="preserve"> m3</t>
  </si>
  <si>
    <t>svislá nosná konstrukce zděná z cihel,tvárnic, bloků</t>
  </si>
  <si>
    <t>JKSOChar</t>
  </si>
  <si>
    <t>rekonstrukce a modernizace objektu prostá</t>
  </si>
  <si>
    <t>JKSOAkce</t>
  </si>
  <si>
    <t>Poznámky uchazeče k zadání</t>
  </si>
  <si>
    <t>POPUZIV</t>
  </si>
  <si>
    <t>Elektrický sporák šířky 500mm, výšky 850mm, hloubky 600mm samostatně stojící  (ne vestavěný) Sklokeramická varná deska se 4 varnými zónami . Maximální příkon 9100 W, napětí 230V, úsporná třída A. Objem trouby cca 48 litrů, horní i dolní ohřev trouby,  teplotu pečení  lze regulovat mezi 50 až 250°C, funkce grill, funkce samočištění trouby Aqua clean.   Digitální programovatelné hodiny a ukazatel zbytkového tepla, vnitřní osvětlení Nastavitelné nožičky pro maximální stabilitu. Příslušenství: 1x rošt, 1x plech, 1x pekáč MAXI</t>
  </si>
  <si>
    <t>"digitální kuchyňská váha -praktická odnímatelná plastová miska objemu 2l , velký LCD displej (40×19 mm), výška číslic na displeji 14 mm, váživost do 5 kg, rozlišení 1 g, funkce TARA – možnost postupného dovažování, automatické vypnutí při nečinnosti, 1×3V CR2032 lithiová baterie</t>
  </si>
  <si>
    <t>2 dezény lamina:  světlé dřevo – javor,  světle žlutá</t>
  </si>
  <si>
    <t>Rozhraní: Bluetooth, WiFi 802.11 a/b/g/n/ac</t>
  </si>
  <si>
    <t>Select licence pro školství na Windows server 2016</t>
  </si>
  <si>
    <t>END</t>
  </si>
  <si>
    <t>406.01</t>
  </si>
  <si>
    <t>rozměry skříně - šířka 40 cm, hloubka 40 cm, výška 75,5 cm; bez dveří s policí</t>
  </si>
  <si>
    <t>406.02</t>
  </si>
  <si>
    <t>Rohový kancelářský stůl se skříňkou- včetně montáže, dopravy a likvidace obalového materiálu</t>
  </si>
  <si>
    <t>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t>
  </si>
  <si>
    <t>406.03</t>
  </si>
  <si>
    <t>406.04</t>
  </si>
  <si>
    <t>Atypická dělená kancelářská skříň- včetně montáže, dopravy a likvidace obalového materiálu</t>
  </si>
  <si>
    <t xml:space="preserve"> s plnými dveřmi; rozměry skříně - šířka 120 cm, hloubka 60 cm, výška 50 cm; oboustranně pohledová záda z HDF desek tl. 3 mm; 2 stavitelné police tl. 18 mm (jedna vlevo a druhá vpravo); dveře vybavené zámkem (celkem 2 ks); včetně 6 ks rektifikačních noh s nastavitelnou výškou 2,7 - 4,7 cm</t>
  </si>
  <si>
    <t>406.05</t>
  </si>
  <si>
    <t>Sestava ze dvou skříní- včetně montáže, dopravy a likvidace obalového materiálu</t>
  </si>
  <si>
    <t>Sestava ze dvou čtvrtkruhových kancelářských skříní bez dveří; dolní skříň s rozměry - šířka 40 cm, hloubka 40 cm, výška 111 cm; horní skříň s rozměry - šířka 40 cm, hloubka 40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t>
  </si>
  <si>
    <t>406.06</t>
  </si>
  <si>
    <t>Kancelářská skříň s nikou a se spodními dveřmi plnými a horními dveřmi prosklenými; rozměry skříně - šířka šířka 80 cm, hloubka 42 cm, výška 185 cm; oboustranně pohledová záda z HDF desek tl. 3 mm; 2 stavitelné police tl. 18 mm, základní výška uzpůsobena výšce šanonu; horní 2 police s prosklenými dveřmi, prostřední police otevřená bez dveří, spodní dvě police s plnými dveřmi; dveře vybavené zámkem (celkem 2 ks); včetně 4 ks rektifikačních noh s nastavitelnou výškou 2,7 - 4,7 cm</t>
  </si>
  <si>
    <t>406.07</t>
  </si>
  <si>
    <t>Sestava ze dvou kancelářských skříní 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t>
  </si>
  <si>
    <t>406.08</t>
  </si>
  <si>
    <t>Sestava ze dvou rohových kancelářských skříní s plnými dveřmi; dolní skříň s rozměry - šířka 80 cm, hloubka 80 cm, výška 111 cm; horní skříň s rozměry - šířka 80 cm, hloubka 80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t>
  </si>
  <si>
    <t>406.09</t>
  </si>
  <si>
    <t>Kontejner na kolečkách 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t>
  </si>
  <si>
    <t>406.10</t>
  </si>
  <si>
    <t>Kancelářské křeslo 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t>
  </si>
  <si>
    <t>406.11</t>
  </si>
  <si>
    <t>Jednací židle stohovatelná s kovovou kostrou, měkkým sedákem a opěrákem čalouněným potahovou látkou; nosnost min. 100 kg</t>
  </si>
  <si>
    <t>406.12</t>
  </si>
  <si>
    <t>Věšák z kombinace kovu, dřeva a mramoru; základnu zajišťující stabilitu věšáku tvoří těžká mramorová deska</t>
  </si>
  <si>
    <t>103.01</t>
  </si>
  <si>
    <t>Dílenská stolička- včetně montáže, dopravy a likvidace obalového materiálu</t>
  </si>
  <si>
    <t>výška 600 mm, sedák z bukového dřeva průměr 350 mm, kovová konstrukce ocelového plechu, povrch PWD, barva ocelové konstrukce černošedá RAL 7021, cena včetně montáže</t>
  </si>
  <si>
    <t>103.02</t>
  </si>
  <si>
    <t>Dílenský stůl- včetně montáže, dopravy a likvidace obalového materiálu</t>
  </si>
  <si>
    <t>Rozměry 685 x 1200mm, stavitelná výška 840 - 1040mm. Pevná kovová konstrukce z ocelových profilů 3,3mm, pracovní deska buková spárovka 40mm, nosnost pracovní desky 500kg, 3 zásuvky s teleskopickými výsuvy.  Na stůl je kotvený plechový perfopanel výšky cca 500mm s háčky pro uchycení nářadí, rastr 38 x 38 mm, velikost otvorů 10 x 10 mm, včetně montáže</t>
  </si>
  <si>
    <t>103.03</t>
  </si>
  <si>
    <t>Zásuvková lišta s kryty zásuvek - min. 4 zásuvky 220V- včetně montáže, dopravy a likvidace obalového</t>
  </si>
  <si>
    <t>103.04</t>
  </si>
  <si>
    <t>Dílenský stůl - zahradnická dílna- včetně montáže, dopravy a likvidace obalového materiálu</t>
  </si>
  <si>
    <t>Rozměry 685 x 1200mm, stavitelná výška 840 - 1040mm. Pevná kovová konstrukce z ocelových profilů 3,3mm, pracovní deska buková spárovka 40mm, nosnost pracovní desky 500kg. Povrchová úprava ocelové konstrukce vypalovaným práškovým lakem, barva modrá , včetně montáže</t>
  </si>
  <si>
    <t>103.05</t>
  </si>
  <si>
    <t>Dílenská skříň- včetně montáže, dopravy a likvidace obalového materiálu</t>
  </si>
  <si>
    <t>Rozměry 780 x 380 x 1920mm, křídlové dveře, uzamykatelná</t>
  </si>
  <si>
    <t>Kvalitní robustní svařovaná skříň z ocelového plechu 0,7 a 0,8 mm, oblé hrany, uzamykání dveří rozvorovým zámkem s cylindrickou vložkou se dvěma klíči, skříň je vybavena 4-mi policemi, každá police má nosnost 50 kg, další police lze dokoupit. Povrchová úprava je provedena vypalovacím lakem z umělé živice v odstínech RAL 5015 (modrá) a 7001 (šedá). cena včetně montáže</t>
  </si>
  <si>
    <t>103.06</t>
  </si>
  <si>
    <t>Dílenský regál- včetně montáže, dopravy a likvidace obalového materiálu</t>
  </si>
  <si>
    <t>Šroubované kovové dílenské regály, sestava 4 polí rozměrů š 900 -1000 x hl 400 x v 2000 mm, šířka sestavy celkem 3600-4000mm, min.5 polic ve sloupci, nosnost police min. 100kg,  police kovové výškově přestavitelné po 25 mm,  Kovová šroubovaná pozinkovaná konstrukce, nosnost sloupce min. 500 kg při výšce rámu 2000 mm a první polici 100 mm od podlahy, druhá a předposlední police osazená rohovníky. Povrchová úprava pozinkováním. cena včetně montáže</t>
  </si>
  <si>
    <t>103.07</t>
  </si>
  <si>
    <t>Tabule desková- včetně montáže, dopravy a likvidace obalového materiálu</t>
  </si>
  <si>
    <t>Desková nástěnná tabule pro popis křídou nebo fixem, magnetická, rozměry 1200 x 2000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t>
  </si>
  <si>
    <t>103.08</t>
  </si>
  <si>
    <t>Desková nástěnná tabule pro popis křídou nebo fixem, magnetická, rozměry 1200 x 1500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t>
  </si>
  <si>
    <t>D01</t>
  </si>
  <si>
    <t>Sada 5 ks zámečnických pilníků</t>
  </si>
  <si>
    <t>Sada 5 ks zámečnických pilníků 250mm. Pilníky jsou vyrobeny z kvalitní oceli, rukojeť  dřevo nebo plast.</t>
  </si>
  <si>
    <t xml:space="preserve"> Sada obsahuje úsečový, trojúhelníkový, kulatý, čtyřhranný a plochý pilník,</t>
  </si>
  <si>
    <t>D02</t>
  </si>
  <si>
    <t>Pokosník PVC</t>
  </si>
  <si>
    <t>patka vyrobena z odolného, přesně opracovaného plastu</t>
  </si>
  <si>
    <t>Kalená ocelová čepel na čepu - otočná, s modrým povrchem, chromovaná zajišťovací páčka čepu</t>
  </si>
  <si>
    <t>D03</t>
  </si>
  <si>
    <t>Posuvné měřítko kovové 150 mm, rozlišení po 0,1 mm</t>
  </si>
  <si>
    <t>D04</t>
  </si>
  <si>
    <t>Přímočará pila</t>
  </si>
  <si>
    <t>Přímočará pila pro řezání dřeva, dřevotřísky, kovu a umělých hmot, příkon 530W. Univerzální úchyt pilového plátku pro standardy Bosch, Extol i Black&amp;Decker. Nástroj je vybaven regulací otáček motoru a regulací síly předkmitu, otáčky 500-2800/min., výška kmitu 18mm, sklon řezu 0-45°, Max. prořez dřevo: 55mm, Max. prořez ocel: 10mm, Max. prořez hliník: 15mm, Typy pilových plátků: všechny.</t>
  </si>
  <si>
    <t>D05</t>
  </si>
  <si>
    <t>Rašple na dřevo</t>
  </si>
  <si>
    <t>rašple na dřevo, strojní sek,  sada 3ks - plochá 250/25/6mm, kruhová 250/10mm, úsečová 200/25/8 mm</t>
  </si>
  <si>
    <t>D06</t>
  </si>
  <si>
    <t>Raznice kovová - sada 6 mm - čísla</t>
  </si>
  <si>
    <t>D07</t>
  </si>
  <si>
    <t>Raznice kovová - sada 6 mm - písmena</t>
  </si>
  <si>
    <t>D08</t>
  </si>
  <si>
    <t>Sada dlát</t>
  </si>
  <si>
    <t>sada dlát 4 ks z kvalitní oceli, plastová rukojeť, šířka dlát  6-12-18-24mm</t>
  </si>
  <si>
    <t>D09</t>
  </si>
  <si>
    <t>Sada klíčů</t>
  </si>
  <si>
    <t>sada klíčů - očkoploché 12 ks z kvalitní chrom-vanadové oceli - velikosti 6-7-8-9-10-11-12-13-14-17-19-22 mm</t>
  </si>
  <si>
    <t>D10</t>
  </si>
  <si>
    <t>Sada klíčů - ploché</t>
  </si>
  <si>
    <t>sada klíčů ploché - 8ks z kvalitní chrom-vanadové oceli , velikost 6-22mm</t>
  </si>
  <si>
    <t>D11</t>
  </si>
  <si>
    <t>Sada vrutů do dřeva</t>
  </si>
  <si>
    <t>sada vrutů do dřeva - 310ks, váha 2kg : 60ks-3,0x12mm, 50ks-3,0x16mm, 40ks-3,0x20mm, 50ks-3,5x20mm, 40ks-3,5x30mm, 25ks-4,0x30mm, 20ks-4,0x40mm, 15ks-5,0x50mm, 10ks-5,0x60mm</t>
  </si>
  <si>
    <t>D12</t>
  </si>
  <si>
    <t>Stojanová vrtačka</t>
  </si>
  <si>
    <t>Stojanová vrtačka  s konstrukci z odolné litiny, příkon 350 W, otáčky 500-2500, typ motoru 230V/ 50Hz,  rychloupínací sklíčidlo 13 mm ve standardu, pět stupňů rychlosti pro práci s tvrdým a měkkým dřevem, kovy i plasty a silný motor o výkonu 350 W. Stroj musísplňovat poslední požadavky evropské unie na bezpečnost, jako je např. hlavní vypínač umístěný na čele stroje, kryt sklíčidla ap. Stroj je umístěn na stabilním podstavci s možností pevného uchycení šrouby k pracovní desce.</t>
  </si>
  <si>
    <t>D13</t>
  </si>
  <si>
    <t>Stolní bruska</t>
  </si>
  <si>
    <t>tloušťka kotouče GC120 16 mm, hmotnost 9,2 kg</t>
  </si>
  <si>
    <t>Bezúdržbový motor s novou konstrukcí</t>
  </si>
  <si>
    <t>Výkonné broušení a leštění</t>
  </si>
  <si>
    <t>Ochrana proti jiskrám nastavitelná bez použití nástrojů</t>
  </si>
  <si>
    <t>Součástí dodávky je brusný kotouč WA60 pro hrubé broušení</t>
  </si>
  <si>
    <t>Součástí dodávky je brusný kotouč GC120 pro jemné broušení"</t>
  </si>
  <si>
    <t>D14</t>
  </si>
  <si>
    <t>Svěrák na ponk</t>
  </si>
  <si>
    <t>svěrák na ponk -  šířka čelistí 100mm, délka upnutí 105mm, čelisti z vysoce kvalitní oceli kaleny na 52-54 HRC, velká kovadlina, integrovaná otočná deska ±35° s polohovacími šrouby, přesné válcové vedení, vratidlo s bezpečnostními koncovkami, upevnění k základové desce maticemi, bez speciální povrchové úpravy</t>
  </si>
  <si>
    <t>D15</t>
  </si>
  <si>
    <t>Stolařská svěrka F</t>
  </si>
  <si>
    <t>"stolařská svěrka F - 200 x 50 mm, kvalitní ocelová konstrukce, povrchová úprava zabraňující korozi, pevná profilovaná ramena, ergonomická protiskluzová rukojeť, měkčené opláštění styčných ploch</t>
  </si>
  <si>
    <t xml:space="preserve"> "</t>
  </si>
  <si>
    <t>D16</t>
  </si>
  <si>
    <t>stolařská svěrka F -  300 x 80 mm, kvalitní ocelová konstrukce, povrchová úprava zabraňující korozi, pevná profilovaná ramena, ergonomická protiskluzová rukojeť, měkčené opláštění styčných ploch</t>
  </si>
  <si>
    <t>D17</t>
  </si>
  <si>
    <t>Šroubováky</t>
  </si>
  <si>
    <t>šroubováky s magnetickým hrotem - sada 5ks, ploché / křížové, materiál CrV, rukojeť plast</t>
  </si>
  <si>
    <t>D18</t>
  </si>
  <si>
    <t>Úhelník 350 mm</t>
  </si>
  <si>
    <t>úhelník 350mm - pravoúhlý truhlářský úhelník, celková délka 350mm, materiál hliník, díky dobré skladbě úhelníku možnost naměřit 90° i 45°.</t>
  </si>
  <si>
    <t>D19</t>
  </si>
  <si>
    <t>Vibrační bruska</t>
  </si>
  <si>
    <t>"vibrační bruska - dvouruční bruska pro plošné a koutové broušení dřevěných materiálů, kovů, plastů, tmelů a laků, příkon 150W, napětí/frekvence: 230V/50Hz, otáčky: 10000/min, brusná plocha: 187x90mm, hmotnost: 1,3kg</t>
  </si>
  <si>
    <t>brusný papír: 230x93mm, "</t>
  </si>
  <si>
    <t>D20</t>
  </si>
  <si>
    <t>Vrták do dřeva z CV ocele spirálový se středící špičkou 3/60 mm</t>
  </si>
  <si>
    <t>D21</t>
  </si>
  <si>
    <t>Vrták do dřeva z CV ocele spirálový se středící špičkou 4/75 mm</t>
  </si>
  <si>
    <t>D22</t>
  </si>
  <si>
    <t>Vrták do dřeva z CV ocele spirálový se středící špičkou 5/85 mm</t>
  </si>
  <si>
    <t>D23</t>
  </si>
  <si>
    <t>Vrták do dřeva z CV ocele spirálový se středící špičkou 6/90 mm</t>
  </si>
  <si>
    <t>D24</t>
  </si>
  <si>
    <t>Vrták do kovu 3/65 mm</t>
  </si>
  <si>
    <t>vrták do kovu  3/65 mm, HSS-G DIN 338, vybrušovaný , stopka válcová, použitelný pro vrtání do nelegované oceli, železa, litiny, barevných kovů, plastů.</t>
  </si>
  <si>
    <t>D25</t>
  </si>
  <si>
    <t>Vrták do kovu 4/75 mm</t>
  </si>
  <si>
    <t>vrták do kovu  4/75 mm, HSS-G DIN 338, vybrušovaný , stopka válcová, použitelný pro vrtání do nelegované oceli, železa, litiny, barevných kovů, plastů.</t>
  </si>
  <si>
    <t>D26</t>
  </si>
  <si>
    <t>Vrták do kovu 5/86 mm</t>
  </si>
  <si>
    <t>vrták do kovu  5/86 mm, HSS-G DIN 338, vybrušovaný , stopka válcová, použitelný pro vrtání do nelegované oceli, železa, litiny, barevných kovů, plastů.</t>
  </si>
  <si>
    <t>D27</t>
  </si>
  <si>
    <t>Vrták do kovu 6/93 mm</t>
  </si>
  <si>
    <t>vrták do kovu  6/93 mm, HSS-G DIN 338, vybrušovaný , stopka válcová, použitelný pro vrtání do nelegované oceli, železa, litiny, barevných kovů, plastů.</t>
  </si>
  <si>
    <t>D28</t>
  </si>
  <si>
    <t>"vrtací aku šroubovák s příklepem - 14,4V/1,1Ah, 2 rychlostní , sklíčidlo 1,5-10mm, 2x 14,4 V akumulátor 1,1Ah bez paměťového efektu a samovolného vybíjení, pravo levý chod</t>
  </si>
  <si>
    <t>Li-Ion technologie, s příklepem lze vrtat zdivo a podobné materiály, kapacita 1,1Ah je dostatečná na práce v menším rozsahu.</t>
  </si>
  <si>
    <t>D29</t>
  </si>
  <si>
    <t>Bedna na nářadí 12 l</t>
  </si>
  <si>
    <t>"bedna na nářadí 12 l - Lehký a pevný plastový box na nářadí</t>
  </si>
  <si>
    <t>Dva vyjímatelné organizery s průhledným krytem ve víku</t>
  </si>
  <si>
    <t>Vyjímatelná přihrádka na drobné nářadí</t>
  </si>
  <si>
    <t>Bimateriální rukojeť, kovové přezky"</t>
  </si>
  <si>
    <t>D30</t>
  </si>
  <si>
    <t>Bruska excentrická</t>
  </si>
  <si>
    <t>bruska excentrická - napájení 230V/450W, otáčky 4000-13000/min, plynulá elektronická regulace, excentricita disku 5mm, průměr brusného disku 150mm (v příslušenství přiložen též disk průměr 125mm), s plynulou regulací otáček a lapačem nečistot. Je nutno pouít brusné papíry tvaru krunice opatřené suchým zipem, neboť brusná deska je vybavena suchým zipem.</t>
  </si>
  <si>
    <t>D31</t>
  </si>
  <si>
    <t>Brusný papír</t>
  </si>
  <si>
    <t>brusný papír formátovaný dle excentrické brusky,průměr 150mm,  suchý zip, bal. 10ks, zrnitost P100.</t>
  </si>
  <si>
    <t>D32</t>
  </si>
  <si>
    <t>Elektrický hoblík</t>
  </si>
  <si>
    <t>elektrický hoblík - příkon 620 W, otáčky naprázdno 17.000 min-1, šířka hoblování 82 mm, plynulý odběr třísek  2,5 mm, hloubka drážky 0-9 mm, hmotnost 2,6 kg, HM otočný nůž, pro opracování měkého dřeva lze použít i HSS-nůž.</t>
  </si>
  <si>
    <t>D33</t>
  </si>
  <si>
    <t>Gumová profi palice</t>
  </si>
  <si>
    <t>gumová profi palice  55mm s ergonomicky tvarovanou rukojetí z kovu nebo ze sklolaminátu</t>
  </si>
  <si>
    <t>D34</t>
  </si>
  <si>
    <t xml:space="preserve">Hřebíky 50 </t>
  </si>
  <si>
    <t>kg</t>
  </si>
  <si>
    <t>D35</t>
  </si>
  <si>
    <t>Jehla rýsovací zahnutá 250 mm</t>
  </si>
  <si>
    <t>D36</t>
  </si>
  <si>
    <t>Kladivo o hmotnosti 300 g, vyrobené z velmi odolné oceli, násada dřevěná</t>
  </si>
  <si>
    <t>D37</t>
  </si>
  <si>
    <t>Kladivo o hmotnosti 340 g, vyrobené z velmi odolné oceli, násada dřevěná</t>
  </si>
  <si>
    <t>D38</t>
  </si>
  <si>
    <t>Kleště kombinované</t>
  </si>
  <si>
    <t>"kleště kombinované - celková délka 160 mm</t>
  </si>
  <si>
    <t>• čelisti s ozubením pro úchop plochých i kulatých profilů</t>
  </si>
  <si>
    <t>• štípací břity pro štípání drátů</t>
  </si>
  <si>
    <t>• rukojeti z vícesložkového měkčeného plastu</t>
  </si>
  <si>
    <t>• kvalitní chrom vanadiová ocel, břity induktivně kalené"</t>
  </si>
  <si>
    <t>D39</t>
  </si>
  <si>
    <t>Kleště kulaté</t>
  </si>
  <si>
    <t>kleště kulaté 160mm - Kvalitní kulaté kleště z CrV oceli, s rukojetí, z vícesložkového měkčeného plastu, kulaté čelisti kuželovitého tvaru pro tvarování, průměr na špici 2 mm, u kloubu 7 mm, délka 46 mm, rukojeti z vícesložkového měkčeného plastu.    DIN 5745  délka (mm)160</t>
  </si>
  <si>
    <t>D40</t>
  </si>
  <si>
    <t>Kleště štípací</t>
  </si>
  <si>
    <t>kleště štípací  boční VDE , celková délka 160mm, multi-komponentní rukojeti VDE, poskytují vícevrstvou izolaci do 1000V s certifikátem VDE, která umožňuje použití při práci s napětím do 1 kV, vyrobený z vysoce kvalitní chrom-vanadové oceli</t>
  </si>
  <si>
    <t>D41</t>
  </si>
  <si>
    <t>kleště štípací boční s pérkem 160 mm,materiál  CrV  s rukojetí, z vícesložkového měkčeného plastu</t>
  </si>
  <si>
    <t>D42</t>
  </si>
  <si>
    <t>Deska montážní kovová 550x350x2 mm</t>
  </si>
  <si>
    <t>D43</t>
  </si>
  <si>
    <t>Kružítko rýsovací</t>
  </si>
  <si>
    <t>kružítko rýsovací - rýsovací pérové kružítko, aretační matice, délka 200mm, materiál ocel</t>
  </si>
  <si>
    <t>D44</t>
  </si>
  <si>
    <t>Měřítko ocelové</t>
  </si>
  <si>
    <t>měřítko ocelové 50cm z pružné nerezové oceli, se stupnicí nanesenou laserovou technologií</t>
  </si>
  <si>
    <t>D45</t>
  </si>
  <si>
    <t>Metr skládací dřevěný 2 m</t>
  </si>
  <si>
    <t>D46</t>
  </si>
  <si>
    <t>Metr svinovací 3 m</t>
  </si>
  <si>
    <t>metr svinovací  3m, šířka pásku 19mm, pásek ocelový, pouzdro plast,II. tř. přesnosti, 2x stop tlačítko</t>
  </si>
  <si>
    <t>D47</t>
  </si>
  <si>
    <t>Náboje do tavné pistole průměr 1,1 cm, délka 20 cm, barva čirá</t>
  </si>
  <si>
    <t>D48</t>
  </si>
  <si>
    <t>Nebozezy</t>
  </si>
  <si>
    <t>nebozezy  s plastovou rukotejí, sada 4ks - průměry 3,4,5,6mm</t>
  </si>
  <si>
    <t>D49</t>
  </si>
  <si>
    <t>Nůžky na plech</t>
  </si>
  <si>
    <t>nůžky na plech zahnuté - délka 260 mm, max. řezná tloušťka 1,3 mm, materiál ocel S55C, tvrdost (HRC) 55-60</t>
  </si>
  <si>
    <t>D50</t>
  </si>
  <si>
    <t>Pila čepovka 350 mm</t>
  </si>
  <si>
    <t>pila čepovka 350mm, 12 zubů na 25mm, trojbroušené tvrzené zuby, ergonomická rukojeť z tvrdého plastu měkčená protiskluzovou TPR gumou, magnetická ochranná lišta</t>
  </si>
  <si>
    <t>D51</t>
  </si>
  <si>
    <t>Pila ocaska 400 mm</t>
  </si>
  <si>
    <t>"pila ocaska ""švancka"" 400mm, ergonomická rukojeť z tvrdého plastu měkčená protiskluzovou TPR pryží, pevný a stabilní list pro maximální přenos síly na ozubené ostří, indukčně kalené trojbroušené zuby, orientační označení úhlů 45° a 90°,</t>
  </si>
  <si>
    <t>ostří chráněno magnetickou lištou pro bezpečnou manipulaci a skladování"</t>
  </si>
  <si>
    <t>D52</t>
  </si>
  <si>
    <t>Pilka na železo</t>
  </si>
  <si>
    <t>pilka na železo - možnost nastavení délky rámu 250/300mm, obdelníkový profil chromového rámu, kovová rukojeť.</t>
  </si>
  <si>
    <t>D53</t>
  </si>
  <si>
    <t>Náhradní plátky</t>
  </si>
  <si>
    <t xml:space="preserve"> oboustranný plátek, indukčně kalené zuby."</t>
  </si>
  <si>
    <t>D54</t>
  </si>
  <si>
    <t>Zahradnické nůžky</t>
  </si>
  <si>
    <t>"zahradnické nůžky  205mm - ostří z kvalitní uhlíkové oceli SK5,  rukojeť z pevného a lehkého hliníku, potažená protiskluzovou TPR gumou, antikorozní chromová úprava čelistí, zámek nůžek pro bezpečnou manipulaci a skladování.</t>
  </si>
  <si>
    <t>Na stříhání větví do průměru 20mm"</t>
  </si>
  <si>
    <t>D55</t>
  </si>
  <si>
    <t>Přesazovací lopatka</t>
  </si>
  <si>
    <t>přesazovací lopatka - odolná úzká zahradní lopatka se špičatým ostřím vyrobená z pevného polyamidu vyztuženého skelnými vlákny, délka 29cm,šířka 5,6cm.</t>
  </si>
  <si>
    <t>D56</t>
  </si>
  <si>
    <t>Kolík sázecí</t>
  </si>
  <si>
    <t>kolík sázecí plastový - vhodný k předpichování děr do zeminy nebo přesazování rostlin, průměr 30 mm, délka 200 mm</t>
  </si>
  <si>
    <t>D57</t>
  </si>
  <si>
    <t>Nůžky na trávu</t>
  </si>
  <si>
    <t>nůžky na trávu na akumulátorový pohon, typ akumulátoru Li-Ion, napětí akumulátoru 18 V,  otáčky 2 000 (1/min), doba běhu 100minut,  součástí dodávky jsou střižná lišta na trávu se záběrem 10 cm a střižná lišta na keře se záběrem 20cm , držádlo má speciální protiskluzovou úpravu</t>
  </si>
  <si>
    <t>D58</t>
  </si>
  <si>
    <t>Motyčka zahradnická</t>
  </si>
  <si>
    <t>motyčka  zahradnická trojzubá plecí - kovaná, 110 x 55 x 300 mm, dřevěná rukojeť</t>
  </si>
  <si>
    <t>D59</t>
  </si>
  <si>
    <t>UH zahradní vozík</t>
  </si>
  <si>
    <t>UH Zahradní vozík na kolečkách objem 65l -rozměry 49,5x59,5x87 cm, nosnost max. 50 kg.  Součástí vozíku jsou praktické úchyty pro upevnění lopaty, smetáku či hrábí. Materiál: vysoce kvalitní plast.</t>
  </si>
  <si>
    <t>D60</t>
  </si>
  <si>
    <t>Přepravka</t>
  </si>
  <si>
    <t>přepravka na ovoce a zeleninu nosnost 15kg,  stohovatelná, rozměry (šxvxh): 60 x 22 x 40 cm. Vyrobena z regranulátu nebo z vysoce jakostního polyetylenu. Odolná vůči olejům, pryskyřicím a zásadám.</t>
  </si>
  <si>
    <t>D61</t>
  </si>
  <si>
    <t>přepravka na ovoce a zeleninu nízká,  nosnost 10 kg, stohovatelná, rozměry (šxvxh): 60 x 13 x 40 cm. Vyrobena z regranulátu nebo z vysoce jakostního polyetylenu. Odolná vůči olejům, pryskyřicím a zásadám.</t>
  </si>
  <si>
    <t>D62</t>
  </si>
  <si>
    <t>zahradnické nůžky 650 mm na stříhání větví do průměru 35mm</t>
  </si>
  <si>
    <t>D63</t>
  </si>
  <si>
    <t>Hrábě zahradní kovové 14T s dřevěnou násadou</t>
  </si>
  <si>
    <t>D64</t>
  </si>
  <si>
    <t>Rycí vidle</t>
  </si>
  <si>
    <t>rycí vidle  - délka 1215 mm, hmotnost 2160 g, pevné hroty pro rozrušení tvrdé a kamenité půdy, násada z ocelové trubky je potažena v místě uchopení vrstvou plastu, který izoluje ruku od chladu</t>
  </si>
  <si>
    <t>D65</t>
  </si>
  <si>
    <t>Rýč zahradnický</t>
  </si>
  <si>
    <t>Čepel je spolehlivě přivařena k násadě a je naostřena pro snadné pronikání do půdy."</t>
  </si>
  <si>
    <t>302.01</t>
  </si>
  <si>
    <t>Židle žákovská stavitelná- včetně montáže, dopravy a likvidace obalového materiálu</t>
  </si>
  <si>
    <t>Židle stavitelná vel. 3-5 , nosná konstrukce plochoovál 38 x 20 - trubka 25x 15 - povrchová úprava komaxit, barva žlutá RAL 1018,  sedák lakovaná překližka, stohovatelná, cena včetně montáže</t>
  </si>
  <si>
    <t>302.02</t>
  </si>
  <si>
    <t>Židle stavitelná vel. 4-6 , nosná konstrukce plochoovál 38 x 20 - trubka 25x 15 - povrchová úprava komaxit, barva žlutá RAL 1018,  sedák lakovaná překližka, stohovatelná, cena včetně montáže</t>
  </si>
  <si>
    <t>302.03</t>
  </si>
  <si>
    <t>302.04</t>
  </si>
  <si>
    <t>Stůl žákovský dvoumístný- včetně montáže, dopravy a likvidace obalového materiálu</t>
  </si>
  <si>
    <t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t>
  </si>
  <si>
    <t>302.05</t>
  </si>
  <si>
    <t>Stůl žákovský jednomístný- včetně montáže, dopravy a likvidace obalového materiálu</t>
  </si>
  <si>
    <t>Pevná kovová konstrukce plochoovál 38/20, v kombinaci s trubkou, rozměr desky 670x510mm. Dva šrouby pro vyrovnání nerovností podlahy.  Velikosti 3-6. Povrchová úprava kovové konstrukce komaxit, barva žlutá RAL 1018. Pracovní deska LTD 18mm , ABS hrany 2mm, dezén lamina světlé dřevo - javor, cena včetně montáže</t>
  </si>
  <si>
    <t>302.06</t>
  </si>
  <si>
    <t>302.07</t>
  </si>
  <si>
    <t>Laboratorní stolička- včetně montáže, dopravy a likvidace obalového materiálu</t>
  </si>
  <si>
    <t>Čtyřnohá stolička s kovovou čtyřnohou konstrukcí, sedák průměr 320mm čalouněný, výška sedáku šroubovatelná  580 - 750mm, čalounění koženka - barva tyrkysová modrá, cena včetně montáže</t>
  </si>
  <si>
    <t>302.08</t>
  </si>
  <si>
    <t>302.09</t>
  </si>
  <si>
    <t>302.10</t>
  </si>
  <si>
    <t>302.11</t>
  </si>
  <si>
    <t>302.12</t>
  </si>
  <si>
    <t>302.13</t>
  </si>
  <si>
    <t>302.14</t>
  </si>
  <si>
    <t>302.15</t>
  </si>
  <si>
    <t>302.16</t>
  </si>
  <si>
    <t>303.01</t>
  </si>
  <si>
    <t>303.02</t>
  </si>
  <si>
    <t>303.03</t>
  </si>
  <si>
    <t>303.04</t>
  </si>
  <si>
    <t>303.05</t>
  </si>
  <si>
    <t>303.06</t>
  </si>
  <si>
    <t>303.07</t>
  </si>
  <si>
    <t>Sestava úložných skříněk SK1- včetně montáže, dopravy a likvidace obalového materiálu</t>
  </si>
  <si>
    <t>Sestava ze skříněk šířky 800, výšky 750 a hloubky 400mm, sokl 50mm.</t>
  </si>
  <si>
    <t>Sestava SK1 obsahuje 4 ks skříněk + sokl :</t>
  </si>
  <si>
    <t>303.08</t>
  </si>
  <si>
    <t>Sestava úložných skříněk SK2- včetně montáže, dopravy a likvidace obalového materiálu</t>
  </si>
  <si>
    <t>Sestava SK2 obsahuje 2 ks skříněk + sokl :</t>
  </si>
  <si>
    <t>SKc - skříňka se zásuvkami 800/400/750mm – 1ks</t>
  </si>
  <si>
    <t>303.09</t>
  </si>
  <si>
    <t>303.10</t>
  </si>
  <si>
    <t>303.11</t>
  </si>
  <si>
    <t>303.12</t>
  </si>
  <si>
    <t>303.13</t>
  </si>
  <si>
    <t>303.14</t>
  </si>
  <si>
    <t>303.15</t>
  </si>
  <si>
    <t>"Pokosník PVC s nastavitelnými úhly, délka 267mm,</t>
  </si>
  <si>
    <t>"stolní bruska - příkon 250 W, brusný kotouč (O) 150 mm, vrtání kotouče (O) 12,7 mm, tloušťka kotouče WA60 16 mm,</t>
  </si>
  <si>
    <t>"náhradní plátky do pily na železo, celková délka 300mm,</t>
  </si>
  <si>
    <t>"rýč zahradnický špičatý s naostřenou čepelí - délka 1250 mm, šířka čepele 195 mm, hmotnost  1870 g, Úhel násady proti čepeli 26° snižuje únavu zad a ramen.</t>
  </si>
  <si>
    <t>Tvar držadla umožňuje přirozené a pohodlné držení.</t>
  </si>
  <si>
    <t>Násada z ocelové trubky je potažena v místě uchopení vrstvou plastu, který izoluje ruku od chladu.</t>
  </si>
  <si>
    <t>Držadlo je natočeno proti násadě o 17°, aby při jeho držení byla ruka v přirozené poloze.</t>
  </si>
  <si>
    <t>Rekapitulace investičních a neinvestičních nákladů</t>
  </si>
  <si>
    <t>bez DPH</t>
  </si>
  <si>
    <t>DPH 21%</t>
  </si>
  <si>
    <t>včetně DPH</t>
  </si>
  <si>
    <t>INV.</t>
  </si>
  <si>
    <t>Celkem investiční náklady</t>
  </si>
  <si>
    <t>NEINV.</t>
  </si>
  <si>
    <t>Celkem neinvestiční náklady</t>
  </si>
  <si>
    <t>Kontrolní součet</t>
  </si>
  <si>
    <t>INV./NEINV.</t>
  </si>
  <si>
    <t>Vrtací AKU šroubovák s příklepem</t>
  </si>
  <si>
    <r>
      <t xml:space="preserve">Budova B - vybavení - </t>
    </r>
    <r>
      <rPr>
        <sz val="10"/>
        <color rgb="FFFF0000"/>
        <rFont val="Arial CE"/>
        <charset val="238"/>
      </rPr>
      <t>Nezpůsobilé náklady</t>
    </r>
  </si>
  <si>
    <r>
      <t xml:space="preserve">Budova A - vybavení - </t>
    </r>
    <r>
      <rPr>
        <sz val="10"/>
        <color rgb="FFFF0000"/>
        <rFont val="Arial CE"/>
        <charset val="238"/>
      </rPr>
      <t>Nezpůsobilé náklady</t>
    </r>
  </si>
  <si>
    <t>Budova A - vybavení - Nezpůsobilé náklady - sekretariát</t>
  </si>
  <si>
    <t>Budova A - vybavení - Nezpůsobilé náklady - multimediální učebna</t>
  </si>
  <si>
    <t>Budova B - vybavení - Nezpůsobilé náklady - jazyková učebna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</si>
</sst>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0" fontId="15" fillId="0" borderId="0" xfId="0" applyFont="1" applyBorder="1" applyAlignment="1">
      <alignment horizontal="center" vertical="top" shrinkToFit="1"/>
    </xf>
    <xf numFmtId="164" fontId="15" fillId="0" borderId="0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3" borderId="42" xfId="0" applyNumberFormat="1" applyFont="1" applyFill="1" applyBorder="1" applyAlignment="1" applyProtection="1">
      <alignment vertical="top" shrinkToFit="1"/>
      <protection locked="0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0" fontId="16" fillId="0" borderId="0" xfId="0" applyNumberFormat="1" applyFont="1" applyAlignment="1">
      <alignment wrapText="1"/>
    </xf>
    <xf numFmtId="0" fontId="14" fillId="0" borderId="44" xfId="0" applyFont="1" applyBorder="1" applyAlignment="1">
      <alignment vertical="top"/>
    </xf>
    <xf numFmtId="49" fontId="14" fillId="0" borderId="45" xfId="0" applyNumberFormat="1" applyFont="1" applyBorder="1" applyAlignment="1">
      <alignment vertical="top"/>
    </xf>
    <xf numFmtId="0" fontId="14" fillId="0" borderId="45" xfId="0" applyFont="1" applyBorder="1" applyAlignment="1">
      <alignment horizontal="center" vertical="top" shrinkToFit="1"/>
    </xf>
    <xf numFmtId="164" fontId="14" fillId="0" borderId="45" xfId="0" applyNumberFormat="1" applyFont="1" applyBorder="1" applyAlignment="1">
      <alignment vertical="top" shrinkToFit="1"/>
    </xf>
    <xf numFmtId="4" fontId="14" fillId="3" borderId="45" xfId="0" applyNumberFormat="1" applyFont="1" applyFill="1" applyBorder="1" applyAlignment="1" applyProtection="1">
      <alignment vertical="top" shrinkToFit="1"/>
      <protection locked="0"/>
    </xf>
    <xf numFmtId="4" fontId="14" fillId="0" borderId="45" xfId="0" applyNumberFormat="1" applyFont="1" applyBorder="1" applyAlignment="1">
      <alignment vertical="top" shrinkToFit="1"/>
    </xf>
    <xf numFmtId="4" fontId="14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left" vertical="top" wrapText="1"/>
    </xf>
    <xf numFmtId="49" fontId="14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39" xfId="0" applyBorder="1"/>
    <xf numFmtId="0" fontId="0" fillId="0" borderId="36" xfId="0" applyBorder="1"/>
    <xf numFmtId="0" fontId="0" fillId="0" borderId="37" xfId="0" applyBorder="1"/>
    <xf numFmtId="0" fontId="0" fillId="0" borderId="47" xfId="0" applyBorder="1"/>
    <xf numFmtId="3" fontId="0" fillId="0" borderId="39" xfId="0" applyNumberFormat="1" applyBorder="1" applyAlignment="1"/>
    <xf numFmtId="3" fontId="0" fillId="0" borderId="39" xfId="0" applyNumberFormat="1" applyBorder="1"/>
    <xf numFmtId="0" fontId="0" fillId="4" borderId="48" xfId="0" applyFill="1" applyBorder="1" applyAlignment="1">
      <alignment horizontal="center" wrapText="1"/>
    </xf>
    <xf numFmtId="0" fontId="14" fillId="0" borderId="0" xfId="0" applyFont="1" applyFill="1"/>
    <xf numFmtId="0" fontId="14" fillId="5" borderId="0" xfId="0" applyFont="1" applyFill="1"/>
    <xf numFmtId="49" fontId="0" fillId="0" borderId="12" xfId="0" applyNumberFormat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3" fontId="8" fillId="0" borderId="39" xfId="0" applyNumberFormat="1" applyFont="1" applyBorder="1" applyAlignment="1">
      <alignment vertical="center" wrapText="1" shrinkToFit="1"/>
    </xf>
    <xf numFmtId="3" fontId="8" fillId="0" borderId="39" xfId="0" applyNumberFormat="1" applyFont="1" applyBorder="1" applyAlignment="1">
      <alignment vertical="center" shrinkToFit="1"/>
    </xf>
    <xf numFmtId="3" fontId="8" fillId="0" borderId="39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horizontal="left" vertical="top"/>
    </xf>
    <xf numFmtId="3" fontId="8" fillId="0" borderId="36" xfId="0" applyNumberFormat="1" applyFont="1" applyBorder="1" applyAlignment="1">
      <alignment horizontal="left" vertical="top"/>
    </xf>
    <xf numFmtId="4" fontId="14" fillId="6" borderId="0" xfId="0" applyNumberFormat="1" applyFont="1" applyFill="1" applyBorder="1" applyAlignment="1">
      <alignment vertical="top" shrinkToFit="1"/>
    </xf>
    <xf numFmtId="0" fontId="14" fillId="6" borderId="0" xfId="0" applyFont="1" applyFill="1"/>
    <xf numFmtId="0" fontId="0" fillId="6" borderId="0" xfId="0" applyFill="1"/>
    <xf numFmtId="0" fontId="14" fillId="7" borderId="0" xfId="0" applyFont="1" applyFill="1"/>
    <xf numFmtId="0" fontId="14" fillId="8" borderId="0" xfId="0" applyFont="1" applyFill="1"/>
    <xf numFmtId="0" fontId="14" fillId="9" borderId="41" xfId="0" applyFont="1" applyFill="1" applyBorder="1" applyAlignment="1">
      <alignment vertical="top"/>
    </xf>
    <xf numFmtId="49" fontId="14" fillId="9" borderId="42" xfId="0" applyNumberFormat="1" applyFont="1" applyFill="1" applyBorder="1" applyAlignment="1">
      <alignment vertical="top"/>
    </xf>
    <xf numFmtId="49" fontId="14" fillId="9" borderId="42" xfId="0" applyNumberFormat="1" applyFont="1" applyFill="1" applyBorder="1" applyAlignment="1">
      <alignment horizontal="left" vertical="top" wrapText="1"/>
    </xf>
    <xf numFmtId="0" fontId="14" fillId="9" borderId="42" xfId="0" applyFont="1" applyFill="1" applyBorder="1" applyAlignment="1">
      <alignment horizontal="center" vertical="top" shrinkToFit="1"/>
    </xf>
    <xf numFmtId="164" fontId="14" fillId="9" borderId="42" xfId="0" applyNumberFormat="1" applyFont="1" applyFill="1" applyBorder="1" applyAlignment="1">
      <alignment vertical="top" shrinkToFit="1"/>
    </xf>
    <xf numFmtId="4" fontId="14" fillId="9" borderId="42" xfId="0" applyNumberFormat="1" applyFont="1" applyFill="1" applyBorder="1" applyAlignment="1" applyProtection="1">
      <alignment vertical="top" shrinkToFit="1"/>
      <protection locked="0"/>
    </xf>
    <xf numFmtId="4" fontId="14" fillId="9" borderId="42" xfId="0" applyNumberFormat="1" applyFont="1" applyFill="1" applyBorder="1" applyAlignment="1">
      <alignment vertical="top" shrinkToFit="1"/>
    </xf>
    <xf numFmtId="4" fontId="14" fillId="9" borderId="43" xfId="0" applyNumberFormat="1" applyFont="1" applyFill="1" applyBorder="1" applyAlignment="1">
      <alignment vertical="top" shrinkToFit="1"/>
    </xf>
    <xf numFmtId="4" fontId="14" fillId="9" borderId="0" xfId="0" applyNumberFormat="1" applyFont="1" applyFill="1" applyBorder="1" applyAlignment="1">
      <alignment vertical="top" shrinkToFit="1"/>
    </xf>
    <xf numFmtId="0" fontId="14" fillId="9" borderId="0" xfId="0" applyFont="1" applyFill="1"/>
    <xf numFmtId="0" fontId="14" fillId="9" borderId="0" xfId="0" applyFont="1" applyFill="1" applyBorder="1" applyAlignment="1">
      <alignment vertical="top"/>
    </xf>
    <xf numFmtId="49" fontId="14" fillId="9" borderId="0" xfId="0" applyNumberFormat="1" applyFont="1" applyFill="1" applyBorder="1" applyAlignment="1">
      <alignment vertical="top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vertical="top"/>
    </xf>
    <xf numFmtId="49" fontId="0" fillId="9" borderId="0" xfId="0" applyNumberFormat="1" applyFill="1" applyAlignment="1">
      <alignment horizontal="left" vertical="top" wrapText="1"/>
    </xf>
    <xf numFmtId="0" fontId="0" fillId="9" borderId="0" xfId="0" applyFill="1" applyAlignment="1">
      <alignment horizontal="center" vertical="top"/>
    </xf>
    <xf numFmtId="0" fontId="0" fillId="9" borderId="0" xfId="0" applyFill="1"/>
    <xf numFmtId="0" fontId="14" fillId="0" borderId="41" xfId="0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center" vertical="top" shrinkToFit="1"/>
    </xf>
    <xf numFmtId="16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 applyProtection="1">
      <alignment vertical="top" shrinkToFit="1"/>
      <protection locked="0"/>
    </xf>
    <xf numFmtId="4" fontId="14" fillId="0" borderId="43" xfId="0" applyNumberFormat="1" applyFont="1" applyFill="1" applyBorder="1" applyAlignment="1">
      <alignment vertical="top" shrinkToFit="1"/>
    </xf>
    <xf numFmtId="4" fontId="14" fillId="0" borderId="0" xfId="0" applyNumberFormat="1" applyFont="1" applyFill="1" applyBorder="1" applyAlignment="1">
      <alignment vertical="top" shrinkToFit="1"/>
    </xf>
    <xf numFmtId="49" fontId="14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3" fontId="0" fillId="0" borderId="35" xfId="0" applyNumberFormat="1" applyFont="1" applyBorder="1" applyAlignment="1">
      <alignment vertical="center" wrapText="1" shrinkToFit="1"/>
    </xf>
    <xf numFmtId="3" fontId="0" fillId="0" borderId="35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/>
    </xf>
    <xf numFmtId="0" fontId="15" fillId="0" borderId="18" xfId="0" applyNumberFormat="1" applyFont="1" applyBorder="1" applyAlignment="1">
      <alignment horizontal="left" vertical="top" wrapText="1"/>
    </xf>
    <xf numFmtId="0" fontId="15" fillId="0" borderId="18" xfId="0" applyNumberFormat="1" applyFont="1" applyBorder="1" applyAlignment="1">
      <alignment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5" fillId="0" borderId="18" xfId="0" applyNumberFormat="1" applyFont="1" applyFill="1" applyBorder="1" applyAlignment="1">
      <alignment horizontal="left" vertical="top" wrapText="1"/>
    </xf>
    <xf numFmtId="0" fontId="15" fillId="0" borderId="18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3" fontId="8" fillId="0" borderId="34" xfId="0" applyNumberFormat="1" applyFont="1" applyBorder="1" applyAlignment="1">
      <alignment vertical="center" wrapText="1"/>
    </xf>
    <xf numFmtId="3" fontId="8" fillId="0" borderId="47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3" fontId="0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5" fillId="0" borderId="18" xfId="0" applyNumberFormat="1" applyFont="1" applyBorder="1" applyAlignment="1">
      <alignment horizontal="left" vertical="top" wrapText="1"/>
    </xf>
    <xf numFmtId="0" fontId="15" fillId="0" borderId="18" xfId="0" applyNumberFormat="1" applyFont="1" applyBorder="1" applyAlignment="1">
      <alignment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5" fillId="9" borderId="18" xfId="0" applyNumberFormat="1" applyFont="1" applyFill="1" applyBorder="1" applyAlignment="1">
      <alignment horizontal="left" vertical="top" wrapText="1"/>
    </xf>
    <xf numFmtId="0" fontId="15" fillId="9" borderId="18" xfId="0" applyNumberFormat="1" applyFont="1" applyFill="1" applyBorder="1" applyAlignment="1">
      <alignment vertical="top" wrapText="1"/>
    </xf>
    <xf numFmtId="49" fontId="0" fillId="0" borderId="0" xfId="0" applyNumberFormat="1" applyAlignment="1"/>
    <xf numFmtId="49" fontId="0" fillId="4" borderId="21" xfId="0" applyNumberFormat="1" applyFill="1" applyBorder="1" applyAlignment="1"/>
    <xf numFmtId="0" fontId="0" fillId="4" borderId="21" xfId="0" applyFill="1" applyBorder="1" applyAlignment="1"/>
    <xf numFmtId="0" fontId="0" fillId="4" borderId="15" xfId="0" applyFill="1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47" xfId="0" applyBorder="1" applyAlignment="1"/>
    <xf numFmtId="0" fontId="6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abSelected="1" view="pageBreakPreview" topLeftCell="B1" zoomScaleNormal="85" zoomScaleSheetLayoutView="100" workbookViewId="0">
      <selection activeCell="G33" sqref="G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32</v>
      </c>
      <c r="B1" s="276" t="s">
        <v>4</v>
      </c>
      <c r="C1" s="277"/>
      <c r="D1" s="277"/>
      <c r="E1" s="277"/>
      <c r="F1" s="277"/>
      <c r="G1" s="277"/>
      <c r="H1" s="277"/>
      <c r="I1" s="277"/>
      <c r="J1" s="278"/>
    </row>
    <row r="2" spans="1:15" ht="36" customHeight="1" x14ac:dyDescent="0.2">
      <c r="A2" s="3"/>
      <c r="B2" s="75" t="s">
        <v>24</v>
      </c>
      <c r="C2" s="76"/>
      <c r="D2" s="77" t="s">
        <v>35</v>
      </c>
      <c r="E2" s="281" t="s">
        <v>36</v>
      </c>
      <c r="F2" s="282"/>
      <c r="G2" s="282"/>
      <c r="H2" s="282"/>
      <c r="I2" s="282"/>
      <c r="J2" s="283"/>
      <c r="O2" s="2"/>
    </row>
    <row r="3" spans="1:15" ht="27" hidden="1" customHeight="1" x14ac:dyDescent="0.2">
      <c r="A3" s="3"/>
      <c r="B3" s="78"/>
      <c r="C3" s="76"/>
      <c r="D3" s="79"/>
      <c r="E3" s="284"/>
      <c r="F3" s="285"/>
      <c r="G3" s="285"/>
      <c r="H3" s="285"/>
      <c r="I3" s="285"/>
      <c r="J3" s="286"/>
    </row>
    <row r="4" spans="1:15" ht="23.25" customHeight="1" x14ac:dyDescent="0.2">
      <c r="A4" s="3"/>
      <c r="B4" s="80"/>
      <c r="C4" s="81"/>
      <c r="D4" s="82"/>
      <c r="E4" s="274"/>
      <c r="F4" s="274"/>
      <c r="G4" s="274"/>
      <c r="H4" s="274"/>
      <c r="I4" s="274"/>
      <c r="J4" s="275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34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30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34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30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87"/>
      <c r="E11" s="287"/>
      <c r="F11" s="287"/>
      <c r="G11" s="287"/>
      <c r="H11" s="27" t="s">
        <v>34</v>
      </c>
      <c r="I11" s="84"/>
      <c r="J11" s="10"/>
    </row>
    <row r="12" spans="1:15" ht="15.75" customHeight="1" x14ac:dyDescent="0.2">
      <c r="A12" s="3"/>
      <c r="B12" s="41"/>
      <c r="C12" s="25"/>
      <c r="D12" s="272"/>
      <c r="E12" s="272"/>
      <c r="F12" s="272"/>
      <c r="G12" s="272"/>
      <c r="H12" s="27" t="s">
        <v>30</v>
      </c>
      <c r="I12" s="84"/>
      <c r="J12" s="10"/>
    </row>
    <row r="13" spans="1:15" ht="15.75" customHeight="1" x14ac:dyDescent="0.2">
      <c r="A13" s="3"/>
      <c r="B13" s="42"/>
      <c r="C13" s="83"/>
      <c r="D13" s="273"/>
      <c r="E13" s="273"/>
      <c r="F13" s="273"/>
      <c r="G13" s="273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3" customHeight="1" x14ac:dyDescent="0.2">
      <c r="A15" s="3"/>
      <c r="B15" s="65" t="s">
        <v>29</v>
      </c>
      <c r="C15" s="58"/>
      <c r="D15" s="59"/>
      <c r="E15" s="64"/>
      <c r="F15" s="61"/>
      <c r="G15" s="50"/>
      <c r="H15" s="50"/>
      <c r="I15" s="50"/>
      <c r="J15" s="62"/>
    </row>
    <row r="16" spans="1:15" ht="23.25" customHeight="1" x14ac:dyDescent="0.2">
      <c r="A16" s="3">
        <f>ZakladDPHSni*SazbaDPH1/100</f>
        <v>0</v>
      </c>
      <c r="B16" s="57" t="s">
        <v>13</v>
      </c>
      <c r="C16" s="58"/>
      <c r="D16" s="59"/>
      <c r="E16" s="60">
        <v>15</v>
      </c>
      <c r="F16" s="61" t="s">
        <v>0</v>
      </c>
      <c r="G16" s="267">
        <f>ZakladDPHSniVypocet</f>
        <v>0</v>
      </c>
      <c r="H16" s="268"/>
      <c r="I16" s="268"/>
      <c r="J16" s="62" t="str">
        <f t="shared" ref="J16:J21" si="0">Mena</f>
        <v>CZK</v>
      </c>
    </row>
    <row r="17" spans="1:10" ht="23.25" customHeight="1" x14ac:dyDescent="0.2">
      <c r="A17" s="3">
        <f>(A16-INT(A16))*100</f>
        <v>0</v>
      </c>
      <c r="B17" s="57" t="s">
        <v>14</v>
      </c>
      <c r="C17" s="58"/>
      <c r="D17" s="59"/>
      <c r="E17" s="60">
        <f>SazbaDPH1</f>
        <v>15</v>
      </c>
      <c r="F17" s="61" t="s">
        <v>0</v>
      </c>
      <c r="G17" s="265">
        <f>IF(A17&gt;50, ROUNDUP(A16, 0), ROUNDDOWN(A16, 0))</f>
        <v>0</v>
      </c>
      <c r="H17" s="266"/>
      <c r="I17" s="266"/>
      <c r="J17" s="62" t="str">
        <f t="shared" si="0"/>
        <v>CZK</v>
      </c>
    </row>
    <row r="18" spans="1:10" ht="23.25" customHeight="1" x14ac:dyDescent="0.2">
      <c r="A18" s="3">
        <f>ZakladDPHZakl*SazbaDPH2/100</f>
        <v>0</v>
      </c>
      <c r="B18" s="57" t="s">
        <v>15</v>
      </c>
      <c r="C18" s="58"/>
      <c r="D18" s="59"/>
      <c r="E18" s="60">
        <v>21</v>
      </c>
      <c r="F18" s="61" t="s">
        <v>0</v>
      </c>
      <c r="G18" s="267">
        <f>ZakladDPHZaklVypocet</f>
        <v>0</v>
      </c>
      <c r="H18" s="268"/>
      <c r="I18" s="268"/>
      <c r="J18" s="62" t="str">
        <f t="shared" si="0"/>
        <v>CZK</v>
      </c>
    </row>
    <row r="19" spans="1:10" ht="23.25" customHeight="1" x14ac:dyDescent="0.2">
      <c r="A19" s="3">
        <f>(A18-INT(A18))*100</f>
        <v>0</v>
      </c>
      <c r="B19" s="49" t="s">
        <v>16</v>
      </c>
      <c r="C19" s="21"/>
      <c r="D19" s="17"/>
      <c r="E19" s="43">
        <f>SazbaDPH2</f>
        <v>21</v>
      </c>
      <c r="F19" s="44" t="s">
        <v>0</v>
      </c>
      <c r="G19" s="279">
        <f>IF(A19&gt;50, ROUNDUP(A18, 0), ROUNDDOWN(A18, 0))</f>
        <v>0</v>
      </c>
      <c r="H19" s="280"/>
      <c r="I19" s="280"/>
      <c r="J19" s="56" t="str">
        <f t="shared" si="0"/>
        <v>CZK</v>
      </c>
    </row>
    <row r="20" spans="1:10" ht="23.25" customHeight="1" thickBot="1" x14ac:dyDescent="0.25">
      <c r="A20" s="3">
        <f>ZakladDPHSni+DPHSni+ZakladDPHZakl+DPHZakl</f>
        <v>0</v>
      </c>
      <c r="B20" s="48" t="s">
        <v>5</v>
      </c>
      <c r="C20" s="19"/>
      <c r="D20" s="22"/>
      <c r="E20" s="19"/>
      <c r="F20" s="20"/>
      <c r="G20" s="271">
        <f>CenaCelkem-(ZakladDPHSni+DPHSni+ZakladDPHZakl+DPHZakl)</f>
        <v>0</v>
      </c>
      <c r="H20" s="271"/>
      <c r="I20" s="271"/>
      <c r="J20" s="63" t="str">
        <f t="shared" si="0"/>
        <v>CZK</v>
      </c>
    </row>
    <row r="21" spans="1:10" ht="27.75" hidden="1" customHeight="1" thickBot="1" x14ac:dyDescent="0.25">
      <c r="A21" s="3"/>
      <c r="B21" s="113" t="s">
        <v>25</v>
      </c>
      <c r="C21" s="114"/>
      <c r="D21" s="114"/>
      <c r="E21" s="115"/>
      <c r="F21" s="116"/>
      <c r="G21" s="269">
        <f>ZakladDPHSniVypocet+ZakladDPHZaklVypocet</f>
        <v>0</v>
      </c>
      <c r="H21" s="270"/>
      <c r="I21" s="270"/>
      <c r="J21" s="117" t="str">
        <f t="shared" si="0"/>
        <v>CZK</v>
      </c>
    </row>
    <row r="22" spans="1:10" ht="27.75" customHeight="1" thickBot="1" x14ac:dyDescent="0.25">
      <c r="A22" s="3">
        <f>(A20-INT(A20))*100</f>
        <v>0</v>
      </c>
      <c r="B22" s="113" t="s">
        <v>31</v>
      </c>
      <c r="C22" s="118"/>
      <c r="D22" s="118"/>
      <c r="E22" s="118"/>
      <c r="F22" s="118"/>
      <c r="G22" s="269">
        <f>IF(A22&gt;50, ROUNDUP(A20, 0), ROUNDDOWN(A20, 0))</f>
        <v>0</v>
      </c>
      <c r="H22" s="269"/>
      <c r="I22" s="269"/>
      <c r="J22" s="119" t="s">
        <v>46</v>
      </c>
    </row>
    <row r="23" spans="1:10" ht="12.75" customHeight="1" x14ac:dyDescent="0.2">
      <c r="A23" s="3"/>
      <c r="B23" s="3"/>
      <c r="C23" s="4"/>
      <c r="D23" s="4"/>
      <c r="E23" s="4"/>
      <c r="F23" s="4"/>
      <c r="G23" s="45"/>
      <c r="H23" s="4"/>
      <c r="I23" s="45"/>
      <c r="J23" s="11"/>
    </row>
    <row r="24" spans="1:10" ht="12.75" customHeight="1" x14ac:dyDescent="0.2">
      <c r="A24" s="3"/>
      <c r="B24" s="3"/>
      <c r="C24" s="4"/>
      <c r="D24" s="4"/>
      <c r="E24" s="4"/>
      <c r="F24" s="4"/>
      <c r="G24" s="45"/>
      <c r="H24" s="4"/>
      <c r="I24" s="45"/>
      <c r="J24" s="11"/>
    </row>
    <row r="25" spans="1:10" ht="18.75" customHeight="1" x14ac:dyDescent="0.2">
      <c r="A25" s="3"/>
      <c r="B25" s="23"/>
      <c r="C25" s="18" t="s">
        <v>12</v>
      </c>
      <c r="D25" s="39"/>
      <c r="E25" s="39"/>
      <c r="F25" s="18" t="s">
        <v>11</v>
      </c>
      <c r="G25" s="39"/>
      <c r="H25" s="40">
        <f ca="1">TODAY()</f>
        <v>43157</v>
      </c>
      <c r="I25" s="39"/>
      <c r="J25" s="11"/>
    </row>
    <row r="26" spans="1:10" ht="30" customHeight="1" x14ac:dyDescent="0.2">
      <c r="A26" s="3"/>
      <c r="B26" s="3"/>
      <c r="C26" s="4"/>
      <c r="D26" s="4"/>
      <c r="E26" s="4"/>
      <c r="F26" s="4"/>
      <c r="G26" s="45"/>
      <c r="H26" s="4"/>
      <c r="I26" s="45"/>
      <c r="J26" s="11"/>
    </row>
    <row r="27" spans="1:10" s="37" customFormat="1" ht="18.75" customHeight="1" x14ac:dyDescent="0.2">
      <c r="A27" s="29"/>
      <c r="B27" s="29"/>
      <c r="C27" s="30"/>
      <c r="D27" s="24"/>
      <c r="E27" s="24"/>
      <c r="F27" s="30"/>
      <c r="G27" s="31"/>
      <c r="H27" s="24"/>
      <c r="I27" s="31"/>
      <c r="J27" s="38"/>
    </row>
    <row r="28" spans="1:10" ht="12.75" customHeight="1" x14ac:dyDescent="0.2">
      <c r="A28" s="3"/>
      <c r="B28" s="3"/>
      <c r="C28" s="4"/>
      <c r="D28" s="264" t="s">
        <v>2</v>
      </c>
      <c r="E28" s="264"/>
      <c r="F28" s="4"/>
      <c r="G28" s="45"/>
      <c r="H28" s="12" t="s">
        <v>3</v>
      </c>
      <c r="I28" s="45"/>
      <c r="J28" s="11"/>
    </row>
    <row r="29" spans="1:10" ht="13.5" customHeight="1" thickBot="1" x14ac:dyDescent="0.25">
      <c r="A29" s="13"/>
      <c r="B29" s="13"/>
      <c r="C29" s="14"/>
      <c r="D29" s="14"/>
      <c r="E29" s="14"/>
      <c r="F29" s="14"/>
      <c r="G29" s="15"/>
      <c r="H29" s="14"/>
      <c r="I29" s="15"/>
      <c r="J29" s="16"/>
    </row>
    <row r="30" spans="1:10" ht="27" customHeight="1" x14ac:dyDescent="0.2">
      <c r="B30" s="90" t="s">
        <v>17</v>
      </c>
      <c r="C30" s="91"/>
      <c r="D30" s="91"/>
      <c r="E30" s="91"/>
      <c r="F30" s="92"/>
      <c r="G30" s="92"/>
      <c r="H30" s="92"/>
      <c r="I30" s="92"/>
      <c r="J30" s="91"/>
    </row>
    <row r="31" spans="1:10" ht="25.5" customHeight="1" x14ac:dyDescent="0.2">
      <c r="A31" s="89" t="s">
        <v>33</v>
      </c>
      <c r="B31" s="93" t="s">
        <v>18</v>
      </c>
      <c r="C31" s="94" t="s">
        <v>6</v>
      </c>
      <c r="D31" s="95"/>
      <c r="E31" s="95"/>
      <c r="F31" s="96" t="str">
        <f>B16</f>
        <v>Základ pro sníženou DPH</v>
      </c>
      <c r="G31" s="96" t="str">
        <f>B18</f>
        <v>Základ pro základní DPH</v>
      </c>
      <c r="H31" s="97" t="s">
        <v>19</v>
      </c>
      <c r="I31" s="97" t="s">
        <v>1</v>
      </c>
      <c r="J31" s="98"/>
    </row>
    <row r="32" spans="1:10" ht="25.5" hidden="1" customHeight="1" x14ac:dyDescent="0.2">
      <c r="A32" s="89">
        <v>1</v>
      </c>
      <c r="B32" s="99" t="s">
        <v>37</v>
      </c>
      <c r="C32" s="257"/>
      <c r="D32" s="258"/>
      <c r="E32" s="258"/>
      <c r="F32" s="100">
        <f>'01 2017063.4 Pol'!AD493+'02 2017063.4 Pol'!AD34+'03 2017063.4 Pol'!AD325</f>
        <v>0</v>
      </c>
      <c r="G32" s="101">
        <f>'01 2017063.4 Pol'!AE493+'02 2017063.4 Pol'!AE34+'03 2017063.4 Pol'!AE325</f>
        <v>0</v>
      </c>
      <c r="H32" s="102">
        <f>(F32*SazbaDPH1/100)+(G32*SazbaDPH2/100)</f>
        <v>0</v>
      </c>
      <c r="I32" s="102">
        <f>F32+G32+H32</f>
        <v>0</v>
      </c>
      <c r="J32" s="103"/>
    </row>
    <row r="33" spans="1:10" ht="25.5" customHeight="1" x14ac:dyDescent="0.2">
      <c r="A33" s="89">
        <v>2</v>
      </c>
      <c r="B33" s="104" t="s">
        <v>38</v>
      </c>
      <c r="C33" s="255" t="s">
        <v>39</v>
      </c>
      <c r="D33" s="255"/>
      <c r="E33" s="256"/>
      <c r="F33" s="105">
        <f>'01 2017063.4 Pol'!AD493</f>
        <v>0</v>
      </c>
      <c r="G33" s="106">
        <f>'01 2017063.4 Pol'!G493</f>
        <v>0</v>
      </c>
      <c r="H33" s="106">
        <f>(F33*SazbaDPH1/100)+(G33*SazbaDPH2/100)</f>
        <v>0</v>
      </c>
      <c r="I33" s="106">
        <f>F33+G33+H33</f>
        <v>0</v>
      </c>
      <c r="J33" s="107"/>
    </row>
    <row r="34" spans="1:10" ht="25.5" customHeight="1" x14ac:dyDescent="0.2">
      <c r="A34" s="89">
        <v>3</v>
      </c>
      <c r="B34" s="108" t="s">
        <v>35</v>
      </c>
      <c r="C34" s="257" t="s">
        <v>40</v>
      </c>
      <c r="D34" s="258"/>
      <c r="E34" s="258"/>
      <c r="F34" s="109"/>
      <c r="G34" s="102"/>
      <c r="H34" s="102"/>
      <c r="I34" s="102"/>
      <c r="J34" s="103"/>
    </row>
    <row r="35" spans="1:10" ht="46.5" customHeight="1" x14ac:dyDescent="0.2">
      <c r="A35" s="89">
        <v>2</v>
      </c>
      <c r="B35" s="104" t="s">
        <v>41</v>
      </c>
      <c r="C35" s="255" t="s">
        <v>985</v>
      </c>
      <c r="D35" s="255"/>
      <c r="E35" s="256"/>
      <c r="F35" s="105">
        <f>'02 2017063.4 Pol'!AD34</f>
        <v>0</v>
      </c>
      <c r="G35" s="106">
        <f>'02 2017063.4 Pol'!G34</f>
        <v>0</v>
      </c>
      <c r="H35" s="106">
        <f>(F35*SazbaDPH1/100)+(G35*SazbaDPH2/100)</f>
        <v>0</v>
      </c>
      <c r="I35" s="106">
        <f>F35+G35+H35</f>
        <v>0</v>
      </c>
      <c r="J35" s="107"/>
    </row>
    <row r="36" spans="1:10" ht="25.5" customHeight="1" x14ac:dyDescent="0.2">
      <c r="A36" s="89">
        <v>3</v>
      </c>
      <c r="B36" s="108" t="s">
        <v>35</v>
      </c>
      <c r="C36" s="262" t="s">
        <v>40</v>
      </c>
      <c r="D36" s="263"/>
      <c r="E36" s="263"/>
      <c r="F36" s="223"/>
      <c r="G36" s="224"/>
      <c r="H36" s="224"/>
      <c r="I36" s="224"/>
      <c r="J36" s="103"/>
    </row>
    <row r="37" spans="1:10" ht="25.5" customHeight="1" x14ac:dyDescent="0.2">
      <c r="A37" s="89">
        <v>2</v>
      </c>
      <c r="B37" s="104" t="s">
        <v>43</v>
      </c>
      <c r="C37" s="255" t="s">
        <v>44</v>
      </c>
      <c r="D37" s="255"/>
      <c r="E37" s="256"/>
      <c r="F37" s="105">
        <f>'03 2017063.4 Pol'!AD325</f>
        <v>0</v>
      </c>
      <c r="G37" s="106">
        <f>'03 2017063.4 Pol'!G325</f>
        <v>0</v>
      </c>
      <c r="H37" s="106">
        <f>(F37*SazbaDPH1/100)+(G37*SazbaDPH2/100)</f>
        <v>0</v>
      </c>
      <c r="I37" s="106">
        <f>F37+G37+H37</f>
        <v>0</v>
      </c>
      <c r="J37" s="107"/>
    </row>
    <row r="38" spans="1:10" ht="25.5" customHeight="1" x14ac:dyDescent="0.2">
      <c r="A38" s="89"/>
      <c r="B38" s="108" t="s">
        <v>35</v>
      </c>
      <c r="C38" s="262" t="s">
        <v>40</v>
      </c>
      <c r="D38" s="263"/>
      <c r="E38" s="263"/>
      <c r="F38" s="185"/>
      <c r="G38" s="186"/>
      <c r="H38" s="186"/>
      <c r="I38" s="186"/>
      <c r="J38" s="187"/>
    </row>
    <row r="39" spans="1:10" ht="48" customHeight="1" x14ac:dyDescent="0.2">
      <c r="A39" s="89"/>
      <c r="B39" s="188">
        <v>4</v>
      </c>
      <c r="C39" s="255" t="s">
        <v>986</v>
      </c>
      <c r="D39" s="255"/>
      <c r="E39" s="256"/>
      <c r="F39" s="185">
        <v>0</v>
      </c>
      <c r="G39" s="106">
        <f>'04 2017063.4'!G16</f>
        <v>0</v>
      </c>
      <c r="H39" s="106">
        <f>I39-G39</f>
        <v>0</v>
      </c>
      <c r="I39" s="106">
        <f>G39*1.21</f>
        <v>0</v>
      </c>
      <c r="J39" s="107"/>
    </row>
    <row r="40" spans="1:10" ht="25.5" customHeight="1" x14ac:dyDescent="0.2">
      <c r="A40" s="89"/>
      <c r="B40" s="108" t="s">
        <v>35</v>
      </c>
      <c r="C40" s="262" t="s">
        <v>40</v>
      </c>
      <c r="D40" s="263"/>
      <c r="E40" s="263"/>
      <c r="F40" s="185"/>
      <c r="G40" s="224"/>
      <c r="H40" s="224"/>
      <c r="I40" s="224"/>
      <c r="J40" s="103"/>
    </row>
    <row r="41" spans="1:10" ht="40.5" customHeight="1" x14ac:dyDescent="0.2">
      <c r="A41" s="89"/>
      <c r="B41" s="189">
        <v>5</v>
      </c>
      <c r="C41" s="255" t="s">
        <v>987</v>
      </c>
      <c r="D41" s="255"/>
      <c r="E41" s="256"/>
      <c r="F41" s="185">
        <v>0</v>
      </c>
      <c r="G41" s="106">
        <f>'05 2017063.4'!G16</f>
        <v>0</v>
      </c>
      <c r="H41" s="106">
        <f>I41-G41</f>
        <v>0</v>
      </c>
      <c r="I41" s="106">
        <f>G41*1.21</f>
        <v>0</v>
      </c>
      <c r="J41" s="107"/>
    </row>
    <row r="42" spans="1:10" ht="25.5" customHeight="1" x14ac:dyDescent="0.2">
      <c r="A42" s="89">
        <v>3</v>
      </c>
      <c r="B42" s="108" t="s">
        <v>35</v>
      </c>
      <c r="C42" s="257" t="s">
        <v>40</v>
      </c>
      <c r="D42" s="258"/>
      <c r="E42" s="258"/>
      <c r="F42" s="109"/>
      <c r="G42" s="102"/>
      <c r="H42" s="102"/>
      <c r="I42" s="102"/>
      <c r="J42" s="103"/>
    </row>
    <row r="43" spans="1:10" ht="25.5" customHeight="1" x14ac:dyDescent="0.2">
      <c r="A43" s="89"/>
      <c r="B43" s="259" t="s">
        <v>45</v>
      </c>
      <c r="C43" s="260"/>
      <c r="D43" s="260"/>
      <c r="E43" s="261"/>
      <c r="F43" s="110">
        <f>SUMIF(A32:A42,"=1",F32:F42)</f>
        <v>0</v>
      </c>
      <c r="G43" s="111">
        <f>SUM(G33:G42)</f>
        <v>0</v>
      </c>
      <c r="H43" s="111">
        <f>SUM(H33:H42)</f>
        <v>0</v>
      </c>
      <c r="I43" s="111">
        <f>SUM(I33:I42)</f>
        <v>0</v>
      </c>
      <c r="J43" s="112"/>
    </row>
    <row r="46" spans="1:10" ht="9.75" customHeight="1" x14ac:dyDescent="0.2">
      <c r="F46" s="87"/>
      <c r="G46" s="86"/>
      <c r="H46" s="87"/>
      <c r="I46" s="86"/>
      <c r="J46" s="88"/>
    </row>
    <row r="47" spans="1:10" hidden="1" x14ac:dyDescent="0.2"/>
    <row r="48" spans="1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spans="2:10" hidden="1" x14ac:dyDescent="0.2"/>
    <row r="66" spans="2:10" hidden="1" x14ac:dyDescent="0.2"/>
    <row r="67" spans="2:10" hidden="1" x14ac:dyDescent="0.2"/>
    <row r="68" spans="2:10" hidden="1" x14ac:dyDescent="0.2"/>
    <row r="69" spans="2:10" hidden="1" x14ac:dyDescent="0.2"/>
    <row r="70" spans="2:10" hidden="1" x14ac:dyDescent="0.2"/>
    <row r="71" spans="2:10" hidden="1" x14ac:dyDescent="0.2"/>
    <row r="72" spans="2:10" x14ac:dyDescent="0.2">
      <c r="B72" s="37" t="s">
        <v>972</v>
      </c>
      <c r="F72" s="87"/>
      <c r="J72" s="88"/>
    </row>
    <row r="73" spans="2:10" x14ac:dyDescent="0.2">
      <c r="B73" s="37"/>
      <c r="F73" s="87"/>
      <c r="G73" s="86" t="s">
        <v>973</v>
      </c>
      <c r="H73" s="87" t="s">
        <v>974</v>
      </c>
      <c r="I73" s="86" t="s">
        <v>975</v>
      </c>
      <c r="J73" s="88"/>
    </row>
    <row r="74" spans="2:10" x14ac:dyDescent="0.2">
      <c r="B74" s="172" t="s">
        <v>976</v>
      </c>
      <c r="C74" s="173" t="s">
        <v>977</v>
      </c>
      <c r="D74" s="174"/>
      <c r="E74" s="174"/>
      <c r="F74" s="175"/>
      <c r="G74" s="176">
        <f>'01 2017063.4 Pol'!G511+'02 2017063.4 Pol'!G52+'03 2017063.4 Pol'!G343+'04 2017063.4'!G34+'05 2017063.4'!G29</f>
        <v>0</v>
      </c>
      <c r="H74" s="177">
        <f>0.21*G74</f>
        <v>0</v>
      </c>
      <c r="I74" s="176">
        <f>G74+H74</f>
        <v>0</v>
      </c>
    </row>
    <row r="75" spans="2:10" x14ac:dyDescent="0.2">
      <c r="B75" s="172" t="s">
        <v>978</v>
      </c>
      <c r="C75" s="173" t="s">
        <v>979</v>
      </c>
      <c r="D75" s="174"/>
      <c r="E75" s="174"/>
      <c r="F75" s="175"/>
      <c r="G75" s="176">
        <f>'01 2017063.4 Pol'!G512+'02 2017063.4 Pol'!G53+'03 2017063.4 Pol'!G344+'04 2017063.4'!G35+'05 2017063.4'!G30</f>
        <v>0</v>
      </c>
      <c r="H75" s="177">
        <f>0.21*G75</f>
        <v>0</v>
      </c>
      <c r="I75" s="176">
        <f>G75+H75</f>
        <v>0</v>
      </c>
    </row>
    <row r="76" spans="2:10" x14ac:dyDescent="0.2">
      <c r="B76" s="172"/>
      <c r="C76" s="173" t="s">
        <v>980</v>
      </c>
      <c r="D76" s="174"/>
      <c r="E76" s="174"/>
      <c r="F76" s="175"/>
      <c r="G76" s="176">
        <f>SUM(G74:G75)</f>
        <v>0</v>
      </c>
      <c r="H76" s="176">
        <f t="shared" ref="H76:I76" si="1">SUM(H74:H75)</f>
        <v>0</v>
      </c>
      <c r="I76" s="176">
        <f t="shared" si="1"/>
        <v>0</v>
      </c>
    </row>
  </sheetData>
  <sheetProtection password="DEBF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D12:G12"/>
    <mergeCell ref="D13:G13"/>
    <mergeCell ref="E4:J4"/>
    <mergeCell ref="B1:J1"/>
    <mergeCell ref="G19:I19"/>
    <mergeCell ref="E2:J2"/>
    <mergeCell ref="E3:J3"/>
    <mergeCell ref="D11:G11"/>
    <mergeCell ref="D28:E28"/>
    <mergeCell ref="G17:I17"/>
    <mergeCell ref="G16:I16"/>
    <mergeCell ref="G22:I22"/>
    <mergeCell ref="G18:I18"/>
    <mergeCell ref="G21:I21"/>
    <mergeCell ref="G20:I20"/>
    <mergeCell ref="C32:E32"/>
    <mergeCell ref="C33:E33"/>
    <mergeCell ref="C34:E34"/>
    <mergeCell ref="C35:E35"/>
    <mergeCell ref="C36:E36"/>
    <mergeCell ref="C37:E37"/>
    <mergeCell ref="C42:E42"/>
    <mergeCell ref="B43:E43"/>
    <mergeCell ref="C38:E38"/>
    <mergeCell ref="C40:E40"/>
    <mergeCell ref="C39:E39"/>
    <mergeCell ref="C41:E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88" t="s">
        <v>7</v>
      </c>
      <c r="B1" s="288"/>
      <c r="C1" s="289"/>
      <c r="D1" s="288"/>
      <c r="E1" s="288"/>
      <c r="F1" s="288"/>
      <c r="G1" s="288"/>
    </row>
    <row r="2" spans="1:7" ht="24.95" customHeight="1" x14ac:dyDescent="0.2">
      <c r="A2" s="74" t="s">
        <v>8</v>
      </c>
      <c r="B2" s="73"/>
      <c r="C2" s="290"/>
      <c r="D2" s="290"/>
      <c r="E2" s="290"/>
      <c r="F2" s="290"/>
      <c r="G2" s="291"/>
    </row>
    <row r="3" spans="1:7" ht="24.95" customHeight="1" x14ac:dyDescent="0.2">
      <c r="A3" s="74" t="s">
        <v>9</v>
      </c>
      <c r="B3" s="73"/>
      <c r="C3" s="290"/>
      <c r="D3" s="290"/>
      <c r="E3" s="290"/>
      <c r="F3" s="290"/>
      <c r="G3" s="291"/>
    </row>
    <row r="4" spans="1:7" ht="24.95" customHeight="1" x14ac:dyDescent="0.2">
      <c r="A4" s="74" t="s">
        <v>10</v>
      </c>
      <c r="B4" s="73"/>
      <c r="C4" s="290"/>
      <c r="D4" s="290"/>
      <c r="E4" s="290"/>
      <c r="F4" s="290"/>
      <c r="G4" s="29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5"/>
  <sheetViews>
    <sheetView view="pageBreakPreview" zoomScale="85" zoomScaleNormal="100" zoomScaleSheetLayoutView="85" workbookViewId="0">
      <pane ySplit="7" topLeftCell="A486" activePane="bottomLeft" state="frozen"/>
      <selection activeCell="C4" sqref="C4"/>
      <selection pane="bottomLeft" activeCell="F490" sqref="F490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318" customWidth="1"/>
    <col min="4" max="4" width="4.85546875" style="1" customWidth="1"/>
    <col min="5" max="5" width="10.5703125" style="1" customWidth="1"/>
    <col min="6" max="6" width="9.85546875" style="1" customWidth="1"/>
    <col min="7" max="7" width="12.7109375" style="1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25" t="s">
        <v>7</v>
      </c>
      <c r="B1" s="225"/>
      <c r="C1" s="225"/>
      <c r="D1" s="225"/>
      <c r="E1" s="225"/>
      <c r="F1" s="225"/>
      <c r="G1" s="225"/>
      <c r="AF1" t="s">
        <v>72</v>
      </c>
    </row>
    <row r="2" spans="1:59" ht="24.95" customHeight="1" x14ac:dyDescent="0.2">
      <c r="A2" s="121" t="s">
        <v>8</v>
      </c>
      <c r="B2" s="226" t="s">
        <v>35</v>
      </c>
      <c r="C2" s="226" t="s">
        <v>36</v>
      </c>
      <c r="D2" s="227"/>
      <c r="E2" s="227"/>
      <c r="F2" s="227"/>
      <c r="G2" s="228"/>
      <c r="AF2" t="s">
        <v>73</v>
      </c>
    </row>
    <row r="3" spans="1:59" ht="24.95" customHeight="1" x14ac:dyDescent="0.2">
      <c r="A3" s="121" t="s">
        <v>9</v>
      </c>
      <c r="B3" s="226" t="s">
        <v>38</v>
      </c>
      <c r="C3" s="226" t="s">
        <v>39</v>
      </c>
      <c r="D3" s="227"/>
      <c r="E3" s="227"/>
      <c r="F3" s="227"/>
      <c r="G3" s="228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229" t="s">
        <v>35</v>
      </c>
      <c r="C4" s="229" t="s">
        <v>40</v>
      </c>
      <c r="D4" s="230"/>
      <c r="E4" s="230"/>
      <c r="F4" s="230"/>
      <c r="G4" s="231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319" t="s">
        <v>78</v>
      </c>
      <c r="D6" s="126" t="s">
        <v>79</v>
      </c>
      <c r="E6" s="320" t="s">
        <v>80</v>
      </c>
      <c r="F6" s="321" t="s">
        <v>81</v>
      </c>
      <c r="G6" s="320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981</v>
      </c>
    </row>
    <row r="7" spans="1:59" hidden="1" x14ac:dyDescent="0.2">
      <c r="A7" s="23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49</v>
      </c>
      <c r="C8" s="165" t="s">
        <v>50</v>
      </c>
      <c r="D8" s="145"/>
      <c r="E8" s="146"/>
      <c r="F8" s="147"/>
      <c r="G8" s="147">
        <f>SUMIF(AF9:AF193,"&lt;&gt;NOR",G9:G193)</f>
        <v>0</v>
      </c>
      <c r="H8" s="147"/>
      <c r="I8" s="147">
        <f>SUM(I9:I193)</f>
        <v>0</v>
      </c>
      <c r="J8" s="147"/>
      <c r="K8" s="147">
        <f>SUM(K9:K193)</f>
        <v>377352</v>
      </c>
      <c r="L8" s="147"/>
      <c r="M8" s="147">
        <f>SUM(M9:M193)</f>
        <v>0</v>
      </c>
      <c r="N8" s="147"/>
      <c r="O8" s="147">
        <f>SUM(O9:O193)</f>
        <v>0</v>
      </c>
      <c r="P8" s="147"/>
      <c r="Q8" s="147">
        <f>SUM(Q9:Q193)</f>
        <v>0</v>
      </c>
      <c r="R8" s="147"/>
      <c r="S8" s="148"/>
      <c r="T8" s="142"/>
      <c r="U8" s="142">
        <f>SUM(U9:U193)</f>
        <v>0</v>
      </c>
      <c r="V8" s="142"/>
      <c r="AF8" t="s">
        <v>96</v>
      </c>
    </row>
    <row r="9" spans="1:59" ht="22.5" outlineLevel="1" x14ac:dyDescent="0.2">
      <c r="A9" s="149">
        <v>1</v>
      </c>
      <c r="B9" s="150" t="s">
        <v>97</v>
      </c>
      <c r="C9" s="166" t="s">
        <v>98</v>
      </c>
      <c r="D9" s="151" t="s">
        <v>99</v>
      </c>
      <c r="E9" s="152">
        <v>3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10540</v>
      </c>
      <c r="K9" s="154">
        <f>ROUND(E9*J9,2)</f>
        <v>31620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978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outlineLevel="1" x14ac:dyDescent="0.2">
      <c r="A10" s="136"/>
      <c r="B10" s="137"/>
      <c r="C10" s="237" t="s">
        <v>102</v>
      </c>
      <c r="D10" s="238"/>
      <c r="E10" s="238"/>
      <c r="F10" s="238"/>
      <c r="G10" s="2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ht="33.75" outlineLevel="1" x14ac:dyDescent="0.2">
      <c r="A11" s="136"/>
      <c r="B11" s="137"/>
      <c r="C11" s="235" t="s">
        <v>104</v>
      </c>
      <c r="D11" s="236"/>
      <c r="E11" s="236"/>
      <c r="F11" s="236"/>
      <c r="G11" s="236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29"/>
      <c r="X11" s="129"/>
      <c r="Y11" s="129"/>
      <c r="Z11" s="129"/>
      <c r="AA11" s="129"/>
      <c r="AB11" s="129"/>
      <c r="AC11" s="129"/>
      <c r="AD11" s="129"/>
      <c r="AE11" s="129"/>
      <c r="AF11" s="129" t="s">
        <v>103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22.5" outlineLevel="1" x14ac:dyDescent="0.2">
      <c r="A12" s="136"/>
      <c r="B12" s="137"/>
      <c r="C12" s="235" t="s">
        <v>105</v>
      </c>
      <c r="D12" s="236"/>
      <c r="E12" s="236"/>
      <c r="F12" s="236"/>
      <c r="G12" s="236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</row>
    <row r="13" spans="1:59" ht="22.5" outlineLevel="1" x14ac:dyDescent="0.2">
      <c r="A13" s="136"/>
      <c r="B13" s="137"/>
      <c r="C13" s="235" t="s">
        <v>106</v>
      </c>
      <c r="D13" s="236"/>
      <c r="E13" s="236"/>
      <c r="F13" s="236"/>
      <c r="G13" s="236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29"/>
      <c r="X13" s="129"/>
      <c r="Y13" s="129"/>
      <c r="Z13" s="129"/>
      <c r="AA13" s="129"/>
      <c r="AB13" s="129"/>
      <c r="AC13" s="129"/>
      <c r="AD13" s="129"/>
      <c r="AE13" s="129"/>
      <c r="AF13" s="129" t="s">
        <v>103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outlineLevel="1" x14ac:dyDescent="0.2">
      <c r="A14" s="136"/>
      <c r="B14" s="137"/>
      <c r="C14" s="235" t="s">
        <v>107</v>
      </c>
      <c r="D14" s="236"/>
      <c r="E14" s="236"/>
      <c r="F14" s="236"/>
      <c r="G14" s="236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29"/>
      <c r="X14" s="129"/>
      <c r="Y14" s="129"/>
      <c r="Z14" s="129"/>
      <c r="AA14" s="129"/>
      <c r="AB14" s="129"/>
      <c r="AC14" s="129"/>
      <c r="AD14" s="129"/>
      <c r="AE14" s="129"/>
      <c r="AF14" s="129" t="s">
        <v>103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</row>
    <row r="15" spans="1:59" outlineLevel="1" x14ac:dyDescent="0.2">
      <c r="A15" s="136"/>
      <c r="B15" s="137"/>
      <c r="C15" s="167" t="s">
        <v>108</v>
      </c>
      <c r="D15" s="139"/>
      <c r="E15" s="140"/>
      <c r="F15" s="141"/>
      <c r="G15" s="141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29"/>
      <c r="X15" s="129"/>
      <c r="Y15" s="129"/>
      <c r="Z15" s="129"/>
      <c r="AA15" s="129"/>
      <c r="AB15" s="129"/>
      <c r="AC15" s="129"/>
      <c r="AD15" s="129"/>
      <c r="AE15" s="129"/>
      <c r="AF15" s="129" t="s">
        <v>103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</row>
    <row r="16" spans="1:59" outlineLevel="1" x14ac:dyDescent="0.2">
      <c r="A16" s="136"/>
      <c r="B16" s="137"/>
      <c r="C16" s="235" t="s">
        <v>109</v>
      </c>
      <c r="D16" s="236"/>
      <c r="E16" s="236"/>
      <c r="F16" s="236"/>
      <c r="G16" s="236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29"/>
      <c r="X16" s="129"/>
      <c r="Y16" s="129"/>
      <c r="Z16" s="129"/>
      <c r="AA16" s="129"/>
      <c r="AB16" s="129"/>
      <c r="AC16" s="129"/>
      <c r="AD16" s="129"/>
      <c r="AE16" s="129"/>
      <c r="AF16" s="129" t="s">
        <v>103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</row>
    <row r="17" spans="1:59" ht="22.5" outlineLevel="1" x14ac:dyDescent="0.2">
      <c r="A17" s="149">
        <v>2</v>
      </c>
      <c r="B17" s="150" t="s">
        <v>110</v>
      </c>
      <c r="C17" s="166" t="s">
        <v>111</v>
      </c>
      <c r="D17" s="151" t="s">
        <v>99</v>
      </c>
      <c r="E17" s="152">
        <v>6</v>
      </c>
      <c r="F17" s="153"/>
      <c r="G17" s="154">
        <f>ROUND(E17*F17,2)</f>
        <v>0</v>
      </c>
      <c r="H17" s="153">
        <v>0</v>
      </c>
      <c r="I17" s="154">
        <f>ROUND(E17*H17,2)</f>
        <v>0</v>
      </c>
      <c r="J17" s="153">
        <v>19384</v>
      </c>
      <c r="K17" s="154">
        <f>ROUND(E17*J17,2)</f>
        <v>116304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5" t="s">
        <v>100</v>
      </c>
      <c r="T17" s="138">
        <v>0</v>
      </c>
      <c r="U17" s="138">
        <f>ROUND(E17*T17,2)</f>
        <v>0</v>
      </c>
      <c r="V17" s="138"/>
      <c r="W17" s="129" t="s">
        <v>978</v>
      </c>
      <c r="X17" s="129"/>
      <c r="Y17" s="129"/>
      <c r="Z17" s="129"/>
      <c r="AA17" s="129"/>
      <c r="AB17" s="129"/>
      <c r="AC17" s="129"/>
      <c r="AD17" s="129"/>
      <c r="AE17" s="129"/>
      <c r="AF17" s="129" t="s">
        <v>101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outlineLevel="1" x14ac:dyDescent="0.2">
      <c r="A18" s="136"/>
      <c r="B18" s="137"/>
      <c r="C18" s="237" t="s">
        <v>112</v>
      </c>
      <c r="D18" s="238"/>
      <c r="E18" s="238"/>
      <c r="F18" s="238"/>
      <c r="G18" s="2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29"/>
      <c r="X18" s="129"/>
      <c r="Y18" s="129"/>
      <c r="Z18" s="129"/>
      <c r="AA18" s="129"/>
      <c r="AB18" s="129"/>
      <c r="AC18" s="129"/>
      <c r="AD18" s="129"/>
      <c r="AE18" s="129"/>
      <c r="AF18" s="129" t="s">
        <v>103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</row>
    <row r="19" spans="1:59" ht="22.5" outlineLevel="1" x14ac:dyDescent="0.2">
      <c r="A19" s="136"/>
      <c r="B19" s="137"/>
      <c r="C19" s="235" t="s">
        <v>113</v>
      </c>
      <c r="D19" s="236"/>
      <c r="E19" s="236"/>
      <c r="F19" s="236"/>
      <c r="G19" s="236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29"/>
      <c r="X19" s="129"/>
      <c r="Y19" s="129"/>
      <c r="Z19" s="129"/>
      <c r="AA19" s="129"/>
      <c r="AB19" s="129"/>
      <c r="AC19" s="129"/>
      <c r="AD19" s="129"/>
      <c r="AE19" s="129"/>
      <c r="AF19" s="129" t="s">
        <v>103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ht="22.5" outlineLevel="1" x14ac:dyDescent="0.2">
      <c r="A20" s="136"/>
      <c r="B20" s="137"/>
      <c r="C20" s="235" t="s">
        <v>114</v>
      </c>
      <c r="D20" s="236"/>
      <c r="E20" s="236"/>
      <c r="F20" s="236"/>
      <c r="G20" s="236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29"/>
      <c r="X20" s="129"/>
      <c r="Y20" s="129"/>
      <c r="Z20" s="129"/>
      <c r="AA20" s="129"/>
      <c r="AB20" s="129"/>
      <c r="AC20" s="129"/>
      <c r="AD20" s="129"/>
      <c r="AE20" s="129"/>
      <c r="AF20" s="129" t="s">
        <v>103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</row>
    <row r="21" spans="1:59" ht="22.5" outlineLevel="1" x14ac:dyDescent="0.2">
      <c r="A21" s="136"/>
      <c r="B21" s="137"/>
      <c r="C21" s="235" t="s">
        <v>115</v>
      </c>
      <c r="D21" s="236"/>
      <c r="E21" s="236"/>
      <c r="F21" s="236"/>
      <c r="G21" s="236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29"/>
      <c r="X21" s="129"/>
      <c r="Y21" s="129"/>
      <c r="Z21" s="129"/>
      <c r="AA21" s="129"/>
      <c r="AB21" s="129"/>
      <c r="AC21" s="129"/>
      <c r="AD21" s="129"/>
      <c r="AE21" s="129"/>
      <c r="AF21" s="129" t="s">
        <v>103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</row>
    <row r="22" spans="1:59" ht="22.5" outlineLevel="1" x14ac:dyDescent="0.2">
      <c r="A22" s="136"/>
      <c r="B22" s="137"/>
      <c r="C22" s="235" t="s">
        <v>116</v>
      </c>
      <c r="D22" s="236"/>
      <c r="E22" s="236"/>
      <c r="F22" s="236"/>
      <c r="G22" s="236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29"/>
      <c r="X22" s="129"/>
      <c r="Y22" s="129"/>
      <c r="Z22" s="129"/>
      <c r="AA22" s="129"/>
      <c r="AB22" s="129"/>
      <c r="AC22" s="129"/>
      <c r="AD22" s="129"/>
      <c r="AE22" s="129"/>
      <c r="AF22" s="129" t="s">
        <v>103</v>
      </c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</row>
    <row r="23" spans="1:59" ht="22.5" outlineLevel="1" x14ac:dyDescent="0.2">
      <c r="A23" s="136"/>
      <c r="B23" s="137"/>
      <c r="C23" s="235" t="s">
        <v>117</v>
      </c>
      <c r="D23" s="236"/>
      <c r="E23" s="236"/>
      <c r="F23" s="236"/>
      <c r="G23" s="236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29"/>
      <c r="X23" s="129"/>
      <c r="Y23" s="129"/>
      <c r="Z23" s="129"/>
      <c r="AA23" s="129"/>
      <c r="AB23" s="129"/>
      <c r="AC23" s="129"/>
      <c r="AD23" s="129"/>
      <c r="AE23" s="129"/>
      <c r="AF23" s="129" t="s">
        <v>103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outlineLevel="1" x14ac:dyDescent="0.2">
      <c r="A24" s="136"/>
      <c r="B24" s="137"/>
      <c r="C24" s="235" t="s">
        <v>118</v>
      </c>
      <c r="D24" s="236"/>
      <c r="E24" s="236"/>
      <c r="F24" s="236"/>
      <c r="G24" s="236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29"/>
      <c r="X24" s="129"/>
      <c r="Y24" s="129"/>
      <c r="Z24" s="129"/>
      <c r="AA24" s="129"/>
      <c r="AB24" s="129"/>
      <c r="AC24" s="129"/>
      <c r="AD24" s="129"/>
      <c r="AE24" s="129"/>
      <c r="AF24" s="129" t="s">
        <v>103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 ht="22.5" outlineLevel="1" x14ac:dyDescent="0.2">
      <c r="A25" s="136"/>
      <c r="B25" s="137"/>
      <c r="C25" s="235" t="s">
        <v>119</v>
      </c>
      <c r="D25" s="236"/>
      <c r="E25" s="236"/>
      <c r="F25" s="236"/>
      <c r="G25" s="236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29"/>
      <c r="X25" s="129"/>
      <c r="Y25" s="129"/>
      <c r="Z25" s="129"/>
      <c r="AA25" s="129"/>
      <c r="AB25" s="129"/>
      <c r="AC25" s="129"/>
      <c r="AD25" s="129"/>
      <c r="AE25" s="129"/>
      <c r="AF25" s="129" t="s">
        <v>103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ht="22.5" outlineLevel="1" x14ac:dyDescent="0.2">
      <c r="A26" s="136"/>
      <c r="B26" s="137"/>
      <c r="C26" s="235" t="s">
        <v>120</v>
      </c>
      <c r="D26" s="236"/>
      <c r="E26" s="236"/>
      <c r="F26" s="236"/>
      <c r="G26" s="236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29"/>
      <c r="X26" s="129"/>
      <c r="Y26" s="129"/>
      <c r="Z26" s="129"/>
      <c r="AA26" s="129"/>
      <c r="AB26" s="129"/>
      <c r="AC26" s="129"/>
      <c r="AD26" s="129"/>
      <c r="AE26" s="129"/>
      <c r="AF26" s="129" t="s">
        <v>103</v>
      </c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 ht="22.5" outlineLevel="1" x14ac:dyDescent="0.2">
      <c r="A27" s="136"/>
      <c r="B27" s="137"/>
      <c r="C27" s="235" t="s">
        <v>121</v>
      </c>
      <c r="D27" s="236"/>
      <c r="E27" s="236"/>
      <c r="F27" s="236"/>
      <c r="G27" s="236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29"/>
      <c r="X27" s="129"/>
      <c r="Y27" s="129"/>
      <c r="Z27" s="129"/>
      <c r="AA27" s="129"/>
      <c r="AB27" s="129"/>
      <c r="AC27" s="129"/>
      <c r="AD27" s="129"/>
      <c r="AE27" s="129"/>
      <c r="AF27" s="129" t="s">
        <v>103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ht="22.5" outlineLevel="1" x14ac:dyDescent="0.2">
      <c r="A28" s="136"/>
      <c r="B28" s="137"/>
      <c r="C28" s="235" t="s">
        <v>122</v>
      </c>
      <c r="D28" s="236"/>
      <c r="E28" s="236"/>
      <c r="F28" s="236"/>
      <c r="G28" s="236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29"/>
      <c r="X28" s="129"/>
      <c r="Y28" s="129"/>
      <c r="Z28" s="129"/>
      <c r="AA28" s="129"/>
      <c r="AB28" s="129"/>
      <c r="AC28" s="129"/>
      <c r="AD28" s="129"/>
      <c r="AE28" s="129"/>
      <c r="AF28" s="129" t="s">
        <v>103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</row>
    <row r="29" spans="1:59" ht="22.5" outlineLevel="1" x14ac:dyDescent="0.2">
      <c r="A29" s="149">
        <v>3</v>
      </c>
      <c r="B29" s="150" t="s">
        <v>123</v>
      </c>
      <c r="C29" s="166" t="s">
        <v>124</v>
      </c>
      <c r="D29" s="151" t="s">
        <v>99</v>
      </c>
      <c r="E29" s="152">
        <v>1</v>
      </c>
      <c r="F29" s="153"/>
      <c r="G29" s="154">
        <f>ROUND(E29*F29,2)</f>
        <v>0</v>
      </c>
      <c r="H29" s="153">
        <v>0</v>
      </c>
      <c r="I29" s="154">
        <f>ROUND(E29*H29,2)</f>
        <v>0</v>
      </c>
      <c r="J29" s="153">
        <v>3600</v>
      </c>
      <c r="K29" s="154">
        <f>ROUND(E29*J29,2)</f>
        <v>3600</v>
      </c>
      <c r="L29" s="154">
        <v>21</v>
      </c>
      <c r="M29" s="154">
        <f>G29*(1+L29/100)</f>
        <v>0</v>
      </c>
      <c r="N29" s="154">
        <v>0</v>
      </c>
      <c r="O29" s="154">
        <f>ROUND(E29*N29,2)</f>
        <v>0</v>
      </c>
      <c r="P29" s="154">
        <v>0</v>
      </c>
      <c r="Q29" s="154">
        <f>ROUND(E29*P29,2)</f>
        <v>0</v>
      </c>
      <c r="R29" s="154"/>
      <c r="S29" s="155" t="s">
        <v>100</v>
      </c>
      <c r="T29" s="138">
        <v>0</v>
      </c>
      <c r="U29" s="138">
        <f>ROUND(E29*T29,2)</f>
        <v>0</v>
      </c>
      <c r="V29" s="138"/>
      <c r="W29" s="129" t="s">
        <v>978</v>
      </c>
      <c r="X29" s="129"/>
      <c r="Y29" s="129"/>
      <c r="Z29" s="129"/>
      <c r="AA29" s="129"/>
      <c r="AB29" s="129"/>
      <c r="AC29" s="129"/>
      <c r="AD29" s="129"/>
      <c r="AE29" s="129"/>
      <c r="AF29" s="129" t="s">
        <v>101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</row>
    <row r="30" spans="1:59" ht="33.75" outlineLevel="1" x14ac:dyDescent="0.2">
      <c r="A30" s="136"/>
      <c r="B30" s="137"/>
      <c r="C30" s="237" t="s">
        <v>125</v>
      </c>
      <c r="D30" s="238"/>
      <c r="E30" s="238"/>
      <c r="F30" s="238"/>
      <c r="G30" s="2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29"/>
      <c r="X30" s="129"/>
      <c r="Y30" s="129"/>
      <c r="Z30" s="129"/>
      <c r="AA30" s="129"/>
      <c r="AB30" s="129"/>
      <c r="AC30" s="129"/>
      <c r="AD30" s="129"/>
      <c r="AE30" s="129"/>
      <c r="AF30" s="129" t="s">
        <v>103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ht="22.5" outlineLevel="1" x14ac:dyDescent="0.2">
      <c r="A31" s="149">
        <v>4</v>
      </c>
      <c r="B31" s="150" t="s">
        <v>126</v>
      </c>
      <c r="C31" s="166" t="s">
        <v>127</v>
      </c>
      <c r="D31" s="151" t="s">
        <v>99</v>
      </c>
      <c r="E31" s="152">
        <v>6</v>
      </c>
      <c r="F31" s="153"/>
      <c r="G31" s="154">
        <f>ROUND(E31*F31,2)</f>
        <v>0</v>
      </c>
      <c r="H31" s="153">
        <v>0</v>
      </c>
      <c r="I31" s="154">
        <f>ROUND(E31*H31,2)</f>
        <v>0</v>
      </c>
      <c r="J31" s="153">
        <v>2470</v>
      </c>
      <c r="K31" s="154">
        <f>ROUND(E31*J31,2)</f>
        <v>14820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5" t="s">
        <v>100</v>
      </c>
      <c r="T31" s="138">
        <v>0</v>
      </c>
      <c r="U31" s="138">
        <f>ROUND(E31*T31,2)</f>
        <v>0</v>
      </c>
      <c r="V31" s="138"/>
      <c r="W31" s="180" t="s">
        <v>976</v>
      </c>
      <c r="X31" s="129"/>
      <c r="Y31" s="129"/>
      <c r="Z31" s="129"/>
      <c r="AA31" s="129"/>
      <c r="AB31" s="129"/>
      <c r="AC31" s="129"/>
      <c r="AD31" s="129"/>
      <c r="AE31" s="129"/>
      <c r="AF31" s="129" t="s">
        <v>101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</row>
    <row r="32" spans="1:59" ht="56.25" outlineLevel="1" x14ac:dyDescent="0.2">
      <c r="A32" s="136"/>
      <c r="B32" s="137"/>
      <c r="C32" s="237" t="s">
        <v>128</v>
      </c>
      <c r="D32" s="238"/>
      <c r="E32" s="238"/>
      <c r="F32" s="238"/>
      <c r="G32" s="2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9"/>
      <c r="X32" s="129"/>
      <c r="Y32" s="129"/>
      <c r="Z32" s="129"/>
      <c r="AA32" s="129"/>
      <c r="AB32" s="129"/>
      <c r="AC32" s="129"/>
      <c r="AD32" s="129"/>
      <c r="AE32" s="129"/>
      <c r="AF32" s="129" t="s">
        <v>103</v>
      </c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56" t="str">
        <f>C32</f>
        <v>Podstavná digestoř  s vnějším odtahem, š 500mm, 3 rychlosti výkonu, výkon 148 - 180m3/hod, osvětlení  1x28W, hlučnost  64 dB, zpětná klapka, kovové filtry proti mastnotám, materiál nerez, cena včetně montáže</v>
      </c>
      <c r="BA32" s="129"/>
      <c r="BB32" s="129"/>
      <c r="BC32" s="129"/>
      <c r="BD32" s="129"/>
      <c r="BE32" s="129"/>
      <c r="BF32" s="129"/>
      <c r="BG32" s="129"/>
    </row>
    <row r="33" spans="1:59" ht="22.5" outlineLevel="1" x14ac:dyDescent="0.2">
      <c r="A33" s="149">
        <v>5</v>
      </c>
      <c r="B33" s="150" t="s">
        <v>129</v>
      </c>
      <c r="C33" s="166" t="s">
        <v>130</v>
      </c>
      <c r="D33" s="151" t="s">
        <v>99</v>
      </c>
      <c r="E33" s="152">
        <v>6</v>
      </c>
      <c r="F33" s="153"/>
      <c r="G33" s="154">
        <f>ROUND(E33*F33,2)</f>
        <v>0</v>
      </c>
      <c r="H33" s="153">
        <v>0</v>
      </c>
      <c r="I33" s="154">
        <f>ROUND(E33*H33,2)</f>
        <v>0</v>
      </c>
      <c r="J33" s="153">
        <v>6580</v>
      </c>
      <c r="K33" s="154">
        <f>ROUND(E33*J33,2)</f>
        <v>39480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5" t="s">
        <v>100</v>
      </c>
      <c r="T33" s="138">
        <v>0</v>
      </c>
      <c r="U33" s="138">
        <f>ROUND(E33*T33,2)</f>
        <v>0</v>
      </c>
      <c r="V33" s="138"/>
      <c r="W33" s="129" t="s">
        <v>978</v>
      </c>
      <c r="X33" s="129"/>
      <c r="Y33" s="129"/>
      <c r="Z33" s="129"/>
      <c r="AA33" s="129"/>
      <c r="AB33" s="129"/>
      <c r="AC33" s="129"/>
      <c r="AD33" s="129"/>
      <c r="AE33" s="129"/>
      <c r="AF33" s="129" t="s">
        <v>101</v>
      </c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</row>
    <row r="34" spans="1:59" ht="123.75" outlineLevel="1" x14ac:dyDescent="0.2">
      <c r="A34" s="136"/>
      <c r="B34" s="137"/>
      <c r="C34" s="237" t="s">
        <v>669</v>
      </c>
      <c r="D34" s="238"/>
      <c r="E34" s="238"/>
      <c r="F34" s="238"/>
      <c r="G34" s="2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29"/>
      <c r="X34" s="129"/>
      <c r="Y34" s="129"/>
      <c r="Z34" s="129"/>
      <c r="AA34" s="129"/>
      <c r="AB34" s="129"/>
      <c r="AC34" s="129"/>
      <c r="AD34" s="129"/>
      <c r="AE34" s="129"/>
      <c r="AF34" s="129" t="s">
        <v>103</v>
      </c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56" t="str">
        <f>C34</f>
        <v>Elektrický sporák šířky 500mm, výšky 850mm, hloubky 600mm samostatně stojící  (ne vestavěný) Sklokeramická varná deska se 4 varnými zónami . Maximální příkon 9100 W, napětí 230V, úsporná třída A. Objem trouby cca 48 litrů, horní i dolní ohřev trouby,  teplotu pečení  lze regulovat mezi 50 až 250°C, funkce grill, funkce samočištění trouby Aqua clean.   Digitální programovatelné hodiny a ukazatel zbytkového tepla, vnitřní osvětlení Nastavitelné nožičky pro maximální stabilitu. Příslušenství: 1x rošt, 1x plech, 1x pekáč MAXI</v>
      </c>
      <c r="BA34" s="129"/>
      <c r="BB34" s="129"/>
      <c r="BC34" s="129"/>
      <c r="BD34" s="129"/>
      <c r="BE34" s="129"/>
      <c r="BF34" s="129"/>
      <c r="BG34" s="129"/>
    </row>
    <row r="35" spans="1:59" outlineLevel="1" x14ac:dyDescent="0.2">
      <c r="A35" s="136"/>
      <c r="B35" s="137"/>
      <c r="C35" s="235" t="s">
        <v>131</v>
      </c>
      <c r="D35" s="236"/>
      <c r="E35" s="236"/>
      <c r="F35" s="236"/>
      <c r="G35" s="236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29"/>
      <c r="X35" s="129"/>
      <c r="Y35" s="129"/>
      <c r="Z35" s="129"/>
      <c r="AA35" s="129"/>
      <c r="AB35" s="129"/>
      <c r="AC35" s="129"/>
      <c r="AD35" s="129"/>
      <c r="AE35" s="129"/>
      <c r="AF35" s="129" t="s">
        <v>103</v>
      </c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</row>
    <row r="36" spans="1:59" ht="22.5" outlineLevel="1" x14ac:dyDescent="0.2">
      <c r="A36" s="149">
        <v>6</v>
      </c>
      <c r="B36" s="150" t="s">
        <v>132</v>
      </c>
      <c r="C36" s="166" t="s">
        <v>133</v>
      </c>
      <c r="D36" s="151" t="s">
        <v>99</v>
      </c>
      <c r="E36" s="152">
        <v>1</v>
      </c>
      <c r="F36" s="153"/>
      <c r="G36" s="154">
        <f>ROUND(E36*F36,2)</f>
        <v>0</v>
      </c>
      <c r="H36" s="153">
        <v>0</v>
      </c>
      <c r="I36" s="154">
        <f>ROUND(E36*H36,2)</f>
        <v>0</v>
      </c>
      <c r="J36" s="153">
        <v>7600</v>
      </c>
      <c r="K36" s="154">
        <f>ROUND(E36*J36,2)</f>
        <v>7600</v>
      </c>
      <c r="L36" s="154">
        <v>21</v>
      </c>
      <c r="M36" s="154">
        <f>G36*(1+L36/100)</f>
        <v>0</v>
      </c>
      <c r="N36" s="154">
        <v>0</v>
      </c>
      <c r="O36" s="154">
        <f>ROUND(E36*N36,2)</f>
        <v>0</v>
      </c>
      <c r="P36" s="154">
        <v>0</v>
      </c>
      <c r="Q36" s="154">
        <f>ROUND(E36*P36,2)</f>
        <v>0</v>
      </c>
      <c r="R36" s="154"/>
      <c r="S36" s="155" t="s">
        <v>100</v>
      </c>
      <c r="T36" s="138">
        <v>0</v>
      </c>
      <c r="U36" s="138">
        <f>ROUND(E36*T36,2)</f>
        <v>0</v>
      </c>
      <c r="V36" s="138"/>
      <c r="W36" s="129" t="s">
        <v>978</v>
      </c>
      <c r="X36" s="129"/>
      <c r="Y36" s="129"/>
      <c r="Z36" s="129"/>
      <c r="AA36" s="129"/>
      <c r="AB36" s="129"/>
      <c r="AC36" s="129"/>
      <c r="AD36" s="129"/>
      <c r="AE36" s="129"/>
      <c r="AF36" s="129" t="s">
        <v>101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</row>
    <row r="37" spans="1:59" ht="90" outlineLevel="1" x14ac:dyDescent="0.2">
      <c r="A37" s="136"/>
      <c r="B37" s="137"/>
      <c r="C37" s="237" t="s">
        <v>134</v>
      </c>
      <c r="D37" s="238"/>
      <c r="E37" s="238"/>
      <c r="F37" s="238"/>
      <c r="G37" s="2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29"/>
      <c r="X37" s="129"/>
      <c r="Y37" s="129"/>
      <c r="Z37" s="129"/>
      <c r="AA37" s="129"/>
      <c r="AB37" s="129"/>
      <c r="AC37" s="129"/>
      <c r="AD37" s="129"/>
      <c r="AE37" s="129"/>
      <c r="AF37" s="129" t="s">
        <v>103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56" t="str">
        <f>C37</f>
        <v>Úsporná myčka na nádobí šířka 60 cm, samostatně stojící  zasunutá pod kuchyňskou pracovní desku (ne vestavěná). Aqua Control , pro 13 jídelních sad, 6 mycích programů , 4 volby teploty . Energetická třída A++ , hlučnost max. 47 dB. Spotřeba vody max 10 litrů, spotřeba energie do 1 kWh . Vodní senzor pro mytí dle znečištění nádobí . Min 4 mycí programy. Barva bílá.</v>
      </c>
      <c r="BA37" s="129"/>
      <c r="BB37" s="129"/>
      <c r="BC37" s="129"/>
      <c r="BD37" s="129"/>
      <c r="BE37" s="129"/>
      <c r="BF37" s="129"/>
      <c r="BG37" s="129"/>
    </row>
    <row r="38" spans="1:59" ht="22.5" outlineLevel="1" x14ac:dyDescent="0.2">
      <c r="A38" s="149">
        <v>7</v>
      </c>
      <c r="B38" s="150" t="s">
        <v>135</v>
      </c>
      <c r="C38" s="166" t="s">
        <v>136</v>
      </c>
      <c r="D38" s="151" t="s">
        <v>99</v>
      </c>
      <c r="E38" s="152">
        <v>1</v>
      </c>
      <c r="F38" s="153"/>
      <c r="G38" s="154">
        <f>ROUND(E38*F38,2)</f>
        <v>0</v>
      </c>
      <c r="H38" s="153">
        <v>0</v>
      </c>
      <c r="I38" s="154">
        <f>ROUND(E38*H38,2)</f>
        <v>0</v>
      </c>
      <c r="J38" s="153">
        <v>6610</v>
      </c>
      <c r="K38" s="154">
        <f>ROUND(E38*J38,2)</f>
        <v>6610</v>
      </c>
      <c r="L38" s="154">
        <v>21</v>
      </c>
      <c r="M38" s="154">
        <f>G38*(1+L38/100)</f>
        <v>0</v>
      </c>
      <c r="N38" s="154">
        <v>0</v>
      </c>
      <c r="O38" s="154">
        <f>ROUND(E38*N38,2)</f>
        <v>0</v>
      </c>
      <c r="P38" s="154">
        <v>0</v>
      </c>
      <c r="Q38" s="154">
        <f>ROUND(E38*P38,2)</f>
        <v>0</v>
      </c>
      <c r="R38" s="154"/>
      <c r="S38" s="155" t="s">
        <v>100</v>
      </c>
      <c r="T38" s="138">
        <v>0</v>
      </c>
      <c r="U38" s="138">
        <f>ROUND(E38*T38,2)</f>
        <v>0</v>
      </c>
      <c r="V38" s="138"/>
      <c r="W38" s="129" t="s">
        <v>978</v>
      </c>
      <c r="X38" s="129"/>
      <c r="Y38" s="129"/>
      <c r="Z38" s="129"/>
      <c r="AA38" s="129"/>
      <c r="AB38" s="129"/>
      <c r="AC38" s="129"/>
      <c r="AD38" s="129"/>
      <c r="AE38" s="129"/>
      <c r="AF38" s="129" t="s">
        <v>101</v>
      </c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</row>
    <row r="39" spans="1:59" ht="67.5" outlineLevel="1" x14ac:dyDescent="0.2">
      <c r="A39" s="136"/>
      <c r="B39" s="137"/>
      <c r="C39" s="237" t="s">
        <v>137</v>
      </c>
      <c r="D39" s="238"/>
      <c r="E39" s="238"/>
      <c r="F39" s="238"/>
      <c r="G39" s="2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29"/>
      <c r="X39" s="129"/>
      <c r="Y39" s="129"/>
      <c r="Z39" s="129"/>
      <c r="AA39" s="129"/>
      <c r="AB39" s="129"/>
      <c r="AC39" s="129"/>
      <c r="AD39" s="129"/>
      <c r="AE39" s="129"/>
      <c r="AF39" s="129" t="s">
        <v>103</v>
      </c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56" t="str">
        <f>C39</f>
        <v>Volně stojící chladnička bez mrazáku, rozměry: 125 × 55 × 61,2cm, celkový užitný objem 240 litrů. Eenergetická třída A+ (celoroční spotřeba cca 130 kWh). SpacePlus , automatické odmrazování chladící části , regulace teploty termostatem, hlučnost 38 dB. Police z tvrzeného skla, barva bílá.</v>
      </c>
      <c r="BA39" s="129"/>
      <c r="BB39" s="129"/>
      <c r="BC39" s="129"/>
      <c r="BD39" s="129"/>
      <c r="BE39" s="129"/>
      <c r="BF39" s="129"/>
      <c r="BG39" s="129"/>
    </row>
    <row r="40" spans="1:59" ht="22.5" outlineLevel="1" x14ac:dyDescent="0.2">
      <c r="A40" s="149">
        <v>8</v>
      </c>
      <c r="B40" s="150" t="s">
        <v>138</v>
      </c>
      <c r="C40" s="166" t="s">
        <v>139</v>
      </c>
      <c r="D40" s="151" t="s">
        <v>99</v>
      </c>
      <c r="E40" s="152">
        <v>1</v>
      </c>
      <c r="F40" s="153"/>
      <c r="G40" s="154">
        <f>ROUND(E40*F40,2)</f>
        <v>0</v>
      </c>
      <c r="H40" s="153">
        <v>0</v>
      </c>
      <c r="I40" s="154">
        <f>ROUND(E40*H40,2)</f>
        <v>0</v>
      </c>
      <c r="J40" s="153">
        <v>1570</v>
      </c>
      <c r="K40" s="154">
        <f>ROUND(E40*J40,2)</f>
        <v>1570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5" t="s">
        <v>100</v>
      </c>
      <c r="T40" s="138">
        <v>0</v>
      </c>
      <c r="U40" s="138">
        <f>ROUND(E40*T40,2)</f>
        <v>0</v>
      </c>
      <c r="V40" s="138"/>
      <c r="W40" s="129" t="s">
        <v>978</v>
      </c>
      <c r="X40" s="129"/>
      <c r="Y40" s="129"/>
      <c r="Z40" s="129"/>
      <c r="AA40" s="129"/>
      <c r="AB40" s="129"/>
      <c r="AC40" s="129"/>
      <c r="AD40" s="129"/>
      <c r="AE40" s="129"/>
      <c r="AF40" s="129" t="s">
        <v>101</v>
      </c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</row>
    <row r="41" spans="1:59" ht="101.25" outlineLevel="1" x14ac:dyDescent="0.2">
      <c r="A41" s="136"/>
      <c r="B41" s="137"/>
      <c r="C41" s="237" t="s">
        <v>140</v>
      </c>
      <c r="D41" s="238"/>
      <c r="E41" s="238"/>
      <c r="F41" s="238"/>
      <c r="G41" s="2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29"/>
      <c r="X41" s="129"/>
      <c r="Y41" s="129"/>
      <c r="Z41" s="129"/>
      <c r="AA41" s="129"/>
      <c r="AB41" s="129"/>
      <c r="AC41" s="129"/>
      <c r="AD41" s="129"/>
      <c r="AE41" s="129"/>
      <c r="AF41" s="129" t="s">
        <v>103</v>
      </c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56" t="str">
        <f>C41</f>
        <v>rozměry 27,5 × 44 × 35 cm, objem 20 litrů. Mikrovlnný výkon 700 W, příkon 1200 W , 5 stupňů výkonu , 2 stupně rozmrazování , 8 programů, intuitivní mechanické ovládání , displej, průměr otočného talíře cca 25 cm, barva bílá, lakovaný povrch vnitřní části.  Zvuková signalizace.Bezpečnost používání zaručuje dětská pojistka, která zabrání nechtěnému spuštění trouby a při otevření dvířek troubu automaticky vypne.</v>
      </c>
      <c r="BA41" s="129"/>
      <c r="BB41" s="129"/>
      <c r="BC41" s="129"/>
      <c r="BD41" s="129"/>
      <c r="BE41" s="129"/>
      <c r="BF41" s="129"/>
      <c r="BG41" s="129"/>
    </row>
    <row r="42" spans="1:59" outlineLevel="1" x14ac:dyDescent="0.2">
      <c r="A42" s="149">
        <v>9</v>
      </c>
      <c r="B42" s="150" t="s">
        <v>141</v>
      </c>
      <c r="C42" s="166" t="s">
        <v>142</v>
      </c>
      <c r="D42" s="151" t="s">
        <v>99</v>
      </c>
      <c r="E42" s="152">
        <v>36</v>
      </c>
      <c r="F42" s="153"/>
      <c r="G42" s="154">
        <f>ROUND(E42*F42,2)</f>
        <v>0</v>
      </c>
      <c r="H42" s="153">
        <v>0</v>
      </c>
      <c r="I42" s="154">
        <f>ROUND(E42*H42,2)</f>
        <v>0</v>
      </c>
      <c r="J42" s="153">
        <v>20</v>
      </c>
      <c r="K42" s="154">
        <f>ROUND(E42*J42,2)</f>
        <v>720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5" t="s">
        <v>100</v>
      </c>
      <c r="T42" s="138">
        <v>0</v>
      </c>
      <c r="U42" s="138">
        <f>ROUND(E42*T42,2)</f>
        <v>0</v>
      </c>
      <c r="V42" s="138"/>
      <c r="W42" s="129" t="s">
        <v>978</v>
      </c>
      <c r="X42" s="129"/>
      <c r="Y42" s="129"/>
      <c r="Z42" s="129"/>
      <c r="AA42" s="129"/>
      <c r="AB42" s="129"/>
      <c r="AC42" s="129"/>
      <c r="AD42" s="129"/>
      <c r="AE42" s="129"/>
      <c r="AF42" s="129" t="s">
        <v>101</v>
      </c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</row>
    <row r="43" spans="1:59" ht="33.75" outlineLevel="1" x14ac:dyDescent="0.2">
      <c r="A43" s="136"/>
      <c r="B43" s="137"/>
      <c r="C43" s="237" t="s">
        <v>143</v>
      </c>
      <c r="D43" s="238"/>
      <c r="E43" s="238"/>
      <c r="F43" s="238"/>
      <c r="G43" s="2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29"/>
      <c r="X43" s="129"/>
      <c r="Y43" s="129"/>
      <c r="Z43" s="129"/>
      <c r="AA43" s="129"/>
      <c r="AB43" s="129"/>
      <c r="AC43" s="129"/>
      <c r="AD43" s="129"/>
      <c r="AE43" s="129"/>
      <c r="AF43" s="129" t="s">
        <v>103</v>
      </c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56" t="str">
        <f>C43</f>
        <v>hrnek s uchem 0,25 l - z kvalitního bílého porcelánu vhodný na čaj nebo kávu, nedekorovaný, vhodný do mikrovlnné trouby a myčky nádobí, barva bílá</v>
      </c>
      <c r="BA43" s="129"/>
      <c r="BB43" s="129"/>
      <c r="BC43" s="129"/>
      <c r="BD43" s="129"/>
      <c r="BE43" s="129"/>
      <c r="BF43" s="129"/>
      <c r="BG43" s="129"/>
    </row>
    <row r="44" spans="1:59" outlineLevel="1" x14ac:dyDescent="0.2">
      <c r="A44" s="149">
        <v>10</v>
      </c>
      <c r="B44" s="150" t="s">
        <v>144</v>
      </c>
      <c r="C44" s="166" t="s">
        <v>145</v>
      </c>
      <c r="D44" s="151" t="s">
        <v>99</v>
      </c>
      <c r="E44" s="152">
        <v>36</v>
      </c>
      <c r="F44" s="153"/>
      <c r="G44" s="154">
        <f>ROUND(E44*F44,2)</f>
        <v>0</v>
      </c>
      <c r="H44" s="153">
        <v>0</v>
      </c>
      <c r="I44" s="154">
        <f>ROUND(E44*H44,2)</f>
        <v>0</v>
      </c>
      <c r="J44" s="153">
        <v>58</v>
      </c>
      <c r="K44" s="154">
        <f>ROUND(E44*J44,2)</f>
        <v>2088</v>
      </c>
      <c r="L44" s="154">
        <v>21</v>
      </c>
      <c r="M44" s="154">
        <f>G44*(1+L44/100)</f>
        <v>0</v>
      </c>
      <c r="N44" s="154">
        <v>0</v>
      </c>
      <c r="O44" s="154">
        <f>ROUND(E44*N44,2)</f>
        <v>0</v>
      </c>
      <c r="P44" s="154">
        <v>0</v>
      </c>
      <c r="Q44" s="154">
        <f>ROUND(E44*P44,2)</f>
        <v>0</v>
      </c>
      <c r="R44" s="154"/>
      <c r="S44" s="155" t="s">
        <v>100</v>
      </c>
      <c r="T44" s="138">
        <v>0</v>
      </c>
      <c r="U44" s="138">
        <f>ROUND(E44*T44,2)</f>
        <v>0</v>
      </c>
      <c r="V44" s="138"/>
      <c r="W44" s="129" t="s">
        <v>978</v>
      </c>
      <c r="X44" s="129"/>
      <c r="Y44" s="129"/>
      <c r="Z44" s="129"/>
      <c r="AA44" s="129"/>
      <c r="AB44" s="129"/>
      <c r="AC44" s="129"/>
      <c r="AD44" s="129"/>
      <c r="AE44" s="129"/>
      <c r="AF44" s="129" t="s">
        <v>101</v>
      </c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</row>
    <row r="45" spans="1:59" ht="45" outlineLevel="1" x14ac:dyDescent="0.2">
      <c r="A45" s="136"/>
      <c r="B45" s="137"/>
      <c r="C45" s="237" t="s">
        <v>146</v>
      </c>
      <c r="D45" s="238"/>
      <c r="E45" s="238"/>
      <c r="F45" s="238"/>
      <c r="G45" s="2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29"/>
      <c r="X45" s="129"/>
      <c r="Y45" s="129"/>
      <c r="Z45" s="129"/>
      <c r="AA45" s="129"/>
      <c r="AB45" s="129"/>
      <c r="AC45" s="129"/>
      <c r="AD45" s="129"/>
      <c r="AE45" s="129"/>
      <c r="AF45" s="129" t="s">
        <v>103</v>
      </c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56" t="str">
        <f>C45</f>
        <v>příborový nůž - vyrobený z nerez oceli 18/10, čepel dlouhá cca 10 cm, vlnkový výbrus pro snadné krájení , povrch hladký bez dekoru, lze jej mýt v myčce</v>
      </c>
      <c r="BA45" s="129"/>
      <c r="BB45" s="129"/>
      <c r="BC45" s="129"/>
      <c r="BD45" s="129"/>
      <c r="BE45" s="129"/>
      <c r="BF45" s="129"/>
      <c r="BG45" s="129"/>
    </row>
    <row r="46" spans="1:59" outlineLevel="1" x14ac:dyDescent="0.2">
      <c r="A46" s="149">
        <v>11</v>
      </c>
      <c r="B46" s="150" t="s">
        <v>147</v>
      </c>
      <c r="C46" s="166" t="s">
        <v>148</v>
      </c>
      <c r="D46" s="151" t="s">
        <v>99</v>
      </c>
      <c r="E46" s="152">
        <v>36</v>
      </c>
      <c r="F46" s="153"/>
      <c r="G46" s="154">
        <f>ROUND(E46*F46,2)</f>
        <v>0</v>
      </c>
      <c r="H46" s="153">
        <v>0</v>
      </c>
      <c r="I46" s="154">
        <f>ROUND(E46*H46,2)</f>
        <v>0</v>
      </c>
      <c r="J46" s="153">
        <v>49</v>
      </c>
      <c r="K46" s="154">
        <f>ROUND(E46*J46,2)</f>
        <v>1764</v>
      </c>
      <c r="L46" s="154">
        <v>21</v>
      </c>
      <c r="M46" s="154">
        <f>G46*(1+L46/100)</f>
        <v>0</v>
      </c>
      <c r="N46" s="154">
        <v>0</v>
      </c>
      <c r="O46" s="154">
        <f>ROUND(E46*N46,2)</f>
        <v>0</v>
      </c>
      <c r="P46" s="154">
        <v>0</v>
      </c>
      <c r="Q46" s="154">
        <f>ROUND(E46*P46,2)</f>
        <v>0</v>
      </c>
      <c r="R46" s="154"/>
      <c r="S46" s="155" t="s">
        <v>100</v>
      </c>
      <c r="T46" s="138">
        <v>0</v>
      </c>
      <c r="U46" s="138">
        <f>ROUND(E46*T46,2)</f>
        <v>0</v>
      </c>
      <c r="V46" s="138"/>
      <c r="W46" s="129" t="s">
        <v>978</v>
      </c>
      <c r="X46" s="129"/>
      <c r="Y46" s="129"/>
      <c r="Z46" s="129"/>
      <c r="AA46" s="129"/>
      <c r="AB46" s="129"/>
      <c r="AC46" s="129"/>
      <c r="AD46" s="129"/>
      <c r="AE46" s="129"/>
      <c r="AF46" s="129" t="s">
        <v>101</v>
      </c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</row>
    <row r="47" spans="1:59" ht="33.75" outlineLevel="1" x14ac:dyDescent="0.2">
      <c r="A47" s="136"/>
      <c r="B47" s="137"/>
      <c r="C47" s="237" t="s">
        <v>149</v>
      </c>
      <c r="D47" s="238"/>
      <c r="E47" s="238"/>
      <c r="F47" s="238"/>
      <c r="G47" s="2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29"/>
      <c r="X47" s="129"/>
      <c r="Y47" s="129"/>
      <c r="Z47" s="129"/>
      <c r="AA47" s="129"/>
      <c r="AB47" s="129"/>
      <c r="AC47" s="129"/>
      <c r="AD47" s="129"/>
      <c r="AE47" s="129"/>
      <c r="AF47" s="129" t="s">
        <v>103</v>
      </c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</row>
    <row r="48" spans="1:59" outlineLevel="1" x14ac:dyDescent="0.2">
      <c r="A48" s="149">
        <v>12</v>
      </c>
      <c r="B48" s="150" t="s">
        <v>150</v>
      </c>
      <c r="C48" s="166" t="s">
        <v>151</v>
      </c>
      <c r="D48" s="151" t="s">
        <v>99</v>
      </c>
      <c r="E48" s="152">
        <v>36</v>
      </c>
      <c r="F48" s="153"/>
      <c r="G48" s="154">
        <f>ROUND(E48*F48,2)</f>
        <v>0</v>
      </c>
      <c r="H48" s="153">
        <v>0</v>
      </c>
      <c r="I48" s="154">
        <f>ROUND(E48*H48,2)</f>
        <v>0</v>
      </c>
      <c r="J48" s="153">
        <v>49</v>
      </c>
      <c r="K48" s="154">
        <f>ROUND(E48*J48,2)</f>
        <v>1764</v>
      </c>
      <c r="L48" s="154">
        <v>21</v>
      </c>
      <c r="M48" s="154">
        <f>G48*(1+L48/100)</f>
        <v>0</v>
      </c>
      <c r="N48" s="154">
        <v>0</v>
      </c>
      <c r="O48" s="154">
        <f>ROUND(E48*N48,2)</f>
        <v>0</v>
      </c>
      <c r="P48" s="154">
        <v>0</v>
      </c>
      <c r="Q48" s="154">
        <f>ROUND(E48*P48,2)</f>
        <v>0</v>
      </c>
      <c r="R48" s="154"/>
      <c r="S48" s="155" t="s">
        <v>100</v>
      </c>
      <c r="T48" s="138">
        <v>0</v>
      </c>
      <c r="U48" s="138">
        <f>ROUND(E48*T48,2)</f>
        <v>0</v>
      </c>
      <c r="V48" s="138"/>
      <c r="W48" s="129" t="s">
        <v>978</v>
      </c>
      <c r="X48" s="129"/>
      <c r="Y48" s="129"/>
      <c r="Z48" s="129"/>
      <c r="AA48" s="129"/>
      <c r="AB48" s="129"/>
      <c r="AC48" s="129"/>
      <c r="AD48" s="129"/>
      <c r="AE48" s="129"/>
      <c r="AF48" s="129" t="s">
        <v>101</v>
      </c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</row>
    <row r="49" spans="1:59" ht="33.75" outlineLevel="1" x14ac:dyDescent="0.2">
      <c r="A49" s="136"/>
      <c r="B49" s="137"/>
      <c r="C49" s="237" t="s">
        <v>152</v>
      </c>
      <c r="D49" s="238"/>
      <c r="E49" s="238"/>
      <c r="F49" s="238"/>
      <c r="G49" s="2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29"/>
      <c r="X49" s="129"/>
      <c r="Y49" s="129"/>
      <c r="Z49" s="129"/>
      <c r="AA49" s="129"/>
      <c r="AB49" s="129"/>
      <c r="AC49" s="129"/>
      <c r="AD49" s="129"/>
      <c r="AE49" s="129"/>
      <c r="AF49" s="129" t="s">
        <v>103</v>
      </c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</row>
    <row r="50" spans="1:59" outlineLevel="1" x14ac:dyDescent="0.2">
      <c r="A50" s="149">
        <v>13</v>
      </c>
      <c r="B50" s="150" t="s">
        <v>153</v>
      </c>
      <c r="C50" s="166" t="s">
        <v>154</v>
      </c>
      <c r="D50" s="151" t="s">
        <v>99</v>
      </c>
      <c r="E50" s="152">
        <v>36</v>
      </c>
      <c r="F50" s="153"/>
      <c r="G50" s="154">
        <f>ROUND(E50*F50,2)</f>
        <v>0</v>
      </c>
      <c r="H50" s="153">
        <v>0</v>
      </c>
      <c r="I50" s="154">
        <f>ROUND(E50*H50,2)</f>
        <v>0</v>
      </c>
      <c r="J50" s="153">
        <v>49</v>
      </c>
      <c r="K50" s="154">
        <f>ROUND(E50*J50,2)</f>
        <v>1764</v>
      </c>
      <c r="L50" s="154">
        <v>21</v>
      </c>
      <c r="M50" s="154">
        <f>G50*(1+L50/100)</f>
        <v>0</v>
      </c>
      <c r="N50" s="154">
        <v>0</v>
      </c>
      <c r="O50" s="154">
        <f>ROUND(E50*N50,2)</f>
        <v>0</v>
      </c>
      <c r="P50" s="154">
        <v>0</v>
      </c>
      <c r="Q50" s="154">
        <f>ROUND(E50*P50,2)</f>
        <v>0</v>
      </c>
      <c r="R50" s="154"/>
      <c r="S50" s="155" t="s">
        <v>100</v>
      </c>
      <c r="T50" s="138">
        <v>0</v>
      </c>
      <c r="U50" s="138">
        <f>ROUND(E50*T50,2)</f>
        <v>0</v>
      </c>
      <c r="V50" s="138"/>
      <c r="W50" s="129" t="s">
        <v>978</v>
      </c>
      <c r="X50" s="129"/>
      <c r="Y50" s="129"/>
      <c r="Z50" s="129"/>
      <c r="AA50" s="129"/>
      <c r="AB50" s="129"/>
      <c r="AC50" s="129"/>
      <c r="AD50" s="129"/>
      <c r="AE50" s="129"/>
      <c r="AF50" s="129" t="s">
        <v>101</v>
      </c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</row>
    <row r="51" spans="1:59" ht="33.75" outlineLevel="1" x14ac:dyDescent="0.2">
      <c r="A51" s="136"/>
      <c r="B51" s="137"/>
      <c r="C51" s="237" t="s">
        <v>155</v>
      </c>
      <c r="D51" s="238"/>
      <c r="E51" s="238"/>
      <c r="F51" s="238"/>
      <c r="G51" s="2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29"/>
      <c r="X51" s="129"/>
      <c r="Y51" s="129"/>
      <c r="Z51" s="129"/>
      <c r="AA51" s="129"/>
      <c r="AB51" s="129"/>
      <c r="AC51" s="129"/>
      <c r="AD51" s="129"/>
      <c r="AE51" s="129"/>
      <c r="AF51" s="129" t="s">
        <v>103</v>
      </c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</row>
    <row r="52" spans="1:59" outlineLevel="1" x14ac:dyDescent="0.2">
      <c r="A52" s="149">
        <v>14</v>
      </c>
      <c r="B52" s="150" t="s">
        <v>156</v>
      </c>
      <c r="C52" s="166" t="s">
        <v>157</v>
      </c>
      <c r="D52" s="151" t="s">
        <v>99</v>
      </c>
      <c r="E52" s="152">
        <v>36</v>
      </c>
      <c r="F52" s="153"/>
      <c r="G52" s="154">
        <f>ROUND(E52*F52,2)</f>
        <v>0</v>
      </c>
      <c r="H52" s="153">
        <v>0</v>
      </c>
      <c r="I52" s="154">
        <f>ROUND(E52*H52,2)</f>
        <v>0</v>
      </c>
      <c r="J52" s="153">
        <v>49</v>
      </c>
      <c r="K52" s="154">
        <f>ROUND(E52*J52,2)</f>
        <v>1764</v>
      </c>
      <c r="L52" s="154">
        <v>21</v>
      </c>
      <c r="M52" s="154">
        <f>G52*(1+L52/100)</f>
        <v>0</v>
      </c>
      <c r="N52" s="154">
        <v>0</v>
      </c>
      <c r="O52" s="154">
        <f>ROUND(E52*N52,2)</f>
        <v>0</v>
      </c>
      <c r="P52" s="154">
        <v>0</v>
      </c>
      <c r="Q52" s="154">
        <f>ROUND(E52*P52,2)</f>
        <v>0</v>
      </c>
      <c r="R52" s="154"/>
      <c r="S52" s="155" t="s">
        <v>100</v>
      </c>
      <c r="T52" s="138">
        <v>0</v>
      </c>
      <c r="U52" s="138">
        <f>ROUND(E52*T52,2)</f>
        <v>0</v>
      </c>
      <c r="V52" s="138"/>
      <c r="W52" s="129" t="s">
        <v>978</v>
      </c>
      <c r="X52" s="129"/>
      <c r="Y52" s="129"/>
      <c r="Z52" s="129"/>
      <c r="AA52" s="129"/>
      <c r="AB52" s="129"/>
      <c r="AC52" s="129"/>
      <c r="AD52" s="129"/>
      <c r="AE52" s="129"/>
      <c r="AF52" s="129" t="s">
        <v>101</v>
      </c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</row>
    <row r="53" spans="1:59" ht="22.5" outlineLevel="1" x14ac:dyDescent="0.2">
      <c r="A53" s="136"/>
      <c r="B53" s="137"/>
      <c r="C53" s="237" t="s">
        <v>158</v>
      </c>
      <c r="D53" s="238"/>
      <c r="E53" s="238"/>
      <c r="F53" s="238"/>
      <c r="G53" s="2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29"/>
      <c r="X53" s="129"/>
      <c r="Y53" s="129"/>
      <c r="Z53" s="129"/>
      <c r="AA53" s="129"/>
      <c r="AB53" s="129"/>
      <c r="AC53" s="129"/>
      <c r="AD53" s="129"/>
      <c r="AE53" s="129"/>
      <c r="AF53" s="129" t="s">
        <v>103</v>
      </c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</row>
    <row r="54" spans="1:59" outlineLevel="1" x14ac:dyDescent="0.2">
      <c r="A54" s="149">
        <v>15</v>
      </c>
      <c r="B54" s="150" t="s">
        <v>159</v>
      </c>
      <c r="C54" s="166" t="s">
        <v>160</v>
      </c>
      <c r="D54" s="151" t="s">
        <v>99</v>
      </c>
      <c r="E54" s="152">
        <v>12</v>
      </c>
      <c r="F54" s="153"/>
      <c r="G54" s="154">
        <f>ROUND(E54*F54,2)</f>
        <v>0</v>
      </c>
      <c r="H54" s="153">
        <v>0</v>
      </c>
      <c r="I54" s="154">
        <f>ROUND(E54*H54,2)</f>
        <v>0</v>
      </c>
      <c r="J54" s="153">
        <v>125</v>
      </c>
      <c r="K54" s="154">
        <f>ROUND(E54*J54,2)</f>
        <v>1500</v>
      </c>
      <c r="L54" s="154">
        <v>21</v>
      </c>
      <c r="M54" s="154">
        <f>G54*(1+L54/100)</f>
        <v>0</v>
      </c>
      <c r="N54" s="154">
        <v>0</v>
      </c>
      <c r="O54" s="154">
        <f>ROUND(E54*N54,2)</f>
        <v>0</v>
      </c>
      <c r="P54" s="154">
        <v>0</v>
      </c>
      <c r="Q54" s="154">
        <f>ROUND(E54*P54,2)</f>
        <v>0</v>
      </c>
      <c r="R54" s="154"/>
      <c r="S54" s="155" t="s">
        <v>100</v>
      </c>
      <c r="T54" s="138">
        <v>0</v>
      </c>
      <c r="U54" s="138">
        <f>ROUND(E54*T54,2)</f>
        <v>0</v>
      </c>
      <c r="V54" s="138"/>
      <c r="W54" s="129" t="s">
        <v>978</v>
      </c>
      <c r="X54" s="129"/>
      <c r="Y54" s="129"/>
      <c r="Z54" s="129"/>
      <c r="AA54" s="129"/>
      <c r="AB54" s="129"/>
      <c r="AC54" s="129"/>
      <c r="AD54" s="129"/>
      <c r="AE54" s="129"/>
      <c r="AF54" s="129" t="s">
        <v>101</v>
      </c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</row>
    <row r="55" spans="1:59" ht="56.25" outlineLevel="1" x14ac:dyDescent="0.2">
      <c r="A55" s="136"/>
      <c r="B55" s="137"/>
      <c r="C55" s="237" t="s">
        <v>161</v>
      </c>
      <c r="D55" s="238"/>
      <c r="E55" s="238"/>
      <c r="F55" s="238"/>
      <c r="G55" s="2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29"/>
      <c r="X55" s="129"/>
      <c r="Y55" s="129"/>
      <c r="Z55" s="129"/>
      <c r="AA55" s="129"/>
      <c r="AB55" s="129"/>
      <c r="AC55" s="129"/>
      <c r="AD55" s="129"/>
      <c r="AE55" s="129"/>
      <c r="AF55" s="129" t="s">
        <v>103</v>
      </c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56" t="str">
        <f>C55</f>
        <v>talíř servírovací průměr 32 cm z tvrzeného skla,barva bílá, lze je mýt v myčce i použít do mikrovlnné trouby, vysoce odolný proti poškrábání a otěru, udržuje teplotu pokrmů, je neporézní, zabraňuje usazování bakterií na povrchu.</v>
      </c>
      <c r="BA55" s="129"/>
      <c r="BB55" s="129"/>
      <c r="BC55" s="129"/>
      <c r="BD55" s="129"/>
      <c r="BE55" s="129"/>
      <c r="BF55" s="129"/>
      <c r="BG55" s="129"/>
    </row>
    <row r="56" spans="1:59" outlineLevel="1" x14ac:dyDescent="0.2">
      <c r="A56" s="149">
        <v>16</v>
      </c>
      <c r="B56" s="150" t="s">
        <v>162</v>
      </c>
      <c r="C56" s="166" t="s">
        <v>163</v>
      </c>
      <c r="D56" s="151" t="s">
        <v>99</v>
      </c>
      <c r="E56" s="152">
        <v>36</v>
      </c>
      <c r="F56" s="153"/>
      <c r="G56" s="154">
        <f>ROUND(E56*F56,2)</f>
        <v>0</v>
      </c>
      <c r="H56" s="153">
        <v>0</v>
      </c>
      <c r="I56" s="154">
        <f>ROUND(E56*H56,2)</f>
        <v>0</v>
      </c>
      <c r="J56" s="153">
        <v>44</v>
      </c>
      <c r="K56" s="154">
        <f>ROUND(E56*J56,2)</f>
        <v>1584</v>
      </c>
      <c r="L56" s="154">
        <v>21</v>
      </c>
      <c r="M56" s="154">
        <f>G56*(1+L56/100)</f>
        <v>0</v>
      </c>
      <c r="N56" s="154">
        <v>0</v>
      </c>
      <c r="O56" s="154">
        <f>ROUND(E56*N56,2)</f>
        <v>0</v>
      </c>
      <c r="P56" s="154">
        <v>0</v>
      </c>
      <c r="Q56" s="154">
        <f>ROUND(E56*P56,2)</f>
        <v>0</v>
      </c>
      <c r="R56" s="154"/>
      <c r="S56" s="155" t="s">
        <v>100</v>
      </c>
      <c r="T56" s="138">
        <v>0</v>
      </c>
      <c r="U56" s="138">
        <f>ROUND(E56*T56,2)</f>
        <v>0</v>
      </c>
      <c r="V56" s="138"/>
      <c r="W56" s="129" t="s">
        <v>978</v>
      </c>
      <c r="X56" s="129"/>
      <c r="Y56" s="129"/>
      <c r="Z56" s="129"/>
      <c r="AA56" s="129"/>
      <c r="AB56" s="129"/>
      <c r="AC56" s="129"/>
      <c r="AD56" s="129"/>
      <c r="AE56" s="129"/>
      <c r="AF56" s="129" t="s">
        <v>101</v>
      </c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</row>
    <row r="57" spans="1:59" ht="56.25" outlineLevel="1" x14ac:dyDescent="0.2">
      <c r="A57" s="136"/>
      <c r="B57" s="137"/>
      <c r="C57" s="237" t="s">
        <v>164</v>
      </c>
      <c r="D57" s="238"/>
      <c r="E57" s="238"/>
      <c r="F57" s="238"/>
      <c r="G57" s="2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29"/>
      <c r="X57" s="129"/>
      <c r="Y57" s="129"/>
      <c r="Z57" s="129"/>
      <c r="AA57" s="129"/>
      <c r="AB57" s="129"/>
      <c r="AC57" s="129"/>
      <c r="AD57" s="129"/>
      <c r="AE57" s="129"/>
      <c r="AF57" s="129" t="s">
        <v>103</v>
      </c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56" t="str">
        <f>C57</f>
        <v>talíř mělký průměr 25 cm z tvrzeného skla,barva bílá, lze je mýt v myčce i použít do mikrovlnné trouby, vysoce odolný proti poškrábání a otěru, udržuje teplotu pokrmů, je neporézní, zabraňuje usazování bakterií na povrchu.</v>
      </c>
      <c r="BA57" s="129"/>
      <c r="BB57" s="129"/>
      <c r="BC57" s="129"/>
      <c r="BD57" s="129"/>
      <c r="BE57" s="129"/>
      <c r="BF57" s="129"/>
      <c r="BG57" s="129"/>
    </row>
    <row r="58" spans="1:59" outlineLevel="1" x14ac:dyDescent="0.2">
      <c r="A58" s="149">
        <v>17</v>
      </c>
      <c r="B58" s="150" t="s">
        <v>165</v>
      </c>
      <c r="C58" s="166" t="s">
        <v>166</v>
      </c>
      <c r="D58" s="151" t="s">
        <v>99</v>
      </c>
      <c r="E58" s="152">
        <v>36</v>
      </c>
      <c r="F58" s="153"/>
      <c r="G58" s="154">
        <f>ROUND(E58*F58,2)</f>
        <v>0</v>
      </c>
      <c r="H58" s="153">
        <v>0</v>
      </c>
      <c r="I58" s="154">
        <f>ROUND(E58*H58,2)</f>
        <v>0</v>
      </c>
      <c r="J58" s="153">
        <v>38</v>
      </c>
      <c r="K58" s="154">
        <f>ROUND(E58*J58,2)</f>
        <v>1368</v>
      </c>
      <c r="L58" s="154">
        <v>21</v>
      </c>
      <c r="M58" s="154">
        <f>G58*(1+L58/100)</f>
        <v>0</v>
      </c>
      <c r="N58" s="154">
        <v>0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5" t="s">
        <v>100</v>
      </c>
      <c r="T58" s="138">
        <v>0</v>
      </c>
      <c r="U58" s="138">
        <f>ROUND(E58*T58,2)</f>
        <v>0</v>
      </c>
      <c r="V58" s="138"/>
      <c r="W58" s="129" t="s">
        <v>978</v>
      </c>
      <c r="X58" s="129"/>
      <c r="Y58" s="129"/>
      <c r="Z58" s="129"/>
      <c r="AA58" s="129"/>
      <c r="AB58" s="129"/>
      <c r="AC58" s="129"/>
      <c r="AD58" s="129"/>
      <c r="AE58" s="129"/>
      <c r="AF58" s="129" t="s">
        <v>101</v>
      </c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</row>
    <row r="59" spans="1:59" ht="56.25" outlineLevel="1" x14ac:dyDescent="0.2">
      <c r="A59" s="136"/>
      <c r="B59" s="137"/>
      <c r="C59" s="237" t="s">
        <v>167</v>
      </c>
      <c r="D59" s="238"/>
      <c r="E59" s="238"/>
      <c r="F59" s="238"/>
      <c r="G59" s="2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29"/>
      <c r="X59" s="129"/>
      <c r="Y59" s="129"/>
      <c r="Z59" s="129"/>
      <c r="AA59" s="129"/>
      <c r="AB59" s="129"/>
      <c r="AC59" s="129"/>
      <c r="AD59" s="129"/>
      <c r="AE59" s="129"/>
      <c r="AF59" s="129" t="s">
        <v>103</v>
      </c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56" t="str">
        <f>C59</f>
        <v>talíř hluboký průměr 23 cm z tvrzeného skla,barva bílá, lze je mýt v myčce i použít do mikrovlnné trouby, vysoce odolný proti poškrábání a otěru, udržuje teplotu pokrmů, je neporézní, zabraňuje usazování bakterií na povrchu.</v>
      </c>
      <c r="BA59" s="129"/>
      <c r="BB59" s="129"/>
      <c r="BC59" s="129"/>
      <c r="BD59" s="129"/>
      <c r="BE59" s="129"/>
      <c r="BF59" s="129"/>
      <c r="BG59" s="129"/>
    </row>
    <row r="60" spans="1:59" outlineLevel="1" x14ac:dyDescent="0.2">
      <c r="A60" s="149">
        <v>18</v>
      </c>
      <c r="B60" s="150" t="s">
        <v>168</v>
      </c>
      <c r="C60" s="166" t="s">
        <v>169</v>
      </c>
      <c r="D60" s="151" t="s">
        <v>99</v>
      </c>
      <c r="E60" s="152">
        <v>36</v>
      </c>
      <c r="F60" s="153"/>
      <c r="G60" s="154">
        <f>ROUND(E60*F60,2)</f>
        <v>0</v>
      </c>
      <c r="H60" s="153">
        <v>0</v>
      </c>
      <c r="I60" s="154">
        <f>ROUND(E60*H60,2)</f>
        <v>0</v>
      </c>
      <c r="J60" s="153">
        <v>39</v>
      </c>
      <c r="K60" s="154">
        <f>ROUND(E60*J60,2)</f>
        <v>1404</v>
      </c>
      <c r="L60" s="154">
        <v>21</v>
      </c>
      <c r="M60" s="154">
        <f>G60*(1+L60/100)</f>
        <v>0</v>
      </c>
      <c r="N60" s="154">
        <v>0</v>
      </c>
      <c r="O60" s="154">
        <f>ROUND(E60*N60,2)</f>
        <v>0</v>
      </c>
      <c r="P60" s="154">
        <v>0</v>
      </c>
      <c r="Q60" s="154">
        <f>ROUND(E60*P60,2)</f>
        <v>0</v>
      </c>
      <c r="R60" s="154"/>
      <c r="S60" s="155" t="s">
        <v>100</v>
      </c>
      <c r="T60" s="138">
        <v>0</v>
      </c>
      <c r="U60" s="138">
        <f>ROUND(E60*T60,2)</f>
        <v>0</v>
      </c>
      <c r="V60" s="138"/>
      <c r="W60" s="129" t="s">
        <v>978</v>
      </c>
      <c r="X60" s="129"/>
      <c r="Y60" s="129"/>
      <c r="Z60" s="129"/>
      <c r="AA60" s="129"/>
      <c r="AB60" s="129"/>
      <c r="AC60" s="129"/>
      <c r="AD60" s="129"/>
      <c r="AE60" s="129"/>
      <c r="AF60" s="129" t="s">
        <v>101</v>
      </c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</row>
    <row r="61" spans="1:59" ht="56.25" outlineLevel="1" x14ac:dyDescent="0.2">
      <c r="A61" s="136"/>
      <c r="B61" s="137"/>
      <c r="C61" s="237" t="s">
        <v>170</v>
      </c>
      <c r="D61" s="238"/>
      <c r="E61" s="238"/>
      <c r="F61" s="238"/>
      <c r="G61" s="2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29"/>
      <c r="X61" s="129"/>
      <c r="Y61" s="129"/>
      <c r="Z61" s="129"/>
      <c r="AA61" s="129"/>
      <c r="AB61" s="129"/>
      <c r="AC61" s="129"/>
      <c r="AD61" s="129"/>
      <c r="AE61" s="129"/>
      <c r="AF61" s="129" t="s">
        <v>103</v>
      </c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56" t="str">
        <f>C61</f>
        <v>talíř dezertní průměr 17-20 cm z tvrzeného skla,barva bílá, lze je mýt v myčce i použít do mikrovlnné trouby, vysoce odolný proti poškrábání a otěru, udržuje teplotu pokrmů, je neporézní, zabraňuje usazování bakterií na povrchu.</v>
      </c>
      <c r="BA61" s="129"/>
      <c r="BB61" s="129"/>
      <c r="BC61" s="129"/>
      <c r="BD61" s="129"/>
      <c r="BE61" s="129"/>
      <c r="BF61" s="129"/>
      <c r="BG61" s="129"/>
    </row>
    <row r="62" spans="1:59" outlineLevel="1" x14ac:dyDescent="0.2">
      <c r="A62" s="149">
        <v>19</v>
      </c>
      <c r="B62" s="150" t="s">
        <v>171</v>
      </c>
      <c r="C62" s="166" t="s">
        <v>172</v>
      </c>
      <c r="D62" s="151" t="s">
        <v>99</v>
      </c>
      <c r="E62" s="152">
        <v>36</v>
      </c>
      <c r="F62" s="153"/>
      <c r="G62" s="154">
        <f>ROUND(E62*F62,2)</f>
        <v>0</v>
      </c>
      <c r="H62" s="153">
        <v>0</v>
      </c>
      <c r="I62" s="154">
        <f>ROUND(E62*H62,2)</f>
        <v>0</v>
      </c>
      <c r="J62" s="153">
        <v>38</v>
      </c>
      <c r="K62" s="154">
        <f>ROUND(E62*J62,2)</f>
        <v>1368</v>
      </c>
      <c r="L62" s="154">
        <v>21</v>
      </c>
      <c r="M62" s="154">
        <f>G62*(1+L62/100)</f>
        <v>0</v>
      </c>
      <c r="N62" s="154">
        <v>0</v>
      </c>
      <c r="O62" s="154">
        <f>ROUND(E62*N62,2)</f>
        <v>0</v>
      </c>
      <c r="P62" s="154">
        <v>0</v>
      </c>
      <c r="Q62" s="154">
        <f>ROUND(E62*P62,2)</f>
        <v>0</v>
      </c>
      <c r="R62" s="154"/>
      <c r="S62" s="155" t="s">
        <v>100</v>
      </c>
      <c r="T62" s="138">
        <v>0</v>
      </c>
      <c r="U62" s="138">
        <f>ROUND(E62*T62,2)</f>
        <v>0</v>
      </c>
      <c r="V62" s="138"/>
      <c r="W62" s="129" t="s">
        <v>978</v>
      </c>
      <c r="X62" s="129"/>
      <c r="Y62" s="129"/>
      <c r="Z62" s="129"/>
      <c r="AA62" s="129"/>
      <c r="AB62" s="129"/>
      <c r="AC62" s="129"/>
      <c r="AD62" s="129"/>
      <c r="AE62" s="129"/>
      <c r="AF62" s="129" t="s">
        <v>101</v>
      </c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</row>
    <row r="63" spans="1:59" ht="56.25" outlineLevel="1" x14ac:dyDescent="0.2">
      <c r="A63" s="136"/>
      <c r="B63" s="137"/>
      <c r="C63" s="237" t="s">
        <v>173</v>
      </c>
      <c r="D63" s="238"/>
      <c r="E63" s="238"/>
      <c r="F63" s="238"/>
      <c r="G63" s="2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29"/>
      <c r="X63" s="129"/>
      <c r="Y63" s="129"/>
      <c r="Z63" s="129"/>
      <c r="AA63" s="129"/>
      <c r="AB63" s="129"/>
      <c r="AC63" s="129"/>
      <c r="AD63" s="129"/>
      <c r="AE63" s="129"/>
      <c r="AF63" s="129" t="s">
        <v>103</v>
      </c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56" t="str">
        <f>C63</f>
        <v>miska průměr 12-15 cm, výška cca 5cm,  z tvrzeného skla,barva bílá, lze ji mýt v myčce i použít do mikrovlnné trouby, vysoce odolný proti poškrábání a otěru, udržuje teplotu pokrmů, je neporézní, zabraňuje usazování bakterií na povrchu.</v>
      </c>
      <c r="BA63" s="129"/>
      <c r="BB63" s="129"/>
      <c r="BC63" s="129"/>
      <c r="BD63" s="129"/>
      <c r="BE63" s="129"/>
      <c r="BF63" s="129"/>
      <c r="BG63" s="129"/>
    </row>
    <row r="64" spans="1:59" outlineLevel="1" x14ac:dyDescent="0.2">
      <c r="A64" s="149">
        <v>20</v>
      </c>
      <c r="B64" s="150" t="s">
        <v>174</v>
      </c>
      <c r="C64" s="166" t="s">
        <v>175</v>
      </c>
      <c r="D64" s="151" t="s">
        <v>99</v>
      </c>
      <c r="E64" s="152">
        <v>6</v>
      </c>
      <c r="F64" s="153"/>
      <c r="G64" s="154">
        <f>ROUND(E64*F64,2)</f>
        <v>0</v>
      </c>
      <c r="H64" s="153">
        <v>0</v>
      </c>
      <c r="I64" s="154">
        <f>ROUND(E64*H64,2)</f>
        <v>0</v>
      </c>
      <c r="J64" s="153">
        <v>875</v>
      </c>
      <c r="K64" s="154">
        <f>ROUND(E64*J64,2)</f>
        <v>5250</v>
      </c>
      <c r="L64" s="154">
        <v>21</v>
      </c>
      <c r="M64" s="154">
        <f>G64*(1+L64/100)</f>
        <v>0</v>
      </c>
      <c r="N64" s="154">
        <v>0</v>
      </c>
      <c r="O64" s="154">
        <f>ROUND(E64*N64,2)</f>
        <v>0</v>
      </c>
      <c r="P64" s="154">
        <v>0</v>
      </c>
      <c r="Q64" s="154">
        <f>ROUND(E64*P64,2)</f>
        <v>0</v>
      </c>
      <c r="R64" s="154"/>
      <c r="S64" s="155" t="s">
        <v>100</v>
      </c>
      <c r="T64" s="138">
        <v>0</v>
      </c>
      <c r="U64" s="138">
        <f>ROUND(E64*T64,2)</f>
        <v>0</v>
      </c>
      <c r="V64" s="138"/>
      <c r="W64" s="129" t="s">
        <v>978</v>
      </c>
      <c r="X64" s="129"/>
      <c r="Y64" s="129"/>
      <c r="Z64" s="129"/>
      <c r="AA64" s="129"/>
      <c r="AB64" s="129"/>
      <c r="AC64" s="129"/>
      <c r="AD64" s="129"/>
      <c r="AE64" s="129"/>
      <c r="AF64" s="129" t="s">
        <v>101</v>
      </c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</row>
    <row r="65" spans="1:59" ht="22.5" outlineLevel="1" x14ac:dyDescent="0.2">
      <c r="A65" s="136"/>
      <c r="B65" s="137"/>
      <c r="C65" s="237" t="s">
        <v>176</v>
      </c>
      <c r="D65" s="238"/>
      <c r="E65" s="238"/>
      <c r="F65" s="238"/>
      <c r="G65" s="2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29"/>
      <c r="X65" s="129"/>
      <c r="Y65" s="129"/>
      <c r="Z65" s="129"/>
      <c r="AA65" s="129"/>
      <c r="AB65" s="129"/>
      <c r="AC65" s="129"/>
      <c r="AD65" s="129"/>
      <c r="AE65" s="129"/>
      <c r="AF65" s="129" t="s">
        <v>103</v>
      </c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</row>
    <row r="66" spans="1:59" outlineLevel="1" x14ac:dyDescent="0.2">
      <c r="A66" s="149">
        <v>21</v>
      </c>
      <c r="B66" s="150" t="s">
        <v>177</v>
      </c>
      <c r="C66" s="166" t="s">
        <v>178</v>
      </c>
      <c r="D66" s="151" t="s">
        <v>99</v>
      </c>
      <c r="E66" s="152">
        <v>6</v>
      </c>
      <c r="F66" s="153"/>
      <c r="G66" s="154">
        <f>ROUND(E66*F66,2)</f>
        <v>0</v>
      </c>
      <c r="H66" s="153">
        <v>0</v>
      </c>
      <c r="I66" s="154">
        <f>ROUND(E66*H66,2)</f>
        <v>0</v>
      </c>
      <c r="J66" s="153">
        <v>78</v>
      </c>
      <c r="K66" s="154">
        <f>ROUND(E66*J66,2)</f>
        <v>468</v>
      </c>
      <c r="L66" s="154">
        <v>21</v>
      </c>
      <c r="M66" s="154">
        <f>G66*(1+L66/100)</f>
        <v>0</v>
      </c>
      <c r="N66" s="154">
        <v>0</v>
      </c>
      <c r="O66" s="154">
        <f>ROUND(E66*N66,2)</f>
        <v>0</v>
      </c>
      <c r="P66" s="154">
        <v>0</v>
      </c>
      <c r="Q66" s="154">
        <f>ROUND(E66*P66,2)</f>
        <v>0</v>
      </c>
      <c r="R66" s="154"/>
      <c r="S66" s="155" t="s">
        <v>100</v>
      </c>
      <c r="T66" s="138">
        <v>0</v>
      </c>
      <c r="U66" s="138">
        <f>ROUND(E66*T66,2)</f>
        <v>0</v>
      </c>
      <c r="V66" s="138"/>
      <c r="W66" s="129" t="s">
        <v>978</v>
      </c>
      <c r="X66" s="129"/>
      <c r="Y66" s="129"/>
      <c r="Z66" s="129"/>
      <c r="AA66" s="129"/>
      <c r="AB66" s="129"/>
      <c r="AC66" s="129"/>
      <c r="AD66" s="129"/>
      <c r="AE66" s="129"/>
      <c r="AF66" s="129" t="s">
        <v>101</v>
      </c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</row>
    <row r="67" spans="1:59" ht="33.75" outlineLevel="1" x14ac:dyDescent="0.2">
      <c r="A67" s="136"/>
      <c r="B67" s="137"/>
      <c r="C67" s="237" t="s">
        <v>179</v>
      </c>
      <c r="D67" s="238"/>
      <c r="E67" s="238"/>
      <c r="F67" s="238"/>
      <c r="G67" s="2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29"/>
      <c r="X67" s="129"/>
      <c r="Y67" s="129"/>
      <c r="Z67" s="129"/>
      <c r="AA67" s="129"/>
      <c r="AB67" s="129"/>
      <c r="AC67" s="129"/>
      <c r="AD67" s="129"/>
      <c r="AE67" s="129"/>
      <c r="AF67" s="129" t="s">
        <v>103</v>
      </c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</row>
    <row r="68" spans="1:59" outlineLevel="1" x14ac:dyDescent="0.2">
      <c r="A68" s="149">
        <v>22</v>
      </c>
      <c r="B68" s="150" t="s">
        <v>180</v>
      </c>
      <c r="C68" s="166" t="s">
        <v>181</v>
      </c>
      <c r="D68" s="151" t="s">
        <v>99</v>
      </c>
      <c r="E68" s="152">
        <v>6</v>
      </c>
      <c r="F68" s="153"/>
      <c r="G68" s="154">
        <f>ROUND(E68*F68,2)</f>
        <v>0</v>
      </c>
      <c r="H68" s="153">
        <v>0</v>
      </c>
      <c r="I68" s="154">
        <f>ROUND(E68*H68,2)</f>
        <v>0</v>
      </c>
      <c r="J68" s="153">
        <v>20</v>
      </c>
      <c r="K68" s="154">
        <f>ROUND(E68*J68,2)</f>
        <v>120</v>
      </c>
      <c r="L68" s="154">
        <v>21</v>
      </c>
      <c r="M68" s="154">
        <f>G68*(1+L68/100)</f>
        <v>0</v>
      </c>
      <c r="N68" s="154">
        <v>0</v>
      </c>
      <c r="O68" s="154">
        <f>ROUND(E68*N68,2)</f>
        <v>0</v>
      </c>
      <c r="P68" s="154">
        <v>0</v>
      </c>
      <c r="Q68" s="154">
        <f>ROUND(E68*P68,2)</f>
        <v>0</v>
      </c>
      <c r="R68" s="154"/>
      <c r="S68" s="155" t="s">
        <v>100</v>
      </c>
      <c r="T68" s="138">
        <v>0</v>
      </c>
      <c r="U68" s="138">
        <f>ROUND(E68*T68,2)</f>
        <v>0</v>
      </c>
      <c r="V68" s="138"/>
      <c r="W68" s="129" t="s">
        <v>978</v>
      </c>
      <c r="X68" s="129"/>
      <c r="Y68" s="129"/>
      <c r="Z68" s="129"/>
      <c r="AA68" s="129"/>
      <c r="AB68" s="129"/>
      <c r="AC68" s="129"/>
      <c r="AD68" s="129"/>
      <c r="AE68" s="129"/>
      <c r="AF68" s="129" t="s">
        <v>101</v>
      </c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</row>
    <row r="69" spans="1:59" ht="22.5" outlineLevel="1" x14ac:dyDescent="0.2">
      <c r="A69" s="136"/>
      <c r="B69" s="137"/>
      <c r="C69" s="237" t="s">
        <v>182</v>
      </c>
      <c r="D69" s="238"/>
      <c r="E69" s="238"/>
      <c r="F69" s="238"/>
      <c r="G69" s="2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29"/>
      <c r="X69" s="129"/>
      <c r="Y69" s="129"/>
      <c r="Z69" s="129"/>
      <c r="AA69" s="129"/>
      <c r="AB69" s="129"/>
      <c r="AC69" s="129"/>
      <c r="AD69" s="129"/>
      <c r="AE69" s="129"/>
      <c r="AF69" s="129" t="s">
        <v>103</v>
      </c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</row>
    <row r="70" spans="1:59" outlineLevel="1" x14ac:dyDescent="0.2">
      <c r="A70" s="157">
        <v>23</v>
      </c>
      <c r="B70" s="158" t="s">
        <v>183</v>
      </c>
      <c r="C70" s="168" t="s">
        <v>184</v>
      </c>
      <c r="D70" s="159" t="s">
        <v>99</v>
      </c>
      <c r="E70" s="160">
        <v>6</v>
      </c>
      <c r="F70" s="161"/>
      <c r="G70" s="162">
        <f>ROUND(E70*F70,2)</f>
        <v>0</v>
      </c>
      <c r="H70" s="161">
        <v>0</v>
      </c>
      <c r="I70" s="162">
        <f>ROUND(E70*H70,2)</f>
        <v>0</v>
      </c>
      <c r="J70" s="161">
        <v>110</v>
      </c>
      <c r="K70" s="162">
        <f>ROUND(E70*J70,2)</f>
        <v>660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2">
        <f>ROUND(E70*P70,2)</f>
        <v>0</v>
      </c>
      <c r="R70" s="162"/>
      <c r="S70" s="163" t="s">
        <v>100</v>
      </c>
      <c r="T70" s="138">
        <v>0</v>
      </c>
      <c r="U70" s="138">
        <f>ROUND(E70*T70,2)</f>
        <v>0</v>
      </c>
      <c r="V70" s="138"/>
      <c r="W70" s="129" t="s">
        <v>978</v>
      </c>
      <c r="X70" s="129"/>
      <c r="Y70" s="129"/>
      <c r="Z70" s="129"/>
      <c r="AA70" s="129"/>
      <c r="AB70" s="129"/>
      <c r="AC70" s="129"/>
      <c r="AD70" s="129"/>
      <c r="AE70" s="129"/>
      <c r="AF70" s="129" t="s">
        <v>101</v>
      </c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</row>
    <row r="71" spans="1:59" outlineLevel="1" x14ac:dyDescent="0.2">
      <c r="A71" s="149">
        <v>24</v>
      </c>
      <c r="B71" s="150" t="s">
        <v>185</v>
      </c>
      <c r="C71" s="166" t="s">
        <v>186</v>
      </c>
      <c r="D71" s="151" t="s">
        <v>99</v>
      </c>
      <c r="E71" s="152">
        <v>6</v>
      </c>
      <c r="F71" s="153"/>
      <c r="G71" s="154">
        <f>ROUND(E71*F71,2)</f>
        <v>0</v>
      </c>
      <c r="H71" s="153">
        <v>0</v>
      </c>
      <c r="I71" s="154">
        <f>ROUND(E71*H71,2)</f>
        <v>0</v>
      </c>
      <c r="J71" s="153">
        <v>135</v>
      </c>
      <c r="K71" s="154">
        <f>ROUND(E71*J71,2)</f>
        <v>810</v>
      </c>
      <c r="L71" s="154">
        <v>21</v>
      </c>
      <c r="M71" s="154">
        <f>G71*(1+L71/100)</f>
        <v>0</v>
      </c>
      <c r="N71" s="154">
        <v>0</v>
      </c>
      <c r="O71" s="154">
        <f>ROUND(E71*N71,2)</f>
        <v>0</v>
      </c>
      <c r="P71" s="154">
        <v>0</v>
      </c>
      <c r="Q71" s="154">
        <f>ROUND(E71*P71,2)</f>
        <v>0</v>
      </c>
      <c r="R71" s="154"/>
      <c r="S71" s="155" t="s">
        <v>100</v>
      </c>
      <c r="T71" s="138">
        <v>0</v>
      </c>
      <c r="U71" s="138">
        <f>ROUND(E71*T71,2)</f>
        <v>0</v>
      </c>
      <c r="V71" s="138"/>
      <c r="W71" s="129" t="s">
        <v>978</v>
      </c>
      <c r="X71" s="129"/>
      <c r="Y71" s="129"/>
      <c r="Z71" s="129"/>
      <c r="AA71" s="129"/>
      <c r="AB71" s="129"/>
      <c r="AC71" s="129"/>
      <c r="AD71" s="129"/>
      <c r="AE71" s="129"/>
      <c r="AF71" s="129" t="s">
        <v>101</v>
      </c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</row>
    <row r="72" spans="1:59" ht="67.5" outlineLevel="1" x14ac:dyDescent="0.2">
      <c r="A72" s="136"/>
      <c r="B72" s="137"/>
      <c r="C72" s="237" t="s">
        <v>187</v>
      </c>
      <c r="D72" s="238"/>
      <c r="E72" s="238"/>
      <c r="F72" s="238"/>
      <c r="G72" s="2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29"/>
      <c r="X72" s="129"/>
      <c r="Y72" s="129"/>
      <c r="Z72" s="129"/>
      <c r="AA72" s="129"/>
      <c r="AB72" s="129"/>
      <c r="AC72" s="129"/>
      <c r="AD72" s="129"/>
      <c r="AE72" s="129"/>
      <c r="AF72" s="129" t="s">
        <v>103</v>
      </c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56" t="str">
        <f>C72</f>
        <v>plastová šlehací mísa s dvojvíkem 5l -šehací mísa s dvojitým víkem zaručí šlehání bez vystřikování šlehaných potravin. Středovým víčkem lze mísu následně uzavřít. Skvěle se hodí také na kynutí těsta - těsto stačí přikrýt víkem a odfouknout , po vykynutí těsta víčko odskočí.</v>
      </c>
      <c r="BA72" s="129"/>
      <c r="BB72" s="129"/>
      <c r="BC72" s="129"/>
      <c r="BD72" s="129"/>
      <c r="BE72" s="129"/>
      <c r="BF72" s="129"/>
      <c r="BG72" s="129"/>
    </row>
    <row r="73" spans="1:59" outlineLevel="1" x14ac:dyDescent="0.2">
      <c r="A73" s="149">
        <v>25</v>
      </c>
      <c r="B73" s="150" t="s">
        <v>188</v>
      </c>
      <c r="C73" s="166" t="s">
        <v>189</v>
      </c>
      <c r="D73" s="151" t="s">
        <v>99</v>
      </c>
      <c r="E73" s="152">
        <v>6</v>
      </c>
      <c r="F73" s="153"/>
      <c r="G73" s="154">
        <f>ROUND(E73*F73,2)</f>
        <v>0</v>
      </c>
      <c r="H73" s="153">
        <v>0</v>
      </c>
      <c r="I73" s="154">
        <f>ROUND(E73*H73,2)</f>
        <v>0</v>
      </c>
      <c r="J73" s="153">
        <v>140</v>
      </c>
      <c r="K73" s="154">
        <f>ROUND(E73*J73,2)</f>
        <v>840</v>
      </c>
      <c r="L73" s="154">
        <v>21</v>
      </c>
      <c r="M73" s="154">
        <f>G73*(1+L73/100)</f>
        <v>0</v>
      </c>
      <c r="N73" s="154">
        <v>0</v>
      </c>
      <c r="O73" s="154">
        <f>ROUND(E73*N73,2)</f>
        <v>0</v>
      </c>
      <c r="P73" s="154">
        <v>0</v>
      </c>
      <c r="Q73" s="154">
        <f>ROUND(E73*P73,2)</f>
        <v>0</v>
      </c>
      <c r="R73" s="154"/>
      <c r="S73" s="155" t="s">
        <v>100</v>
      </c>
      <c r="T73" s="138">
        <v>0</v>
      </c>
      <c r="U73" s="138">
        <f>ROUND(E73*T73,2)</f>
        <v>0</v>
      </c>
      <c r="V73" s="138"/>
      <c r="W73" s="129" t="s">
        <v>978</v>
      </c>
      <c r="X73" s="129"/>
      <c r="Y73" s="129"/>
      <c r="Z73" s="129"/>
      <c r="AA73" s="129"/>
      <c r="AB73" s="129"/>
      <c r="AC73" s="129"/>
      <c r="AD73" s="129"/>
      <c r="AE73" s="129"/>
      <c r="AF73" s="129" t="s">
        <v>101</v>
      </c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</row>
    <row r="74" spans="1:59" ht="22.5" outlineLevel="1" x14ac:dyDescent="0.2">
      <c r="A74" s="136"/>
      <c r="B74" s="137"/>
      <c r="C74" s="237" t="s">
        <v>190</v>
      </c>
      <c r="D74" s="238"/>
      <c r="E74" s="238"/>
      <c r="F74" s="238"/>
      <c r="G74" s="2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29"/>
      <c r="X74" s="129"/>
      <c r="Y74" s="129"/>
      <c r="Z74" s="129"/>
      <c r="AA74" s="129"/>
      <c r="AB74" s="129"/>
      <c r="AC74" s="129"/>
      <c r="AD74" s="129"/>
      <c r="AE74" s="129"/>
      <c r="AF74" s="129" t="s">
        <v>103</v>
      </c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</row>
    <row r="75" spans="1:59" outlineLevel="1" x14ac:dyDescent="0.2">
      <c r="A75" s="149">
        <v>26</v>
      </c>
      <c r="B75" s="150" t="s">
        <v>191</v>
      </c>
      <c r="C75" s="166" t="s">
        <v>189</v>
      </c>
      <c r="D75" s="151" t="s">
        <v>99</v>
      </c>
      <c r="E75" s="152">
        <v>6</v>
      </c>
      <c r="F75" s="153"/>
      <c r="G75" s="154">
        <f>ROUND(E75*F75,2)</f>
        <v>0</v>
      </c>
      <c r="H75" s="153">
        <v>0</v>
      </c>
      <c r="I75" s="154">
        <f>ROUND(E75*H75,2)</f>
        <v>0</v>
      </c>
      <c r="J75" s="153">
        <v>145</v>
      </c>
      <c r="K75" s="154">
        <f>ROUND(E75*J75,2)</f>
        <v>870</v>
      </c>
      <c r="L75" s="154">
        <v>21</v>
      </c>
      <c r="M75" s="154">
        <f>G75*(1+L75/100)</f>
        <v>0</v>
      </c>
      <c r="N75" s="154">
        <v>0</v>
      </c>
      <c r="O75" s="154">
        <f>ROUND(E75*N75,2)</f>
        <v>0</v>
      </c>
      <c r="P75" s="154">
        <v>0</v>
      </c>
      <c r="Q75" s="154">
        <f>ROUND(E75*P75,2)</f>
        <v>0</v>
      </c>
      <c r="R75" s="154"/>
      <c r="S75" s="155" t="s">
        <v>100</v>
      </c>
      <c r="T75" s="138">
        <v>0</v>
      </c>
      <c r="U75" s="138">
        <f>ROUND(E75*T75,2)</f>
        <v>0</v>
      </c>
      <c r="V75" s="138"/>
      <c r="W75" s="129" t="s">
        <v>978</v>
      </c>
      <c r="X75" s="129"/>
      <c r="Y75" s="129"/>
      <c r="Z75" s="129"/>
      <c r="AA75" s="129"/>
      <c r="AB75" s="129"/>
      <c r="AC75" s="129"/>
      <c r="AD75" s="129"/>
      <c r="AE75" s="129"/>
      <c r="AF75" s="129" t="s">
        <v>101</v>
      </c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</row>
    <row r="76" spans="1:59" ht="22.5" outlineLevel="1" x14ac:dyDescent="0.2">
      <c r="A76" s="136"/>
      <c r="B76" s="137"/>
      <c r="C76" s="237" t="s">
        <v>192</v>
      </c>
      <c r="D76" s="238"/>
      <c r="E76" s="238"/>
      <c r="F76" s="238"/>
      <c r="G76" s="2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29"/>
      <c r="X76" s="129"/>
      <c r="Y76" s="129"/>
      <c r="Z76" s="129"/>
      <c r="AA76" s="129"/>
      <c r="AB76" s="129"/>
      <c r="AC76" s="129"/>
      <c r="AD76" s="129"/>
      <c r="AE76" s="129"/>
      <c r="AF76" s="129" t="s">
        <v>103</v>
      </c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</row>
    <row r="77" spans="1:59" outlineLevel="1" x14ac:dyDescent="0.2">
      <c r="A77" s="149">
        <v>27</v>
      </c>
      <c r="B77" s="150" t="s">
        <v>193</v>
      </c>
      <c r="C77" s="166" t="s">
        <v>194</v>
      </c>
      <c r="D77" s="151" t="s">
        <v>99</v>
      </c>
      <c r="E77" s="152">
        <v>6</v>
      </c>
      <c r="F77" s="153"/>
      <c r="G77" s="154">
        <f>ROUND(E77*F77,2)</f>
        <v>0</v>
      </c>
      <c r="H77" s="153">
        <v>0</v>
      </c>
      <c r="I77" s="154">
        <f>ROUND(E77*H77,2)</f>
        <v>0</v>
      </c>
      <c r="J77" s="153">
        <v>66</v>
      </c>
      <c r="K77" s="154">
        <f>ROUND(E77*J77,2)</f>
        <v>396</v>
      </c>
      <c r="L77" s="154">
        <v>21</v>
      </c>
      <c r="M77" s="154">
        <f>G77*(1+L77/100)</f>
        <v>0</v>
      </c>
      <c r="N77" s="154">
        <v>0</v>
      </c>
      <c r="O77" s="154">
        <f>ROUND(E77*N77,2)</f>
        <v>0</v>
      </c>
      <c r="P77" s="154">
        <v>0</v>
      </c>
      <c r="Q77" s="154">
        <f>ROUND(E77*P77,2)</f>
        <v>0</v>
      </c>
      <c r="R77" s="154"/>
      <c r="S77" s="155" t="s">
        <v>100</v>
      </c>
      <c r="T77" s="138">
        <v>0</v>
      </c>
      <c r="U77" s="138">
        <f>ROUND(E77*T77,2)</f>
        <v>0</v>
      </c>
      <c r="V77" s="138"/>
      <c r="W77" s="129" t="s">
        <v>978</v>
      </c>
      <c r="X77" s="129"/>
      <c r="Y77" s="129"/>
      <c r="Z77" s="129"/>
      <c r="AA77" s="129"/>
      <c r="AB77" s="129"/>
      <c r="AC77" s="129"/>
      <c r="AD77" s="129"/>
      <c r="AE77" s="129"/>
      <c r="AF77" s="129" t="s">
        <v>101</v>
      </c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</row>
    <row r="78" spans="1:59" ht="33.75" outlineLevel="1" x14ac:dyDescent="0.2">
      <c r="A78" s="136"/>
      <c r="B78" s="137"/>
      <c r="C78" s="237" t="s">
        <v>195</v>
      </c>
      <c r="D78" s="238"/>
      <c r="E78" s="238"/>
      <c r="F78" s="238"/>
      <c r="G78" s="2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29"/>
      <c r="X78" s="129"/>
      <c r="Y78" s="129"/>
      <c r="Z78" s="129"/>
      <c r="AA78" s="129"/>
      <c r="AB78" s="129"/>
      <c r="AC78" s="129"/>
      <c r="AD78" s="129"/>
      <c r="AE78" s="129"/>
      <c r="AF78" s="129" t="s">
        <v>103</v>
      </c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</row>
    <row r="79" spans="1:59" outlineLevel="1" x14ac:dyDescent="0.2">
      <c r="A79" s="149">
        <v>28</v>
      </c>
      <c r="B79" s="150" t="s">
        <v>196</v>
      </c>
      <c r="C79" s="166" t="s">
        <v>197</v>
      </c>
      <c r="D79" s="151" t="s">
        <v>99</v>
      </c>
      <c r="E79" s="152">
        <v>6</v>
      </c>
      <c r="F79" s="153"/>
      <c r="G79" s="154">
        <f>ROUND(E79*F79,2)</f>
        <v>0</v>
      </c>
      <c r="H79" s="153">
        <v>0</v>
      </c>
      <c r="I79" s="154">
        <f>ROUND(E79*H79,2)</f>
        <v>0</v>
      </c>
      <c r="J79" s="153">
        <v>78</v>
      </c>
      <c r="K79" s="154">
        <f>ROUND(E79*J79,2)</f>
        <v>468</v>
      </c>
      <c r="L79" s="154">
        <v>21</v>
      </c>
      <c r="M79" s="154">
        <f>G79*(1+L79/100)</f>
        <v>0</v>
      </c>
      <c r="N79" s="154">
        <v>0</v>
      </c>
      <c r="O79" s="154">
        <f>ROUND(E79*N79,2)</f>
        <v>0</v>
      </c>
      <c r="P79" s="154">
        <v>0</v>
      </c>
      <c r="Q79" s="154">
        <f>ROUND(E79*P79,2)</f>
        <v>0</v>
      </c>
      <c r="R79" s="154"/>
      <c r="S79" s="155" t="s">
        <v>100</v>
      </c>
      <c r="T79" s="138">
        <v>0</v>
      </c>
      <c r="U79" s="138">
        <f>ROUND(E79*T79,2)</f>
        <v>0</v>
      </c>
      <c r="V79" s="138"/>
      <c r="W79" s="129" t="s">
        <v>978</v>
      </c>
      <c r="X79" s="129"/>
      <c r="Y79" s="129"/>
      <c r="Z79" s="129"/>
      <c r="AA79" s="129"/>
      <c r="AB79" s="129"/>
      <c r="AC79" s="129"/>
      <c r="AD79" s="129"/>
      <c r="AE79" s="129"/>
      <c r="AF79" s="129" t="s">
        <v>101</v>
      </c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</row>
    <row r="80" spans="1:59" ht="45" outlineLevel="1" x14ac:dyDescent="0.2">
      <c r="A80" s="136"/>
      <c r="B80" s="137"/>
      <c r="C80" s="237" t="s">
        <v>198</v>
      </c>
      <c r="D80" s="238"/>
      <c r="E80" s="238"/>
      <c r="F80" s="238"/>
      <c r="G80" s="2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29"/>
      <c r="X80" s="129"/>
      <c r="Y80" s="129"/>
      <c r="Z80" s="129"/>
      <c r="AA80" s="129"/>
      <c r="AB80" s="129"/>
      <c r="AC80" s="129"/>
      <c r="AD80" s="129"/>
      <c r="AE80" s="129"/>
      <c r="AF80" s="129" t="s">
        <v>103</v>
      </c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56" t="str">
        <f>C80</f>
        <v>odměrky hrníčkové 3ks -pro přesné odměřování tekutin a sypkých hmot po hrníčcích 1/2 cup = 1/2 hrníčku (125 ml). Vyrobeno z odolného plastu, s kroužkem pro zavěšením, vhodné do myčky</v>
      </c>
      <c r="BA80" s="129"/>
      <c r="BB80" s="129"/>
      <c r="BC80" s="129"/>
      <c r="BD80" s="129"/>
      <c r="BE80" s="129"/>
      <c r="BF80" s="129"/>
      <c r="BG80" s="129"/>
    </row>
    <row r="81" spans="1:59" outlineLevel="1" x14ac:dyDescent="0.2">
      <c r="A81" s="149">
        <v>29</v>
      </c>
      <c r="B81" s="150" t="s">
        <v>199</v>
      </c>
      <c r="C81" s="166" t="s">
        <v>200</v>
      </c>
      <c r="D81" s="151" t="s">
        <v>99</v>
      </c>
      <c r="E81" s="152">
        <v>6</v>
      </c>
      <c r="F81" s="153"/>
      <c r="G81" s="154">
        <f>ROUND(E81*F81,2)</f>
        <v>0</v>
      </c>
      <c r="H81" s="153">
        <v>0</v>
      </c>
      <c r="I81" s="154">
        <f>ROUND(E81*H81,2)</f>
        <v>0</v>
      </c>
      <c r="J81" s="153">
        <v>108</v>
      </c>
      <c r="K81" s="154">
        <f>ROUND(E81*J81,2)</f>
        <v>648</v>
      </c>
      <c r="L81" s="154">
        <v>21</v>
      </c>
      <c r="M81" s="154">
        <f>G81*(1+L81/100)</f>
        <v>0</v>
      </c>
      <c r="N81" s="154">
        <v>0</v>
      </c>
      <c r="O81" s="154">
        <f>ROUND(E81*N81,2)</f>
        <v>0</v>
      </c>
      <c r="P81" s="154">
        <v>0</v>
      </c>
      <c r="Q81" s="154">
        <f>ROUND(E81*P81,2)</f>
        <v>0</v>
      </c>
      <c r="R81" s="154"/>
      <c r="S81" s="155" t="s">
        <v>100</v>
      </c>
      <c r="T81" s="138">
        <v>0</v>
      </c>
      <c r="U81" s="138">
        <f>ROUND(E81*T81,2)</f>
        <v>0</v>
      </c>
      <c r="V81" s="138"/>
      <c r="W81" s="129" t="s">
        <v>978</v>
      </c>
      <c r="X81" s="129"/>
      <c r="Y81" s="129"/>
      <c r="Z81" s="129"/>
      <c r="AA81" s="129"/>
      <c r="AB81" s="129"/>
      <c r="AC81" s="129"/>
      <c r="AD81" s="129"/>
      <c r="AE81" s="129"/>
      <c r="AF81" s="129" t="s">
        <v>101</v>
      </c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</row>
    <row r="82" spans="1:59" ht="67.5" outlineLevel="1" x14ac:dyDescent="0.2">
      <c r="A82" s="136"/>
      <c r="B82" s="137"/>
      <c r="C82" s="237" t="s">
        <v>201</v>
      </c>
      <c r="D82" s="238"/>
      <c r="E82" s="238"/>
      <c r="F82" s="238"/>
      <c r="G82" s="2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29"/>
      <c r="X82" s="129"/>
      <c r="Y82" s="129"/>
      <c r="Z82" s="129"/>
      <c r="AA82" s="129"/>
      <c r="AB82" s="129"/>
      <c r="AC82" s="129"/>
      <c r="AD82" s="129"/>
      <c r="AE82" s="129"/>
      <c r="AF82" s="129" t="s">
        <v>103</v>
      </c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56" t="str">
        <f>C82</f>
        <v>digitální kuchyňská minutka - funkce odpočítávání nebo stopky,  odpočet času je možné nastavit až na 99 min. 59 sec. , lze připevnít např. k ledničce či jinému kovovému povrchu díky magnetu na zadní straně. Napájení je na 1x 1,5 V LR1130 baterii, která je součástí balení.</v>
      </c>
      <c r="BA82" s="129"/>
      <c r="BB82" s="129"/>
      <c r="BC82" s="129"/>
      <c r="BD82" s="129"/>
      <c r="BE82" s="129"/>
      <c r="BF82" s="129"/>
      <c r="BG82" s="129"/>
    </row>
    <row r="83" spans="1:59" outlineLevel="1" x14ac:dyDescent="0.2">
      <c r="A83" s="149">
        <v>30</v>
      </c>
      <c r="B83" s="150" t="s">
        <v>202</v>
      </c>
      <c r="C83" s="166" t="s">
        <v>203</v>
      </c>
      <c r="D83" s="151" t="s">
        <v>99</v>
      </c>
      <c r="E83" s="152">
        <v>6</v>
      </c>
      <c r="F83" s="153"/>
      <c r="G83" s="154">
        <f>ROUND(E83*F83,2)</f>
        <v>0</v>
      </c>
      <c r="H83" s="153">
        <v>0</v>
      </c>
      <c r="I83" s="154">
        <f>ROUND(E83*H83,2)</f>
        <v>0</v>
      </c>
      <c r="J83" s="153">
        <v>290</v>
      </c>
      <c r="K83" s="154">
        <f>ROUND(E83*J83,2)</f>
        <v>1740</v>
      </c>
      <c r="L83" s="154">
        <v>21</v>
      </c>
      <c r="M83" s="154">
        <f>G83*(1+L83/100)</f>
        <v>0</v>
      </c>
      <c r="N83" s="154">
        <v>0</v>
      </c>
      <c r="O83" s="154">
        <f>ROUND(E83*N83,2)</f>
        <v>0</v>
      </c>
      <c r="P83" s="154">
        <v>0</v>
      </c>
      <c r="Q83" s="154">
        <f>ROUND(E83*P83,2)</f>
        <v>0</v>
      </c>
      <c r="R83" s="154"/>
      <c r="S83" s="155" t="s">
        <v>100</v>
      </c>
      <c r="T83" s="138">
        <v>0</v>
      </c>
      <c r="U83" s="138">
        <f>ROUND(E83*T83,2)</f>
        <v>0</v>
      </c>
      <c r="V83" s="138"/>
      <c r="W83" s="129" t="s">
        <v>978</v>
      </c>
      <c r="X83" s="129"/>
      <c r="Y83" s="129"/>
      <c r="Z83" s="129"/>
      <c r="AA83" s="129"/>
      <c r="AB83" s="129"/>
      <c r="AC83" s="129"/>
      <c r="AD83" s="129"/>
      <c r="AE83" s="129"/>
      <c r="AF83" s="129" t="s">
        <v>101</v>
      </c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</row>
    <row r="84" spans="1:59" ht="67.5" outlineLevel="1" x14ac:dyDescent="0.2">
      <c r="A84" s="136"/>
      <c r="B84" s="137"/>
      <c r="C84" s="237" t="s">
        <v>670</v>
      </c>
      <c r="D84" s="238"/>
      <c r="E84" s="238"/>
      <c r="F84" s="238"/>
      <c r="G84" s="2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29"/>
      <c r="X84" s="129"/>
      <c r="Y84" s="129"/>
      <c r="Z84" s="129"/>
      <c r="AA84" s="129"/>
      <c r="AB84" s="129"/>
      <c r="AC84" s="129"/>
      <c r="AD84" s="129"/>
      <c r="AE84" s="129"/>
      <c r="AF84" s="129" t="s">
        <v>103</v>
      </c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56" t="str">
        <f>C84</f>
        <v>"digitální kuchyňská váha -praktická odnímatelná plastová miska objemu 2l , velký LCD displej (40×19 mm), výška číslic na displeji 14 mm, váživost do 5 kg, rozlišení 1 g, funkce TARA – možnost postupného dovažování, automatické vypnutí při nečinnosti, 1×3V CR2032 lithiová baterie</v>
      </c>
      <c r="BA84" s="129"/>
      <c r="BB84" s="129"/>
      <c r="BC84" s="129"/>
      <c r="BD84" s="129"/>
      <c r="BE84" s="129"/>
      <c r="BF84" s="129"/>
      <c r="BG84" s="129"/>
    </row>
    <row r="85" spans="1:59" outlineLevel="1" x14ac:dyDescent="0.2">
      <c r="A85" s="136"/>
      <c r="B85" s="137"/>
      <c r="C85" s="235" t="s">
        <v>109</v>
      </c>
      <c r="D85" s="236"/>
      <c r="E85" s="236"/>
      <c r="F85" s="236"/>
      <c r="G85" s="236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29"/>
      <c r="X85" s="129"/>
      <c r="Y85" s="129"/>
      <c r="Z85" s="129"/>
      <c r="AA85" s="129"/>
      <c r="AB85" s="129"/>
      <c r="AC85" s="129"/>
      <c r="AD85" s="129"/>
      <c r="AE85" s="129"/>
      <c r="AF85" s="129" t="s">
        <v>103</v>
      </c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</row>
    <row r="86" spans="1:59" outlineLevel="1" x14ac:dyDescent="0.2">
      <c r="A86" s="157">
        <v>31</v>
      </c>
      <c r="B86" s="158" t="s">
        <v>204</v>
      </c>
      <c r="C86" s="168" t="s">
        <v>205</v>
      </c>
      <c r="D86" s="159" t="s">
        <v>99</v>
      </c>
      <c r="E86" s="160">
        <v>36</v>
      </c>
      <c r="F86" s="161"/>
      <c r="G86" s="162">
        <f>ROUND(E86*F86,2)</f>
        <v>0</v>
      </c>
      <c r="H86" s="161">
        <v>0</v>
      </c>
      <c r="I86" s="162">
        <f>ROUND(E86*H86,2)</f>
        <v>0</v>
      </c>
      <c r="J86" s="161">
        <v>12</v>
      </c>
      <c r="K86" s="162">
        <f>ROUND(E86*J86,2)</f>
        <v>432</v>
      </c>
      <c r="L86" s="162">
        <v>21</v>
      </c>
      <c r="M86" s="162">
        <f>G86*(1+L86/100)</f>
        <v>0</v>
      </c>
      <c r="N86" s="162">
        <v>0</v>
      </c>
      <c r="O86" s="162">
        <f>ROUND(E86*N86,2)</f>
        <v>0</v>
      </c>
      <c r="P86" s="162">
        <v>0</v>
      </c>
      <c r="Q86" s="162">
        <f>ROUND(E86*P86,2)</f>
        <v>0</v>
      </c>
      <c r="R86" s="162"/>
      <c r="S86" s="163" t="s">
        <v>100</v>
      </c>
      <c r="T86" s="138">
        <v>0</v>
      </c>
      <c r="U86" s="138">
        <f>ROUND(E86*T86,2)</f>
        <v>0</v>
      </c>
      <c r="V86" s="138"/>
      <c r="W86" s="129" t="s">
        <v>978</v>
      </c>
      <c r="X86" s="129"/>
      <c r="Y86" s="129"/>
      <c r="Z86" s="129"/>
      <c r="AA86" s="129"/>
      <c r="AB86" s="129"/>
      <c r="AC86" s="129"/>
      <c r="AD86" s="129"/>
      <c r="AE86" s="129"/>
      <c r="AF86" s="129" t="s">
        <v>101</v>
      </c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</row>
    <row r="87" spans="1:59" outlineLevel="1" x14ac:dyDescent="0.2">
      <c r="A87" s="149">
        <v>32</v>
      </c>
      <c r="B87" s="150" t="s">
        <v>206</v>
      </c>
      <c r="C87" s="166" t="s">
        <v>207</v>
      </c>
      <c r="D87" s="151" t="s">
        <v>99</v>
      </c>
      <c r="E87" s="152">
        <v>6</v>
      </c>
      <c r="F87" s="153"/>
      <c r="G87" s="154">
        <f>ROUND(E87*F87,2)</f>
        <v>0</v>
      </c>
      <c r="H87" s="153">
        <v>0</v>
      </c>
      <c r="I87" s="154">
        <f>ROUND(E87*H87,2)</f>
        <v>0</v>
      </c>
      <c r="J87" s="153">
        <v>58</v>
      </c>
      <c r="K87" s="154">
        <f>ROUND(E87*J87,2)</f>
        <v>348</v>
      </c>
      <c r="L87" s="154">
        <v>21</v>
      </c>
      <c r="M87" s="154">
        <f>G87*(1+L87/100)</f>
        <v>0</v>
      </c>
      <c r="N87" s="154">
        <v>0</v>
      </c>
      <c r="O87" s="154">
        <f>ROUND(E87*N87,2)</f>
        <v>0</v>
      </c>
      <c r="P87" s="154">
        <v>0</v>
      </c>
      <c r="Q87" s="154">
        <f>ROUND(E87*P87,2)</f>
        <v>0</v>
      </c>
      <c r="R87" s="154"/>
      <c r="S87" s="155" t="s">
        <v>100</v>
      </c>
      <c r="T87" s="138">
        <v>0</v>
      </c>
      <c r="U87" s="138">
        <f>ROUND(E87*T87,2)</f>
        <v>0</v>
      </c>
      <c r="V87" s="138"/>
      <c r="W87" s="129" t="s">
        <v>978</v>
      </c>
      <c r="X87" s="129"/>
      <c r="Y87" s="129"/>
      <c r="Z87" s="129"/>
      <c r="AA87" s="129"/>
      <c r="AB87" s="129"/>
      <c r="AC87" s="129"/>
      <c r="AD87" s="129"/>
      <c r="AE87" s="129"/>
      <c r="AF87" s="129" t="s">
        <v>101</v>
      </c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</row>
    <row r="88" spans="1:59" ht="56.25" outlineLevel="1" x14ac:dyDescent="0.2">
      <c r="A88" s="136"/>
      <c r="B88" s="137"/>
      <c r="C88" s="237" t="s">
        <v>208</v>
      </c>
      <c r="D88" s="238"/>
      <c r="E88" s="238"/>
      <c r="F88" s="238"/>
      <c r="G88" s="2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29"/>
      <c r="X88" s="129"/>
      <c r="Y88" s="129"/>
      <c r="Z88" s="129"/>
      <c r="AA88" s="129"/>
      <c r="AB88" s="129"/>
      <c r="AC88" s="129"/>
      <c r="AD88" s="129"/>
      <c r="AE88" s="129"/>
      <c r="AF88" s="129" t="s">
        <v>103</v>
      </c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56" t="str">
        <f>C88</f>
        <v>kuchyňský nůž 4,5 cm - délka čepele 45-110 mm, celková délka 220 mm, vyroben z kvalitní nerezové oceli, rukojet z pevného plastu, který je hygienicky nezávadný a nárazuvzdorný, je vhodný pro mytí v automatické myčce.</v>
      </c>
      <c r="BA88" s="129"/>
      <c r="BB88" s="129"/>
      <c r="BC88" s="129"/>
      <c r="BD88" s="129"/>
      <c r="BE88" s="129"/>
      <c r="BF88" s="129"/>
      <c r="BG88" s="129"/>
    </row>
    <row r="89" spans="1:59" outlineLevel="1" x14ac:dyDescent="0.2">
      <c r="A89" s="149">
        <v>33</v>
      </c>
      <c r="B89" s="150" t="s">
        <v>209</v>
      </c>
      <c r="C89" s="166" t="s">
        <v>210</v>
      </c>
      <c r="D89" s="151" t="s">
        <v>99</v>
      </c>
      <c r="E89" s="152">
        <v>6</v>
      </c>
      <c r="F89" s="153"/>
      <c r="G89" s="154">
        <f>ROUND(E89*F89,2)</f>
        <v>0</v>
      </c>
      <c r="H89" s="153">
        <v>0</v>
      </c>
      <c r="I89" s="154">
        <f>ROUND(E89*H89,2)</f>
        <v>0</v>
      </c>
      <c r="J89" s="153">
        <v>65</v>
      </c>
      <c r="K89" s="154">
        <f>ROUND(E89*J89,2)</f>
        <v>390</v>
      </c>
      <c r="L89" s="154">
        <v>21</v>
      </c>
      <c r="M89" s="154">
        <f>G89*(1+L89/100)</f>
        <v>0</v>
      </c>
      <c r="N89" s="154">
        <v>0</v>
      </c>
      <c r="O89" s="154">
        <f>ROUND(E89*N89,2)</f>
        <v>0</v>
      </c>
      <c r="P89" s="154">
        <v>0</v>
      </c>
      <c r="Q89" s="154">
        <f>ROUND(E89*P89,2)</f>
        <v>0</v>
      </c>
      <c r="R89" s="154"/>
      <c r="S89" s="155" t="s">
        <v>100</v>
      </c>
      <c r="T89" s="138">
        <v>0</v>
      </c>
      <c r="U89" s="138">
        <f>ROUND(E89*T89,2)</f>
        <v>0</v>
      </c>
      <c r="V89" s="138"/>
      <c r="W89" s="129" t="s">
        <v>978</v>
      </c>
      <c r="X89" s="129"/>
      <c r="Y89" s="129"/>
      <c r="Z89" s="129"/>
      <c r="AA89" s="129"/>
      <c r="AB89" s="129"/>
      <c r="AC89" s="129"/>
      <c r="AD89" s="129"/>
      <c r="AE89" s="129"/>
      <c r="AF89" s="129" t="s">
        <v>101</v>
      </c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</row>
    <row r="90" spans="1:59" ht="56.25" outlineLevel="1" x14ac:dyDescent="0.2">
      <c r="A90" s="136"/>
      <c r="B90" s="137"/>
      <c r="C90" s="237" t="s">
        <v>211</v>
      </c>
      <c r="D90" s="238"/>
      <c r="E90" s="238"/>
      <c r="F90" s="238"/>
      <c r="G90" s="2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29"/>
      <c r="X90" s="129"/>
      <c r="Y90" s="129"/>
      <c r="Z90" s="129"/>
      <c r="AA90" s="129"/>
      <c r="AB90" s="129"/>
      <c r="AC90" s="129"/>
      <c r="AD90" s="129"/>
      <c r="AE90" s="129"/>
      <c r="AF90" s="129" t="s">
        <v>103</v>
      </c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56" t="str">
        <f>C90</f>
        <v>"kuchyňský nůž 8 cm- délka čepele 80 mm, celková délka 185 mm, vyroben z kvalitní nerezové oceli, rukojet z pevného plastu, který je hygienicky nezávadný a nárazuvzdorný, je vhodný pro mytí v automatické myčce.</v>
      </c>
      <c r="BA90" s="129"/>
      <c r="BB90" s="129"/>
      <c r="BC90" s="129"/>
      <c r="BD90" s="129"/>
      <c r="BE90" s="129"/>
      <c r="BF90" s="129"/>
      <c r="BG90" s="129"/>
    </row>
    <row r="91" spans="1:59" outlineLevel="1" x14ac:dyDescent="0.2">
      <c r="A91" s="136"/>
      <c r="B91" s="137"/>
      <c r="C91" s="235" t="s">
        <v>109</v>
      </c>
      <c r="D91" s="236"/>
      <c r="E91" s="236"/>
      <c r="F91" s="236"/>
      <c r="G91" s="236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29"/>
      <c r="X91" s="129"/>
      <c r="Y91" s="129"/>
      <c r="Z91" s="129"/>
      <c r="AA91" s="129"/>
      <c r="AB91" s="129"/>
      <c r="AC91" s="129"/>
      <c r="AD91" s="129"/>
      <c r="AE91" s="129"/>
      <c r="AF91" s="129" t="s">
        <v>103</v>
      </c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</row>
    <row r="92" spans="1:59" outlineLevel="1" x14ac:dyDescent="0.2">
      <c r="A92" s="149">
        <v>34</v>
      </c>
      <c r="B92" s="150" t="s">
        <v>212</v>
      </c>
      <c r="C92" s="166" t="s">
        <v>213</v>
      </c>
      <c r="D92" s="151" t="s">
        <v>99</v>
      </c>
      <c r="E92" s="152">
        <v>6</v>
      </c>
      <c r="F92" s="153"/>
      <c r="G92" s="154">
        <f>ROUND(E92*F92,2)</f>
        <v>0</v>
      </c>
      <c r="H92" s="153">
        <v>0</v>
      </c>
      <c r="I92" s="154">
        <f>ROUND(E92*H92,2)</f>
        <v>0</v>
      </c>
      <c r="J92" s="153">
        <v>503</v>
      </c>
      <c r="K92" s="154">
        <f>ROUND(E92*J92,2)</f>
        <v>3018</v>
      </c>
      <c r="L92" s="154">
        <v>21</v>
      </c>
      <c r="M92" s="154">
        <f>G92*(1+L92/100)</f>
        <v>0</v>
      </c>
      <c r="N92" s="154">
        <v>0</v>
      </c>
      <c r="O92" s="154">
        <f>ROUND(E92*N92,2)</f>
        <v>0</v>
      </c>
      <c r="P92" s="154">
        <v>0</v>
      </c>
      <c r="Q92" s="154">
        <f>ROUND(E92*P92,2)</f>
        <v>0</v>
      </c>
      <c r="R92" s="154"/>
      <c r="S92" s="155" t="s">
        <v>100</v>
      </c>
      <c r="T92" s="138">
        <v>0</v>
      </c>
      <c r="U92" s="138">
        <f>ROUND(E92*T92,2)</f>
        <v>0</v>
      </c>
      <c r="V92" s="138"/>
      <c r="W92" s="129"/>
      <c r="X92" s="129"/>
      <c r="Y92" s="129"/>
      <c r="Z92" s="129"/>
      <c r="AA92" s="129"/>
      <c r="AB92" s="129"/>
      <c r="AC92" s="129"/>
      <c r="AD92" s="129"/>
      <c r="AE92" s="129"/>
      <c r="AF92" s="129" t="s">
        <v>101</v>
      </c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</row>
    <row r="93" spans="1:59" ht="56.25" outlineLevel="1" x14ac:dyDescent="0.2">
      <c r="A93" s="136"/>
      <c r="B93" s="137"/>
      <c r="C93" s="237" t="s">
        <v>214</v>
      </c>
      <c r="D93" s="238"/>
      <c r="E93" s="238"/>
      <c r="F93" s="238"/>
      <c r="G93" s="2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29"/>
      <c r="X93" s="129"/>
      <c r="Y93" s="129"/>
      <c r="Z93" s="129"/>
      <c r="AA93" s="129"/>
      <c r="AB93" s="129"/>
      <c r="AC93" s="129"/>
      <c r="AD93" s="129"/>
      <c r="AE93" s="129"/>
      <c r="AF93" s="129" t="s">
        <v>103</v>
      </c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56" t="str">
        <f>C93</f>
        <v>"kuchyňský nůž 12,5 cm - délka čepele 125 mm, celková délka 230 mm, vyroben z kvalitní nerezové oceli, rukojet z pevného plastu, který je hygienicky nezávadný a nárazuvzdorný, je vhodný pro mytí v automatické myčce.</v>
      </c>
      <c r="BA93" s="129"/>
      <c r="BB93" s="129"/>
      <c r="BC93" s="129"/>
      <c r="BD93" s="129"/>
      <c r="BE93" s="129"/>
      <c r="BF93" s="129"/>
      <c r="BG93" s="129"/>
    </row>
    <row r="94" spans="1:59" outlineLevel="1" x14ac:dyDescent="0.2">
      <c r="A94" s="136"/>
      <c r="B94" s="137"/>
      <c r="C94" s="235" t="s">
        <v>109</v>
      </c>
      <c r="D94" s="236"/>
      <c r="E94" s="236"/>
      <c r="F94" s="236"/>
      <c r="G94" s="236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29"/>
      <c r="X94" s="129"/>
      <c r="Y94" s="129"/>
      <c r="Z94" s="129"/>
      <c r="AA94" s="129"/>
      <c r="AB94" s="129"/>
      <c r="AC94" s="129"/>
      <c r="AD94" s="129"/>
      <c r="AE94" s="129"/>
      <c r="AF94" s="129" t="s">
        <v>103</v>
      </c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</row>
    <row r="95" spans="1:59" outlineLevel="1" x14ac:dyDescent="0.2">
      <c r="A95" s="149">
        <v>35</v>
      </c>
      <c r="B95" s="150" t="s">
        <v>215</v>
      </c>
      <c r="C95" s="166" t="s">
        <v>216</v>
      </c>
      <c r="D95" s="151" t="s">
        <v>99</v>
      </c>
      <c r="E95" s="152">
        <v>6</v>
      </c>
      <c r="F95" s="153"/>
      <c r="G95" s="154">
        <f>ROUND(E95*F95,2)</f>
        <v>0</v>
      </c>
      <c r="H95" s="153">
        <v>0</v>
      </c>
      <c r="I95" s="154">
        <f>ROUND(E95*H95,2)</f>
        <v>0</v>
      </c>
      <c r="J95" s="153">
        <v>455</v>
      </c>
      <c r="K95" s="154">
        <f>ROUND(E95*J95,2)</f>
        <v>2730</v>
      </c>
      <c r="L95" s="154">
        <v>21</v>
      </c>
      <c r="M95" s="154">
        <f>G95*(1+L95/100)</f>
        <v>0</v>
      </c>
      <c r="N95" s="154">
        <v>0</v>
      </c>
      <c r="O95" s="154">
        <f>ROUND(E95*N95,2)</f>
        <v>0</v>
      </c>
      <c r="P95" s="154">
        <v>0</v>
      </c>
      <c r="Q95" s="154">
        <f>ROUND(E95*P95,2)</f>
        <v>0</v>
      </c>
      <c r="R95" s="154"/>
      <c r="S95" s="155" t="s">
        <v>100</v>
      </c>
      <c r="T95" s="138">
        <v>0</v>
      </c>
      <c r="U95" s="138">
        <f>ROUND(E95*T95,2)</f>
        <v>0</v>
      </c>
      <c r="V95" s="138"/>
      <c r="W95" s="129" t="s">
        <v>978</v>
      </c>
      <c r="X95" s="129"/>
      <c r="Y95" s="129"/>
      <c r="Z95" s="129"/>
      <c r="AA95" s="129"/>
      <c r="AB95" s="129"/>
      <c r="AC95" s="129"/>
      <c r="AD95" s="129"/>
      <c r="AE95" s="129"/>
      <c r="AF95" s="129" t="s">
        <v>101</v>
      </c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</row>
    <row r="96" spans="1:59" ht="78.75" outlineLevel="1" x14ac:dyDescent="0.2">
      <c r="A96" s="136"/>
      <c r="B96" s="137"/>
      <c r="C96" s="237" t="s">
        <v>217</v>
      </c>
      <c r="D96" s="238"/>
      <c r="E96" s="238"/>
      <c r="F96" s="238"/>
      <c r="G96" s="2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29"/>
      <c r="X96" s="129"/>
      <c r="Y96" s="129"/>
      <c r="Z96" s="129"/>
      <c r="AA96" s="129"/>
      <c r="AB96" s="129"/>
      <c r="AC96" s="129"/>
      <c r="AD96" s="129"/>
      <c r="AE96" s="129"/>
      <c r="AF96" s="129" t="s">
        <v>103</v>
      </c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56" t="str">
        <f>C96</f>
        <v>kuchyňský nůž 15 cm - délka čepele150mm, nůž s vysokou čepelí , vhodný na bylink,  maso; na zeleninu; univerzálnía, perfektní řezné vlastnosti. Plastová rukojet , čepel je zakalená se speciální úpravou snižující tření, vyrobená z vysoce kvalitní japonské oceli s tvrdostí HRC53, lze ostřit na ostřiči Roll-Sharp. Může se mýt v myčce nádobí.</v>
      </c>
      <c r="BA96" s="129"/>
      <c r="BB96" s="129"/>
      <c r="BC96" s="129"/>
      <c r="BD96" s="129"/>
      <c r="BE96" s="129"/>
      <c r="BF96" s="129"/>
      <c r="BG96" s="129"/>
    </row>
    <row r="97" spans="1:59" outlineLevel="1" x14ac:dyDescent="0.2">
      <c r="A97" s="157">
        <v>36</v>
      </c>
      <c r="B97" s="158" t="s">
        <v>218</v>
      </c>
      <c r="C97" s="168" t="s">
        <v>219</v>
      </c>
      <c r="D97" s="159" t="s">
        <v>99</v>
      </c>
      <c r="E97" s="160">
        <v>6</v>
      </c>
      <c r="F97" s="161"/>
      <c r="G97" s="162">
        <f>ROUND(E97*F97,2)</f>
        <v>0</v>
      </c>
      <c r="H97" s="161">
        <v>0</v>
      </c>
      <c r="I97" s="162">
        <f>ROUND(E97*H97,2)</f>
        <v>0</v>
      </c>
      <c r="J97" s="161">
        <v>677</v>
      </c>
      <c r="K97" s="162">
        <f>ROUND(E97*J97,2)</f>
        <v>4062</v>
      </c>
      <c r="L97" s="162">
        <v>21</v>
      </c>
      <c r="M97" s="162">
        <f>G97*(1+L97/100)</f>
        <v>0</v>
      </c>
      <c r="N97" s="162">
        <v>0</v>
      </c>
      <c r="O97" s="162">
        <f>ROUND(E97*N97,2)</f>
        <v>0</v>
      </c>
      <c r="P97" s="162">
        <v>0</v>
      </c>
      <c r="Q97" s="162">
        <f>ROUND(E97*P97,2)</f>
        <v>0</v>
      </c>
      <c r="R97" s="162"/>
      <c r="S97" s="163" t="s">
        <v>100</v>
      </c>
      <c r="T97" s="138">
        <v>0</v>
      </c>
      <c r="U97" s="138">
        <f>ROUND(E97*T97,2)</f>
        <v>0</v>
      </c>
      <c r="V97" s="138"/>
      <c r="W97" s="129" t="s">
        <v>978</v>
      </c>
      <c r="X97" s="129"/>
      <c r="Y97" s="129"/>
      <c r="Z97" s="129"/>
      <c r="AA97" s="129"/>
      <c r="AB97" s="129"/>
      <c r="AC97" s="129"/>
      <c r="AD97" s="129"/>
      <c r="AE97" s="129"/>
      <c r="AF97" s="129" t="s">
        <v>101</v>
      </c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</row>
    <row r="98" spans="1:59" outlineLevel="1" x14ac:dyDescent="0.2">
      <c r="A98" s="157">
        <v>37</v>
      </c>
      <c r="B98" s="158" t="s">
        <v>220</v>
      </c>
      <c r="C98" s="168" t="s">
        <v>221</v>
      </c>
      <c r="D98" s="159" t="s">
        <v>99</v>
      </c>
      <c r="E98" s="160">
        <v>6</v>
      </c>
      <c r="F98" s="161"/>
      <c r="G98" s="162">
        <f>ROUND(E98*F98,2)</f>
        <v>0</v>
      </c>
      <c r="H98" s="161">
        <v>0</v>
      </c>
      <c r="I98" s="162">
        <f>ROUND(E98*H98,2)</f>
        <v>0</v>
      </c>
      <c r="J98" s="161">
        <v>887</v>
      </c>
      <c r="K98" s="162">
        <f>ROUND(E98*J98,2)</f>
        <v>5322</v>
      </c>
      <c r="L98" s="162">
        <v>21</v>
      </c>
      <c r="M98" s="162">
        <f>G98*(1+L98/100)</f>
        <v>0</v>
      </c>
      <c r="N98" s="162">
        <v>0</v>
      </c>
      <c r="O98" s="162">
        <f>ROUND(E98*N98,2)</f>
        <v>0</v>
      </c>
      <c r="P98" s="162">
        <v>0</v>
      </c>
      <c r="Q98" s="162">
        <f>ROUND(E98*P98,2)</f>
        <v>0</v>
      </c>
      <c r="R98" s="162"/>
      <c r="S98" s="163" t="s">
        <v>100</v>
      </c>
      <c r="T98" s="138">
        <v>0</v>
      </c>
      <c r="U98" s="138">
        <f>ROUND(E98*T98,2)</f>
        <v>0</v>
      </c>
      <c r="V98" s="138"/>
      <c r="W98" s="129" t="s">
        <v>978</v>
      </c>
      <c r="X98" s="129"/>
      <c r="Y98" s="129"/>
      <c r="Z98" s="129"/>
      <c r="AA98" s="129"/>
      <c r="AB98" s="129"/>
      <c r="AC98" s="129"/>
      <c r="AD98" s="129"/>
      <c r="AE98" s="129"/>
      <c r="AF98" s="129" t="s">
        <v>101</v>
      </c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</row>
    <row r="99" spans="1:59" outlineLevel="1" x14ac:dyDescent="0.2">
      <c r="A99" s="149">
        <v>38</v>
      </c>
      <c r="B99" s="150" t="s">
        <v>222</v>
      </c>
      <c r="C99" s="166" t="s">
        <v>223</v>
      </c>
      <c r="D99" s="151" t="s">
        <v>99</v>
      </c>
      <c r="E99" s="152">
        <v>6</v>
      </c>
      <c r="F99" s="153"/>
      <c r="G99" s="154">
        <f>ROUND(E99*F99,2)</f>
        <v>0</v>
      </c>
      <c r="H99" s="153">
        <v>0</v>
      </c>
      <c r="I99" s="154">
        <f>ROUND(E99*H99,2)</f>
        <v>0</v>
      </c>
      <c r="J99" s="153">
        <v>158</v>
      </c>
      <c r="K99" s="154">
        <f>ROUND(E99*J99,2)</f>
        <v>948</v>
      </c>
      <c r="L99" s="154">
        <v>21</v>
      </c>
      <c r="M99" s="154">
        <f>G99*(1+L99/100)</f>
        <v>0</v>
      </c>
      <c r="N99" s="154">
        <v>0</v>
      </c>
      <c r="O99" s="154">
        <f>ROUND(E99*N99,2)</f>
        <v>0</v>
      </c>
      <c r="P99" s="154">
        <v>0</v>
      </c>
      <c r="Q99" s="154">
        <f>ROUND(E99*P99,2)</f>
        <v>0</v>
      </c>
      <c r="R99" s="154"/>
      <c r="S99" s="155" t="s">
        <v>100</v>
      </c>
      <c r="T99" s="138">
        <v>0</v>
      </c>
      <c r="U99" s="138">
        <f>ROUND(E99*T99,2)</f>
        <v>0</v>
      </c>
      <c r="V99" s="138"/>
      <c r="W99" s="129" t="s">
        <v>978</v>
      </c>
      <c r="X99" s="129"/>
      <c r="Y99" s="129"/>
      <c r="Z99" s="129"/>
      <c r="AA99" s="129"/>
      <c r="AB99" s="129"/>
      <c r="AC99" s="129"/>
      <c r="AD99" s="129"/>
      <c r="AE99" s="129"/>
      <c r="AF99" s="129" t="s">
        <v>101</v>
      </c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</row>
    <row r="100" spans="1:59" ht="33.75" outlineLevel="1" x14ac:dyDescent="0.2">
      <c r="A100" s="136"/>
      <c r="B100" s="137"/>
      <c r="C100" s="237" t="s">
        <v>224</v>
      </c>
      <c r="D100" s="238"/>
      <c r="E100" s="238"/>
      <c r="F100" s="238"/>
      <c r="G100" s="2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 t="s">
        <v>103</v>
      </c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</row>
    <row r="101" spans="1:59" outlineLevel="1" x14ac:dyDescent="0.2">
      <c r="A101" s="149">
        <v>39</v>
      </c>
      <c r="B101" s="150" t="s">
        <v>225</v>
      </c>
      <c r="C101" s="166" t="s">
        <v>226</v>
      </c>
      <c r="D101" s="151" t="s">
        <v>99</v>
      </c>
      <c r="E101" s="152">
        <v>6</v>
      </c>
      <c r="F101" s="153"/>
      <c r="G101" s="154">
        <f>ROUND(E101*F101,2)</f>
        <v>0</v>
      </c>
      <c r="H101" s="153">
        <v>0</v>
      </c>
      <c r="I101" s="154">
        <f>ROUND(E101*H101,2)</f>
        <v>0</v>
      </c>
      <c r="J101" s="153">
        <v>500</v>
      </c>
      <c r="K101" s="154">
        <f>ROUND(E101*J101,2)</f>
        <v>3000</v>
      </c>
      <c r="L101" s="154">
        <v>21</v>
      </c>
      <c r="M101" s="154">
        <f>G101*(1+L101/100)</f>
        <v>0</v>
      </c>
      <c r="N101" s="154">
        <v>0</v>
      </c>
      <c r="O101" s="154">
        <f>ROUND(E101*N101,2)</f>
        <v>0</v>
      </c>
      <c r="P101" s="154">
        <v>0</v>
      </c>
      <c r="Q101" s="154">
        <f>ROUND(E101*P101,2)</f>
        <v>0</v>
      </c>
      <c r="R101" s="154"/>
      <c r="S101" s="155" t="s">
        <v>100</v>
      </c>
      <c r="T101" s="138">
        <v>0</v>
      </c>
      <c r="U101" s="138">
        <f>ROUND(E101*T101,2)</f>
        <v>0</v>
      </c>
      <c r="V101" s="138"/>
      <c r="W101" s="129" t="s">
        <v>978</v>
      </c>
      <c r="X101" s="129"/>
      <c r="Y101" s="129"/>
      <c r="Z101" s="129"/>
      <c r="AA101" s="129"/>
      <c r="AB101" s="129"/>
      <c r="AC101" s="129"/>
      <c r="AD101" s="129"/>
      <c r="AE101" s="129"/>
      <c r="AF101" s="129" t="s">
        <v>101</v>
      </c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</row>
    <row r="102" spans="1:59" ht="56.25" outlineLevel="1" x14ac:dyDescent="0.2">
      <c r="A102" s="136"/>
      <c r="B102" s="137"/>
      <c r="C102" s="237" t="s">
        <v>227</v>
      </c>
      <c r="D102" s="238"/>
      <c r="E102" s="238"/>
      <c r="F102" s="238"/>
      <c r="G102" s="2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 t="s">
        <v>103</v>
      </c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56" t="str">
        <f>C102</f>
        <v>kastrol nerez 1,5l - z leštěné nerezové oceli 18/10, vícevrstvé termoakumulační dno, síla stěny 0,8 mm, skleněné poklice, silikonové nebo nerezové odizolované rukojeti. Vhodný pro všechny typy sporáků včetně indukčních</v>
      </c>
      <c r="BA102" s="129"/>
      <c r="BB102" s="129"/>
      <c r="BC102" s="129"/>
      <c r="BD102" s="129"/>
      <c r="BE102" s="129"/>
      <c r="BF102" s="129"/>
      <c r="BG102" s="129"/>
    </row>
    <row r="103" spans="1:59" outlineLevel="1" x14ac:dyDescent="0.2">
      <c r="A103" s="149">
        <v>40</v>
      </c>
      <c r="B103" s="150" t="s">
        <v>228</v>
      </c>
      <c r="C103" s="166" t="s">
        <v>229</v>
      </c>
      <c r="D103" s="151" t="s">
        <v>99</v>
      </c>
      <c r="E103" s="152">
        <v>6</v>
      </c>
      <c r="F103" s="153"/>
      <c r="G103" s="154">
        <f>ROUND(E103*F103,2)</f>
        <v>0</v>
      </c>
      <c r="H103" s="153">
        <v>0</v>
      </c>
      <c r="I103" s="154">
        <f>ROUND(E103*H103,2)</f>
        <v>0</v>
      </c>
      <c r="J103" s="153">
        <v>670</v>
      </c>
      <c r="K103" s="154">
        <f>ROUND(E103*J103,2)</f>
        <v>4020</v>
      </c>
      <c r="L103" s="154">
        <v>21</v>
      </c>
      <c r="M103" s="154">
        <f>G103*(1+L103/100)</f>
        <v>0</v>
      </c>
      <c r="N103" s="154">
        <v>0</v>
      </c>
      <c r="O103" s="154">
        <f>ROUND(E103*N103,2)</f>
        <v>0</v>
      </c>
      <c r="P103" s="154">
        <v>0</v>
      </c>
      <c r="Q103" s="154">
        <f>ROUND(E103*P103,2)</f>
        <v>0</v>
      </c>
      <c r="R103" s="154"/>
      <c r="S103" s="155" t="s">
        <v>100</v>
      </c>
      <c r="T103" s="138">
        <v>0</v>
      </c>
      <c r="U103" s="138">
        <f>ROUND(E103*T103,2)</f>
        <v>0</v>
      </c>
      <c r="V103" s="138"/>
      <c r="W103" s="129" t="s">
        <v>978</v>
      </c>
      <c r="X103" s="129"/>
      <c r="Y103" s="129"/>
      <c r="Z103" s="129"/>
      <c r="AA103" s="129"/>
      <c r="AB103" s="129"/>
      <c r="AC103" s="129"/>
      <c r="AD103" s="129"/>
      <c r="AE103" s="129"/>
      <c r="AF103" s="129" t="s">
        <v>101</v>
      </c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</row>
    <row r="104" spans="1:59" ht="56.25" outlineLevel="1" x14ac:dyDescent="0.2">
      <c r="A104" s="136"/>
      <c r="B104" s="137"/>
      <c r="C104" s="237" t="s">
        <v>230</v>
      </c>
      <c r="D104" s="238"/>
      <c r="E104" s="238"/>
      <c r="F104" s="238"/>
      <c r="G104" s="2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 t="s">
        <v>103</v>
      </c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56" t="str">
        <f>C104</f>
        <v>kastrol nerez 3l - z leštěné nerezové oceli 18/10, vícevrstvé termoakumulační dno, síla stěny 0,8 mm, skleněné poklice, silikonové nebo nerezové odizolované rukojeti. Vhodný pro všechny typy sporáků včetně indukčních</v>
      </c>
      <c r="BA104" s="129"/>
      <c r="BB104" s="129"/>
      <c r="BC104" s="129"/>
      <c r="BD104" s="129"/>
      <c r="BE104" s="129"/>
      <c r="BF104" s="129"/>
      <c r="BG104" s="129"/>
    </row>
    <row r="105" spans="1:59" outlineLevel="1" x14ac:dyDescent="0.2">
      <c r="A105" s="149">
        <v>41</v>
      </c>
      <c r="B105" s="150" t="s">
        <v>231</v>
      </c>
      <c r="C105" s="166" t="s">
        <v>232</v>
      </c>
      <c r="D105" s="151" t="s">
        <v>99</v>
      </c>
      <c r="E105" s="152">
        <v>6</v>
      </c>
      <c r="F105" s="153"/>
      <c r="G105" s="154">
        <f>ROUND(E105*F105,2)</f>
        <v>0</v>
      </c>
      <c r="H105" s="153">
        <v>0</v>
      </c>
      <c r="I105" s="154">
        <f>ROUND(E105*H105,2)</f>
        <v>0</v>
      </c>
      <c r="J105" s="153">
        <v>840</v>
      </c>
      <c r="K105" s="154">
        <f>ROUND(E105*J105,2)</f>
        <v>5040</v>
      </c>
      <c r="L105" s="154">
        <v>21</v>
      </c>
      <c r="M105" s="154">
        <f>G105*(1+L105/100)</f>
        <v>0</v>
      </c>
      <c r="N105" s="154">
        <v>0</v>
      </c>
      <c r="O105" s="154">
        <f>ROUND(E105*N105,2)</f>
        <v>0</v>
      </c>
      <c r="P105" s="154">
        <v>0</v>
      </c>
      <c r="Q105" s="154">
        <f>ROUND(E105*P105,2)</f>
        <v>0</v>
      </c>
      <c r="R105" s="154"/>
      <c r="S105" s="155" t="s">
        <v>100</v>
      </c>
      <c r="T105" s="138">
        <v>0</v>
      </c>
      <c r="U105" s="138">
        <f>ROUND(E105*T105,2)</f>
        <v>0</v>
      </c>
      <c r="V105" s="138"/>
      <c r="W105" s="129" t="s">
        <v>978</v>
      </c>
      <c r="X105" s="129"/>
      <c r="Y105" s="129"/>
      <c r="Z105" s="129"/>
      <c r="AA105" s="129"/>
      <c r="AB105" s="129"/>
      <c r="AC105" s="129"/>
      <c r="AD105" s="129"/>
      <c r="AE105" s="129"/>
      <c r="AF105" s="129" t="s">
        <v>101</v>
      </c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</row>
    <row r="106" spans="1:59" ht="56.25" outlineLevel="1" x14ac:dyDescent="0.2">
      <c r="A106" s="136"/>
      <c r="B106" s="137"/>
      <c r="C106" s="237" t="s">
        <v>233</v>
      </c>
      <c r="D106" s="238"/>
      <c r="E106" s="238"/>
      <c r="F106" s="238"/>
      <c r="G106" s="2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 t="s">
        <v>103</v>
      </c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56" t="str">
        <f>C106</f>
        <v>kastrol nerez 5l - z leštěné nerezové oceli 18/10, vícevrstvé termoakumulační dno, síla stěny 0,8 mm, skleněné poklice, silikonové nebo nerezové odizolované rukojeti. Vhodný pro všechny typy sporáků včetně indukčních</v>
      </c>
      <c r="BA106" s="129"/>
      <c r="BB106" s="129"/>
      <c r="BC106" s="129"/>
      <c r="BD106" s="129"/>
      <c r="BE106" s="129"/>
      <c r="BF106" s="129"/>
      <c r="BG106" s="129"/>
    </row>
    <row r="107" spans="1:59" outlineLevel="1" x14ac:dyDescent="0.2">
      <c r="A107" s="149">
        <v>42</v>
      </c>
      <c r="B107" s="150" t="s">
        <v>234</v>
      </c>
      <c r="C107" s="166" t="s">
        <v>235</v>
      </c>
      <c r="D107" s="151" t="s">
        <v>99</v>
      </c>
      <c r="E107" s="152">
        <v>6</v>
      </c>
      <c r="F107" s="153"/>
      <c r="G107" s="154">
        <f>ROUND(E107*F107,2)</f>
        <v>0</v>
      </c>
      <c r="H107" s="153">
        <v>0</v>
      </c>
      <c r="I107" s="154">
        <f>ROUND(E107*H107,2)</f>
        <v>0</v>
      </c>
      <c r="J107" s="153">
        <v>524</v>
      </c>
      <c r="K107" s="154">
        <f>ROUND(E107*J107,2)</f>
        <v>3144</v>
      </c>
      <c r="L107" s="154">
        <v>21</v>
      </c>
      <c r="M107" s="154">
        <f>G107*(1+L107/100)</f>
        <v>0</v>
      </c>
      <c r="N107" s="154">
        <v>0</v>
      </c>
      <c r="O107" s="154">
        <f>ROUND(E107*N107,2)</f>
        <v>0</v>
      </c>
      <c r="P107" s="154">
        <v>0</v>
      </c>
      <c r="Q107" s="154">
        <f>ROUND(E107*P107,2)</f>
        <v>0</v>
      </c>
      <c r="R107" s="154"/>
      <c r="S107" s="155" t="s">
        <v>100</v>
      </c>
      <c r="T107" s="138">
        <v>0</v>
      </c>
      <c r="U107" s="138">
        <f>ROUND(E107*T107,2)</f>
        <v>0</v>
      </c>
      <c r="V107" s="138"/>
      <c r="W107" s="129" t="s">
        <v>978</v>
      </c>
      <c r="X107" s="129"/>
      <c r="Y107" s="129"/>
      <c r="Z107" s="129"/>
      <c r="AA107" s="129"/>
      <c r="AB107" s="129"/>
      <c r="AC107" s="129"/>
      <c r="AD107" s="129"/>
      <c r="AE107" s="129"/>
      <c r="AF107" s="129" t="s">
        <v>101</v>
      </c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</row>
    <row r="108" spans="1:59" ht="56.25" outlineLevel="1" x14ac:dyDescent="0.2">
      <c r="A108" s="136"/>
      <c r="B108" s="137"/>
      <c r="C108" s="237" t="s">
        <v>236</v>
      </c>
      <c r="D108" s="238"/>
      <c r="E108" s="238"/>
      <c r="F108" s="238"/>
      <c r="G108" s="2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 t="s">
        <v>103</v>
      </c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56" t="str">
        <f>C108</f>
        <v>rendlík nerez 3l - z leštěné nerezové oceli 18/10, vícevrstvé termoakumulační dno, síla stěny 0,8 mm, skleněná poklice, tepelně odizolovaná rukojet. Vhodný pro všechny typy sporáků včetně indukčních</v>
      </c>
      <c r="BA108" s="129"/>
      <c r="BB108" s="129"/>
      <c r="BC108" s="129"/>
      <c r="BD108" s="129"/>
      <c r="BE108" s="129"/>
      <c r="BF108" s="129"/>
      <c r="BG108" s="129"/>
    </row>
    <row r="109" spans="1:59" outlineLevel="1" x14ac:dyDescent="0.2">
      <c r="A109" s="149">
        <v>43</v>
      </c>
      <c r="B109" s="150" t="s">
        <v>237</v>
      </c>
      <c r="C109" s="166" t="s">
        <v>238</v>
      </c>
      <c r="D109" s="151" t="s">
        <v>99</v>
      </c>
      <c r="E109" s="152">
        <v>6</v>
      </c>
      <c r="F109" s="153"/>
      <c r="G109" s="154">
        <f>ROUND(E109*F109,2)</f>
        <v>0</v>
      </c>
      <c r="H109" s="153">
        <v>0</v>
      </c>
      <c r="I109" s="154">
        <f>ROUND(E109*H109,2)</f>
        <v>0</v>
      </c>
      <c r="J109" s="153">
        <v>733</v>
      </c>
      <c r="K109" s="154">
        <f>ROUND(E109*J109,2)</f>
        <v>4398</v>
      </c>
      <c r="L109" s="154">
        <v>21</v>
      </c>
      <c r="M109" s="154">
        <f>G109*(1+L109/100)</f>
        <v>0</v>
      </c>
      <c r="N109" s="154">
        <v>0</v>
      </c>
      <c r="O109" s="154">
        <f>ROUND(E109*N109,2)</f>
        <v>0</v>
      </c>
      <c r="P109" s="154">
        <v>0</v>
      </c>
      <c r="Q109" s="154">
        <f>ROUND(E109*P109,2)</f>
        <v>0</v>
      </c>
      <c r="R109" s="154"/>
      <c r="S109" s="155" t="s">
        <v>100</v>
      </c>
      <c r="T109" s="138">
        <v>0</v>
      </c>
      <c r="U109" s="138">
        <f>ROUND(E109*T109,2)</f>
        <v>0</v>
      </c>
      <c r="V109" s="138"/>
      <c r="W109" s="129" t="s">
        <v>978</v>
      </c>
      <c r="X109" s="129"/>
      <c r="Y109" s="129"/>
      <c r="Z109" s="129"/>
      <c r="AA109" s="129"/>
      <c r="AB109" s="129"/>
      <c r="AC109" s="129"/>
      <c r="AD109" s="129"/>
      <c r="AE109" s="129"/>
      <c r="AF109" s="129" t="s">
        <v>101</v>
      </c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</row>
    <row r="110" spans="1:59" ht="56.25" outlineLevel="1" x14ac:dyDescent="0.2">
      <c r="A110" s="136"/>
      <c r="B110" s="137"/>
      <c r="C110" s="237" t="s">
        <v>239</v>
      </c>
      <c r="D110" s="238"/>
      <c r="E110" s="238"/>
      <c r="F110" s="238"/>
      <c r="G110" s="2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 t="s">
        <v>103</v>
      </c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56" t="str">
        <f>C110</f>
        <v>pánev nerez 24cm- z prvotřídní nerezové oceli, nepřilnavý povrch s tvrdou minerální bází , pevné třívrstvé dno,  pohodlné ergonomické úchyty, vhodná na všechny typy ohřevu (plyn, elektrika, sklokeramika, indukce)</v>
      </c>
      <c r="BA110" s="129"/>
      <c r="BB110" s="129"/>
      <c r="BC110" s="129"/>
      <c r="BD110" s="129"/>
      <c r="BE110" s="129"/>
      <c r="BF110" s="129"/>
      <c r="BG110" s="129"/>
    </row>
    <row r="111" spans="1:59" outlineLevel="1" x14ac:dyDescent="0.2">
      <c r="A111" s="149">
        <v>44</v>
      </c>
      <c r="B111" s="150" t="s">
        <v>240</v>
      </c>
      <c r="C111" s="166" t="s">
        <v>241</v>
      </c>
      <c r="D111" s="151" t="s">
        <v>99</v>
      </c>
      <c r="E111" s="152">
        <v>1</v>
      </c>
      <c r="F111" s="153"/>
      <c r="G111" s="154">
        <f>ROUND(E111*F111,2)</f>
        <v>0</v>
      </c>
      <c r="H111" s="153">
        <v>0</v>
      </c>
      <c r="I111" s="154">
        <f>ROUND(E111*H111,2)</f>
        <v>0</v>
      </c>
      <c r="J111" s="153">
        <v>1875</v>
      </c>
      <c r="K111" s="154">
        <f>ROUND(E111*J111,2)</f>
        <v>1875</v>
      </c>
      <c r="L111" s="154">
        <v>21</v>
      </c>
      <c r="M111" s="154">
        <f>G111*(1+L111/100)</f>
        <v>0</v>
      </c>
      <c r="N111" s="154">
        <v>0</v>
      </c>
      <c r="O111" s="154">
        <f>ROUND(E111*N111,2)</f>
        <v>0</v>
      </c>
      <c r="P111" s="154">
        <v>0</v>
      </c>
      <c r="Q111" s="154">
        <f>ROUND(E111*P111,2)</f>
        <v>0</v>
      </c>
      <c r="R111" s="154"/>
      <c r="S111" s="155" t="s">
        <v>100</v>
      </c>
      <c r="T111" s="138">
        <v>0</v>
      </c>
      <c r="U111" s="138">
        <f>ROUND(E111*T111,2)</f>
        <v>0</v>
      </c>
      <c r="V111" s="138"/>
      <c r="W111" s="129" t="s">
        <v>978</v>
      </c>
      <c r="X111" s="129"/>
      <c r="Y111" s="129"/>
      <c r="Z111" s="129"/>
      <c r="AA111" s="129"/>
      <c r="AB111" s="129"/>
      <c r="AC111" s="129"/>
      <c r="AD111" s="129"/>
      <c r="AE111" s="129"/>
      <c r="AF111" s="129" t="s">
        <v>101</v>
      </c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</row>
    <row r="112" spans="1:59" ht="22.5" outlineLevel="1" x14ac:dyDescent="0.2">
      <c r="A112" s="136"/>
      <c r="B112" s="137"/>
      <c r="C112" s="237" t="s">
        <v>242</v>
      </c>
      <c r="D112" s="238"/>
      <c r="E112" s="238"/>
      <c r="F112" s="238"/>
      <c r="G112" s="2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 t="s">
        <v>103</v>
      </c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</row>
    <row r="113" spans="1:59" outlineLevel="1" x14ac:dyDescent="0.2">
      <c r="A113" s="149">
        <v>45</v>
      </c>
      <c r="B113" s="150" t="s">
        <v>243</v>
      </c>
      <c r="C113" s="166" t="s">
        <v>244</v>
      </c>
      <c r="D113" s="151" t="s">
        <v>99</v>
      </c>
      <c r="E113" s="152">
        <v>1</v>
      </c>
      <c r="F113" s="153"/>
      <c r="G113" s="154">
        <f>ROUND(E113*F113,2)</f>
        <v>0</v>
      </c>
      <c r="H113" s="153">
        <v>0</v>
      </c>
      <c r="I113" s="154">
        <f>ROUND(E113*H113,2)</f>
        <v>0</v>
      </c>
      <c r="J113" s="153">
        <v>2070</v>
      </c>
      <c r="K113" s="154">
        <f>ROUND(E113*J113,2)</f>
        <v>2070</v>
      </c>
      <c r="L113" s="154">
        <v>21</v>
      </c>
      <c r="M113" s="154">
        <f>G113*(1+L113/100)</f>
        <v>0</v>
      </c>
      <c r="N113" s="154">
        <v>0</v>
      </c>
      <c r="O113" s="154">
        <f>ROUND(E113*N113,2)</f>
        <v>0</v>
      </c>
      <c r="P113" s="154">
        <v>0</v>
      </c>
      <c r="Q113" s="154">
        <f>ROUND(E113*P113,2)</f>
        <v>0</v>
      </c>
      <c r="R113" s="154"/>
      <c r="S113" s="155" t="s">
        <v>100</v>
      </c>
      <c r="T113" s="138">
        <v>0</v>
      </c>
      <c r="U113" s="138">
        <f>ROUND(E113*T113,2)</f>
        <v>0</v>
      </c>
      <c r="V113" s="138"/>
      <c r="W113" s="129" t="s">
        <v>978</v>
      </c>
      <c r="X113" s="129"/>
      <c r="Y113" s="129"/>
      <c r="Z113" s="129"/>
      <c r="AA113" s="129"/>
      <c r="AB113" s="129"/>
      <c r="AC113" s="129"/>
      <c r="AD113" s="129"/>
      <c r="AE113" s="129"/>
      <c r="AF113" s="129" t="s">
        <v>101</v>
      </c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</row>
    <row r="114" spans="1:59" ht="22.5" outlineLevel="1" x14ac:dyDescent="0.2">
      <c r="A114" s="136"/>
      <c r="B114" s="137"/>
      <c r="C114" s="237" t="s">
        <v>245</v>
      </c>
      <c r="D114" s="238"/>
      <c r="E114" s="238"/>
      <c r="F114" s="238"/>
      <c r="G114" s="2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 t="s">
        <v>103</v>
      </c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</row>
    <row r="115" spans="1:59" outlineLevel="1" x14ac:dyDescent="0.2">
      <c r="A115" s="149">
        <v>46</v>
      </c>
      <c r="B115" s="150" t="s">
        <v>246</v>
      </c>
      <c r="C115" s="166" t="s">
        <v>247</v>
      </c>
      <c r="D115" s="151" t="s">
        <v>99</v>
      </c>
      <c r="E115" s="152">
        <v>12</v>
      </c>
      <c r="F115" s="153"/>
      <c r="G115" s="154">
        <f>ROUND(E115*F115,2)</f>
        <v>0</v>
      </c>
      <c r="H115" s="153">
        <v>0</v>
      </c>
      <c r="I115" s="154">
        <f>ROUND(E115*H115,2)</f>
        <v>0</v>
      </c>
      <c r="J115" s="153">
        <v>91</v>
      </c>
      <c r="K115" s="154">
        <f>ROUND(E115*J115,2)</f>
        <v>1092</v>
      </c>
      <c r="L115" s="154">
        <v>21</v>
      </c>
      <c r="M115" s="154">
        <f>G115*(1+L115/100)</f>
        <v>0</v>
      </c>
      <c r="N115" s="154">
        <v>0</v>
      </c>
      <c r="O115" s="154">
        <f>ROUND(E115*N115,2)</f>
        <v>0</v>
      </c>
      <c r="P115" s="154">
        <v>0</v>
      </c>
      <c r="Q115" s="154">
        <f>ROUND(E115*P115,2)</f>
        <v>0</v>
      </c>
      <c r="R115" s="154"/>
      <c r="S115" s="155" t="s">
        <v>100</v>
      </c>
      <c r="T115" s="138">
        <v>0</v>
      </c>
      <c r="U115" s="138">
        <f>ROUND(E115*T115,2)</f>
        <v>0</v>
      </c>
      <c r="V115" s="138"/>
      <c r="W115" s="129" t="s">
        <v>978</v>
      </c>
      <c r="X115" s="129"/>
      <c r="Y115" s="129"/>
      <c r="Z115" s="129"/>
      <c r="AA115" s="129"/>
      <c r="AB115" s="129"/>
      <c r="AC115" s="129"/>
      <c r="AD115" s="129"/>
      <c r="AE115" s="129"/>
      <c r="AF115" s="129" t="s">
        <v>101</v>
      </c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</row>
    <row r="116" spans="1:59" ht="33.75" outlineLevel="1" x14ac:dyDescent="0.2">
      <c r="A116" s="136"/>
      <c r="B116" s="137"/>
      <c r="C116" s="237" t="s">
        <v>248</v>
      </c>
      <c r="D116" s="238"/>
      <c r="E116" s="238"/>
      <c r="F116" s="238"/>
      <c r="G116" s="2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 t="s">
        <v>103</v>
      </c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</row>
    <row r="117" spans="1:59" outlineLevel="1" x14ac:dyDescent="0.2">
      <c r="A117" s="149">
        <v>47</v>
      </c>
      <c r="B117" s="150" t="s">
        <v>249</v>
      </c>
      <c r="C117" s="166" t="s">
        <v>250</v>
      </c>
      <c r="D117" s="151" t="s">
        <v>99</v>
      </c>
      <c r="E117" s="152">
        <v>12</v>
      </c>
      <c r="F117" s="153"/>
      <c r="G117" s="154">
        <f>ROUND(E117*F117,2)</f>
        <v>0</v>
      </c>
      <c r="H117" s="153">
        <v>0</v>
      </c>
      <c r="I117" s="154">
        <f>ROUND(E117*H117,2)</f>
        <v>0</v>
      </c>
      <c r="J117" s="153">
        <v>12</v>
      </c>
      <c r="K117" s="154">
        <f>ROUND(E117*J117,2)</f>
        <v>144</v>
      </c>
      <c r="L117" s="154">
        <v>21</v>
      </c>
      <c r="M117" s="154">
        <f>G117*(1+L117/100)</f>
        <v>0</v>
      </c>
      <c r="N117" s="154">
        <v>0</v>
      </c>
      <c r="O117" s="154">
        <f>ROUND(E117*N117,2)</f>
        <v>0</v>
      </c>
      <c r="P117" s="154">
        <v>0</v>
      </c>
      <c r="Q117" s="154">
        <f>ROUND(E117*P117,2)</f>
        <v>0</v>
      </c>
      <c r="R117" s="154"/>
      <c r="S117" s="155" t="s">
        <v>100</v>
      </c>
      <c r="T117" s="138">
        <v>0</v>
      </c>
      <c r="U117" s="138">
        <f>ROUND(E117*T117,2)</f>
        <v>0</v>
      </c>
      <c r="V117" s="138"/>
      <c r="W117" s="129" t="s">
        <v>978</v>
      </c>
      <c r="X117" s="129"/>
      <c r="Y117" s="129"/>
      <c r="Z117" s="129"/>
      <c r="AA117" s="129"/>
      <c r="AB117" s="129"/>
      <c r="AC117" s="129"/>
      <c r="AD117" s="129"/>
      <c r="AE117" s="129"/>
      <c r="AF117" s="129" t="s">
        <v>101</v>
      </c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</row>
    <row r="118" spans="1:59" ht="45" outlineLevel="1" x14ac:dyDescent="0.2">
      <c r="A118" s="136"/>
      <c r="B118" s="137"/>
      <c r="C118" s="237" t="s">
        <v>251</v>
      </c>
      <c r="D118" s="238"/>
      <c r="E118" s="238"/>
      <c r="F118" s="238"/>
      <c r="G118" s="2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 t="s">
        <v>103</v>
      </c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56" t="str">
        <f>C118</f>
        <v>mašlovačka silikonová 20-28 cm, odolná vůči teplotám od -40°C až do +230°C, nepřipaluje se ani nelepí, neváže na sebe pachy, snadno se čistí a je lehce omyvatelná, plastová rukojeť.</v>
      </c>
      <c r="BA118" s="129"/>
      <c r="BB118" s="129"/>
      <c r="BC118" s="129"/>
      <c r="BD118" s="129"/>
      <c r="BE118" s="129"/>
      <c r="BF118" s="129"/>
      <c r="BG118" s="129"/>
    </row>
    <row r="119" spans="1:59" ht="22.5" outlineLevel="1" x14ac:dyDescent="0.2">
      <c r="A119" s="157">
        <v>48</v>
      </c>
      <c r="B119" s="158" t="s">
        <v>252</v>
      </c>
      <c r="C119" s="168" t="s">
        <v>253</v>
      </c>
      <c r="D119" s="159" t="s">
        <v>99</v>
      </c>
      <c r="E119" s="160">
        <v>12</v>
      </c>
      <c r="F119" s="161"/>
      <c r="G119" s="162">
        <f>ROUND(E119*F119,2)</f>
        <v>0</v>
      </c>
      <c r="H119" s="161">
        <v>0</v>
      </c>
      <c r="I119" s="162">
        <f>ROUND(E119*H119,2)</f>
        <v>0</v>
      </c>
      <c r="J119" s="161">
        <v>118</v>
      </c>
      <c r="K119" s="162">
        <f>ROUND(E119*J119,2)</f>
        <v>1416</v>
      </c>
      <c r="L119" s="162">
        <v>21</v>
      </c>
      <c r="M119" s="162">
        <f>G119*(1+L119/100)</f>
        <v>0</v>
      </c>
      <c r="N119" s="162">
        <v>0</v>
      </c>
      <c r="O119" s="162">
        <f>ROUND(E119*N119,2)</f>
        <v>0</v>
      </c>
      <c r="P119" s="162">
        <v>0</v>
      </c>
      <c r="Q119" s="162">
        <f>ROUND(E119*P119,2)</f>
        <v>0</v>
      </c>
      <c r="R119" s="162"/>
      <c r="S119" s="163" t="s">
        <v>100</v>
      </c>
      <c r="T119" s="138">
        <v>0</v>
      </c>
      <c r="U119" s="138">
        <f>ROUND(E119*T119,2)</f>
        <v>0</v>
      </c>
      <c r="V119" s="138"/>
      <c r="W119" s="129" t="s">
        <v>978</v>
      </c>
      <c r="X119" s="129"/>
      <c r="Y119" s="129"/>
      <c r="Z119" s="129"/>
      <c r="AA119" s="129"/>
      <c r="AB119" s="129"/>
      <c r="AC119" s="129"/>
      <c r="AD119" s="129"/>
      <c r="AE119" s="129"/>
      <c r="AF119" s="129" t="s">
        <v>101</v>
      </c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</row>
    <row r="120" spans="1:59" outlineLevel="1" x14ac:dyDescent="0.2">
      <c r="A120" s="149">
        <v>49</v>
      </c>
      <c r="B120" s="150" t="s">
        <v>254</v>
      </c>
      <c r="C120" s="166" t="s">
        <v>255</v>
      </c>
      <c r="D120" s="151" t="s">
        <v>99</v>
      </c>
      <c r="E120" s="152">
        <v>18</v>
      </c>
      <c r="F120" s="153"/>
      <c r="G120" s="154">
        <f>ROUND(E120*F120,2)</f>
        <v>0</v>
      </c>
      <c r="H120" s="153">
        <v>0</v>
      </c>
      <c r="I120" s="154">
        <f>ROUND(E120*H120,2)</f>
        <v>0</v>
      </c>
      <c r="J120" s="153">
        <v>83</v>
      </c>
      <c r="K120" s="154">
        <f>ROUND(E120*J120,2)</f>
        <v>1494</v>
      </c>
      <c r="L120" s="154">
        <v>21</v>
      </c>
      <c r="M120" s="154">
        <f>G120*(1+L120/100)</f>
        <v>0</v>
      </c>
      <c r="N120" s="154">
        <v>0</v>
      </c>
      <c r="O120" s="154">
        <f>ROUND(E120*N120,2)</f>
        <v>0</v>
      </c>
      <c r="P120" s="154">
        <v>0</v>
      </c>
      <c r="Q120" s="154">
        <f>ROUND(E120*P120,2)</f>
        <v>0</v>
      </c>
      <c r="R120" s="154"/>
      <c r="S120" s="155" t="s">
        <v>100</v>
      </c>
      <c r="T120" s="138">
        <v>0</v>
      </c>
      <c r="U120" s="138">
        <f>ROUND(E120*T120,2)</f>
        <v>0</v>
      </c>
      <c r="V120" s="138"/>
      <c r="W120" s="129" t="s">
        <v>978</v>
      </c>
      <c r="X120" s="129"/>
      <c r="Y120" s="129"/>
      <c r="Z120" s="129"/>
      <c r="AA120" s="129"/>
      <c r="AB120" s="129"/>
      <c r="AC120" s="129"/>
      <c r="AD120" s="129"/>
      <c r="AE120" s="129"/>
      <c r="AF120" s="129" t="s">
        <v>101</v>
      </c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</row>
    <row r="121" spans="1:59" ht="33.75" outlineLevel="1" x14ac:dyDescent="0.2">
      <c r="A121" s="136"/>
      <c r="B121" s="137"/>
      <c r="C121" s="237" t="s">
        <v>256</v>
      </c>
      <c r="D121" s="238"/>
      <c r="E121" s="238"/>
      <c r="F121" s="238"/>
      <c r="G121" s="2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 t="s">
        <v>103</v>
      </c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</row>
    <row r="122" spans="1:59" outlineLevel="1" x14ac:dyDescent="0.2">
      <c r="A122" s="157">
        <v>50</v>
      </c>
      <c r="B122" s="158" t="s">
        <v>257</v>
      </c>
      <c r="C122" s="168" t="s">
        <v>258</v>
      </c>
      <c r="D122" s="159" t="s">
        <v>99</v>
      </c>
      <c r="E122" s="160">
        <v>6</v>
      </c>
      <c r="F122" s="161"/>
      <c r="G122" s="162">
        <f>ROUND(E122*F122,2)</f>
        <v>0</v>
      </c>
      <c r="H122" s="161">
        <v>0</v>
      </c>
      <c r="I122" s="162">
        <f>ROUND(E122*H122,2)</f>
        <v>0</v>
      </c>
      <c r="J122" s="161">
        <v>89</v>
      </c>
      <c r="K122" s="162">
        <f>ROUND(E122*J122,2)</f>
        <v>534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2">
        <f>ROUND(E122*P122,2)</f>
        <v>0</v>
      </c>
      <c r="R122" s="162"/>
      <c r="S122" s="163" t="s">
        <v>100</v>
      </c>
      <c r="T122" s="138">
        <v>0</v>
      </c>
      <c r="U122" s="138">
        <f>ROUND(E122*T122,2)</f>
        <v>0</v>
      </c>
      <c r="V122" s="138"/>
      <c r="W122" s="129" t="s">
        <v>978</v>
      </c>
      <c r="X122" s="129"/>
      <c r="Y122" s="129"/>
      <c r="Z122" s="129"/>
      <c r="AA122" s="129"/>
      <c r="AB122" s="129"/>
      <c r="AC122" s="129"/>
      <c r="AD122" s="129"/>
      <c r="AE122" s="129"/>
      <c r="AF122" s="129" t="s">
        <v>101</v>
      </c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</row>
    <row r="123" spans="1:59" outlineLevel="1" x14ac:dyDescent="0.2">
      <c r="A123" s="149">
        <v>51</v>
      </c>
      <c r="B123" s="150" t="s">
        <v>259</v>
      </c>
      <c r="C123" s="166" t="s">
        <v>260</v>
      </c>
      <c r="D123" s="151" t="s">
        <v>99</v>
      </c>
      <c r="E123" s="152">
        <v>6</v>
      </c>
      <c r="F123" s="153"/>
      <c r="G123" s="154">
        <f>ROUND(E123*F123,2)</f>
        <v>0</v>
      </c>
      <c r="H123" s="153">
        <v>0</v>
      </c>
      <c r="I123" s="154">
        <f>ROUND(E123*H123,2)</f>
        <v>0</v>
      </c>
      <c r="J123" s="153">
        <v>242</v>
      </c>
      <c r="K123" s="154">
        <f>ROUND(E123*J123,2)</f>
        <v>1452</v>
      </c>
      <c r="L123" s="154">
        <v>21</v>
      </c>
      <c r="M123" s="154">
        <f>G123*(1+L123/100)</f>
        <v>0</v>
      </c>
      <c r="N123" s="154">
        <v>0</v>
      </c>
      <c r="O123" s="154">
        <f>ROUND(E123*N123,2)</f>
        <v>0</v>
      </c>
      <c r="P123" s="154">
        <v>0</v>
      </c>
      <c r="Q123" s="154">
        <f>ROUND(E123*P123,2)</f>
        <v>0</v>
      </c>
      <c r="R123" s="154"/>
      <c r="S123" s="155" t="s">
        <v>100</v>
      </c>
      <c r="T123" s="138">
        <v>0</v>
      </c>
      <c r="U123" s="138">
        <f>ROUND(E123*T123,2)</f>
        <v>0</v>
      </c>
      <c r="V123" s="138"/>
      <c r="W123" s="129" t="s">
        <v>978</v>
      </c>
      <c r="X123" s="129"/>
      <c r="Y123" s="129"/>
      <c r="Z123" s="129"/>
      <c r="AA123" s="129"/>
      <c r="AB123" s="129"/>
      <c r="AC123" s="129"/>
      <c r="AD123" s="129"/>
      <c r="AE123" s="129"/>
      <c r="AF123" s="129" t="s">
        <v>101</v>
      </c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</row>
    <row r="124" spans="1:59" ht="33.75" outlineLevel="1" x14ac:dyDescent="0.2">
      <c r="A124" s="136"/>
      <c r="B124" s="137"/>
      <c r="C124" s="237" t="s">
        <v>261</v>
      </c>
      <c r="D124" s="238"/>
      <c r="E124" s="238"/>
      <c r="F124" s="238"/>
      <c r="G124" s="2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 t="s">
        <v>103</v>
      </c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</row>
    <row r="125" spans="1:59" ht="22.5" outlineLevel="1" x14ac:dyDescent="0.2">
      <c r="A125" s="157">
        <v>52</v>
      </c>
      <c r="B125" s="158" t="s">
        <v>262</v>
      </c>
      <c r="C125" s="168" t="s">
        <v>263</v>
      </c>
      <c r="D125" s="159" t="s">
        <v>99</v>
      </c>
      <c r="E125" s="160">
        <v>12</v>
      </c>
      <c r="F125" s="161"/>
      <c r="G125" s="162">
        <f>ROUND(E125*F125,2)</f>
        <v>0</v>
      </c>
      <c r="H125" s="161">
        <v>0</v>
      </c>
      <c r="I125" s="162">
        <f>ROUND(E125*H125,2)</f>
        <v>0</v>
      </c>
      <c r="J125" s="161">
        <v>66</v>
      </c>
      <c r="K125" s="162">
        <f>ROUND(E125*J125,2)</f>
        <v>792</v>
      </c>
      <c r="L125" s="162">
        <v>21</v>
      </c>
      <c r="M125" s="162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2">
        <f>ROUND(E125*P125,2)</f>
        <v>0</v>
      </c>
      <c r="R125" s="162"/>
      <c r="S125" s="163" t="s">
        <v>100</v>
      </c>
      <c r="T125" s="138">
        <v>0</v>
      </c>
      <c r="U125" s="138">
        <f>ROUND(E125*T125,2)</f>
        <v>0</v>
      </c>
      <c r="V125" s="138"/>
      <c r="W125" s="129" t="s">
        <v>978</v>
      </c>
      <c r="X125" s="129"/>
      <c r="Y125" s="129"/>
      <c r="Z125" s="129"/>
      <c r="AA125" s="129"/>
      <c r="AB125" s="129"/>
      <c r="AC125" s="129"/>
      <c r="AD125" s="129"/>
      <c r="AE125" s="129"/>
      <c r="AF125" s="129" t="s">
        <v>101</v>
      </c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</row>
    <row r="126" spans="1:59" outlineLevel="1" x14ac:dyDescent="0.2">
      <c r="A126" s="149">
        <v>53</v>
      </c>
      <c r="B126" s="150" t="s">
        <v>264</v>
      </c>
      <c r="C126" s="166" t="s">
        <v>265</v>
      </c>
      <c r="D126" s="151" t="s">
        <v>99</v>
      </c>
      <c r="E126" s="152">
        <v>6</v>
      </c>
      <c r="F126" s="153"/>
      <c r="G126" s="154">
        <f>ROUND(E126*F126,2)</f>
        <v>0</v>
      </c>
      <c r="H126" s="153">
        <v>0</v>
      </c>
      <c r="I126" s="154">
        <f>ROUND(E126*H126,2)</f>
        <v>0</v>
      </c>
      <c r="J126" s="153">
        <v>144</v>
      </c>
      <c r="K126" s="154">
        <f>ROUND(E126*J126,2)</f>
        <v>864</v>
      </c>
      <c r="L126" s="154">
        <v>21</v>
      </c>
      <c r="M126" s="154">
        <f>G126*(1+L126/100)</f>
        <v>0</v>
      </c>
      <c r="N126" s="154">
        <v>0</v>
      </c>
      <c r="O126" s="154">
        <f>ROUND(E126*N126,2)</f>
        <v>0</v>
      </c>
      <c r="P126" s="154">
        <v>0</v>
      </c>
      <c r="Q126" s="154">
        <f>ROUND(E126*P126,2)</f>
        <v>0</v>
      </c>
      <c r="R126" s="154"/>
      <c r="S126" s="155" t="s">
        <v>100</v>
      </c>
      <c r="T126" s="138">
        <v>0</v>
      </c>
      <c r="U126" s="138">
        <f>ROUND(E126*T126,2)</f>
        <v>0</v>
      </c>
      <c r="V126" s="138"/>
      <c r="W126" s="129" t="s">
        <v>978</v>
      </c>
      <c r="X126" s="129"/>
      <c r="Y126" s="129"/>
      <c r="Z126" s="129"/>
      <c r="AA126" s="129"/>
      <c r="AB126" s="129"/>
      <c r="AC126" s="129"/>
      <c r="AD126" s="129"/>
      <c r="AE126" s="129"/>
      <c r="AF126" s="129" t="s">
        <v>101</v>
      </c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</row>
    <row r="127" spans="1:59" ht="45" outlineLevel="1" x14ac:dyDescent="0.2">
      <c r="A127" s="136"/>
      <c r="B127" s="137"/>
      <c r="C127" s="237" t="s">
        <v>266</v>
      </c>
      <c r="D127" s="238"/>
      <c r="E127" s="238"/>
      <c r="F127" s="238"/>
      <c r="G127" s="2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 t="s">
        <v>103</v>
      </c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56" t="str">
        <f>C127</f>
        <v>kuchyňské a grilovací kleště na obracení smažených pokrmů - délka cca 40cm, nerezová ocel s perfektní silikonovými madly pro snadnější manipulaci.</v>
      </c>
      <c r="BA127" s="129"/>
      <c r="BB127" s="129"/>
      <c r="BC127" s="129"/>
      <c r="BD127" s="129"/>
      <c r="BE127" s="129"/>
      <c r="BF127" s="129"/>
      <c r="BG127" s="129"/>
    </row>
    <row r="128" spans="1:59" ht="22.5" outlineLevel="1" x14ac:dyDescent="0.2">
      <c r="A128" s="157">
        <v>54</v>
      </c>
      <c r="B128" s="158" t="s">
        <v>267</v>
      </c>
      <c r="C128" s="168" t="s">
        <v>268</v>
      </c>
      <c r="D128" s="159" t="s">
        <v>99</v>
      </c>
      <c r="E128" s="160">
        <v>6</v>
      </c>
      <c r="F128" s="161"/>
      <c r="G128" s="162">
        <f>ROUND(E128*F128,2)</f>
        <v>0</v>
      </c>
      <c r="H128" s="161">
        <v>0</v>
      </c>
      <c r="I128" s="162">
        <f>ROUND(E128*H128,2)</f>
        <v>0</v>
      </c>
      <c r="J128" s="161">
        <v>310</v>
      </c>
      <c r="K128" s="162">
        <f>ROUND(E128*J128,2)</f>
        <v>1860</v>
      </c>
      <c r="L128" s="162">
        <v>21</v>
      </c>
      <c r="M128" s="162">
        <f>G128*(1+L128/100)</f>
        <v>0</v>
      </c>
      <c r="N128" s="162">
        <v>0</v>
      </c>
      <c r="O128" s="162">
        <f>ROUND(E128*N128,2)</f>
        <v>0</v>
      </c>
      <c r="P128" s="162">
        <v>0</v>
      </c>
      <c r="Q128" s="162">
        <f>ROUND(E128*P128,2)</f>
        <v>0</v>
      </c>
      <c r="R128" s="162"/>
      <c r="S128" s="163" t="s">
        <v>100</v>
      </c>
      <c r="T128" s="138">
        <v>0</v>
      </c>
      <c r="U128" s="138">
        <f>ROUND(E128*T128,2)</f>
        <v>0</v>
      </c>
      <c r="V128" s="138"/>
      <c r="W128" s="129" t="s">
        <v>978</v>
      </c>
      <c r="X128" s="129"/>
      <c r="Y128" s="129"/>
      <c r="Z128" s="129"/>
      <c r="AA128" s="129"/>
      <c r="AB128" s="129"/>
      <c r="AC128" s="129"/>
      <c r="AD128" s="129"/>
      <c r="AE128" s="129"/>
      <c r="AF128" s="129" t="s">
        <v>101</v>
      </c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</row>
    <row r="129" spans="1:59" outlineLevel="1" x14ac:dyDescent="0.2">
      <c r="A129" s="149">
        <v>55</v>
      </c>
      <c r="B129" s="150" t="s">
        <v>269</v>
      </c>
      <c r="C129" s="166" t="s">
        <v>270</v>
      </c>
      <c r="D129" s="151" t="s">
        <v>99</v>
      </c>
      <c r="E129" s="152">
        <v>6</v>
      </c>
      <c r="F129" s="153"/>
      <c r="G129" s="154">
        <f>ROUND(E129*F129,2)</f>
        <v>0</v>
      </c>
      <c r="H129" s="153">
        <v>0</v>
      </c>
      <c r="I129" s="154">
        <f>ROUND(E129*H129,2)</f>
        <v>0</v>
      </c>
      <c r="J129" s="153">
        <v>228</v>
      </c>
      <c r="K129" s="154">
        <f>ROUND(E129*J129,2)</f>
        <v>1368</v>
      </c>
      <c r="L129" s="154">
        <v>21</v>
      </c>
      <c r="M129" s="154">
        <f>G129*(1+L129/100)</f>
        <v>0</v>
      </c>
      <c r="N129" s="154">
        <v>0</v>
      </c>
      <c r="O129" s="154">
        <f>ROUND(E129*N129,2)</f>
        <v>0</v>
      </c>
      <c r="P129" s="154">
        <v>0</v>
      </c>
      <c r="Q129" s="154">
        <f>ROUND(E129*P129,2)</f>
        <v>0</v>
      </c>
      <c r="R129" s="154"/>
      <c r="S129" s="155" t="s">
        <v>100</v>
      </c>
      <c r="T129" s="138">
        <v>0</v>
      </c>
      <c r="U129" s="138">
        <f>ROUND(E129*T129,2)</f>
        <v>0</v>
      </c>
      <c r="V129" s="138"/>
      <c r="W129" s="129" t="s">
        <v>978</v>
      </c>
      <c r="X129" s="129"/>
      <c r="Y129" s="129"/>
      <c r="Z129" s="129"/>
      <c r="AA129" s="129"/>
      <c r="AB129" s="129"/>
      <c r="AC129" s="129"/>
      <c r="AD129" s="129"/>
      <c r="AE129" s="129"/>
      <c r="AF129" s="129" t="s">
        <v>101</v>
      </c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</row>
    <row r="130" spans="1:59" ht="45" outlineLevel="1" x14ac:dyDescent="0.2">
      <c r="A130" s="136"/>
      <c r="B130" s="137"/>
      <c r="C130" s="237" t="s">
        <v>271</v>
      </c>
      <c r="D130" s="238"/>
      <c r="E130" s="238"/>
      <c r="F130" s="238"/>
      <c r="G130" s="2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 t="s">
        <v>103</v>
      </c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56" t="str">
        <f>C130</f>
        <v>váleček na těsto silikon + plast,  délka bez rukojeti 25 cm, odolný teplotám od -40°C až do +230°C, nepohlcuje pachy, snadno omyvatelný, možnost mytí i v myčce.</v>
      </c>
      <c r="BA130" s="129"/>
      <c r="BB130" s="129"/>
      <c r="BC130" s="129"/>
      <c r="BD130" s="129"/>
      <c r="BE130" s="129"/>
      <c r="BF130" s="129"/>
      <c r="BG130" s="129"/>
    </row>
    <row r="131" spans="1:59" outlineLevel="1" x14ac:dyDescent="0.2">
      <c r="A131" s="149">
        <v>56</v>
      </c>
      <c r="B131" s="150" t="s">
        <v>272</v>
      </c>
      <c r="C131" s="166" t="s">
        <v>273</v>
      </c>
      <c r="D131" s="151" t="s">
        <v>99</v>
      </c>
      <c r="E131" s="152">
        <v>6</v>
      </c>
      <c r="F131" s="153"/>
      <c r="G131" s="154">
        <f>ROUND(E131*F131,2)</f>
        <v>0</v>
      </c>
      <c r="H131" s="153">
        <v>0</v>
      </c>
      <c r="I131" s="154">
        <f>ROUND(E131*H131,2)</f>
        <v>0</v>
      </c>
      <c r="J131" s="153">
        <v>436</v>
      </c>
      <c r="K131" s="154">
        <f>ROUND(E131*J131,2)</f>
        <v>2616</v>
      </c>
      <c r="L131" s="154">
        <v>21</v>
      </c>
      <c r="M131" s="154">
        <f>G131*(1+L131/100)</f>
        <v>0</v>
      </c>
      <c r="N131" s="154">
        <v>0</v>
      </c>
      <c r="O131" s="154">
        <f>ROUND(E131*N131,2)</f>
        <v>0</v>
      </c>
      <c r="P131" s="154">
        <v>0</v>
      </c>
      <c r="Q131" s="154">
        <f>ROUND(E131*P131,2)</f>
        <v>0</v>
      </c>
      <c r="R131" s="154"/>
      <c r="S131" s="155" t="s">
        <v>100</v>
      </c>
      <c r="T131" s="138">
        <v>0</v>
      </c>
      <c r="U131" s="138">
        <f>ROUND(E131*T131,2)</f>
        <v>0</v>
      </c>
      <c r="V131" s="138"/>
      <c r="W131" s="129" t="s">
        <v>978</v>
      </c>
      <c r="X131" s="129"/>
      <c r="Y131" s="129"/>
      <c r="Z131" s="129"/>
      <c r="AA131" s="129"/>
      <c r="AB131" s="129"/>
      <c r="AC131" s="129"/>
      <c r="AD131" s="129"/>
      <c r="AE131" s="129"/>
      <c r="AF131" s="129" t="s">
        <v>101</v>
      </c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</row>
    <row r="132" spans="1:59" ht="45" outlineLevel="1" x14ac:dyDescent="0.2">
      <c r="A132" s="136"/>
      <c r="B132" s="137"/>
      <c r="C132" s="237" t="s">
        <v>274</v>
      </c>
      <c r="D132" s="238"/>
      <c r="E132" s="238"/>
      <c r="F132" s="238"/>
      <c r="G132" s="2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 t="s">
        <v>103</v>
      </c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56" t="str">
        <f>C132</f>
        <v>silikonový vál 58 x 48cm  , žáruvzdorný, snadno se čistí a neváže na sebe pachy , pro snadné měření váleného těsta a přesné krájení je opatřen rastrem (v cm).</v>
      </c>
      <c r="BA132" s="129"/>
      <c r="BB132" s="129"/>
      <c r="BC132" s="129"/>
      <c r="BD132" s="129"/>
      <c r="BE132" s="129"/>
      <c r="BF132" s="129"/>
      <c r="BG132" s="129"/>
    </row>
    <row r="133" spans="1:59" outlineLevel="1" x14ac:dyDescent="0.2">
      <c r="A133" s="149">
        <v>57</v>
      </c>
      <c r="B133" s="150" t="s">
        <v>275</v>
      </c>
      <c r="C133" s="166" t="s">
        <v>276</v>
      </c>
      <c r="D133" s="151" t="s">
        <v>99</v>
      </c>
      <c r="E133" s="152">
        <v>6</v>
      </c>
      <c r="F133" s="153"/>
      <c r="G133" s="154">
        <f>ROUND(E133*F133,2)</f>
        <v>0</v>
      </c>
      <c r="H133" s="153">
        <v>0</v>
      </c>
      <c r="I133" s="154">
        <f>ROUND(E133*H133,2)</f>
        <v>0</v>
      </c>
      <c r="J133" s="153">
        <v>166</v>
      </c>
      <c r="K133" s="154">
        <f>ROUND(E133*J133,2)</f>
        <v>996</v>
      </c>
      <c r="L133" s="154">
        <v>21</v>
      </c>
      <c r="M133" s="154">
        <f>G133*(1+L133/100)</f>
        <v>0</v>
      </c>
      <c r="N133" s="154">
        <v>0</v>
      </c>
      <c r="O133" s="154">
        <f>ROUND(E133*N133,2)</f>
        <v>0</v>
      </c>
      <c r="P133" s="154">
        <v>0</v>
      </c>
      <c r="Q133" s="154">
        <f>ROUND(E133*P133,2)</f>
        <v>0</v>
      </c>
      <c r="R133" s="154"/>
      <c r="S133" s="155" t="s">
        <v>100</v>
      </c>
      <c r="T133" s="138">
        <v>0</v>
      </c>
      <c r="U133" s="138">
        <f>ROUND(E133*T133,2)</f>
        <v>0</v>
      </c>
      <c r="V133" s="138"/>
      <c r="W133" s="129" t="s">
        <v>978</v>
      </c>
      <c r="X133" s="129"/>
      <c r="Y133" s="129"/>
      <c r="Z133" s="129"/>
      <c r="AA133" s="129"/>
      <c r="AB133" s="129"/>
      <c r="AC133" s="129"/>
      <c r="AD133" s="129"/>
      <c r="AE133" s="129"/>
      <c r="AF133" s="129" t="s">
        <v>101</v>
      </c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</row>
    <row r="134" spans="1:59" ht="22.5" outlineLevel="1" x14ac:dyDescent="0.2">
      <c r="A134" s="136"/>
      <c r="B134" s="137"/>
      <c r="C134" s="237" t="s">
        <v>277</v>
      </c>
      <c r="D134" s="238"/>
      <c r="E134" s="238"/>
      <c r="F134" s="238"/>
      <c r="G134" s="2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 t="s">
        <v>103</v>
      </c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</row>
    <row r="135" spans="1:59" outlineLevel="1" x14ac:dyDescent="0.2">
      <c r="A135" s="149">
        <v>58</v>
      </c>
      <c r="B135" s="150" t="s">
        <v>278</v>
      </c>
      <c r="C135" s="166" t="s">
        <v>279</v>
      </c>
      <c r="D135" s="151" t="s">
        <v>99</v>
      </c>
      <c r="E135" s="152">
        <v>6</v>
      </c>
      <c r="F135" s="153"/>
      <c r="G135" s="154">
        <f>ROUND(E135*F135,2)</f>
        <v>0</v>
      </c>
      <c r="H135" s="153">
        <v>0</v>
      </c>
      <c r="I135" s="154">
        <f>ROUND(E135*H135,2)</f>
        <v>0</v>
      </c>
      <c r="J135" s="153">
        <v>30</v>
      </c>
      <c r="K135" s="154">
        <f>ROUND(E135*J135,2)</f>
        <v>180</v>
      </c>
      <c r="L135" s="154">
        <v>21</v>
      </c>
      <c r="M135" s="154">
        <f>G135*(1+L135/100)</f>
        <v>0</v>
      </c>
      <c r="N135" s="154">
        <v>0</v>
      </c>
      <c r="O135" s="154">
        <f>ROUND(E135*N135,2)</f>
        <v>0</v>
      </c>
      <c r="P135" s="154">
        <v>0</v>
      </c>
      <c r="Q135" s="154">
        <f>ROUND(E135*P135,2)</f>
        <v>0</v>
      </c>
      <c r="R135" s="154"/>
      <c r="S135" s="155" t="s">
        <v>100</v>
      </c>
      <c r="T135" s="138">
        <v>0</v>
      </c>
      <c r="U135" s="138">
        <f>ROUND(E135*T135,2)</f>
        <v>0</v>
      </c>
      <c r="V135" s="138"/>
      <c r="W135" s="129" t="s">
        <v>978</v>
      </c>
      <c r="X135" s="129"/>
      <c r="Y135" s="129"/>
      <c r="Z135" s="129"/>
      <c r="AA135" s="129"/>
      <c r="AB135" s="129"/>
      <c r="AC135" s="129"/>
      <c r="AD135" s="129"/>
      <c r="AE135" s="129"/>
      <c r="AF135" s="129" t="s">
        <v>101</v>
      </c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</row>
    <row r="136" spans="1:59" ht="22.5" outlineLevel="1" x14ac:dyDescent="0.2">
      <c r="A136" s="136"/>
      <c r="B136" s="137"/>
      <c r="C136" s="237" t="s">
        <v>280</v>
      </c>
      <c r="D136" s="238"/>
      <c r="E136" s="238"/>
      <c r="F136" s="238"/>
      <c r="G136" s="2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 t="s">
        <v>103</v>
      </c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</row>
    <row r="137" spans="1:59" outlineLevel="1" x14ac:dyDescent="0.2">
      <c r="A137" s="149">
        <v>59</v>
      </c>
      <c r="B137" s="150" t="s">
        <v>281</v>
      </c>
      <c r="C137" s="166" t="s">
        <v>282</v>
      </c>
      <c r="D137" s="151" t="s">
        <v>99</v>
      </c>
      <c r="E137" s="152">
        <v>6</v>
      </c>
      <c r="F137" s="153"/>
      <c r="G137" s="154">
        <f>ROUND(E137*F137,2)</f>
        <v>0</v>
      </c>
      <c r="H137" s="153">
        <v>0</v>
      </c>
      <c r="I137" s="154">
        <f>ROUND(E137*H137,2)</f>
        <v>0</v>
      </c>
      <c r="J137" s="153">
        <v>66</v>
      </c>
      <c r="K137" s="154">
        <f>ROUND(E137*J137,2)</f>
        <v>396</v>
      </c>
      <c r="L137" s="154">
        <v>21</v>
      </c>
      <c r="M137" s="154">
        <f>G137*(1+L137/100)</f>
        <v>0</v>
      </c>
      <c r="N137" s="154">
        <v>0</v>
      </c>
      <c r="O137" s="154">
        <f>ROUND(E137*N137,2)</f>
        <v>0</v>
      </c>
      <c r="P137" s="154">
        <v>0</v>
      </c>
      <c r="Q137" s="154">
        <f>ROUND(E137*P137,2)</f>
        <v>0</v>
      </c>
      <c r="R137" s="154"/>
      <c r="S137" s="155" t="s">
        <v>100</v>
      </c>
      <c r="T137" s="138">
        <v>0</v>
      </c>
      <c r="U137" s="138">
        <f>ROUND(E137*T137,2)</f>
        <v>0</v>
      </c>
      <c r="V137" s="138"/>
      <c r="W137" s="129" t="s">
        <v>978</v>
      </c>
      <c r="X137" s="129"/>
      <c r="Y137" s="129"/>
      <c r="Z137" s="129"/>
      <c r="AA137" s="129"/>
      <c r="AB137" s="129"/>
      <c r="AC137" s="129"/>
      <c r="AD137" s="129"/>
      <c r="AE137" s="129"/>
      <c r="AF137" s="129" t="s">
        <v>101</v>
      </c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</row>
    <row r="138" spans="1:59" ht="33.75" outlineLevel="1" x14ac:dyDescent="0.2">
      <c r="A138" s="136"/>
      <c r="B138" s="137"/>
      <c r="C138" s="237" t="s">
        <v>283</v>
      </c>
      <c r="D138" s="238"/>
      <c r="E138" s="238"/>
      <c r="F138" s="238"/>
      <c r="G138" s="2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 t="s">
        <v>103</v>
      </c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</row>
    <row r="139" spans="1:59" outlineLevel="1" x14ac:dyDescent="0.2">
      <c r="A139" s="149">
        <v>60</v>
      </c>
      <c r="B139" s="150" t="s">
        <v>284</v>
      </c>
      <c r="C139" s="166" t="s">
        <v>285</v>
      </c>
      <c r="D139" s="151" t="s">
        <v>99</v>
      </c>
      <c r="E139" s="152">
        <v>6</v>
      </c>
      <c r="F139" s="153"/>
      <c r="G139" s="154">
        <f>ROUND(E139*F139,2)</f>
        <v>0</v>
      </c>
      <c r="H139" s="153">
        <v>0</v>
      </c>
      <c r="I139" s="154">
        <f>ROUND(E139*H139,2)</f>
        <v>0</v>
      </c>
      <c r="J139" s="153">
        <v>219</v>
      </c>
      <c r="K139" s="154">
        <f>ROUND(E139*J139,2)</f>
        <v>1314</v>
      </c>
      <c r="L139" s="154">
        <v>21</v>
      </c>
      <c r="M139" s="154">
        <f>G139*(1+L139/100)</f>
        <v>0</v>
      </c>
      <c r="N139" s="154">
        <v>0</v>
      </c>
      <c r="O139" s="154">
        <f>ROUND(E139*N139,2)</f>
        <v>0</v>
      </c>
      <c r="P139" s="154">
        <v>0</v>
      </c>
      <c r="Q139" s="154">
        <f>ROUND(E139*P139,2)</f>
        <v>0</v>
      </c>
      <c r="R139" s="154"/>
      <c r="S139" s="155" t="s">
        <v>100</v>
      </c>
      <c r="T139" s="138">
        <v>0</v>
      </c>
      <c r="U139" s="138">
        <f>ROUND(E139*T139,2)</f>
        <v>0</v>
      </c>
      <c r="V139" s="138"/>
      <c r="W139" s="129" t="s">
        <v>978</v>
      </c>
      <c r="X139" s="129"/>
      <c r="Y139" s="129"/>
      <c r="Z139" s="129"/>
      <c r="AA139" s="129"/>
      <c r="AB139" s="129"/>
      <c r="AC139" s="129"/>
      <c r="AD139" s="129"/>
      <c r="AE139" s="129"/>
      <c r="AF139" s="129" t="s">
        <v>101</v>
      </c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</row>
    <row r="140" spans="1:59" ht="56.25" outlineLevel="1" x14ac:dyDescent="0.2">
      <c r="A140" s="136"/>
      <c r="B140" s="137"/>
      <c r="C140" s="237" t="s">
        <v>286</v>
      </c>
      <c r="D140" s="238"/>
      <c r="E140" s="238"/>
      <c r="F140" s="238"/>
      <c r="G140" s="2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 t="s">
        <v>103</v>
      </c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56" t="str">
        <f>C140</f>
        <v>lis na česnek vyrobený z lesklé nerez oceli s matnou rukojetí. Rukojeť je opatřeba otvory pro zavěšení, po jejím otočení se lis snadno vyčistí zabudovaným čističem. Vhodný do myčky na nádobí. Délka: 19 cm</v>
      </c>
      <c r="BA140" s="129"/>
      <c r="BB140" s="129"/>
      <c r="BC140" s="129"/>
      <c r="BD140" s="129"/>
      <c r="BE140" s="129"/>
      <c r="BF140" s="129"/>
      <c r="BG140" s="129"/>
    </row>
    <row r="141" spans="1:59" outlineLevel="1" x14ac:dyDescent="0.2">
      <c r="A141" s="149">
        <v>61</v>
      </c>
      <c r="B141" s="150" t="s">
        <v>287</v>
      </c>
      <c r="C141" s="166" t="s">
        <v>288</v>
      </c>
      <c r="D141" s="151" t="s">
        <v>99</v>
      </c>
      <c r="E141" s="152">
        <v>12</v>
      </c>
      <c r="F141" s="153"/>
      <c r="G141" s="154">
        <f>ROUND(E141*F141,2)</f>
        <v>0</v>
      </c>
      <c r="H141" s="153">
        <v>0</v>
      </c>
      <c r="I141" s="154">
        <f>ROUND(E141*H141,2)</f>
        <v>0</v>
      </c>
      <c r="J141" s="153">
        <v>332</v>
      </c>
      <c r="K141" s="154">
        <f>ROUND(E141*J141,2)</f>
        <v>3984</v>
      </c>
      <c r="L141" s="154">
        <v>21</v>
      </c>
      <c r="M141" s="154">
        <f>G141*(1+L141/100)</f>
        <v>0</v>
      </c>
      <c r="N141" s="154">
        <v>0</v>
      </c>
      <c r="O141" s="154">
        <f>ROUND(E141*N141,2)</f>
        <v>0</v>
      </c>
      <c r="P141" s="154">
        <v>0</v>
      </c>
      <c r="Q141" s="154">
        <f>ROUND(E141*P141,2)</f>
        <v>0</v>
      </c>
      <c r="R141" s="154"/>
      <c r="S141" s="155" t="s">
        <v>100</v>
      </c>
      <c r="T141" s="138">
        <v>0</v>
      </c>
      <c r="U141" s="138">
        <f>ROUND(E141*T141,2)</f>
        <v>0</v>
      </c>
      <c r="V141" s="138"/>
      <c r="W141" s="129" t="s">
        <v>978</v>
      </c>
      <c r="X141" s="129"/>
      <c r="Y141" s="129"/>
      <c r="Z141" s="129"/>
      <c r="AA141" s="129"/>
      <c r="AB141" s="129"/>
      <c r="AC141" s="129"/>
      <c r="AD141" s="129"/>
      <c r="AE141" s="129"/>
      <c r="AF141" s="129" t="s">
        <v>101</v>
      </c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</row>
    <row r="142" spans="1:59" ht="45" outlineLevel="1" x14ac:dyDescent="0.2">
      <c r="A142" s="136"/>
      <c r="B142" s="137"/>
      <c r="C142" s="237" t="s">
        <v>289</v>
      </c>
      <c r="D142" s="238"/>
      <c r="E142" s="238"/>
      <c r="F142" s="238"/>
      <c r="G142" s="2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 t="s">
        <v>103</v>
      </c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56" t="str">
        <f>C142</f>
        <v>Prkénko krájecí antibakteriální sada 3 ks - rozměry: 25,3 x 14,5 x 0,9 cm / 32 x 19.8 x 0.9 cm / 40 x 24 x 0.9 cm, robustní, nerozbitný syntetický materiál, snadno čistitelné, antibakteriální</v>
      </c>
      <c r="BA142" s="129"/>
      <c r="BB142" s="129"/>
      <c r="BC142" s="129"/>
      <c r="BD142" s="129"/>
      <c r="BE142" s="129"/>
      <c r="BF142" s="129"/>
      <c r="BG142" s="129"/>
    </row>
    <row r="143" spans="1:59" outlineLevel="1" x14ac:dyDescent="0.2">
      <c r="A143" s="149">
        <v>62</v>
      </c>
      <c r="B143" s="150" t="s">
        <v>290</v>
      </c>
      <c r="C143" s="166" t="s">
        <v>291</v>
      </c>
      <c r="D143" s="151" t="s">
        <v>99</v>
      </c>
      <c r="E143" s="152">
        <v>6</v>
      </c>
      <c r="F143" s="153"/>
      <c r="G143" s="154">
        <f>ROUND(E143*F143,2)</f>
        <v>0</v>
      </c>
      <c r="H143" s="153">
        <v>0</v>
      </c>
      <c r="I143" s="154">
        <f>ROUND(E143*H143,2)</f>
        <v>0</v>
      </c>
      <c r="J143" s="153">
        <v>28</v>
      </c>
      <c r="K143" s="154">
        <f>ROUND(E143*J143,2)</f>
        <v>168</v>
      </c>
      <c r="L143" s="154">
        <v>21</v>
      </c>
      <c r="M143" s="154">
        <f>G143*(1+L143/100)</f>
        <v>0</v>
      </c>
      <c r="N143" s="154">
        <v>0</v>
      </c>
      <c r="O143" s="154">
        <f>ROUND(E143*N143,2)</f>
        <v>0</v>
      </c>
      <c r="P143" s="154">
        <v>0</v>
      </c>
      <c r="Q143" s="154">
        <f>ROUND(E143*P143,2)</f>
        <v>0</v>
      </c>
      <c r="R143" s="154"/>
      <c r="S143" s="155" t="s">
        <v>100</v>
      </c>
      <c r="T143" s="138">
        <v>0</v>
      </c>
      <c r="U143" s="138">
        <f>ROUND(E143*T143,2)</f>
        <v>0</v>
      </c>
      <c r="V143" s="138"/>
      <c r="W143" s="129" t="s">
        <v>978</v>
      </c>
      <c r="X143" s="129"/>
      <c r="Y143" s="129"/>
      <c r="Z143" s="129"/>
      <c r="AA143" s="129"/>
      <c r="AB143" s="129"/>
      <c r="AC143" s="129"/>
      <c r="AD143" s="129"/>
      <c r="AE143" s="129"/>
      <c r="AF143" s="129" t="s">
        <v>101</v>
      </c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</row>
    <row r="144" spans="1:59" ht="33.75" outlineLevel="1" x14ac:dyDescent="0.2">
      <c r="A144" s="136"/>
      <c r="B144" s="137"/>
      <c r="C144" s="237" t="s">
        <v>292</v>
      </c>
      <c r="D144" s="238"/>
      <c r="E144" s="238"/>
      <c r="F144" s="238"/>
      <c r="G144" s="2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 t="s">
        <v>103</v>
      </c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</row>
    <row r="145" spans="1:59" outlineLevel="1" x14ac:dyDescent="0.2">
      <c r="A145" s="149">
        <v>63</v>
      </c>
      <c r="B145" s="150" t="s">
        <v>293</v>
      </c>
      <c r="C145" s="166" t="s">
        <v>291</v>
      </c>
      <c r="D145" s="151" t="s">
        <v>99</v>
      </c>
      <c r="E145" s="152">
        <v>6</v>
      </c>
      <c r="F145" s="153"/>
      <c r="G145" s="154">
        <f>ROUND(E145*F145,2)</f>
        <v>0</v>
      </c>
      <c r="H145" s="153">
        <v>0</v>
      </c>
      <c r="I145" s="154">
        <f>ROUND(E145*H145,2)</f>
        <v>0</v>
      </c>
      <c r="J145" s="153">
        <v>32</v>
      </c>
      <c r="K145" s="154">
        <f>ROUND(E145*J145,2)</f>
        <v>192</v>
      </c>
      <c r="L145" s="154">
        <v>21</v>
      </c>
      <c r="M145" s="154">
        <f>G145*(1+L145/100)</f>
        <v>0</v>
      </c>
      <c r="N145" s="154">
        <v>0</v>
      </c>
      <c r="O145" s="154">
        <f>ROUND(E145*N145,2)</f>
        <v>0</v>
      </c>
      <c r="P145" s="154">
        <v>0</v>
      </c>
      <c r="Q145" s="154">
        <f>ROUND(E145*P145,2)</f>
        <v>0</v>
      </c>
      <c r="R145" s="154"/>
      <c r="S145" s="155" t="s">
        <v>100</v>
      </c>
      <c r="T145" s="138">
        <v>0</v>
      </c>
      <c r="U145" s="138">
        <f>ROUND(E145*T145,2)</f>
        <v>0</v>
      </c>
      <c r="V145" s="138"/>
      <c r="W145" s="129" t="s">
        <v>978</v>
      </c>
      <c r="X145" s="129"/>
      <c r="Y145" s="129"/>
      <c r="Z145" s="129"/>
      <c r="AA145" s="129"/>
      <c r="AB145" s="129"/>
      <c r="AC145" s="129"/>
      <c r="AD145" s="129"/>
      <c r="AE145" s="129"/>
      <c r="AF145" s="129" t="s">
        <v>101</v>
      </c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</row>
    <row r="146" spans="1:59" ht="33.75" outlineLevel="1" x14ac:dyDescent="0.2">
      <c r="A146" s="136"/>
      <c r="B146" s="137"/>
      <c r="C146" s="237" t="s">
        <v>294</v>
      </c>
      <c r="D146" s="238"/>
      <c r="E146" s="238"/>
      <c r="F146" s="238"/>
      <c r="G146" s="2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 t="s">
        <v>103</v>
      </c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</row>
    <row r="147" spans="1:59" ht="22.5" outlineLevel="1" x14ac:dyDescent="0.2">
      <c r="A147" s="157">
        <v>64</v>
      </c>
      <c r="B147" s="158" t="s">
        <v>295</v>
      </c>
      <c r="C147" s="168" t="s">
        <v>296</v>
      </c>
      <c r="D147" s="159" t="s">
        <v>99</v>
      </c>
      <c r="E147" s="160">
        <v>6</v>
      </c>
      <c r="F147" s="161"/>
      <c r="G147" s="162">
        <f>ROUND(E147*F147,2)</f>
        <v>0</v>
      </c>
      <c r="H147" s="161">
        <v>0</v>
      </c>
      <c r="I147" s="162">
        <f>ROUND(E147*H147,2)</f>
        <v>0</v>
      </c>
      <c r="J147" s="161">
        <v>278</v>
      </c>
      <c r="K147" s="162">
        <f>ROUND(E147*J147,2)</f>
        <v>1668</v>
      </c>
      <c r="L147" s="162">
        <v>21</v>
      </c>
      <c r="M147" s="162">
        <f>G147*(1+L147/100)</f>
        <v>0</v>
      </c>
      <c r="N147" s="162">
        <v>0</v>
      </c>
      <c r="O147" s="162">
        <f>ROUND(E147*N147,2)</f>
        <v>0</v>
      </c>
      <c r="P147" s="162">
        <v>0</v>
      </c>
      <c r="Q147" s="162">
        <f>ROUND(E147*P147,2)</f>
        <v>0</v>
      </c>
      <c r="R147" s="162"/>
      <c r="S147" s="163" t="s">
        <v>100</v>
      </c>
      <c r="T147" s="138">
        <v>0</v>
      </c>
      <c r="U147" s="138">
        <f>ROUND(E147*T147,2)</f>
        <v>0</v>
      </c>
      <c r="V147" s="138"/>
      <c r="W147" s="129" t="s">
        <v>978</v>
      </c>
      <c r="X147" s="129"/>
      <c r="Y147" s="129"/>
      <c r="Z147" s="129"/>
      <c r="AA147" s="129"/>
      <c r="AB147" s="129"/>
      <c r="AC147" s="129"/>
      <c r="AD147" s="129"/>
      <c r="AE147" s="129"/>
      <c r="AF147" s="129" t="s">
        <v>101</v>
      </c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</row>
    <row r="148" spans="1:59" outlineLevel="1" x14ac:dyDescent="0.2">
      <c r="A148" s="157">
        <v>65</v>
      </c>
      <c r="B148" s="158" t="s">
        <v>297</v>
      </c>
      <c r="C148" s="168" t="s">
        <v>298</v>
      </c>
      <c r="D148" s="159" t="s">
        <v>99</v>
      </c>
      <c r="E148" s="160">
        <v>6</v>
      </c>
      <c r="F148" s="161"/>
      <c r="G148" s="162">
        <f>ROUND(E148*F148,2)</f>
        <v>0</v>
      </c>
      <c r="H148" s="161">
        <v>0</v>
      </c>
      <c r="I148" s="162">
        <f>ROUND(E148*H148,2)</f>
        <v>0</v>
      </c>
      <c r="J148" s="161">
        <v>36</v>
      </c>
      <c r="K148" s="162">
        <f>ROUND(E148*J148,2)</f>
        <v>216</v>
      </c>
      <c r="L148" s="162">
        <v>21</v>
      </c>
      <c r="M148" s="162">
        <f>G148*(1+L148/100)</f>
        <v>0</v>
      </c>
      <c r="N148" s="162">
        <v>0</v>
      </c>
      <c r="O148" s="162">
        <f>ROUND(E148*N148,2)</f>
        <v>0</v>
      </c>
      <c r="P148" s="162">
        <v>0</v>
      </c>
      <c r="Q148" s="162">
        <f>ROUND(E148*P148,2)</f>
        <v>0</v>
      </c>
      <c r="R148" s="162"/>
      <c r="S148" s="163" t="s">
        <v>100</v>
      </c>
      <c r="T148" s="138">
        <v>0</v>
      </c>
      <c r="U148" s="138">
        <f>ROUND(E148*T148,2)</f>
        <v>0</v>
      </c>
      <c r="V148" s="138"/>
      <c r="W148" s="129" t="s">
        <v>978</v>
      </c>
      <c r="X148" s="129"/>
      <c r="Y148" s="129"/>
      <c r="Z148" s="129"/>
      <c r="AA148" s="129"/>
      <c r="AB148" s="129"/>
      <c r="AC148" s="129"/>
      <c r="AD148" s="129"/>
      <c r="AE148" s="129"/>
      <c r="AF148" s="129" t="s">
        <v>101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</row>
    <row r="149" spans="1:59" outlineLevel="1" x14ac:dyDescent="0.2">
      <c r="A149" s="149">
        <v>66</v>
      </c>
      <c r="B149" s="150" t="s">
        <v>299</v>
      </c>
      <c r="C149" s="166" t="s">
        <v>300</v>
      </c>
      <c r="D149" s="151" t="s">
        <v>99</v>
      </c>
      <c r="E149" s="152">
        <v>6</v>
      </c>
      <c r="F149" s="153"/>
      <c r="G149" s="154">
        <f>ROUND(E149*F149,2)</f>
        <v>0</v>
      </c>
      <c r="H149" s="153">
        <v>0</v>
      </c>
      <c r="I149" s="154">
        <f>ROUND(E149*H149,2)</f>
        <v>0</v>
      </c>
      <c r="J149" s="153">
        <v>108</v>
      </c>
      <c r="K149" s="154">
        <f>ROUND(E149*J149,2)</f>
        <v>648</v>
      </c>
      <c r="L149" s="154">
        <v>21</v>
      </c>
      <c r="M149" s="154">
        <f>G149*(1+L149/100)</f>
        <v>0</v>
      </c>
      <c r="N149" s="154">
        <v>0</v>
      </c>
      <c r="O149" s="154">
        <f>ROUND(E149*N149,2)</f>
        <v>0</v>
      </c>
      <c r="P149" s="154">
        <v>0</v>
      </c>
      <c r="Q149" s="154">
        <f>ROUND(E149*P149,2)</f>
        <v>0</v>
      </c>
      <c r="R149" s="154"/>
      <c r="S149" s="155" t="s">
        <v>100</v>
      </c>
      <c r="T149" s="138">
        <v>0</v>
      </c>
      <c r="U149" s="138">
        <f>ROUND(E149*T149,2)</f>
        <v>0</v>
      </c>
      <c r="V149" s="138"/>
      <c r="W149" s="129" t="s">
        <v>978</v>
      </c>
      <c r="X149" s="129"/>
      <c r="Y149" s="129"/>
      <c r="Z149" s="129"/>
      <c r="AA149" s="129"/>
      <c r="AB149" s="129"/>
      <c r="AC149" s="129"/>
      <c r="AD149" s="129"/>
      <c r="AE149" s="129"/>
      <c r="AF149" s="129" t="s">
        <v>101</v>
      </c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</row>
    <row r="150" spans="1:59" ht="22.5" outlineLevel="1" x14ac:dyDescent="0.2">
      <c r="A150" s="136"/>
      <c r="B150" s="137"/>
      <c r="C150" s="237" t="s">
        <v>301</v>
      </c>
      <c r="D150" s="238"/>
      <c r="E150" s="238"/>
      <c r="F150" s="238"/>
      <c r="G150" s="2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 t="s">
        <v>103</v>
      </c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</row>
    <row r="151" spans="1:59" outlineLevel="1" x14ac:dyDescent="0.2">
      <c r="A151" s="149">
        <v>67</v>
      </c>
      <c r="B151" s="150" t="s">
        <v>302</v>
      </c>
      <c r="C151" s="166" t="s">
        <v>303</v>
      </c>
      <c r="D151" s="151" t="s">
        <v>99</v>
      </c>
      <c r="E151" s="152">
        <v>6</v>
      </c>
      <c r="F151" s="153"/>
      <c r="G151" s="154">
        <f>ROUND(E151*F151,2)</f>
        <v>0</v>
      </c>
      <c r="H151" s="153">
        <v>0</v>
      </c>
      <c r="I151" s="154">
        <f>ROUND(E151*H151,2)</f>
        <v>0</v>
      </c>
      <c r="J151" s="153">
        <v>185</v>
      </c>
      <c r="K151" s="154">
        <f>ROUND(E151*J151,2)</f>
        <v>1110</v>
      </c>
      <c r="L151" s="154">
        <v>21</v>
      </c>
      <c r="M151" s="154">
        <f>G151*(1+L151/100)</f>
        <v>0</v>
      </c>
      <c r="N151" s="154">
        <v>0</v>
      </c>
      <c r="O151" s="154">
        <f>ROUND(E151*N151,2)</f>
        <v>0</v>
      </c>
      <c r="P151" s="154">
        <v>0</v>
      </c>
      <c r="Q151" s="154">
        <f>ROUND(E151*P151,2)</f>
        <v>0</v>
      </c>
      <c r="R151" s="154"/>
      <c r="S151" s="155" t="s">
        <v>100</v>
      </c>
      <c r="T151" s="138">
        <v>0</v>
      </c>
      <c r="U151" s="138">
        <f>ROUND(E151*T151,2)</f>
        <v>0</v>
      </c>
      <c r="V151" s="138"/>
      <c r="W151" s="129" t="s">
        <v>978</v>
      </c>
      <c r="X151" s="129"/>
      <c r="Y151" s="129"/>
      <c r="Z151" s="129"/>
      <c r="AA151" s="129"/>
      <c r="AB151" s="129"/>
      <c r="AC151" s="129"/>
      <c r="AD151" s="129"/>
      <c r="AE151" s="129"/>
      <c r="AF151" s="129" t="s">
        <v>101</v>
      </c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</row>
    <row r="152" spans="1:59" ht="45" outlineLevel="1" x14ac:dyDescent="0.2">
      <c r="A152" s="136"/>
      <c r="B152" s="137"/>
      <c r="C152" s="237" t="s">
        <v>304</v>
      </c>
      <c r="D152" s="238"/>
      <c r="E152" s="238"/>
      <c r="F152" s="238"/>
      <c r="G152" s="2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 t="s">
        <v>103</v>
      </c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56" t="str">
        <f>C152</f>
        <v>tác plastový 46 x 32 cm, výška 4,5 cm, protiskluzová úprava uvnitř i na dně tácu, materiál - plast (polypropylen), snadno se udržuje, lze mýt v myčce na nádobí</v>
      </c>
      <c r="BA152" s="129"/>
      <c r="BB152" s="129"/>
      <c r="BC152" s="129"/>
      <c r="BD152" s="129"/>
      <c r="BE152" s="129"/>
      <c r="BF152" s="129"/>
      <c r="BG152" s="129"/>
    </row>
    <row r="153" spans="1:59" outlineLevel="1" x14ac:dyDescent="0.2">
      <c r="A153" s="149">
        <v>68</v>
      </c>
      <c r="B153" s="150" t="s">
        <v>305</v>
      </c>
      <c r="C153" s="166" t="s">
        <v>306</v>
      </c>
      <c r="D153" s="151" t="s">
        <v>99</v>
      </c>
      <c r="E153" s="152">
        <v>2</v>
      </c>
      <c r="F153" s="153"/>
      <c r="G153" s="154">
        <f>ROUND(E153*F153,2)</f>
        <v>0</v>
      </c>
      <c r="H153" s="153">
        <v>0</v>
      </c>
      <c r="I153" s="154">
        <f>ROUND(E153*H153,2)</f>
        <v>0</v>
      </c>
      <c r="J153" s="153">
        <v>916</v>
      </c>
      <c r="K153" s="154">
        <f>ROUND(E153*J153,2)</f>
        <v>1832</v>
      </c>
      <c r="L153" s="154">
        <v>21</v>
      </c>
      <c r="M153" s="154">
        <f>G153*(1+L153/100)</f>
        <v>0</v>
      </c>
      <c r="N153" s="154">
        <v>0</v>
      </c>
      <c r="O153" s="154">
        <f>ROUND(E153*N153,2)</f>
        <v>0</v>
      </c>
      <c r="P153" s="154">
        <v>0</v>
      </c>
      <c r="Q153" s="154">
        <f>ROUND(E153*P153,2)</f>
        <v>0</v>
      </c>
      <c r="R153" s="154"/>
      <c r="S153" s="155" t="s">
        <v>100</v>
      </c>
      <c r="T153" s="138">
        <v>0</v>
      </c>
      <c r="U153" s="138">
        <f>ROUND(E153*T153,2)</f>
        <v>0</v>
      </c>
      <c r="V153" s="138"/>
      <c r="W153" s="129" t="s">
        <v>978</v>
      </c>
      <c r="X153" s="129"/>
      <c r="Y153" s="129"/>
      <c r="Z153" s="129"/>
      <c r="AA153" s="129"/>
      <c r="AB153" s="129"/>
      <c r="AC153" s="129"/>
      <c r="AD153" s="129"/>
      <c r="AE153" s="129"/>
      <c r="AF153" s="129" t="s">
        <v>101</v>
      </c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</row>
    <row r="154" spans="1:59" ht="78.75" outlineLevel="1" x14ac:dyDescent="0.2">
      <c r="A154" s="136"/>
      <c r="B154" s="137"/>
      <c r="C154" s="237" t="s">
        <v>307</v>
      </c>
      <c r="D154" s="238"/>
      <c r="E154" s="238"/>
      <c r="F154" s="238"/>
      <c r="G154" s="2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 t="s">
        <v>103</v>
      </c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56" t="str">
        <f>C154</f>
        <v>litinový pekáč s poklicí - oválný,  vyrobený z 2 mm silného plechu, na kterém je smalt, je vhodný do každého typu trouby i na všechny druhy ohřevu včetně indukce, může se umývat v myčce nádobí. Pečící prostor: 33 x 25 centimetrů, délka s držadly 40 cm, výška bez poklice 10,5 cm, výška s poklicí 14 cm</v>
      </c>
      <c r="BA154" s="129"/>
      <c r="BB154" s="129"/>
      <c r="BC154" s="129"/>
      <c r="BD154" s="129"/>
      <c r="BE154" s="129"/>
      <c r="BF154" s="129"/>
      <c r="BG154" s="129"/>
    </row>
    <row r="155" spans="1:59" outlineLevel="1" x14ac:dyDescent="0.2">
      <c r="A155" s="149">
        <v>69</v>
      </c>
      <c r="B155" s="150" t="s">
        <v>308</v>
      </c>
      <c r="C155" s="166" t="s">
        <v>309</v>
      </c>
      <c r="D155" s="151" t="s">
        <v>99</v>
      </c>
      <c r="E155" s="152">
        <v>6</v>
      </c>
      <c r="F155" s="153"/>
      <c r="G155" s="154">
        <f>ROUND(E155*F155,2)</f>
        <v>0</v>
      </c>
      <c r="H155" s="153">
        <v>0</v>
      </c>
      <c r="I155" s="154">
        <f>ROUND(E155*H155,2)</f>
        <v>0</v>
      </c>
      <c r="J155" s="153">
        <v>250</v>
      </c>
      <c r="K155" s="154">
        <f>ROUND(E155*J155,2)</f>
        <v>1500</v>
      </c>
      <c r="L155" s="154">
        <v>21</v>
      </c>
      <c r="M155" s="154">
        <f>G155*(1+L155/100)</f>
        <v>0</v>
      </c>
      <c r="N155" s="154">
        <v>0</v>
      </c>
      <c r="O155" s="154">
        <f>ROUND(E155*N155,2)</f>
        <v>0</v>
      </c>
      <c r="P155" s="154">
        <v>0</v>
      </c>
      <c r="Q155" s="154">
        <f>ROUND(E155*P155,2)</f>
        <v>0</v>
      </c>
      <c r="R155" s="154"/>
      <c r="S155" s="155" t="s">
        <v>100</v>
      </c>
      <c r="T155" s="138">
        <v>0</v>
      </c>
      <c r="U155" s="138">
        <f>ROUND(E155*T155,2)</f>
        <v>0</v>
      </c>
      <c r="V155" s="138"/>
      <c r="W155" s="129" t="s">
        <v>978</v>
      </c>
      <c r="X155" s="129"/>
      <c r="Y155" s="129"/>
      <c r="Z155" s="129"/>
      <c r="AA155" s="129"/>
      <c r="AB155" s="129"/>
      <c r="AC155" s="129"/>
      <c r="AD155" s="129"/>
      <c r="AE155" s="129"/>
      <c r="AF155" s="129" t="s">
        <v>101</v>
      </c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</row>
    <row r="156" spans="1:59" ht="56.25" outlineLevel="1" x14ac:dyDescent="0.2">
      <c r="A156" s="136"/>
      <c r="B156" s="137"/>
      <c r="C156" s="237" t="s">
        <v>310</v>
      </c>
      <c r="D156" s="238"/>
      <c r="E156" s="238"/>
      <c r="F156" s="238"/>
      <c r="G156" s="2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 t="s">
        <v>103</v>
      </c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56" t="str">
        <f>C156</f>
        <v>zapékací mísa  obdélníková  32x20 cm  z  prvotřídního silnostěnného porcelánu, odolná vůči teplotám od -18 do + 240 °C, vhodná do všech typů kuchyňských trub, včetně mikrovlnné, vkládat do trouby lze přímo z mrazničky. Vhodné do myčky.</v>
      </c>
      <c r="BA156" s="129"/>
      <c r="BB156" s="129"/>
      <c r="BC156" s="129"/>
      <c r="BD156" s="129"/>
      <c r="BE156" s="129"/>
      <c r="BF156" s="129"/>
      <c r="BG156" s="129"/>
    </row>
    <row r="157" spans="1:59" ht="22.5" outlineLevel="1" x14ac:dyDescent="0.2">
      <c r="A157" s="157">
        <v>70</v>
      </c>
      <c r="B157" s="158" t="s">
        <v>311</v>
      </c>
      <c r="C157" s="168" t="s">
        <v>312</v>
      </c>
      <c r="D157" s="159" t="s">
        <v>99</v>
      </c>
      <c r="E157" s="160">
        <v>3</v>
      </c>
      <c r="F157" s="161"/>
      <c r="G157" s="162">
        <f>ROUND(E157*F157,2)</f>
        <v>0</v>
      </c>
      <c r="H157" s="161">
        <v>0</v>
      </c>
      <c r="I157" s="162">
        <f>ROUND(E157*H157,2)</f>
        <v>0</v>
      </c>
      <c r="J157" s="161">
        <v>374</v>
      </c>
      <c r="K157" s="162">
        <f>ROUND(E157*J157,2)</f>
        <v>1122</v>
      </c>
      <c r="L157" s="162">
        <v>21</v>
      </c>
      <c r="M157" s="162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2"/>
      <c r="S157" s="163" t="s">
        <v>100</v>
      </c>
      <c r="T157" s="138">
        <v>0</v>
      </c>
      <c r="U157" s="138">
        <f>ROUND(E157*T157,2)</f>
        <v>0</v>
      </c>
      <c r="V157" s="138"/>
      <c r="W157" s="129" t="s">
        <v>978</v>
      </c>
      <c r="X157" s="129"/>
      <c r="Y157" s="129"/>
      <c r="Z157" s="129"/>
      <c r="AA157" s="129"/>
      <c r="AB157" s="129"/>
      <c r="AC157" s="129"/>
      <c r="AD157" s="129"/>
      <c r="AE157" s="129"/>
      <c r="AF157" s="129" t="s">
        <v>101</v>
      </c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</row>
    <row r="158" spans="1:59" outlineLevel="1" x14ac:dyDescent="0.2">
      <c r="A158" s="157">
        <v>71</v>
      </c>
      <c r="B158" s="158" t="s">
        <v>313</v>
      </c>
      <c r="C158" s="168" t="s">
        <v>314</v>
      </c>
      <c r="D158" s="159" t="s">
        <v>99</v>
      </c>
      <c r="E158" s="160">
        <v>3</v>
      </c>
      <c r="F158" s="161"/>
      <c r="G158" s="162">
        <f>ROUND(E158*F158,2)</f>
        <v>0</v>
      </c>
      <c r="H158" s="161">
        <v>0</v>
      </c>
      <c r="I158" s="162">
        <f>ROUND(E158*H158,2)</f>
        <v>0</v>
      </c>
      <c r="J158" s="161">
        <v>290</v>
      </c>
      <c r="K158" s="162">
        <f>ROUND(E158*J158,2)</f>
        <v>870</v>
      </c>
      <c r="L158" s="162">
        <v>21</v>
      </c>
      <c r="M158" s="162">
        <f>G158*(1+L158/100)</f>
        <v>0</v>
      </c>
      <c r="N158" s="162">
        <v>0</v>
      </c>
      <c r="O158" s="162">
        <f>ROUND(E158*N158,2)</f>
        <v>0</v>
      </c>
      <c r="P158" s="162">
        <v>0</v>
      </c>
      <c r="Q158" s="162">
        <f>ROUND(E158*P158,2)</f>
        <v>0</v>
      </c>
      <c r="R158" s="162"/>
      <c r="S158" s="163" t="s">
        <v>100</v>
      </c>
      <c r="T158" s="138">
        <v>0</v>
      </c>
      <c r="U158" s="138">
        <f>ROUND(E158*T158,2)</f>
        <v>0</v>
      </c>
      <c r="V158" s="138"/>
      <c r="W158" s="129" t="s">
        <v>978</v>
      </c>
      <c r="X158" s="129"/>
      <c r="Y158" s="129"/>
      <c r="Z158" s="129"/>
      <c r="AA158" s="129"/>
      <c r="AB158" s="129"/>
      <c r="AC158" s="129"/>
      <c r="AD158" s="129"/>
      <c r="AE158" s="129"/>
      <c r="AF158" s="129" t="s">
        <v>101</v>
      </c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</row>
    <row r="159" spans="1:59" outlineLevel="1" x14ac:dyDescent="0.2">
      <c r="A159" s="157">
        <v>72</v>
      </c>
      <c r="B159" s="158" t="s">
        <v>315</v>
      </c>
      <c r="C159" s="168" t="s">
        <v>316</v>
      </c>
      <c r="D159" s="159" t="s">
        <v>99</v>
      </c>
      <c r="E159" s="160">
        <v>12</v>
      </c>
      <c r="F159" s="161"/>
      <c r="G159" s="162">
        <f>ROUND(E159*F159,2)</f>
        <v>0</v>
      </c>
      <c r="H159" s="161">
        <v>0</v>
      </c>
      <c r="I159" s="162">
        <f>ROUND(E159*H159,2)</f>
        <v>0</v>
      </c>
      <c r="J159" s="161">
        <v>60</v>
      </c>
      <c r="K159" s="162">
        <f>ROUND(E159*J159,2)</f>
        <v>720</v>
      </c>
      <c r="L159" s="162">
        <v>21</v>
      </c>
      <c r="M159" s="162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2"/>
      <c r="S159" s="163" t="s">
        <v>100</v>
      </c>
      <c r="T159" s="138">
        <v>0</v>
      </c>
      <c r="U159" s="138">
        <f>ROUND(E159*T159,2)</f>
        <v>0</v>
      </c>
      <c r="V159" s="138"/>
      <c r="W159" s="129" t="s">
        <v>978</v>
      </c>
      <c r="X159" s="129"/>
      <c r="Y159" s="129"/>
      <c r="Z159" s="129"/>
      <c r="AA159" s="129"/>
      <c r="AB159" s="129"/>
      <c r="AC159" s="129"/>
      <c r="AD159" s="129"/>
      <c r="AE159" s="129"/>
      <c r="AF159" s="129" t="s">
        <v>101</v>
      </c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</row>
    <row r="160" spans="1:59" outlineLevel="1" x14ac:dyDescent="0.2">
      <c r="A160" s="149">
        <v>73</v>
      </c>
      <c r="B160" s="150" t="s">
        <v>317</v>
      </c>
      <c r="C160" s="166" t="s">
        <v>318</v>
      </c>
      <c r="D160" s="151" t="s">
        <v>99</v>
      </c>
      <c r="E160" s="152">
        <v>6</v>
      </c>
      <c r="F160" s="153"/>
      <c r="G160" s="154">
        <f>ROUND(E160*F160,2)</f>
        <v>0</v>
      </c>
      <c r="H160" s="153">
        <v>0</v>
      </c>
      <c r="I160" s="154">
        <f>ROUND(E160*H160,2)</f>
        <v>0</v>
      </c>
      <c r="J160" s="153">
        <v>18</v>
      </c>
      <c r="K160" s="154">
        <f>ROUND(E160*J160,2)</f>
        <v>108</v>
      </c>
      <c r="L160" s="154">
        <v>21</v>
      </c>
      <c r="M160" s="154">
        <f>G160*(1+L160/100)</f>
        <v>0</v>
      </c>
      <c r="N160" s="154">
        <v>0</v>
      </c>
      <c r="O160" s="154">
        <f>ROUND(E160*N160,2)</f>
        <v>0</v>
      </c>
      <c r="P160" s="154">
        <v>0</v>
      </c>
      <c r="Q160" s="154">
        <f>ROUND(E160*P160,2)</f>
        <v>0</v>
      </c>
      <c r="R160" s="154"/>
      <c r="S160" s="155" t="s">
        <v>100</v>
      </c>
      <c r="T160" s="138">
        <v>0</v>
      </c>
      <c r="U160" s="138">
        <f>ROUND(E160*T160,2)</f>
        <v>0</v>
      </c>
      <c r="V160" s="138"/>
      <c r="W160" s="129" t="s">
        <v>978</v>
      </c>
      <c r="X160" s="129"/>
      <c r="Y160" s="129"/>
      <c r="Z160" s="129"/>
      <c r="AA160" s="129"/>
      <c r="AB160" s="129"/>
      <c r="AC160" s="129"/>
      <c r="AD160" s="129"/>
      <c r="AE160" s="129"/>
      <c r="AF160" s="129" t="s">
        <v>101</v>
      </c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</row>
    <row r="161" spans="1:59" ht="22.5" outlineLevel="1" x14ac:dyDescent="0.2">
      <c r="A161" s="136"/>
      <c r="B161" s="137"/>
      <c r="C161" s="237" t="s">
        <v>319</v>
      </c>
      <c r="D161" s="238"/>
      <c r="E161" s="238"/>
      <c r="F161" s="238"/>
      <c r="G161" s="2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 t="s">
        <v>103</v>
      </c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</row>
    <row r="162" spans="1:59" outlineLevel="1" x14ac:dyDescent="0.2">
      <c r="A162" s="149">
        <v>74</v>
      </c>
      <c r="B162" s="150" t="s">
        <v>320</v>
      </c>
      <c r="C162" s="166" t="s">
        <v>321</v>
      </c>
      <c r="D162" s="151" t="s">
        <v>99</v>
      </c>
      <c r="E162" s="152">
        <v>20</v>
      </c>
      <c r="F162" s="153"/>
      <c r="G162" s="154">
        <f>ROUND(E162*F162,2)</f>
        <v>0</v>
      </c>
      <c r="H162" s="153">
        <v>0</v>
      </c>
      <c r="I162" s="154">
        <f>ROUND(E162*H162,2)</f>
        <v>0</v>
      </c>
      <c r="J162" s="153">
        <v>58</v>
      </c>
      <c r="K162" s="154">
        <f>ROUND(E162*J162,2)</f>
        <v>1160</v>
      </c>
      <c r="L162" s="154">
        <v>21</v>
      </c>
      <c r="M162" s="154">
        <f>G162*(1+L162/100)</f>
        <v>0</v>
      </c>
      <c r="N162" s="154">
        <v>0</v>
      </c>
      <c r="O162" s="154">
        <f>ROUND(E162*N162,2)</f>
        <v>0</v>
      </c>
      <c r="P162" s="154">
        <v>0</v>
      </c>
      <c r="Q162" s="154">
        <f>ROUND(E162*P162,2)</f>
        <v>0</v>
      </c>
      <c r="R162" s="154"/>
      <c r="S162" s="155" t="s">
        <v>100</v>
      </c>
      <c r="T162" s="138">
        <v>0</v>
      </c>
      <c r="U162" s="138">
        <f>ROUND(E162*T162,2)</f>
        <v>0</v>
      </c>
      <c r="V162" s="138"/>
      <c r="W162" s="129" t="s">
        <v>978</v>
      </c>
      <c r="X162" s="129"/>
      <c r="Y162" s="129"/>
      <c r="Z162" s="129"/>
      <c r="AA162" s="129"/>
      <c r="AB162" s="129"/>
      <c r="AC162" s="129"/>
      <c r="AD162" s="129"/>
      <c r="AE162" s="129"/>
      <c r="AF162" s="129" t="s">
        <v>101</v>
      </c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</row>
    <row r="163" spans="1:59" ht="22.5" outlineLevel="1" x14ac:dyDescent="0.2">
      <c r="A163" s="136"/>
      <c r="B163" s="137"/>
      <c r="C163" s="237" t="s">
        <v>322</v>
      </c>
      <c r="D163" s="238"/>
      <c r="E163" s="238"/>
      <c r="F163" s="238"/>
      <c r="G163" s="2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 t="s">
        <v>103</v>
      </c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</row>
    <row r="164" spans="1:59" outlineLevel="1" x14ac:dyDescent="0.2">
      <c r="A164" s="149">
        <v>75</v>
      </c>
      <c r="B164" s="150" t="s">
        <v>323</v>
      </c>
      <c r="C164" s="166" t="s">
        <v>324</v>
      </c>
      <c r="D164" s="151" t="s">
        <v>99</v>
      </c>
      <c r="E164" s="152">
        <v>10</v>
      </c>
      <c r="F164" s="153"/>
      <c r="G164" s="154">
        <f>ROUND(E164*F164,2)</f>
        <v>0</v>
      </c>
      <c r="H164" s="153">
        <v>0</v>
      </c>
      <c r="I164" s="154">
        <f>ROUND(E164*H164,2)</f>
        <v>0</v>
      </c>
      <c r="J164" s="153">
        <v>58</v>
      </c>
      <c r="K164" s="154">
        <f>ROUND(E164*J164,2)</f>
        <v>580</v>
      </c>
      <c r="L164" s="154">
        <v>21</v>
      </c>
      <c r="M164" s="154">
        <f>G164*(1+L164/100)</f>
        <v>0</v>
      </c>
      <c r="N164" s="154">
        <v>0</v>
      </c>
      <c r="O164" s="154">
        <f>ROUND(E164*N164,2)</f>
        <v>0</v>
      </c>
      <c r="P164" s="154">
        <v>0</v>
      </c>
      <c r="Q164" s="154">
        <f>ROUND(E164*P164,2)</f>
        <v>0</v>
      </c>
      <c r="R164" s="154"/>
      <c r="S164" s="155" t="s">
        <v>100</v>
      </c>
      <c r="T164" s="138">
        <v>0</v>
      </c>
      <c r="U164" s="138">
        <f>ROUND(E164*T164,2)</f>
        <v>0</v>
      </c>
      <c r="V164" s="138"/>
      <c r="W164" s="129" t="s">
        <v>978</v>
      </c>
      <c r="X164" s="129"/>
      <c r="Y164" s="129"/>
      <c r="Z164" s="129"/>
      <c r="AA164" s="129"/>
      <c r="AB164" s="129"/>
      <c r="AC164" s="129"/>
      <c r="AD164" s="129"/>
      <c r="AE164" s="129"/>
      <c r="AF164" s="129" t="s">
        <v>101</v>
      </c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</row>
    <row r="165" spans="1:59" ht="56.25" outlineLevel="1" x14ac:dyDescent="0.2">
      <c r="A165" s="136"/>
      <c r="B165" s="137"/>
      <c r="C165" s="237" t="s">
        <v>325</v>
      </c>
      <c r="D165" s="238"/>
      <c r="E165" s="238"/>
      <c r="F165" s="238"/>
      <c r="G165" s="2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 t="s">
        <v>103</v>
      </c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56" t="str">
        <f>C165</f>
        <v>"plastové dózy na potraviny - sada 3ks, polypropylenový plast, délka 20 cm, šířka 14 cm, výška 8 cm, objem 1.2 l, dózy lze poskládat do sebe. Do mikrovlnné trouby (bez víka) pro ohřev jídla do 100 °C, lze je mýt v myčce.</v>
      </c>
      <c r="BA165" s="129"/>
      <c r="BB165" s="129"/>
      <c r="BC165" s="129"/>
      <c r="BD165" s="129"/>
      <c r="BE165" s="129"/>
      <c r="BF165" s="129"/>
      <c r="BG165" s="129"/>
    </row>
    <row r="166" spans="1:59" outlineLevel="1" x14ac:dyDescent="0.2">
      <c r="A166" s="136"/>
      <c r="B166" s="137"/>
      <c r="C166" s="235" t="s">
        <v>109</v>
      </c>
      <c r="D166" s="236"/>
      <c r="E166" s="236"/>
      <c r="F166" s="236"/>
      <c r="G166" s="236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 t="s">
        <v>103</v>
      </c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</row>
    <row r="167" spans="1:59" outlineLevel="1" x14ac:dyDescent="0.2">
      <c r="A167" s="157">
        <v>76</v>
      </c>
      <c r="B167" s="158" t="s">
        <v>326</v>
      </c>
      <c r="C167" s="168" t="s">
        <v>327</v>
      </c>
      <c r="D167" s="159" t="s">
        <v>99</v>
      </c>
      <c r="E167" s="160">
        <v>24</v>
      </c>
      <c r="F167" s="161"/>
      <c r="G167" s="162">
        <f>ROUND(E167*F167,2)</f>
        <v>0</v>
      </c>
      <c r="H167" s="161">
        <v>0</v>
      </c>
      <c r="I167" s="162">
        <f>ROUND(E167*H167,2)</f>
        <v>0</v>
      </c>
      <c r="J167" s="161">
        <v>33</v>
      </c>
      <c r="K167" s="162">
        <f>ROUND(E167*J167,2)</f>
        <v>792</v>
      </c>
      <c r="L167" s="162">
        <v>21</v>
      </c>
      <c r="M167" s="162">
        <f>G167*(1+L167/100)</f>
        <v>0</v>
      </c>
      <c r="N167" s="162">
        <v>0</v>
      </c>
      <c r="O167" s="162">
        <f>ROUND(E167*N167,2)</f>
        <v>0</v>
      </c>
      <c r="P167" s="162">
        <v>0</v>
      </c>
      <c r="Q167" s="162">
        <f>ROUND(E167*P167,2)</f>
        <v>0</v>
      </c>
      <c r="R167" s="162"/>
      <c r="S167" s="163" t="s">
        <v>100</v>
      </c>
      <c r="T167" s="138">
        <v>0</v>
      </c>
      <c r="U167" s="138">
        <f>ROUND(E167*T167,2)</f>
        <v>0</v>
      </c>
      <c r="V167" s="138"/>
      <c r="W167" s="129" t="s">
        <v>978</v>
      </c>
      <c r="X167" s="129"/>
      <c r="Y167" s="129"/>
      <c r="Z167" s="129"/>
      <c r="AA167" s="129"/>
      <c r="AB167" s="129"/>
      <c r="AC167" s="129"/>
      <c r="AD167" s="129"/>
      <c r="AE167" s="129"/>
      <c r="AF167" s="129" t="s">
        <v>101</v>
      </c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</row>
    <row r="168" spans="1:59" ht="22.5" outlineLevel="1" x14ac:dyDescent="0.2">
      <c r="A168" s="157">
        <v>77</v>
      </c>
      <c r="B168" s="158" t="s">
        <v>328</v>
      </c>
      <c r="C168" s="168" t="s">
        <v>329</v>
      </c>
      <c r="D168" s="159" t="s">
        <v>99</v>
      </c>
      <c r="E168" s="160">
        <v>36</v>
      </c>
      <c r="F168" s="161"/>
      <c r="G168" s="162">
        <f>ROUND(E168*F168,2)</f>
        <v>0</v>
      </c>
      <c r="H168" s="161">
        <v>0</v>
      </c>
      <c r="I168" s="162">
        <f>ROUND(E168*H168,2)</f>
        <v>0</v>
      </c>
      <c r="J168" s="161">
        <v>47</v>
      </c>
      <c r="K168" s="162">
        <f>ROUND(E168*J168,2)</f>
        <v>1692</v>
      </c>
      <c r="L168" s="162">
        <v>21</v>
      </c>
      <c r="M168" s="162">
        <f>G168*(1+L168/100)</f>
        <v>0</v>
      </c>
      <c r="N168" s="162">
        <v>0</v>
      </c>
      <c r="O168" s="162">
        <f>ROUND(E168*N168,2)</f>
        <v>0</v>
      </c>
      <c r="P168" s="162">
        <v>0</v>
      </c>
      <c r="Q168" s="162">
        <f>ROUND(E168*P168,2)</f>
        <v>0</v>
      </c>
      <c r="R168" s="162"/>
      <c r="S168" s="163" t="s">
        <v>100</v>
      </c>
      <c r="T168" s="138">
        <v>0</v>
      </c>
      <c r="U168" s="138">
        <f>ROUND(E168*T168,2)</f>
        <v>0</v>
      </c>
      <c r="V168" s="138"/>
      <c r="W168" s="129" t="s">
        <v>978</v>
      </c>
      <c r="X168" s="129"/>
      <c r="Y168" s="129"/>
      <c r="Z168" s="129"/>
      <c r="AA168" s="129"/>
      <c r="AB168" s="129"/>
      <c r="AC168" s="129"/>
      <c r="AD168" s="129"/>
      <c r="AE168" s="129"/>
      <c r="AF168" s="129" t="s">
        <v>101</v>
      </c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</row>
    <row r="169" spans="1:59" ht="22.5" outlineLevel="1" x14ac:dyDescent="0.2">
      <c r="A169" s="157">
        <v>78</v>
      </c>
      <c r="B169" s="158" t="s">
        <v>330</v>
      </c>
      <c r="C169" s="168" t="s">
        <v>331</v>
      </c>
      <c r="D169" s="159" t="s">
        <v>99</v>
      </c>
      <c r="E169" s="160">
        <v>1</v>
      </c>
      <c r="F169" s="161"/>
      <c r="G169" s="162">
        <f>ROUND(E169*F169,2)</f>
        <v>0</v>
      </c>
      <c r="H169" s="161">
        <v>0</v>
      </c>
      <c r="I169" s="162">
        <f>ROUND(E169*H169,2)</f>
        <v>0</v>
      </c>
      <c r="J169" s="161">
        <v>199</v>
      </c>
      <c r="K169" s="162">
        <f>ROUND(E169*J169,2)</f>
        <v>199</v>
      </c>
      <c r="L169" s="162">
        <v>21</v>
      </c>
      <c r="M169" s="162">
        <f>G169*(1+L169/100)</f>
        <v>0</v>
      </c>
      <c r="N169" s="162">
        <v>0</v>
      </c>
      <c r="O169" s="162">
        <f>ROUND(E169*N169,2)</f>
        <v>0</v>
      </c>
      <c r="P169" s="162">
        <v>0</v>
      </c>
      <c r="Q169" s="162">
        <f>ROUND(E169*P169,2)</f>
        <v>0</v>
      </c>
      <c r="R169" s="162"/>
      <c r="S169" s="163" t="s">
        <v>100</v>
      </c>
      <c r="T169" s="138">
        <v>0</v>
      </c>
      <c r="U169" s="138">
        <f>ROUND(E169*T169,2)</f>
        <v>0</v>
      </c>
      <c r="V169" s="138"/>
      <c r="W169" s="129" t="s">
        <v>978</v>
      </c>
      <c r="X169" s="129"/>
      <c r="Y169" s="129"/>
      <c r="Z169" s="129"/>
      <c r="AA169" s="129"/>
      <c r="AB169" s="129"/>
      <c r="AC169" s="129"/>
      <c r="AD169" s="129"/>
      <c r="AE169" s="129"/>
      <c r="AF169" s="129" t="s">
        <v>101</v>
      </c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</row>
    <row r="170" spans="1:59" outlineLevel="1" x14ac:dyDescent="0.2">
      <c r="A170" s="157">
        <v>79</v>
      </c>
      <c r="B170" s="158" t="s">
        <v>332</v>
      </c>
      <c r="C170" s="168" t="s">
        <v>333</v>
      </c>
      <c r="D170" s="159" t="s">
        <v>99</v>
      </c>
      <c r="E170" s="160">
        <v>1</v>
      </c>
      <c r="F170" s="161"/>
      <c r="G170" s="162">
        <f>ROUND(E170*F170,2)</f>
        <v>0</v>
      </c>
      <c r="H170" s="161">
        <v>0</v>
      </c>
      <c r="I170" s="162">
        <f>ROUND(E170*H170,2)</f>
        <v>0</v>
      </c>
      <c r="J170" s="161">
        <v>199</v>
      </c>
      <c r="K170" s="162">
        <f>ROUND(E170*J170,2)</f>
        <v>199</v>
      </c>
      <c r="L170" s="162">
        <v>21</v>
      </c>
      <c r="M170" s="162">
        <f>G170*(1+L170/100)</f>
        <v>0</v>
      </c>
      <c r="N170" s="162">
        <v>0</v>
      </c>
      <c r="O170" s="162">
        <f>ROUND(E170*N170,2)</f>
        <v>0</v>
      </c>
      <c r="P170" s="162">
        <v>0</v>
      </c>
      <c r="Q170" s="162">
        <f>ROUND(E170*P170,2)</f>
        <v>0</v>
      </c>
      <c r="R170" s="162"/>
      <c r="S170" s="163" t="s">
        <v>100</v>
      </c>
      <c r="T170" s="138">
        <v>0</v>
      </c>
      <c r="U170" s="138">
        <f>ROUND(E170*T170,2)</f>
        <v>0</v>
      </c>
      <c r="V170" s="138"/>
      <c r="W170" s="129" t="s">
        <v>978</v>
      </c>
      <c r="X170" s="129"/>
      <c r="Y170" s="129"/>
      <c r="Z170" s="129"/>
      <c r="AA170" s="129"/>
      <c r="AB170" s="129"/>
      <c r="AC170" s="129"/>
      <c r="AD170" s="129"/>
      <c r="AE170" s="129"/>
      <c r="AF170" s="129" t="s">
        <v>101</v>
      </c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</row>
    <row r="171" spans="1:59" outlineLevel="1" x14ac:dyDescent="0.2">
      <c r="A171" s="149">
        <v>80</v>
      </c>
      <c r="B171" s="150" t="s">
        <v>334</v>
      </c>
      <c r="C171" s="166" t="s">
        <v>335</v>
      </c>
      <c r="D171" s="151" t="s">
        <v>99</v>
      </c>
      <c r="E171" s="152">
        <v>6</v>
      </c>
      <c r="F171" s="153"/>
      <c r="G171" s="154">
        <f>ROUND(E171*F171,2)</f>
        <v>0</v>
      </c>
      <c r="H171" s="153">
        <v>0</v>
      </c>
      <c r="I171" s="154">
        <f>ROUND(E171*H171,2)</f>
        <v>0</v>
      </c>
      <c r="J171" s="153">
        <v>808</v>
      </c>
      <c r="K171" s="154">
        <f>ROUND(E171*J171,2)</f>
        <v>4848</v>
      </c>
      <c r="L171" s="154">
        <v>21</v>
      </c>
      <c r="M171" s="154">
        <f>G171*(1+L171/100)</f>
        <v>0</v>
      </c>
      <c r="N171" s="154">
        <v>0</v>
      </c>
      <c r="O171" s="154">
        <f>ROUND(E171*N171,2)</f>
        <v>0</v>
      </c>
      <c r="P171" s="154">
        <v>0</v>
      </c>
      <c r="Q171" s="154">
        <f>ROUND(E171*P171,2)</f>
        <v>0</v>
      </c>
      <c r="R171" s="154"/>
      <c r="S171" s="155" t="s">
        <v>100</v>
      </c>
      <c r="T171" s="138">
        <v>0</v>
      </c>
      <c r="U171" s="138">
        <f>ROUND(E171*T171,2)</f>
        <v>0</v>
      </c>
      <c r="V171" s="138"/>
      <c r="W171" s="129" t="s">
        <v>978</v>
      </c>
      <c r="X171" s="129"/>
      <c r="Y171" s="129"/>
      <c r="Z171" s="129"/>
      <c r="AA171" s="129"/>
      <c r="AB171" s="129"/>
      <c r="AC171" s="129"/>
      <c r="AD171" s="129"/>
      <c r="AE171" s="129"/>
      <c r="AF171" s="129" t="s">
        <v>101</v>
      </c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</row>
    <row r="172" spans="1:59" ht="101.25" outlineLevel="1" x14ac:dyDescent="0.2">
      <c r="A172" s="136"/>
      <c r="B172" s="137"/>
      <c r="C172" s="237" t="s">
        <v>336</v>
      </c>
      <c r="D172" s="238"/>
      <c r="E172" s="238"/>
      <c r="F172" s="238"/>
      <c r="G172" s="2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 t="s">
        <v>103</v>
      </c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56" t="str">
        <f>C172</f>
        <v>"rychlovarná konvice  objem 1,7l, příkon: 2100 W, barva nerezová, červená a bílá, automatický systém vypínání při dosažení bodu varu pro pohodlnější obsluhu, dvojnásobný bezpečnostní systém zajistí aktivaci bezpečnostní pojistky při nebezpečí přehřátí nebo v případě chodu naprázdno, skryté topné těleso pod rovným nerezovým dnem, snadno vyjímatelné a omyvatelné filtrační sítko proti usazeninám vodního kamene.</v>
      </c>
      <c r="BA172" s="129"/>
      <c r="BB172" s="129"/>
      <c r="BC172" s="129"/>
      <c r="BD172" s="129"/>
      <c r="BE172" s="129"/>
      <c r="BF172" s="129"/>
      <c r="BG172" s="129"/>
    </row>
    <row r="173" spans="1:59" outlineLevel="1" x14ac:dyDescent="0.2">
      <c r="A173" s="136"/>
      <c r="B173" s="137"/>
      <c r="C173" s="235" t="s">
        <v>109</v>
      </c>
      <c r="D173" s="236"/>
      <c r="E173" s="236"/>
      <c r="F173" s="236"/>
      <c r="G173" s="236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 t="s">
        <v>103</v>
      </c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</row>
    <row r="174" spans="1:59" outlineLevel="1" x14ac:dyDescent="0.2">
      <c r="A174" s="149">
        <v>81</v>
      </c>
      <c r="B174" s="150" t="s">
        <v>337</v>
      </c>
      <c r="C174" s="166" t="s">
        <v>338</v>
      </c>
      <c r="D174" s="151" t="s">
        <v>99</v>
      </c>
      <c r="E174" s="152">
        <v>3</v>
      </c>
      <c r="F174" s="153"/>
      <c r="G174" s="154">
        <f>ROUND(E174*F174,2)</f>
        <v>0</v>
      </c>
      <c r="H174" s="153">
        <v>0</v>
      </c>
      <c r="I174" s="154">
        <f>ROUND(E174*H174,2)</f>
        <v>0</v>
      </c>
      <c r="J174" s="153">
        <v>9917</v>
      </c>
      <c r="K174" s="154">
        <f>ROUND(E174*J174,2)</f>
        <v>29751</v>
      </c>
      <c r="L174" s="154">
        <v>21</v>
      </c>
      <c r="M174" s="154">
        <f>G174*(1+L174/100)</f>
        <v>0</v>
      </c>
      <c r="N174" s="154">
        <v>0</v>
      </c>
      <c r="O174" s="154">
        <f>ROUND(E174*N174,2)</f>
        <v>0</v>
      </c>
      <c r="P174" s="154">
        <v>0</v>
      </c>
      <c r="Q174" s="154">
        <f>ROUND(E174*P174,2)</f>
        <v>0</v>
      </c>
      <c r="R174" s="154"/>
      <c r="S174" s="155" t="s">
        <v>100</v>
      </c>
      <c r="T174" s="138">
        <v>0</v>
      </c>
      <c r="U174" s="138">
        <f>ROUND(E174*T174,2)</f>
        <v>0</v>
      </c>
      <c r="V174" s="138"/>
      <c r="W174" s="129" t="s">
        <v>978</v>
      </c>
      <c r="X174" s="129"/>
      <c r="Y174" s="129"/>
      <c r="Z174" s="129"/>
      <c r="AA174" s="129"/>
      <c r="AB174" s="129"/>
      <c r="AC174" s="129"/>
      <c r="AD174" s="129"/>
      <c r="AE174" s="129"/>
      <c r="AF174" s="129" t="s">
        <v>101</v>
      </c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</row>
    <row r="175" spans="1:59" ht="101.25" outlineLevel="1" x14ac:dyDescent="0.2">
      <c r="A175" s="136"/>
      <c r="B175" s="137"/>
      <c r="C175" s="237" t="s">
        <v>339</v>
      </c>
      <c r="D175" s="238"/>
      <c r="E175" s="238"/>
      <c r="F175" s="238"/>
      <c r="G175" s="2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 t="s">
        <v>103</v>
      </c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56" t="str">
        <f>C175</f>
        <v>kuchyňský robot pro šlehání hnětení mixování, strouhání, mletí masa - celokovové tělo s 1000W motorem, 2 mísy z nerezové oceli o objemu 4,8l a 2,9l, tři nástavce na hnětání, míchání a šlehání, nástavec na mletí masa, 3 nástavce na strouhání a krájení, regulátor 10 stupňů rychlosti, dodává se s nástrojem na krájení salátu, šroubovitým hnětačem těsta, plochým hnětačem, metlou a mlýnkem na maso</v>
      </c>
      <c r="BA175" s="129"/>
      <c r="BB175" s="129"/>
      <c r="BC175" s="129"/>
      <c r="BD175" s="129"/>
      <c r="BE175" s="129"/>
      <c r="BF175" s="129"/>
      <c r="BG175" s="129"/>
    </row>
    <row r="176" spans="1:59" outlineLevel="1" x14ac:dyDescent="0.2">
      <c r="A176" s="149">
        <v>82</v>
      </c>
      <c r="B176" s="150" t="s">
        <v>340</v>
      </c>
      <c r="C176" s="166" t="s">
        <v>341</v>
      </c>
      <c r="D176" s="151" t="s">
        <v>99</v>
      </c>
      <c r="E176" s="152">
        <v>3</v>
      </c>
      <c r="F176" s="153"/>
      <c r="G176" s="154">
        <f>ROUND(E176*F176,2)</f>
        <v>0</v>
      </c>
      <c r="H176" s="153">
        <v>0</v>
      </c>
      <c r="I176" s="154">
        <f>ROUND(E176*H176,2)</f>
        <v>0</v>
      </c>
      <c r="J176" s="153">
        <v>825</v>
      </c>
      <c r="K176" s="154">
        <f>ROUND(E176*J176,2)</f>
        <v>2475</v>
      </c>
      <c r="L176" s="154">
        <v>21</v>
      </c>
      <c r="M176" s="154">
        <f>G176*(1+L176/100)</f>
        <v>0</v>
      </c>
      <c r="N176" s="154">
        <v>0</v>
      </c>
      <c r="O176" s="154">
        <f>ROUND(E176*N176,2)</f>
        <v>0</v>
      </c>
      <c r="P176" s="154">
        <v>0</v>
      </c>
      <c r="Q176" s="154">
        <f>ROUND(E176*P176,2)</f>
        <v>0</v>
      </c>
      <c r="R176" s="154"/>
      <c r="S176" s="155" t="s">
        <v>100</v>
      </c>
      <c r="T176" s="138">
        <v>0</v>
      </c>
      <c r="U176" s="138">
        <f>ROUND(E176*T176,2)</f>
        <v>0</v>
      </c>
      <c r="V176" s="138"/>
      <c r="W176" s="129" t="s">
        <v>978</v>
      </c>
      <c r="X176" s="129"/>
      <c r="Y176" s="129"/>
      <c r="Z176" s="129"/>
      <c r="AA176" s="129"/>
      <c r="AB176" s="129"/>
      <c r="AC176" s="129"/>
      <c r="AD176" s="129"/>
      <c r="AE176" s="129"/>
      <c r="AF176" s="129" t="s">
        <v>101</v>
      </c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</row>
    <row r="177" spans="1:59" ht="78.75" outlineLevel="1" x14ac:dyDescent="0.2">
      <c r="A177" s="136"/>
      <c r="B177" s="137"/>
      <c r="C177" s="237" t="s">
        <v>342</v>
      </c>
      <c r="D177" s="238"/>
      <c r="E177" s="238"/>
      <c r="F177" s="238"/>
      <c r="G177" s="2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 t="s">
        <v>103</v>
      </c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56" t="str">
        <f>C177</f>
        <v>"ponorný tyčový mixér - příkon 800W, extra tichý DC motor, plynulá regulace rychlosti, ergonomicky tvarovaná rukojeť, nerezový nástavec použitelný i pro mixování horkých pokrmů, nerezový sekací nůž. Příslušenství : mixovací nádobka s víčkem, sekáček s nerezovým ostřím a víčkem, nerezová šlehací metla</v>
      </c>
      <c r="BA177" s="129"/>
      <c r="BB177" s="129"/>
      <c r="BC177" s="129"/>
      <c r="BD177" s="129"/>
      <c r="BE177" s="129"/>
      <c r="BF177" s="129"/>
      <c r="BG177" s="129"/>
    </row>
    <row r="178" spans="1:59" ht="22.5" outlineLevel="1" x14ac:dyDescent="0.2">
      <c r="A178" s="136"/>
      <c r="B178" s="137"/>
      <c r="C178" s="235" t="s">
        <v>343</v>
      </c>
      <c r="D178" s="236"/>
      <c r="E178" s="236"/>
      <c r="F178" s="236"/>
      <c r="G178" s="236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 t="s">
        <v>103</v>
      </c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</row>
    <row r="179" spans="1:59" outlineLevel="1" x14ac:dyDescent="0.2">
      <c r="A179" s="149">
        <v>83</v>
      </c>
      <c r="B179" s="150" t="s">
        <v>344</v>
      </c>
      <c r="C179" s="166" t="s">
        <v>345</v>
      </c>
      <c r="D179" s="151" t="s">
        <v>99</v>
      </c>
      <c r="E179" s="152">
        <v>3</v>
      </c>
      <c r="F179" s="153"/>
      <c r="G179" s="154">
        <f>ROUND(E179*F179,2)</f>
        <v>0</v>
      </c>
      <c r="H179" s="153">
        <v>0</v>
      </c>
      <c r="I179" s="154">
        <f>ROUND(E179*H179,2)</f>
        <v>0</v>
      </c>
      <c r="J179" s="153">
        <v>735</v>
      </c>
      <c r="K179" s="154">
        <f>ROUND(E179*J179,2)</f>
        <v>2205</v>
      </c>
      <c r="L179" s="154">
        <v>21</v>
      </c>
      <c r="M179" s="154">
        <f>G179*(1+L179/100)</f>
        <v>0</v>
      </c>
      <c r="N179" s="154">
        <v>0</v>
      </c>
      <c r="O179" s="154">
        <f>ROUND(E179*N179,2)</f>
        <v>0</v>
      </c>
      <c r="P179" s="154">
        <v>0</v>
      </c>
      <c r="Q179" s="154">
        <f>ROUND(E179*P179,2)</f>
        <v>0</v>
      </c>
      <c r="R179" s="154"/>
      <c r="S179" s="155" t="s">
        <v>100</v>
      </c>
      <c r="T179" s="138">
        <v>0</v>
      </c>
      <c r="U179" s="138">
        <f>ROUND(E179*T179,2)</f>
        <v>0</v>
      </c>
      <c r="V179" s="138"/>
      <c r="W179" s="129" t="s">
        <v>978</v>
      </c>
      <c r="X179" s="129"/>
      <c r="Y179" s="129"/>
      <c r="Z179" s="129"/>
      <c r="AA179" s="129"/>
      <c r="AB179" s="129"/>
      <c r="AC179" s="129"/>
      <c r="AD179" s="129"/>
      <c r="AE179" s="129"/>
      <c r="AF179" s="129" t="s">
        <v>101</v>
      </c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</row>
    <row r="180" spans="1:59" ht="90" outlineLevel="1" x14ac:dyDescent="0.2">
      <c r="A180" s="136"/>
      <c r="B180" s="137"/>
      <c r="C180" s="237" t="s">
        <v>346</v>
      </c>
      <c r="D180" s="238"/>
      <c r="E180" s="238"/>
      <c r="F180" s="238"/>
      <c r="G180" s="2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 t="s">
        <v>103</v>
      </c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56" t="str">
        <f>C180</f>
        <v>elektrické šlehací metly - příkon 450 W, tichý motor, 5 rychlostních stupňů s odlišným počtem otáček, momentový a turbo stupeň, separátně umístěné tlačítko pro vysunutí šlehacích a hnětacích metel, 2 vysoce výkonné turbometly pro optimální výsledky šlehání a míchání, 2 stabilní hnětací háky, navinutí kabelu, klick systém, včetně příslušenství 2 x míchací / šlehací metla</v>
      </c>
      <c r="BA180" s="129"/>
      <c r="BB180" s="129"/>
      <c r="BC180" s="129"/>
      <c r="BD180" s="129"/>
      <c r="BE180" s="129"/>
      <c r="BF180" s="129"/>
      <c r="BG180" s="129"/>
    </row>
    <row r="181" spans="1:59" outlineLevel="1" x14ac:dyDescent="0.2">
      <c r="A181" s="149">
        <v>84</v>
      </c>
      <c r="B181" s="150" t="s">
        <v>347</v>
      </c>
      <c r="C181" s="166" t="s">
        <v>348</v>
      </c>
      <c r="D181" s="151" t="s">
        <v>99</v>
      </c>
      <c r="E181" s="152">
        <v>6</v>
      </c>
      <c r="F181" s="153"/>
      <c r="G181" s="154">
        <f>ROUND(E181*F181,2)</f>
        <v>0</v>
      </c>
      <c r="H181" s="153">
        <v>0</v>
      </c>
      <c r="I181" s="154">
        <f>ROUND(E181*H181,2)</f>
        <v>0</v>
      </c>
      <c r="J181" s="153">
        <v>743</v>
      </c>
      <c r="K181" s="154">
        <f>ROUND(E181*J181,2)</f>
        <v>4458</v>
      </c>
      <c r="L181" s="154">
        <v>21</v>
      </c>
      <c r="M181" s="154">
        <f>G181*(1+L181/100)</f>
        <v>0</v>
      </c>
      <c r="N181" s="154">
        <v>0</v>
      </c>
      <c r="O181" s="154">
        <f>ROUND(E181*N181,2)</f>
        <v>0</v>
      </c>
      <c r="P181" s="154">
        <v>0</v>
      </c>
      <c r="Q181" s="154">
        <f>ROUND(E181*P181,2)</f>
        <v>0</v>
      </c>
      <c r="R181" s="154"/>
      <c r="S181" s="155" t="s">
        <v>100</v>
      </c>
      <c r="T181" s="138">
        <v>0</v>
      </c>
      <c r="U181" s="138">
        <f>ROUND(E181*T181,2)</f>
        <v>0</v>
      </c>
      <c r="V181" s="138"/>
      <c r="W181" s="129" t="s">
        <v>978</v>
      </c>
      <c r="X181" s="129"/>
      <c r="Y181" s="129"/>
      <c r="Z181" s="129"/>
      <c r="AA181" s="129"/>
      <c r="AB181" s="129"/>
      <c r="AC181" s="129"/>
      <c r="AD181" s="129"/>
      <c r="AE181" s="129"/>
      <c r="AF181" s="129" t="s">
        <v>101</v>
      </c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</row>
    <row r="182" spans="1:59" ht="45" outlineLevel="1" x14ac:dyDescent="0.2">
      <c r="A182" s="136"/>
      <c r="B182" s="137"/>
      <c r="C182" s="237" t="s">
        <v>349</v>
      </c>
      <c r="D182" s="238"/>
      <c r="E182" s="238"/>
      <c r="F182" s="238"/>
      <c r="G182" s="2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 t="s">
        <v>103</v>
      </c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56" t="str">
        <f>C182</f>
        <v>toustovač s vaflovačem -napětí 220 -240 V, 50 Hz, příkon 700 W, materiál BIO-LON ® CERAMIC neobsahuje PTFE (polytetrafluorethylen) a PFOA, odnimatelné desky, které lze mýt v myčce na nádobí,</v>
      </c>
      <c r="BA182" s="129"/>
      <c r="BB182" s="129"/>
      <c r="BC182" s="129"/>
      <c r="BD182" s="129"/>
      <c r="BE182" s="129"/>
      <c r="BF182" s="129"/>
      <c r="BG182" s="129"/>
    </row>
    <row r="183" spans="1:59" outlineLevel="1" x14ac:dyDescent="0.2">
      <c r="A183" s="149">
        <v>85</v>
      </c>
      <c r="B183" s="150" t="s">
        <v>350</v>
      </c>
      <c r="C183" s="166" t="s">
        <v>351</v>
      </c>
      <c r="D183" s="151" t="s">
        <v>99</v>
      </c>
      <c r="E183" s="152">
        <v>2</v>
      </c>
      <c r="F183" s="153"/>
      <c r="G183" s="154">
        <f>ROUND(E183*F183,2)</f>
        <v>0</v>
      </c>
      <c r="H183" s="153">
        <v>0</v>
      </c>
      <c r="I183" s="154">
        <f>ROUND(E183*H183,2)</f>
        <v>0</v>
      </c>
      <c r="J183" s="153">
        <v>743</v>
      </c>
      <c r="K183" s="154">
        <f>ROUND(E183*J183,2)</f>
        <v>1486</v>
      </c>
      <c r="L183" s="154">
        <v>21</v>
      </c>
      <c r="M183" s="154">
        <f>G183*(1+L183/100)</f>
        <v>0</v>
      </c>
      <c r="N183" s="154">
        <v>0</v>
      </c>
      <c r="O183" s="154">
        <f>ROUND(E183*N183,2)</f>
        <v>0</v>
      </c>
      <c r="P183" s="154">
        <v>0</v>
      </c>
      <c r="Q183" s="154">
        <f>ROUND(E183*P183,2)</f>
        <v>0</v>
      </c>
      <c r="R183" s="154"/>
      <c r="S183" s="155" t="s">
        <v>100</v>
      </c>
      <c r="T183" s="138">
        <v>0</v>
      </c>
      <c r="U183" s="138">
        <f>ROUND(E183*T183,2)</f>
        <v>0</v>
      </c>
      <c r="V183" s="138"/>
      <c r="W183" s="129" t="s">
        <v>978</v>
      </c>
      <c r="X183" s="129"/>
      <c r="Y183" s="129"/>
      <c r="Z183" s="129"/>
      <c r="AA183" s="129"/>
      <c r="AB183" s="129"/>
      <c r="AC183" s="129"/>
      <c r="AD183" s="129"/>
      <c r="AE183" s="129"/>
      <c r="AF183" s="129" t="s">
        <v>101</v>
      </c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</row>
    <row r="184" spans="1:59" ht="45" outlineLevel="1" x14ac:dyDescent="0.2">
      <c r="A184" s="136"/>
      <c r="B184" s="137"/>
      <c r="C184" s="237" t="s">
        <v>352</v>
      </c>
      <c r="D184" s="238"/>
      <c r="E184" s="238"/>
      <c r="F184" s="238"/>
      <c r="G184" s="2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 t="s">
        <v>103</v>
      </c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56" t="str">
        <f>C184</f>
        <v>sušíčka na ovoce - příkon 250W, hlučnost &lt; 20 dB, průměr plata 32cm, 5 sušících plat, plynulá regulace teploty 35-70°C, ventilátor pro rovnoměrné sušení, ochrana proti přehřátí.</v>
      </c>
      <c r="BA184" s="129"/>
      <c r="BB184" s="129"/>
      <c r="BC184" s="129"/>
      <c r="BD184" s="129"/>
      <c r="BE184" s="129"/>
      <c r="BF184" s="129"/>
      <c r="BG184" s="129"/>
    </row>
    <row r="185" spans="1:59" outlineLevel="1" x14ac:dyDescent="0.2">
      <c r="A185" s="149">
        <v>86</v>
      </c>
      <c r="B185" s="150" t="s">
        <v>353</v>
      </c>
      <c r="C185" s="166" t="s">
        <v>354</v>
      </c>
      <c r="D185" s="151" t="s">
        <v>99</v>
      </c>
      <c r="E185" s="152">
        <v>12</v>
      </c>
      <c r="F185" s="153"/>
      <c r="G185" s="154">
        <f>ROUND(E185*F185,2)</f>
        <v>0</v>
      </c>
      <c r="H185" s="153">
        <v>0</v>
      </c>
      <c r="I185" s="154">
        <f>ROUND(E185*H185,2)</f>
        <v>0</v>
      </c>
      <c r="J185" s="153">
        <v>176</v>
      </c>
      <c r="K185" s="154">
        <f>ROUND(E185*J185,2)</f>
        <v>2112</v>
      </c>
      <c r="L185" s="154">
        <v>21</v>
      </c>
      <c r="M185" s="154">
        <f>G185*(1+L185/100)</f>
        <v>0</v>
      </c>
      <c r="N185" s="154">
        <v>0</v>
      </c>
      <c r="O185" s="154">
        <f>ROUND(E185*N185,2)</f>
        <v>0</v>
      </c>
      <c r="P185" s="154">
        <v>0</v>
      </c>
      <c r="Q185" s="154">
        <f>ROUND(E185*P185,2)</f>
        <v>0</v>
      </c>
      <c r="R185" s="154"/>
      <c r="S185" s="155" t="s">
        <v>100</v>
      </c>
      <c r="T185" s="138">
        <v>0</v>
      </c>
      <c r="U185" s="138">
        <f>ROUND(E185*T185,2)</f>
        <v>0</v>
      </c>
      <c r="V185" s="138"/>
      <c r="W185" s="129" t="s">
        <v>978</v>
      </c>
      <c r="X185" s="129"/>
      <c r="Y185" s="129"/>
      <c r="Z185" s="129"/>
      <c r="AA185" s="129"/>
      <c r="AB185" s="129"/>
      <c r="AC185" s="129"/>
      <c r="AD185" s="129"/>
      <c r="AE185" s="129"/>
      <c r="AF185" s="129" t="s">
        <v>101</v>
      </c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</row>
    <row r="186" spans="1:59" ht="45" outlineLevel="1" x14ac:dyDescent="0.2">
      <c r="A186" s="136"/>
      <c r="B186" s="137"/>
      <c r="C186" s="237" t="s">
        <v>355</v>
      </c>
      <c r="D186" s="238"/>
      <c r="E186" s="238"/>
      <c r="F186" s="238"/>
      <c r="G186" s="2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 t="s">
        <v>103</v>
      </c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56" t="str">
        <f>C186</f>
        <v>plechy na pečení nízké - velikost dle trouby, smalt s odolným antiadhézním povlakem, který zabraňuje připalování, vhodný do elektrické  i horkovzdušné trouby, vhodný do myčky</v>
      </c>
      <c r="BA186" s="129"/>
      <c r="BB186" s="129"/>
      <c r="BC186" s="129"/>
      <c r="BD186" s="129"/>
      <c r="BE186" s="129"/>
      <c r="BF186" s="129"/>
      <c r="BG186" s="129"/>
    </row>
    <row r="187" spans="1:59" outlineLevel="1" x14ac:dyDescent="0.2">
      <c r="A187" s="149">
        <v>87</v>
      </c>
      <c r="B187" s="150" t="s">
        <v>356</v>
      </c>
      <c r="C187" s="166" t="s">
        <v>357</v>
      </c>
      <c r="D187" s="151" t="s">
        <v>99</v>
      </c>
      <c r="E187" s="152">
        <v>6</v>
      </c>
      <c r="F187" s="153"/>
      <c r="G187" s="154">
        <f>ROUND(E187*F187,2)</f>
        <v>0</v>
      </c>
      <c r="H187" s="153">
        <v>0</v>
      </c>
      <c r="I187" s="154">
        <f>ROUND(E187*H187,2)</f>
        <v>0</v>
      </c>
      <c r="J187" s="153">
        <v>190</v>
      </c>
      <c r="K187" s="154">
        <f>ROUND(E187*J187,2)</f>
        <v>1140</v>
      </c>
      <c r="L187" s="154">
        <v>21</v>
      </c>
      <c r="M187" s="154">
        <f>G187*(1+L187/100)</f>
        <v>0</v>
      </c>
      <c r="N187" s="154">
        <v>0</v>
      </c>
      <c r="O187" s="154">
        <f>ROUND(E187*N187,2)</f>
        <v>0</v>
      </c>
      <c r="P187" s="154">
        <v>0</v>
      </c>
      <c r="Q187" s="154">
        <f>ROUND(E187*P187,2)</f>
        <v>0</v>
      </c>
      <c r="R187" s="154"/>
      <c r="S187" s="155" t="s">
        <v>100</v>
      </c>
      <c r="T187" s="138">
        <v>0</v>
      </c>
      <c r="U187" s="138">
        <f>ROUND(E187*T187,2)</f>
        <v>0</v>
      </c>
      <c r="V187" s="138"/>
      <c r="W187" s="129" t="s">
        <v>978</v>
      </c>
      <c r="X187" s="129"/>
      <c r="Y187" s="129"/>
      <c r="Z187" s="129"/>
      <c r="AA187" s="129"/>
      <c r="AB187" s="129"/>
      <c r="AC187" s="129"/>
      <c r="AD187" s="129"/>
      <c r="AE187" s="129"/>
      <c r="AF187" s="129" t="s">
        <v>101</v>
      </c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</row>
    <row r="188" spans="1:59" ht="45" outlineLevel="1" x14ac:dyDescent="0.2">
      <c r="A188" s="136"/>
      <c r="B188" s="137"/>
      <c r="C188" s="237" t="s">
        <v>358</v>
      </c>
      <c r="D188" s="238"/>
      <c r="E188" s="238"/>
      <c r="F188" s="238"/>
      <c r="G188" s="2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 t="s">
        <v>103</v>
      </c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56" t="str">
        <f>C188</f>
        <v>plechy na pečení vysoké - velikost dle trouby, smalt s odolným antiadhézním povlakem, který zabraňuje připalování, vhodný do elektrické  i horkovzdušné trouby, vhodný do myčky</v>
      </c>
      <c r="BA188" s="129"/>
      <c r="BB188" s="129"/>
      <c r="BC188" s="129"/>
      <c r="BD188" s="129"/>
      <c r="BE188" s="129"/>
      <c r="BF188" s="129"/>
      <c r="BG188" s="129"/>
    </row>
    <row r="189" spans="1:59" outlineLevel="1" x14ac:dyDescent="0.2">
      <c r="A189" s="149">
        <v>88</v>
      </c>
      <c r="B189" s="150" t="s">
        <v>359</v>
      </c>
      <c r="C189" s="166" t="s">
        <v>360</v>
      </c>
      <c r="D189" s="151" t="s">
        <v>99</v>
      </c>
      <c r="E189" s="152">
        <v>1</v>
      </c>
      <c r="F189" s="153"/>
      <c r="G189" s="154">
        <f>ROUND(E189*F189,2)</f>
        <v>0</v>
      </c>
      <c r="H189" s="153">
        <v>0</v>
      </c>
      <c r="I189" s="154">
        <f>ROUND(E189*H189,2)</f>
        <v>0</v>
      </c>
      <c r="J189" s="153">
        <v>1100</v>
      </c>
      <c r="K189" s="154">
        <f>ROUND(E189*J189,2)</f>
        <v>1100</v>
      </c>
      <c r="L189" s="154">
        <v>21</v>
      </c>
      <c r="M189" s="154">
        <f>G189*(1+L189/100)</f>
        <v>0</v>
      </c>
      <c r="N189" s="154">
        <v>0</v>
      </c>
      <c r="O189" s="154">
        <f>ROUND(E189*N189,2)</f>
        <v>0</v>
      </c>
      <c r="P189" s="154">
        <v>0</v>
      </c>
      <c r="Q189" s="154">
        <f>ROUND(E189*P189,2)</f>
        <v>0</v>
      </c>
      <c r="R189" s="154"/>
      <c r="S189" s="155" t="s">
        <v>100</v>
      </c>
      <c r="T189" s="138">
        <v>0</v>
      </c>
      <c r="U189" s="138">
        <f>ROUND(E189*T189,2)</f>
        <v>0</v>
      </c>
      <c r="V189" s="138"/>
      <c r="W189" s="129" t="s">
        <v>978</v>
      </c>
      <c r="X189" s="129"/>
      <c r="Y189" s="129"/>
      <c r="Z189" s="129"/>
      <c r="AA189" s="129"/>
      <c r="AB189" s="129"/>
      <c r="AC189" s="129"/>
      <c r="AD189" s="129"/>
      <c r="AE189" s="129"/>
      <c r="AF189" s="129" t="s">
        <v>101</v>
      </c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</row>
    <row r="190" spans="1:59" ht="90" outlineLevel="1" x14ac:dyDescent="0.2">
      <c r="A190" s="136"/>
      <c r="B190" s="137"/>
      <c r="C190" s="237" t="s">
        <v>361</v>
      </c>
      <c r="D190" s="238"/>
      <c r="E190" s="238"/>
      <c r="F190" s="238"/>
      <c r="G190" s="2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 t="s">
        <v>103</v>
      </c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56" t="str">
        <f>C190</f>
        <v>"lékárnička - přenosná lékárnička malá s náplní  vhodná pro všechna školská pracoviště bsahující veškerý základní sortiment zdravotnického a obvazového materiálu pro poskytnutí první pomoci ve školských zařízeních, případně v terénu jako jsou odřeniny, řezné rány, krvácení, zlomeniny a další úrazy, které se na těchto místech mohou vyskytnout.</v>
      </c>
      <c r="BA190" s="129"/>
      <c r="BB190" s="129"/>
      <c r="BC190" s="129"/>
      <c r="BD190" s="129"/>
      <c r="BE190" s="129"/>
      <c r="BF190" s="129"/>
      <c r="BG190" s="129"/>
    </row>
    <row r="191" spans="1:59" ht="33.75" outlineLevel="1" x14ac:dyDescent="0.2">
      <c r="A191" s="136"/>
      <c r="B191" s="137"/>
      <c r="C191" s="235" t="s">
        <v>362</v>
      </c>
      <c r="D191" s="236"/>
      <c r="E191" s="236"/>
      <c r="F191" s="236"/>
      <c r="G191" s="236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 t="s">
        <v>103</v>
      </c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56" t="str">
        <f>C191</f>
        <v>součástí náplně ŠKOLA jsou i sterilní krytí s náplastí různých rozměrů, kterýmí lze rychle ošetřit i větší odřeniny a poraněná místa na těle"</v>
      </c>
      <c r="BA191" s="129"/>
      <c r="BB191" s="129"/>
      <c r="BC191" s="129"/>
      <c r="BD191" s="129"/>
      <c r="BE191" s="129"/>
      <c r="BF191" s="129"/>
      <c r="BG191" s="129"/>
    </row>
    <row r="192" spans="1:59" outlineLevel="1" x14ac:dyDescent="0.2">
      <c r="A192" s="149">
        <v>89</v>
      </c>
      <c r="B192" s="150" t="s">
        <v>363</v>
      </c>
      <c r="C192" s="166" t="s">
        <v>364</v>
      </c>
      <c r="D192" s="151" t="s">
        <v>99</v>
      </c>
      <c r="E192" s="152">
        <v>1</v>
      </c>
      <c r="F192" s="153"/>
      <c r="G192" s="154">
        <f>ROUND(E192*F192,2)</f>
        <v>0</v>
      </c>
      <c r="H192" s="153">
        <v>0</v>
      </c>
      <c r="I192" s="154">
        <f>ROUND(E192*H192,2)</f>
        <v>0</v>
      </c>
      <c r="J192" s="153">
        <v>740</v>
      </c>
      <c r="K192" s="154">
        <f>ROUND(E192*J192,2)</f>
        <v>740</v>
      </c>
      <c r="L192" s="154">
        <v>21</v>
      </c>
      <c r="M192" s="154">
        <f>G192*(1+L192/100)</f>
        <v>0</v>
      </c>
      <c r="N192" s="154">
        <v>0</v>
      </c>
      <c r="O192" s="154">
        <f>ROUND(E192*N192,2)</f>
        <v>0</v>
      </c>
      <c r="P192" s="154">
        <v>0</v>
      </c>
      <c r="Q192" s="154">
        <f>ROUND(E192*P192,2)</f>
        <v>0</v>
      </c>
      <c r="R192" s="154"/>
      <c r="S192" s="155" t="s">
        <v>100</v>
      </c>
      <c r="T192" s="138">
        <v>0</v>
      </c>
      <c r="U192" s="138">
        <f>ROUND(E192*T192,2)</f>
        <v>0</v>
      </c>
      <c r="V192" s="138"/>
      <c r="W192" s="129" t="s">
        <v>978</v>
      </c>
      <c r="X192" s="129"/>
      <c r="Y192" s="129"/>
      <c r="Z192" s="129"/>
      <c r="AA192" s="129"/>
      <c r="AB192" s="129"/>
      <c r="AC192" s="129"/>
      <c r="AD192" s="129"/>
      <c r="AE192" s="129"/>
      <c r="AF192" s="129" t="s">
        <v>101</v>
      </c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</row>
    <row r="193" spans="1:59" ht="45" outlineLevel="1" x14ac:dyDescent="0.2">
      <c r="A193" s="136"/>
      <c r="B193" s="137"/>
      <c r="C193" s="237" t="s">
        <v>365</v>
      </c>
      <c r="D193" s="238"/>
      <c r="E193" s="238"/>
      <c r="F193" s="238"/>
      <c r="G193" s="2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 t="s">
        <v>103</v>
      </c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56" t="str">
        <f>C193</f>
        <v>hasicí přístroj - přenosný práškový hasicí přístroj naplněný hasicím práškem o hmotnosti 4kg. Použití na hašení požárů látek požární třídy A,B,C i do 110kV při dodržení bezpečné vzdálenosti</v>
      </c>
      <c r="BA193" s="129"/>
      <c r="BB193" s="129"/>
      <c r="BC193" s="129"/>
      <c r="BD193" s="129"/>
      <c r="BE193" s="129"/>
      <c r="BF193" s="129"/>
      <c r="BG193" s="129"/>
    </row>
    <row r="194" spans="1:59" x14ac:dyDescent="0.2">
      <c r="A194" s="143" t="s">
        <v>95</v>
      </c>
      <c r="B194" s="144" t="s">
        <v>55</v>
      </c>
      <c r="C194" s="165" t="s">
        <v>56</v>
      </c>
      <c r="D194" s="145"/>
      <c r="E194" s="146"/>
      <c r="F194" s="147"/>
      <c r="G194" s="147">
        <f>SUMIF(AF195:AF222,"&lt;&gt;NOR",G195:G222)</f>
        <v>0</v>
      </c>
      <c r="H194" s="147"/>
      <c r="I194" s="147">
        <f>SUM(I195:I222)</f>
        <v>0</v>
      </c>
      <c r="J194" s="147"/>
      <c r="K194" s="147">
        <f>SUM(K195:K222)</f>
        <v>105050</v>
      </c>
      <c r="L194" s="147"/>
      <c r="M194" s="147">
        <f>SUM(M195:M222)</f>
        <v>0</v>
      </c>
      <c r="N194" s="147"/>
      <c r="O194" s="147">
        <f>SUM(O195:O222)</f>
        <v>0</v>
      </c>
      <c r="P194" s="147"/>
      <c r="Q194" s="147">
        <f>SUM(Q195:Q222)</f>
        <v>0</v>
      </c>
      <c r="R194" s="147"/>
      <c r="S194" s="148"/>
      <c r="T194" s="142"/>
      <c r="U194" s="142">
        <f>SUM(U195:U222)</f>
        <v>0</v>
      </c>
      <c r="V194" s="142"/>
      <c r="AF194" t="s">
        <v>96</v>
      </c>
    </row>
    <row r="195" spans="1:59" ht="22.5" outlineLevel="1" x14ac:dyDescent="0.2">
      <c r="A195" s="149">
        <v>90</v>
      </c>
      <c r="B195" s="150" t="s">
        <v>366</v>
      </c>
      <c r="C195" s="166" t="s">
        <v>367</v>
      </c>
      <c r="D195" s="151" t="s">
        <v>99</v>
      </c>
      <c r="E195" s="152">
        <v>1</v>
      </c>
      <c r="F195" s="153"/>
      <c r="G195" s="154">
        <f>ROUND(E195*F195,2)</f>
        <v>0</v>
      </c>
      <c r="H195" s="153">
        <v>0</v>
      </c>
      <c r="I195" s="154">
        <f>ROUND(E195*H195,2)</f>
        <v>0</v>
      </c>
      <c r="J195" s="153">
        <v>3400</v>
      </c>
      <c r="K195" s="154">
        <f>ROUND(E195*J195,2)</f>
        <v>3400</v>
      </c>
      <c r="L195" s="154">
        <v>21</v>
      </c>
      <c r="M195" s="154">
        <f>G195*(1+L195/100)</f>
        <v>0</v>
      </c>
      <c r="N195" s="154">
        <v>0</v>
      </c>
      <c r="O195" s="154">
        <f>ROUND(E195*N195,2)</f>
        <v>0</v>
      </c>
      <c r="P195" s="154">
        <v>0</v>
      </c>
      <c r="Q195" s="154">
        <f>ROUND(E195*P195,2)</f>
        <v>0</v>
      </c>
      <c r="R195" s="154"/>
      <c r="S195" s="155" t="s">
        <v>100</v>
      </c>
      <c r="T195" s="138">
        <v>0</v>
      </c>
      <c r="U195" s="138">
        <f>ROUND(E195*T195,2)</f>
        <v>0</v>
      </c>
      <c r="V195" s="138"/>
      <c r="W195" s="129" t="s">
        <v>978</v>
      </c>
      <c r="X195" s="129"/>
      <c r="Y195" s="129"/>
      <c r="Z195" s="129"/>
      <c r="AA195" s="129"/>
      <c r="AB195" s="129"/>
      <c r="AC195" s="129"/>
      <c r="AD195" s="129"/>
      <c r="AE195" s="129"/>
      <c r="AF195" s="129" t="s">
        <v>101</v>
      </c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</row>
    <row r="196" spans="1:59" ht="22.5" outlineLevel="1" x14ac:dyDescent="0.2">
      <c r="A196" s="136"/>
      <c r="B196" s="137"/>
      <c r="C196" s="237" t="s">
        <v>368</v>
      </c>
      <c r="D196" s="238"/>
      <c r="E196" s="238"/>
      <c r="F196" s="238"/>
      <c r="G196" s="2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 t="s">
        <v>103</v>
      </c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</row>
    <row r="197" spans="1:59" ht="22.5" outlineLevel="1" x14ac:dyDescent="0.2">
      <c r="A197" s="149">
        <v>91</v>
      </c>
      <c r="B197" s="150" t="s">
        <v>369</v>
      </c>
      <c r="C197" s="166" t="s">
        <v>370</v>
      </c>
      <c r="D197" s="151" t="s">
        <v>99</v>
      </c>
      <c r="E197" s="152">
        <v>1</v>
      </c>
      <c r="F197" s="153"/>
      <c r="G197" s="154">
        <f>ROUND(E197*F197,2)</f>
        <v>0</v>
      </c>
      <c r="H197" s="153">
        <v>0</v>
      </c>
      <c r="I197" s="154">
        <f>ROUND(E197*H197,2)</f>
        <v>0</v>
      </c>
      <c r="J197" s="153">
        <v>6500</v>
      </c>
      <c r="K197" s="154">
        <f>ROUND(E197*J197,2)</f>
        <v>6500</v>
      </c>
      <c r="L197" s="154">
        <v>21</v>
      </c>
      <c r="M197" s="154">
        <f>G197*(1+L197/100)</f>
        <v>0</v>
      </c>
      <c r="N197" s="154">
        <v>0</v>
      </c>
      <c r="O197" s="154">
        <f>ROUND(E197*N197,2)</f>
        <v>0</v>
      </c>
      <c r="P197" s="154">
        <v>0</v>
      </c>
      <c r="Q197" s="154">
        <f>ROUND(E197*P197,2)</f>
        <v>0</v>
      </c>
      <c r="R197" s="154"/>
      <c r="S197" s="155" t="s">
        <v>100</v>
      </c>
      <c r="T197" s="138">
        <v>0</v>
      </c>
      <c r="U197" s="138">
        <f>ROUND(E197*T197,2)</f>
        <v>0</v>
      </c>
      <c r="V197" s="138"/>
      <c r="W197" s="129" t="s">
        <v>978</v>
      </c>
      <c r="X197" s="129"/>
      <c r="Y197" s="129"/>
      <c r="Z197" s="129"/>
      <c r="AA197" s="129"/>
      <c r="AB197" s="129"/>
      <c r="AC197" s="129"/>
      <c r="AD197" s="129"/>
      <c r="AE197" s="129"/>
      <c r="AF197" s="129" t="s">
        <v>101</v>
      </c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</row>
    <row r="198" spans="1:59" ht="135" outlineLevel="1" x14ac:dyDescent="0.2">
      <c r="A198" s="136"/>
      <c r="B198" s="137"/>
      <c r="C198" s="237" t="s">
        <v>371</v>
      </c>
      <c r="D198" s="238"/>
      <c r="E198" s="238"/>
      <c r="F198" s="238"/>
      <c r="G198" s="2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 t="s">
        <v>103</v>
      </c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56" t="str">
        <f>C198</f>
        <v>se skříňkou 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v>
      </c>
      <c r="BA198" s="129"/>
      <c r="BB198" s="129"/>
      <c r="BC198" s="129"/>
      <c r="BD198" s="129"/>
      <c r="BE198" s="129"/>
      <c r="BF198" s="129"/>
      <c r="BG198" s="129"/>
    </row>
    <row r="199" spans="1:59" ht="22.5" outlineLevel="1" x14ac:dyDescent="0.2">
      <c r="A199" s="149">
        <v>92</v>
      </c>
      <c r="B199" s="150" t="s">
        <v>372</v>
      </c>
      <c r="C199" s="166" t="s">
        <v>373</v>
      </c>
      <c r="D199" s="151" t="s">
        <v>99</v>
      </c>
      <c r="E199" s="152">
        <v>1</v>
      </c>
      <c r="F199" s="153"/>
      <c r="G199" s="154">
        <f>ROUND(E199*F199,2)</f>
        <v>0</v>
      </c>
      <c r="H199" s="153">
        <v>0</v>
      </c>
      <c r="I199" s="154">
        <f>ROUND(E199*H199,2)</f>
        <v>0</v>
      </c>
      <c r="J199" s="153">
        <v>5000</v>
      </c>
      <c r="K199" s="154">
        <f>ROUND(E199*J199,2)</f>
        <v>5000</v>
      </c>
      <c r="L199" s="154">
        <v>21</v>
      </c>
      <c r="M199" s="154">
        <f>G199*(1+L199/100)</f>
        <v>0</v>
      </c>
      <c r="N199" s="154">
        <v>0</v>
      </c>
      <c r="O199" s="154">
        <f>ROUND(E199*N199,2)</f>
        <v>0</v>
      </c>
      <c r="P199" s="154">
        <v>0</v>
      </c>
      <c r="Q199" s="154">
        <f>ROUND(E199*P199,2)</f>
        <v>0</v>
      </c>
      <c r="R199" s="154"/>
      <c r="S199" s="155" t="s">
        <v>100</v>
      </c>
      <c r="T199" s="138">
        <v>0</v>
      </c>
      <c r="U199" s="138">
        <f>ROUND(E199*T199,2)</f>
        <v>0</v>
      </c>
      <c r="V199" s="138"/>
      <c r="W199" s="129" t="s">
        <v>978</v>
      </c>
      <c r="X199" s="129"/>
      <c r="Y199" s="129"/>
      <c r="Z199" s="129"/>
      <c r="AA199" s="129"/>
      <c r="AB199" s="129"/>
      <c r="AC199" s="129"/>
      <c r="AD199" s="129"/>
      <c r="AE199" s="129"/>
      <c r="AF199" s="129" t="s">
        <v>101</v>
      </c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</row>
    <row r="200" spans="1:59" ht="78.75" outlineLevel="1" x14ac:dyDescent="0.2">
      <c r="A200" s="136"/>
      <c r="B200" s="137"/>
      <c r="C200" s="237" t="s">
        <v>374</v>
      </c>
      <c r="D200" s="238"/>
      <c r="E200" s="238"/>
      <c r="F200" s="238"/>
      <c r="G200" s="2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 t="s">
        <v>103</v>
      </c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56" t="str">
        <f>C200</f>
        <v xml:space="preserve"> s výřezem levý; rozměry stolu - průměr 120 cm, výřez 80 x 60 cm, výška 75,5 cm; pracovní deska tloušťky 25 mm po celém obvodě opatřena 2 mm ABS hranou; kovová tubusová noha; kování pro uchycení k pracovnímu stolu; noha osazena výškovou rektifikací pro vyrovnání až 1,5 cm nerovností</v>
      </c>
      <c r="BA200" s="129"/>
      <c r="BB200" s="129"/>
      <c r="BC200" s="129"/>
      <c r="BD200" s="129"/>
      <c r="BE200" s="129"/>
      <c r="BF200" s="129"/>
      <c r="BG200" s="129"/>
    </row>
    <row r="201" spans="1:59" ht="22.5" outlineLevel="1" x14ac:dyDescent="0.2">
      <c r="A201" s="149">
        <v>93</v>
      </c>
      <c r="B201" s="150" t="s">
        <v>375</v>
      </c>
      <c r="C201" s="166" t="s">
        <v>376</v>
      </c>
      <c r="D201" s="151" t="s">
        <v>99</v>
      </c>
      <c r="E201" s="152">
        <v>4</v>
      </c>
      <c r="F201" s="153"/>
      <c r="G201" s="154">
        <f>ROUND(E201*F201,2)</f>
        <v>0</v>
      </c>
      <c r="H201" s="153">
        <v>0</v>
      </c>
      <c r="I201" s="154">
        <f>ROUND(E201*H201,2)</f>
        <v>0</v>
      </c>
      <c r="J201" s="153">
        <v>7400</v>
      </c>
      <c r="K201" s="154">
        <f>ROUND(E201*J201,2)</f>
        <v>29600</v>
      </c>
      <c r="L201" s="154">
        <v>21</v>
      </c>
      <c r="M201" s="154">
        <f>G201*(1+L201/100)</f>
        <v>0</v>
      </c>
      <c r="N201" s="154">
        <v>0</v>
      </c>
      <c r="O201" s="154">
        <f>ROUND(E201*N201,2)</f>
        <v>0</v>
      </c>
      <c r="P201" s="154">
        <v>0</v>
      </c>
      <c r="Q201" s="154">
        <f>ROUND(E201*P201,2)</f>
        <v>0</v>
      </c>
      <c r="R201" s="154"/>
      <c r="S201" s="155" t="s">
        <v>100</v>
      </c>
      <c r="T201" s="138">
        <v>0</v>
      </c>
      <c r="U201" s="138">
        <f>ROUND(E201*T201,2)</f>
        <v>0</v>
      </c>
      <c r="V201" s="138"/>
      <c r="W201" s="129" t="s">
        <v>978</v>
      </c>
      <c r="X201" s="129"/>
      <c r="Y201" s="129"/>
      <c r="Z201" s="129"/>
      <c r="AA201" s="129"/>
      <c r="AB201" s="129"/>
      <c r="AC201" s="129"/>
      <c r="AD201" s="129"/>
      <c r="AE201" s="129"/>
      <c r="AF201" s="129" t="s">
        <v>101</v>
      </c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</row>
    <row r="202" spans="1:59" ht="67.5" outlineLevel="1" x14ac:dyDescent="0.2">
      <c r="A202" s="136"/>
      <c r="B202" s="137"/>
      <c r="C202" s="237" t="s">
        <v>377</v>
      </c>
      <c r="D202" s="238"/>
      <c r="E202" s="238"/>
      <c r="F202" s="238"/>
      <c r="G202" s="2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 t="s">
        <v>103</v>
      </c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56" t="str">
        <f>C202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202" s="129"/>
      <c r="BB202" s="129"/>
      <c r="BC202" s="129"/>
      <c r="BD202" s="129"/>
      <c r="BE202" s="129"/>
      <c r="BF202" s="129"/>
      <c r="BG202" s="129"/>
    </row>
    <row r="203" spans="1:59" ht="22.5" outlineLevel="1" x14ac:dyDescent="0.2">
      <c r="A203" s="149">
        <v>94</v>
      </c>
      <c r="B203" s="150" t="s">
        <v>378</v>
      </c>
      <c r="C203" s="166" t="s">
        <v>376</v>
      </c>
      <c r="D203" s="151" t="s">
        <v>99</v>
      </c>
      <c r="E203" s="152">
        <v>1</v>
      </c>
      <c r="F203" s="153"/>
      <c r="G203" s="154">
        <f>ROUND(E203*F203,2)</f>
        <v>0</v>
      </c>
      <c r="H203" s="153">
        <v>0</v>
      </c>
      <c r="I203" s="154">
        <f>ROUND(E203*H203,2)</f>
        <v>0</v>
      </c>
      <c r="J203" s="153">
        <v>8000</v>
      </c>
      <c r="K203" s="154">
        <f>ROUND(E203*J203,2)</f>
        <v>8000</v>
      </c>
      <c r="L203" s="154">
        <v>21</v>
      </c>
      <c r="M203" s="154">
        <f>G203*(1+L203/100)</f>
        <v>0</v>
      </c>
      <c r="N203" s="154">
        <v>0</v>
      </c>
      <c r="O203" s="154">
        <f>ROUND(E203*N203,2)</f>
        <v>0</v>
      </c>
      <c r="P203" s="154">
        <v>0</v>
      </c>
      <c r="Q203" s="154">
        <f>ROUND(E203*P203,2)</f>
        <v>0</v>
      </c>
      <c r="R203" s="154"/>
      <c r="S203" s="155" t="s">
        <v>100</v>
      </c>
      <c r="T203" s="138">
        <v>0</v>
      </c>
      <c r="U203" s="138">
        <f>ROUND(E203*T203,2)</f>
        <v>0</v>
      </c>
      <c r="V203" s="138"/>
      <c r="W203" s="129" t="s">
        <v>978</v>
      </c>
      <c r="X203" s="129"/>
      <c r="Y203" s="129"/>
      <c r="Z203" s="129"/>
      <c r="AA203" s="129"/>
      <c r="AB203" s="129"/>
      <c r="AC203" s="129"/>
      <c r="AD203" s="129"/>
      <c r="AE203" s="129"/>
      <c r="AF203" s="129" t="s">
        <v>101</v>
      </c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</row>
    <row r="204" spans="1:59" ht="90" outlineLevel="1" x14ac:dyDescent="0.2">
      <c r="A204" s="136"/>
      <c r="B204" s="137"/>
      <c r="C204" s="237" t="s">
        <v>379</v>
      </c>
      <c r="D204" s="238"/>
      <c r="E204" s="238"/>
      <c r="F204" s="238"/>
      <c r="G204" s="2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 t="s">
        <v>103</v>
      </c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56" t="str">
        <f>C204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204" s="129"/>
      <c r="BB204" s="129"/>
      <c r="BC204" s="129"/>
      <c r="BD204" s="129"/>
      <c r="BE204" s="129"/>
      <c r="BF204" s="129"/>
      <c r="BG204" s="129"/>
    </row>
    <row r="205" spans="1:59" ht="22.5" outlineLevel="1" x14ac:dyDescent="0.2">
      <c r="A205" s="149">
        <v>95</v>
      </c>
      <c r="B205" s="150" t="s">
        <v>380</v>
      </c>
      <c r="C205" s="166" t="s">
        <v>376</v>
      </c>
      <c r="D205" s="151" t="s">
        <v>99</v>
      </c>
      <c r="E205" s="152">
        <v>2</v>
      </c>
      <c r="F205" s="153"/>
      <c r="G205" s="154">
        <f>ROUND(E205*F205,2)</f>
        <v>0</v>
      </c>
      <c r="H205" s="153">
        <v>0</v>
      </c>
      <c r="I205" s="154">
        <f>ROUND(E205*H205,2)</f>
        <v>0</v>
      </c>
      <c r="J205" s="153">
        <v>8000</v>
      </c>
      <c r="K205" s="154">
        <f>ROUND(E205*J205,2)</f>
        <v>16000</v>
      </c>
      <c r="L205" s="154">
        <v>21</v>
      </c>
      <c r="M205" s="154">
        <f>G205*(1+L205/100)</f>
        <v>0</v>
      </c>
      <c r="N205" s="154">
        <v>0</v>
      </c>
      <c r="O205" s="154">
        <f>ROUND(E205*N205,2)</f>
        <v>0</v>
      </c>
      <c r="P205" s="154">
        <v>0</v>
      </c>
      <c r="Q205" s="154">
        <f>ROUND(E205*P205,2)</f>
        <v>0</v>
      </c>
      <c r="R205" s="154"/>
      <c r="S205" s="155" t="s">
        <v>100</v>
      </c>
      <c r="T205" s="138">
        <v>0</v>
      </c>
      <c r="U205" s="138">
        <f>ROUND(E205*T205,2)</f>
        <v>0</v>
      </c>
      <c r="V205" s="138"/>
      <c r="W205" s="129" t="s">
        <v>978</v>
      </c>
      <c r="X205" s="129"/>
      <c r="Y205" s="129"/>
      <c r="Z205" s="129"/>
      <c r="AA205" s="129"/>
      <c r="AB205" s="129"/>
      <c r="AC205" s="129"/>
      <c r="AD205" s="129"/>
      <c r="AE205" s="129"/>
      <c r="AF205" s="129" t="s">
        <v>101</v>
      </c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</row>
    <row r="206" spans="1:59" ht="67.5" outlineLevel="1" x14ac:dyDescent="0.2">
      <c r="A206" s="136"/>
      <c r="B206" s="137"/>
      <c r="C206" s="237" t="s">
        <v>381</v>
      </c>
      <c r="D206" s="238"/>
      <c r="E206" s="238"/>
      <c r="F206" s="238"/>
      <c r="G206" s="2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 t="s">
        <v>103</v>
      </c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56" t="str">
        <f>C206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206" s="129"/>
      <c r="BB206" s="129"/>
      <c r="BC206" s="129"/>
      <c r="BD206" s="129"/>
      <c r="BE206" s="129"/>
      <c r="BF206" s="129"/>
      <c r="BG206" s="129"/>
    </row>
    <row r="207" spans="1:59" ht="22.5" outlineLevel="1" x14ac:dyDescent="0.2">
      <c r="A207" s="149">
        <v>96</v>
      </c>
      <c r="B207" s="150" t="s">
        <v>382</v>
      </c>
      <c r="C207" s="166" t="s">
        <v>376</v>
      </c>
      <c r="D207" s="151" t="s">
        <v>99</v>
      </c>
      <c r="E207" s="152">
        <v>1</v>
      </c>
      <c r="F207" s="153"/>
      <c r="G207" s="154">
        <f>ROUND(E207*F207,2)</f>
        <v>0</v>
      </c>
      <c r="H207" s="153">
        <v>0</v>
      </c>
      <c r="I207" s="154">
        <f>ROUND(E207*H207,2)</f>
        <v>0</v>
      </c>
      <c r="J207" s="153">
        <v>8000</v>
      </c>
      <c r="K207" s="154">
        <f>ROUND(E207*J207,2)</f>
        <v>8000</v>
      </c>
      <c r="L207" s="154">
        <v>21</v>
      </c>
      <c r="M207" s="154">
        <f>G207*(1+L207/100)</f>
        <v>0</v>
      </c>
      <c r="N207" s="154">
        <v>0</v>
      </c>
      <c r="O207" s="154">
        <f>ROUND(E207*N207,2)</f>
        <v>0</v>
      </c>
      <c r="P207" s="154">
        <v>0</v>
      </c>
      <c r="Q207" s="154">
        <f>ROUND(E207*P207,2)</f>
        <v>0</v>
      </c>
      <c r="R207" s="154"/>
      <c r="S207" s="155" t="s">
        <v>100</v>
      </c>
      <c r="T207" s="138">
        <v>0</v>
      </c>
      <c r="U207" s="138">
        <f>ROUND(E207*T207,2)</f>
        <v>0</v>
      </c>
      <c r="V207" s="138"/>
      <c r="W207" s="129" t="s">
        <v>978</v>
      </c>
      <c r="X207" s="129"/>
      <c r="Y207" s="129"/>
      <c r="Z207" s="129"/>
      <c r="AA207" s="129"/>
      <c r="AB207" s="129"/>
      <c r="AC207" s="129"/>
      <c r="AD207" s="129"/>
      <c r="AE207" s="129"/>
      <c r="AF207" s="129" t="s">
        <v>101</v>
      </c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</row>
    <row r="208" spans="1:59" ht="67.5" outlineLevel="1" x14ac:dyDescent="0.2">
      <c r="A208" s="136"/>
      <c r="B208" s="137"/>
      <c r="C208" s="237" t="s">
        <v>383</v>
      </c>
      <c r="D208" s="238"/>
      <c r="E208" s="238"/>
      <c r="F208" s="238"/>
      <c r="G208" s="2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 t="s">
        <v>103</v>
      </c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56" t="str">
        <f>C208</f>
        <v>s plnými dveřmi; rozměry skříně - šířka 80 cm, hloubka 42 cm, výška 74 cm; oboustranně pohledová záda z HDF desek tl. 3 mm; 1 stavitelná police tl. 18 mm, základní výška uzpůsobena výšce šanonu; včetně 4 ks rektifikačních noh s nastavitelnou výškou 2,7 - 4,7 cm</v>
      </c>
      <c r="BA208" s="129"/>
      <c r="BB208" s="129"/>
      <c r="BC208" s="129"/>
      <c r="BD208" s="129"/>
      <c r="BE208" s="129"/>
      <c r="BF208" s="129"/>
      <c r="BG208" s="129"/>
    </row>
    <row r="209" spans="1:59" ht="22.5" outlineLevel="1" x14ac:dyDescent="0.2">
      <c r="A209" s="149">
        <v>97</v>
      </c>
      <c r="B209" s="150" t="s">
        <v>384</v>
      </c>
      <c r="C209" s="166" t="s">
        <v>376</v>
      </c>
      <c r="D209" s="151" t="s">
        <v>99</v>
      </c>
      <c r="E209" s="152">
        <v>1</v>
      </c>
      <c r="F209" s="153"/>
      <c r="G209" s="154">
        <f>ROUND(E209*F209,2)</f>
        <v>0</v>
      </c>
      <c r="H209" s="153">
        <v>0</v>
      </c>
      <c r="I209" s="154">
        <f>ROUND(E209*H209,2)</f>
        <v>0</v>
      </c>
      <c r="J209" s="153">
        <v>5000</v>
      </c>
      <c r="K209" s="154">
        <f>ROUND(E209*J209,2)</f>
        <v>5000</v>
      </c>
      <c r="L209" s="154">
        <v>21</v>
      </c>
      <c r="M209" s="154">
        <f>G209*(1+L209/100)</f>
        <v>0</v>
      </c>
      <c r="N209" s="154">
        <v>0</v>
      </c>
      <c r="O209" s="154">
        <f>ROUND(E209*N209,2)</f>
        <v>0</v>
      </c>
      <c r="P209" s="154">
        <v>0</v>
      </c>
      <c r="Q209" s="154">
        <f>ROUND(E209*P209,2)</f>
        <v>0</v>
      </c>
      <c r="R209" s="154"/>
      <c r="S209" s="155" t="s">
        <v>100</v>
      </c>
      <c r="T209" s="138">
        <v>0</v>
      </c>
      <c r="U209" s="138">
        <f>ROUND(E209*T209,2)</f>
        <v>0</v>
      </c>
      <c r="V209" s="138"/>
      <c r="W209" s="129" t="s">
        <v>978</v>
      </c>
      <c r="X209" s="129"/>
      <c r="Y209" s="129"/>
      <c r="Z209" s="129"/>
      <c r="AA209" s="129"/>
      <c r="AB209" s="129"/>
      <c r="AC209" s="129"/>
      <c r="AD209" s="129"/>
      <c r="AE209" s="129"/>
      <c r="AF209" s="129" t="s">
        <v>101</v>
      </c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</row>
    <row r="210" spans="1:59" ht="67.5" outlineLevel="1" x14ac:dyDescent="0.2">
      <c r="A210" s="136"/>
      <c r="B210" s="137"/>
      <c r="C210" s="237" t="s">
        <v>385</v>
      </c>
      <c r="D210" s="238"/>
      <c r="E210" s="238"/>
      <c r="F210" s="238"/>
      <c r="G210" s="2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 t="s">
        <v>103</v>
      </c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56" t="str">
        <f>C210</f>
        <v xml:space="preserve"> čtvrtkruhová bez dveří levá; rozměry skříně - šířka 40 cm, hloubka 40 cm, výška 74 cm; oboustranně pohledová záda z HDF desek tl. 3 mm; 1 stavitelná police tl. 18 mm, základní výška uzpůsobena výšce šanonu; včetně 4 ks rektifikačních noh s nastavitelnou výškou 2,7 - 4,7 cm</v>
      </c>
      <c r="BA210" s="129"/>
      <c r="BB210" s="129"/>
      <c r="BC210" s="129"/>
      <c r="BD210" s="129"/>
      <c r="BE210" s="129"/>
      <c r="BF210" s="129"/>
      <c r="BG210" s="129"/>
    </row>
    <row r="211" spans="1:59" ht="22.5" outlineLevel="1" x14ac:dyDescent="0.2">
      <c r="A211" s="149">
        <v>98</v>
      </c>
      <c r="B211" s="150" t="s">
        <v>386</v>
      </c>
      <c r="C211" s="166" t="s">
        <v>376</v>
      </c>
      <c r="D211" s="151" t="s">
        <v>99</v>
      </c>
      <c r="E211" s="152">
        <v>1</v>
      </c>
      <c r="F211" s="153"/>
      <c r="G211" s="154">
        <f>ROUND(E211*F211,2)</f>
        <v>0</v>
      </c>
      <c r="H211" s="153">
        <v>0</v>
      </c>
      <c r="I211" s="154">
        <f>ROUND(E211*H211,2)</f>
        <v>0</v>
      </c>
      <c r="J211" s="153">
        <v>5000</v>
      </c>
      <c r="K211" s="154">
        <f>ROUND(E211*J211,2)</f>
        <v>5000</v>
      </c>
      <c r="L211" s="154">
        <v>21</v>
      </c>
      <c r="M211" s="154">
        <f>G211*(1+L211/100)</f>
        <v>0</v>
      </c>
      <c r="N211" s="154">
        <v>0</v>
      </c>
      <c r="O211" s="154">
        <f>ROUND(E211*N211,2)</f>
        <v>0</v>
      </c>
      <c r="P211" s="154">
        <v>0</v>
      </c>
      <c r="Q211" s="154">
        <f>ROUND(E211*P211,2)</f>
        <v>0</v>
      </c>
      <c r="R211" s="154"/>
      <c r="S211" s="155" t="s">
        <v>100</v>
      </c>
      <c r="T211" s="138">
        <v>0</v>
      </c>
      <c r="U211" s="138">
        <f>ROUND(E211*T211,2)</f>
        <v>0</v>
      </c>
      <c r="V211" s="138"/>
      <c r="W211" s="129" t="s">
        <v>978</v>
      </c>
      <c r="X211" s="129"/>
      <c r="Y211" s="129"/>
      <c r="Z211" s="129"/>
      <c r="AA211" s="129"/>
      <c r="AB211" s="129"/>
      <c r="AC211" s="129"/>
      <c r="AD211" s="129"/>
      <c r="AE211" s="129"/>
      <c r="AF211" s="129" t="s">
        <v>101</v>
      </c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</row>
    <row r="212" spans="1:59" ht="67.5" outlineLevel="1" x14ac:dyDescent="0.2">
      <c r="A212" s="136"/>
      <c r="B212" s="137"/>
      <c r="C212" s="237" t="s">
        <v>387</v>
      </c>
      <c r="D212" s="238"/>
      <c r="E212" s="238"/>
      <c r="F212" s="238"/>
      <c r="G212" s="2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 t="s">
        <v>103</v>
      </c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56" t="str">
        <f>C212</f>
        <v>čtvrtkruhová bez dveří pravá; rozměry skříně - šířka 40 cm, hloubka 40 cm, výška 74 cm; oboustranně pohledová záda z HDF desek tl. 3 mm; 1 stavitelná police tl. 18 mm, základní výška uzpůsobena výšce šanonu; včetně 4 ks rektifikačních noh s nastavitelnou výškou 2,7 - 4,7 cm</v>
      </c>
      <c r="BA212" s="129"/>
      <c r="BB212" s="129"/>
      <c r="BC212" s="129"/>
      <c r="BD212" s="129"/>
      <c r="BE212" s="129"/>
      <c r="BF212" s="129"/>
      <c r="BG212" s="129"/>
    </row>
    <row r="213" spans="1:59" ht="22.5" outlineLevel="1" x14ac:dyDescent="0.2">
      <c r="A213" s="149">
        <v>99</v>
      </c>
      <c r="B213" s="150" t="s">
        <v>388</v>
      </c>
      <c r="C213" s="166" t="s">
        <v>389</v>
      </c>
      <c r="D213" s="151" t="s">
        <v>99</v>
      </c>
      <c r="E213" s="152">
        <v>1</v>
      </c>
      <c r="F213" s="153"/>
      <c r="G213" s="154">
        <f>ROUND(E213*F213,2)</f>
        <v>0</v>
      </c>
      <c r="H213" s="153">
        <v>0</v>
      </c>
      <c r="I213" s="154">
        <f>ROUND(E213*H213,2)</f>
        <v>0</v>
      </c>
      <c r="J213" s="153">
        <v>6000</v>
      </c>
      <c r="K213" s="154">
        <f>ROUND(E213*J213,2)</f>
        <v>6000</v>
      </c>
      <c r="L213" s="154">
        <v>21</v>
      </c>
      <c r="M213" s="154">
        <f>G213*(1+L213/100)</f>
        <v>0</v>
      </c>
      <c r="N213" s="154">
        <v>0</v>
      </c>
      <c r="O213" s="154">
        <f>ROUND(E213*N213,2)</f>
        <v>0</v>
      </c>
      <c r="P213" s="154">
        <v>0</v>
      </c>
      <c r="Q213" s="154">
        <f>ROUND(E213*P213,2)</f>
        <v>0</v>
      </c>
      <c r="R213" s="154"/>
      <c r="S213" s="155" t="s">
        <v>100</v>
      </c>
      <c r="T213" s="138">
        <v>0</v>
      </c>
      <c r="U213" s="138">
        <f>ROUND(E213*T213,2)</f>
        <v>0</v>
      </c>
      <c r="V213" s="138"/>
      <c r="W213" s="129" t="s">
        <v>978</v>
      </c>
      <c r="X213" s="129"/>
      <c r="Y213" s="129"/>
      <c r="Z213" s="129"/>
      <c r="AA213" s="129"/>
      <c r="AB213" s="129"/>
      <c r="AC213" s="129"/>
      <c r="AD213" s="129"/>
      <c r="AE213" s="129"/>
      <c r="AF213" s="129" t="s">
        <v>101</v>
      </c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</row>
    <row r="214" spans="1:59" ht="135" outlineLevel="1" x14ac:dyDescent="0.2">
      <c r="A214" s="136"/>
      <c r="B214" s="137"/>
      <c r="C214" s="237" t="s">
        <v>390</v>
      </c>
      <c r="D214" s="238"/>
      <c r="E214" s="238"/>
      <c r="F214" s="238"/>
      <c r="G214" s="2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 t="s">
        <v>103</v>
      </c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56" t="str">
        <f>C214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14" s="129"/>
      <c r="BB214" s="129"/>
      <c r="BC214" s="129"/>
      <c r="BD214" s="129"/>
      <c r="BE214" s="129"/>
      <c r="BF214" s="129"/>
      <c r="BG214" s="129"/>
    </row>
    <row r="215" spans="1:59" ht="22.5" outlineLevel="1" x14ac:dyDescent="0.2">
      <c r="A215" s="149">
        <v>100</v>
      </c>
      <c r="B215" s="150" t="s">
        <v>391</v>
      </c>
      <c r="C215" s="166" t="s">
        <v>392</v>
      </c>
      <c r="D215" s="151" t="s">
        <v>99</v>
      </c>
      <c r="E215" s="152">
        <v>1</v>
      </c>
      <c r="F215" s="153"/>
      <c r="G215" s="154">
        <f>ROUND(E215*F215,2)</f>
        <v>0</v>
      </c>
      <c r="H215" s="153">
        <v>0</v>
      </c>
      <c r="I215" s="154">
        <f>ROUND(E215*H215,2)</f>
        <v>0</v>
      </c>
      <c r="J215" s="153">
        <v>3500</v>
      </c>
      <c r="K215" s="154">
        <f>ROUND(E215*J215,2)</f>
        <v>3500</v>
      </c>
      <c r="L215" s="154">
        <v>21</v>
      </c>
      <c r="M215" s="154">
        <f>G215*(1+L215/100)</f>
        <v>0</v>
      </c>
      <c r="N215" s="154">
        <v>0</v>
      </c>
      <c r="O215" s="154">
        <f>ROUND(E215*N215,2)</f>
        <v>0</v>
      </c>
      <c r="P215" s="154">
        <v>0</v>
      </c>
      <c r="Q215" s="154">
        <f>ROUND(E215*P215,2)</f>
        <v>0</v>
      </c>
      <c r="R215" s="154"/>
      <c r="S215" s="155" t="s">
        <v>100</v>
      </c>
      <c r="T215" s="138">
        <v>0</v>
      </c>
      <c r="U215" s="138">
        <f>ROUND(E215*T215,2)</f>
        <v>0</v>
      </c>
      <c r="V215" s="138"/>
      <c r="W215" s="129" t="s">
        <v>978</v>
      </c>
      <c r="X215" s="129"/>
      <c r="Y215" s="129"/>
      <c r="Z215" s="129"/>
      <c r="AA215" s="129"/>
      <c r="AB215" s="129"/>
      <c r="AC215" s="129"/>
      <c r="AD215" s="129"/>
      <c r="AE215" s="129"/>
      <c r="AF215" s="129" t="s">
        <v>101</v>
      </c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</row>
    <row r="216" spans="1:59" ht="112.5" outlineLevel="1" x14ac:dyDescent="0.2">
      <c r="A216" s="136"/>
      <c r="B216" s="137"/>
      <c r="C216" s="237" t="s">
        <v>393</v>
      </c>
      <c r="D216" s="238"/>
      <c r="E216" s="238"/>
      <c r="F216" s="238"/>
      <c r="G216" s="2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 t="s">
        <v>103</v>
      </c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56" t="str">
        <f>C216</f>
        <v>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v>
      </c>
      <c r="BA216" s="129"/>
      <c r="BB216" s="129"/>
      <c r="BC216" s="129"/>
      <c r="BD216" s="129"/>
      <c r="BE216" s="129"/>
      <c r="BF216" s="129"/>
      <c r="BG216" s="129"/>
    </row>
    <row r="217" spans="1:59" ht="22.5" outlineLevel="1" x14ac:dyDescent="0.2">
      <c r="A217" s="149">
        <v>101</v>
      </c>
      <c r="B217" s="150" t="s">
        <v>394</v>
      </c>
      <c r="C217" s="166" t="s">
        <v>395</v>
      </c>
      <c r="D217" s="151" t="s">
        <v>99</v>
      </c>
      <c r="E217" s="152">
        <v>3</v>
      </c>
      <c r="F217" s="153"/>
      <c r="G217" s="154">
        <f>ROUND(E217*F217,2)</f>
        <v>0</v>
      </c>
      <c r="H217" s="153">
        <v>0</v>
      </c>
      <c r="I217" s="154">
        <f>ROUND(E217*H217,2)</f>
        <v>0</v>
      </c>
      <c r="J217" s="153">
        <v>1350</v>
      </c>
      <c r="K217" s="154">
        <f>ROUND(E217*J217,2)</f>
        <v>4050</v>
      </c>
      <c r="L217" s="154">
        <v>21</v>
      </c>
      <c r="M217" s="154">
        <f>G217*(1+L217/100)</f>
        <v>0</v>
      </c>
      <c r="N217" s="154">
        <v>0</v>
      </c>
      <c r="O217" s="154">
        <f>ROUND(E217*N217,2)</f>
        <v>0</v>
      </c>
      <c r="P217" s="154">
        <v>0</v>
      </c>
      <c r="Q217" s="154">
        <f>ROUND(E217*P217,2)</f>
        <v>0</v>
      </c>
      <c r="R217" s="154"/>
      <c r="S217" s="155" t="s">
        <v>100</v>
      </c>
      <c r="T217" s="138">
        <v>0</v>
      </c>
      <c r="U217" s="138">
        <f>ROUND(E217*T217,2)</f>
        <v>0</v>
      </c>
      <c r="V217" s="138"/>
      <c r="W217" s="129" t="s">
        <v>978</v>
      </c>
      <c r="X217" s="129"/>
      <c r="Y217" s="129"/>
      <c r="Z217" s="129"/>
      <c r="AA217" s="129"/>
      <c r="AB217" s="129"/>
      <c r="AC217" s="129"/>
      <c r="AD217" s="129"/>
      <c r="AE217" s="129"/>
      <c r="AF217" s="129" t="s">
        <v>101</v>
      </c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</row>
    <row r="218" spans="1:59" ht="33.75" outlineLevel="1" x14ac:dyDescent="0.2">
      <c r="A218" s="136"/>
      <c r="B218" s="137"/>
      <c r="C218" s="237" t="s">
        <v>396</v>
      </c>
      <c r="D218" s="238"/>
      <c r="E218" s="238"/>
      <c r="F218" s="238"/>
      <c r="G218" s="2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 t="s">
        <v>103</v>
      </c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</row>
    <row r="219" spans="1:59" ht="22.5" outlineLevel="1" x14ac:dyDescent="0.2">
      <c r="A219" s="149">
        <v>102</v>
      </c>
      <c r="B219" s="150" t="s">
        <v>397</v>
      </c>
      <c r="C219" s="166" t="s">
        <v>398</v>
      </c>
      <c r="D219" s="151" t="s">
        <v>99</v>
      </c>
      <c r="E219" s="152">
        <v>1</v>
      </c>
      <c r="F219" s="153"/>
      <c r="G219" s="154">
        <f>ROUND(E219*F219,2)</f>
        <v>0</v>
      </c>
      <c r="H219" s="153">
        <v>0</v>
      </c>
      <c r="I219" s="154">
        <f>ROUND(E219*H219,2)</f>
        <v>0</v>
      </c>
      <c r="J219" s="153">
        <v>3000</v>
      </c>
      <c r="K219" s="154">
        <f>ROUND(E219*J219,2)</f>
        <v>3000</v>
      </c>
      <c r="L219" s="154">
        <v>21</v>
      </c>
      <c r="M219" s="154">
        <f>G219*(1+L219/100)</f>
        <v>0</v>
      </c>
      <c r="N219" s="154">
        <v>0</v>
      </c>
      <c r="O219" s="154">
        <f>ROUND(E219*N219,2)</f>
        <v>0</v>
      </c>
      <c r="P219" s="154">
        <v>0</v>
      </c>
      <c r="Q219" s="154">
        <f>ROUND(E219*P219,2)</f>
        <v>0</v>
      </c>
      <c r="R219" s="154"/>
      <c r="S219" s="155" t="s">
        <v>100</v>
      </c>
      <c r="T219" s="138">
        <v>0</v>
      </c>
      <c r="U219" s="138">
        <f>ROUND(E219*T219,2)</f>
        <v>0</v>
      </c>
      <c r="V219" s="138"/>
      <c r="W219" s="129" t="s">
        <v>978</v>
      </c>
      <c r="X219" s="129"/>
      <c r="Y219" s="129"/>
      <c r="Z219" s="129"/>
      <c r="AA219" s="129"/>
      <c r="AB219" s="129"/>
      <c r="AC219" s="129"/>
      <c r="AD219" s="129"/>
      <c r="AE219" s="129"/>
      <c r="AF219" s="129" t="s">
        <v>101</v>
      </c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</row>
    <row r="220" spans="1:59" ht="33.75" outlineLevel="1" x14ac:dyDescent="0.2">
      <c r="A220" s="136"/>
      <c r="B220" s="137"/>
      <c r="C220" s="237" t="s">
        <v>399</v>
      </c>
      <c r="D220" s="238"/>
      <c r="E220" s="238"/>
      <c r="F220" s="238"/>
      <c r="G220" s="2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 t="s">
        <v>103</v>
      </c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</row>
    <row r="221" spans="1:59" ht="22.5" outlineLevel="1" x14ac:dyDescent="0.2">
      <c r="A221" s="149">
        <v>103</v>
      </c>
      <c r="B221" s="150" t="s">
        <v>400</v>
      </c>
      <c r="C221" s="166" t="s">
        <v>401</v>
      </c>
      <c r="D221" s="151" t="s">
        <v>99</v>
      </c>
      <c r="E221" s="152">
        <v>1</v>
      </c>
      <c r="F221" s="153"/>
      <c r="G221" s="154">
        <f>ROUND(E221*F221,2)</f>
        <v>0</v>
      </c>
      <c r="H221" s="153">
        <v>0</v>
      </c>
      <c r="I221" s="154">
        <f>ROUND(E221*H221,2)</f>
        <v>0</v>
      </c>
      <c r="J221" s="153">
        <v>2000</v>
      </c>
      <c r="K221" s="154">
        <f>ROUND(E221*J221,2)</f>
        <v>2000</v>
      </c>
      <c r="L221" s="154">
        <v>21</v>
      </c>
      <c r="M221" s="154">
        <f>G221*(1+L221/100)</f>
        <v>0</v>
      </c>
      <c r="N221" s="154">
        <v>0</v>
      </c>
      <c r="O221" s="154">
        <f>ROUND(E221*N221,2)</f>
        <v>0</v>
      </c>
      <c r="P221" s="154">
        <v>0</v>
      </c>
      <c r="Q221" s="154">
        <f>ROUND(E221*P221,2)</f>
        <v>0</v>
      </c>
      <c r="R221" s="154"/>
      <c r="S221" s="155" t="s">
        <v>100</v>
      </c>
      <c r="T221" s="138">
        <v>0</v>
      </c>
      <c r="U221" s="138">
        <f>ROUND(E221*T221,2)</f>
        <v>0</v>
      </c>
      <c r="V221" s="138"/>
      <c r="W221" s="129" t="s">
        <v>978</v>
      </c>
      <c r="X221" s="129"/>
      <c r="Y221" s="129"/>
      <c r="Z221" s="129"/>
      <c r="AA221" s="129"/>
      <c r="AB221" s="129"/>
      <c r="AC221" s="129"/>
      <c r="AD221" s="129"/>
      <c r="AE221" s="129"/>
      <c r="AF221" s="129" t="s">
        <v>101</v>
      </c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</row>
    <row r="222" spans="1:59" ht="33.75" outlineLevel="1" x14ac:dyDescent="0.2">
      <c r="A222" s="136"/>
      <c r="B222" s="137"/>
      <c r="C222" s="237" t="s">
        <v>402</v>
      </c>
      <c r="D222" s="238"/>
      <c r="E222" s="238"/>
      <c r="F222" s="238"/>
      <c r="G222" s="2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 t="s">
        <v>103</v>
      </c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</row>
    <row r="223" spans="1:59" x14ac:dyDescent="0.2">
      <c r="A223" s="143" t="s">
        <v>95</v>
      </c>
      <c r="B223" s="144" t="s">
        <v>57</v>
      </c>
      <c r="C223" s="165" t="s">
        <v>58</v>
      </c>
      <c r="D223" s="145"/>
      <c r="E223" s="146"/>
      <c r="F223" s="147"/>
      <c r="G223" s="147">
        <f>SUMIF(AF224:AF263,"&lt;&gt;NOR",G224:G263)</f>
        <v>0</v>
      </c>
      <c r="H223" s="147"/>
      <c r="I223" s="147">
        <f>SUM(I224:I263)</f>
        <v>0</v>
      </c>
      <c r="J223" s="147"/>
      <c r="K223" s="147">
        <f>SUM(K224:K263)</f>
        <v>204700</v>
      </c>
      <c r="L223" s="147"/>
      <c r="M223" s="147">
        <f>SUM(M224:M263)</f>
        <v>0</v>
      </c>
      <c r="N223" s="147"/>
      <c r="O223" s="147">
        <f>SUM(O224:O263)</f>
        <v>0</v>
      </c>
      <c r="P223" s="147"/>
      <c r="Q223" s="147">
        <f>SUM(Q224:Q263)</f>
        <v>0</v>
      </c>
      <c r="R223" s="147"/>
      <c r="S223" s="148"/>
      <c r="T223" s="142"/>
      <c r="U223" s="142">
        <f>SUM(U224:U263)</f>
        <v>3.53</v>
      </c>
      <c r="V223" s="142"/>
      <c r="AF223" t="s">
        <v>96</v>
      </c>
    </row>
    <row r="224" spans="1:59" ht="22.5" outlineLevel="1" x14ac:dyDescent="0.2">
      <c r="A224" s="149">
        <v>104</v>
      </c>
      <c r="B224" s="150" t="s">
        <v>403</v>
      </c>
      <c r="C224" s="166" t="s">
        <v>404</v>
      </c>
      <c r="D224" s="151" t="s">
        <v>99</v>
      </c>
      <c r="E224" s="152">
        <v>1</v>
      </c>
      <c r="F224" s="153"/>
      <c r="G224" s="154">
        <f>ROUND(E224*F224,2)</f>
        <v>0</v>
      </c>
      <c r="H224" s="153">
        <v>0</v>
      </c>
      <c r="I224" s="154">
        <f>ROUND(E224*H224,2)</f>
        <v>0</v>
      </c>
      <c r="J224" s="153">
        <v>12000</v>
      </c>
      <c r="K224" s="154">
        <f>ROUND(E224*J224,2)</f>
        <v>12000</v>
      </c>
      <c r="L224" s="154">
        <v>21</v>
      </c>
      <c r="M224" s="154">
        <f>G224*(1+L224/100)</f>
        <v>0</v>
      </c>
      <c r="N224" s="154">
        <v>0</v>
      </c>
      <c r="O224" s="154">
        <f>ROUND(E224*N224,2)</f>
        <v>0</v>
      </c>
      <c r="P224" s="154">
        <v>0</v>
      </c>
      <c r="Q224" s="154">
        <f>ROUND(E224*P224,2)</f>
        <v>0</v>
      </c>
      <c r="R224" s="154"/>
      <c r="S224" s="155" t="s">
        <v>100</v>
      </c>
      <c r="T224" s="138">
        <v>0</v>
      </c>
      <c r="U224" s="138">
        <f>ROUND(E224*T224,2)</f>
        <v>0</v>
      </c>
      <c r="V224" s="138"/>
      <c r="W224" s="129" t="s">
        <v>978</v>
      </c>
      <c r="X224" s="129"/>
      <c r="Y224" s="129"/>
      <c r="Z224" s="129"/>
      <c r="AA224" s="129"/>
      <c r="AB224" s="129"/>
      <c r="AC224" s="129"/>
      <c r="AD224" s="129"/>
      <c r="AE224" s="129"/>
      <c r="AF224" s="129" t="s">
        <v>101</v>
      </c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</row>
    <row r="225" spans="1:59" ht="101.25" outlineLevel="1" x14ac:dyDescent="0.2">
      <c r="A225" s="136"/>
      <c r="B225" s="137"/>
      <c r="C225" s="237" t="s">
        <v>405</v>
      </c>
      <c r="D225" s="238"/>
      <c r="E225" s="238"/>
      <c r="F225" s="238"/>
      <c r="G225" s="2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 t="s">
        <v>103</v>
      </c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56" t="str">
        <f>C225</f>
        <v>rozměry stolu - šířka 140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v>
      </c>
      <c r="BA225" s="129"/>
      <c r="BB225" s="129"/>
      <c r="BC225" s="129"/>
      <c r="BD225" s="129"/>
      <c r="BE225" s="129"/>
      <c r="BF225" s="129"/>
      <c r="BG225" s="129"/>
    </row>
    <row r="226" spans="1:59" ht="22.5" outlineLevel="1" x14ac:dyDescent="0.2">
      <c r="A226" s="149">
        <v>105</v>
      </c>
      <c r="B226" s="150" t="s">
        <v>406</v>
      </c>
      <c r="C226" s="166" t="s">
        <v>407</v>
      </c>
      <c r="D226" s="151" t="s">
        <v>99</v>
      </c>
      <c r="E226" s="152">
        <v>1</v>
      </c>
      <c r="F226" s="153"/>
      <c r="G226" s="154">
        <f>ROUND(E226*F226,2)</f>
        <v>0</v>
      </c>
      <c r="H226" s="153">
        <v>0</v>
      </c>
      <c r="I226" s="154">
        <f>ROUND(E226*H226,2)</f>
        <v>0</v>
      </c>
      <c r="J226" s="153">
        <v>5000</v>
      </c>
      <c r="K226" s="154">
        <f>ROUND(E226*J226,2)</f>
        <v>5000</v>
      </c>
      <c r="L226" s="154">
        <v>21</v>
      </c>
      <c r="M226" s="154">
        <f>G226*(1+L226/100)</f>
        <v>0</v>
      </c>
      <c r="N226" s="154">
        <v>0</v>
      </c>
      <c r="O226" s="154">
        <f>ROUND(E226*N226,2)</f>
        <v>0</v>
      </c>
      <c r="P226" s="154">
        <v>0</v>
      </c>
      <c r="Q226" s="154">
        <f>ROUND(E226*P226,2)</f>
        <v>0</v>
      </c>
      <c r="R226" s="154"/>
      <c r="S226" s="155" t="s">
        <v>100</v>
      </c>
      <c r="T226" s="138">
        <v>0</v>
      </c>
      <c r="U226" s="138">
        <f>ROUND(E226*T226,2)</f>
        <v>0</v>
      </c>
      <c r="V226" s="138"/>
      <c r="W226" s="129" t="s">
        <v>978</v>
      </c>
      <c r="X226" s="129"/>
      <c r="Y226" s="129"/>
      <c r="Z226" s="129"/>
      <c r="AA226" s="129"/>
      <c r="AB226" s="129"/>
      <c r="AC226" s="129"/>
      <c r="AD226" s="129"/>
      <c r="AE226" s="129"/>
      <c r="AF226" s="129" t="s">
        <v>101</v>
      </c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</row>
    <row r="227" spans="1:59" ht="45" outlineLevel="1" x14ac:dyDescent="0.2">
      <c r="A227" s="136"/>
      <c r="B227" s="137"/>
      <c r="C227" s="237" t="s">
        <v>408</v>
      </c>
      <c r="D227" s="238"/>
      <c r="E227" s="238"/>
      <c r="F227" s="238"/>
      <c r="G227" s="2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 t="s">
        <v>103</v>
      </c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56" t="str">
        <f>C227</f>
        <v>spojovací levá; rozměry desky - šířka 80 cm, hloubka 80 cm; pracovní deska tloušťky 25 mm po celém obvodě opatřena 2 mm ABS hranou; kování pro uchycení mezi dva pracovní stoly</v>
      </c>
      <c r="BA227" s="129"/>
      <c r="BB227" s="129"/>
      <c r="BC227" s="129"/>
      <c r="BD227" s="129"/>
      <c r="BE227" s="129"/>
      <c r="BF227" s="129"/>
      <c r="BG227" s="129"/>
    </row>
    <row r="228" spans="1:59" ht="22.5" outlineLevel="1" x14ac:dyDescent="0.2">
      <c r="A228" s="149">
        <v>106</v>
      </c>
      <c r="B228" s="150" t="s">
        <v>409</v>
      </c>
      <c r="C228" s="166" t="s">
        <v>410</v>
      </c>
      <c r="D228" s="151" t="s">
        <v>99</v>
      </c>
      <c r="E228" s="152">
        <v>1</v>
      </c>
      <c r="F228" s="153"/>
      <c r="G228" s="154">
        <f>ROUND(E228*F228,2)</f>
        <v>0</v>
      </c>
      <c r="H228" s="153">
        <v>0</v>
      </c>
      <c r="I228" s="154">
        <f>ROUND(E228*H228,2)</f>
        <v>0</v>
      </c>
      <c r="J228" s="153">
        <v>14000</v>
      </c>
      <c r="K228" s="154">
        <f>ROUND(E228*J228,2)</f>
        <v>14000</v>
      </c>
      <c r="L228" s="154">
        <v>21</v>
      </c>
      <c r="M228" s="154">
        <f>G228*(1+L228/100)</f>
        <v>0</v>
      </c>
      <c r="N228" s="154">
        <v>0</v>
      </c>
      <c r="O228" s="154">
        <f>ROUND(E228*N228,2)</f>
        <v>0</v>
      </c>
      <c r="P228" s="154">
        <v>0</v>
      </c>
      <c r="Q228" s="154">
        <f>ROUND(E228*P228,2)</f>
        <v>0</v>
      </c>
      <c r="R228" s="154"/>
      <c r="S228" s="155" t="s">
        <v>100</v>
      </c>
      <c r="T228" s="138">
        <v>0</v>
      </c>
      <c r="U228" s="138">
        <f>ROUND(E228*T228,2)</f>
        <v>0</v>
      </c>
      <c r="V228" s="138"/>
      <c r="W228" s="129" t="s">
        <v>978</v>
      </c>
      <c r="X228" s="129"/>
      <c r="Y228" s="129"/>
      <c r="Z228" s="129"/>
      <c r="AA228" s="129"/>
      <c r="AB228" s="129"/>
      <c r="AC228" s="129"/>
      <c r="AD228" s="129"/>
      <c r="AE228" s="129"/>
      <c r="AF228" s="129" t="s">
        <v>101</v>
      </c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</row>
    <row r="229" spans="1:59" ht="101.25" outlineLevel="1" x14ac:dyDescent="0.2">
      <c r="A229" s="136"/>
      <c r="B229" s="137"/>
      <c r="C229" s="237" t="s">
        <v>411</v>
      </c>
      <c r="D229" s="238"/>
      <c r="E229" s="238"/>
      <c r="F229" s="238"/>
      <c r="G229" s="2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 t="s">
        <v>103</v>
      </c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56" t="str">
        <f>C229</f>
        <v>rozměry stolu - šířka 180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v>
      </c>
      <c r="BA229" s="129"/>
      <c r="BB229" s="129"/>
      <c r="BC229" s="129"/>
      <c r="BD229" s="129"/>
      <c r="BE229" s="129"/>
      <c r="BF229" s="129"/>
      <c r="BG229" s="129"/>
    </row>
    <row r="230" spans="1:59" ht="22.5" outlineLevel="1" x14ac:dyDescent="0.2">
      <c r="A230" s="149">
        <v>107</v>
      </c>
      <c r="B230" s="150" t="s">
        <v>412</v>
      </c>
      <c r="C230" s="166" t="s">
        <v>413</v>
      </c>
      <c r="D230" s="151" t="s">
        <v>99</v>
      </c>
      <c r="E230" s="152">
        <v>1</v>
      </c>
      <c r="F230" s="153"/>
      <c r="G230" s="154">
        <f>ROUND(E230*F230,2)</f>
        <v>0</v>
      </c>
      <c r="H230" s="153">
        <v>0</v>
      </c>
      <c r="I230" s="154">
        <f>ROUND(E230*H230,2)</f>
        <v>0</v>
      </c>
      <c r="J230" s="153">
        <v>6000</v>
      </c>
      <c r="K230" s="154">
        <f>ROUND(E230*J230,2)</f>
        <v>6000</v>
      </c>
      <c r="L230" s="154">
        <v>21</v>
      </c>
      <c r="M230" s="154">
        <f>G230*(1+L230/100)</f>
        <v>0</v>
      </c>
      <c r="N230" s="154">
        <v>0</v>
      </c>
      <c r="O230" s="154">
        <f>ROUND(E230*N230,2)</f>
        <v>0</v>
      </c>
      <c r="P230" s="154">
        <v>0</v>
      </c>
      <c r="Q230" s="154">
        <f>ROUND(E230*P230,2)</f>
        <v>0</v>
      </c>
      <c r="R230" s="154"/>
      <c r="S230" s="155" t="s">
        <v>100</v>
      </c>
      <c r="T230" s="138">
        <v>0</v>
      </c>
      <c r="U230" s="138">
        <f>ROUND(E230*T230,2)</f>
        <v>0</v>
      </c>
      <c r="V230" s="138"/>
      <c r="W230" s="129" t="s">
        <v>978</v>
      </c>
      <c r="X230" s="129"/>
      <c r="Y230" s="129"/>
      <c r="Z230" s="129"/>
      <c r="AA230" s="129"/>
      <c r="AB230" s="129"/>
      <c r="AC230" s="129"/>
      <c r="AD230" s="129"/>
      <c r="AE230" s="129"/>
      <c r="AF230" s="129" t="s">
        <v>101</v>
      </c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</row>
    <row r="231" spans="1:59" ht="45" outlineLevel="1" x14ac:dyDescent="0.2">
      <c r="A231" s="136"/>
      <c r="B231" s="137"/>
      <c r="C231" s="237" t="s">
        <v>414</v>
      </c>
      <c r="D231" s="238"/>
      <c r="E231" s="238"/>
      <c r="F231" s="238"/>
      <c r="G231" s="2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 t="s">
        <v>103</v>
      </c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56" t="str">
        <f>C231</f>
        <v>rozměry stolu - šířka 80 cm, hloubka 40 cm, výška 75,5 cm; pracovní deska tloušťky 25 mm po celém obvodě opatřena 2 mm ABS hranou; kovová konzola pro uchycení k pracovním stolům</v>
      </c>
      <c r="BA231" s="129"/>
      <c r="BB231" s="129"/>
      <c r="BC231" s="129"/>
      <c r="BD231" s="129"/>
      <c r="BE231" s="129"/>
      <c r="BF231" s="129"/>
      <c r="BG231" s="129"/>
    </row>
    <row r="232" spans="1:59" ht="22.5" outlineLevel="1" x14ac:dyDescent="0.2">
      <c r="A232" s="149">
        <v>108</v>
      </c>
      <c r="B232" s="150" t="s">
        <v>415</v>
      </c>
      <c r="C232" s="166" t="s">
        <v>416</v>
      </c>
      <c r="D232" s="151" t="s">
        <v>99</v>
      </c>
      <c r="E232" s="152">
        <v>1</v>
      </c>
      <c r="F232" s="153"/>
      <c r="G232" s="154">
        <f>ROUND(E232*F232,2)</f>
        <v>0</v>
      </c>
      <c r="H232" s="153">
        <v>0</v>
      </c>
      <c r="I232" s="154">
        <f>ROUND(E232*H232,2)</f>
        <v>0</v>
      </c>
      <c r="J232" s="153">
        <v>8000</v>
      </c>
      <c r="K232" s="154">
        <f>ROUND(E232*J232,2)</f>
        <v>8000</v>
      </c>
      <c r="L232" s="154">
        <v>21</v>
      </c>
      <c r="M232" s="154">
        <f>G232*(1+L232/100)</f>
        <v>0</v>
      </c>
      <c r="N232" s="154">
        <v>0</v>
      </c>
      <c r="O232" s="154">
        <f>ROUND(E232*N232,2)</f>
        <v>0</v>
      </c>
      <c r="P232" s="154">
        <v>0</v>
      </c>
      <c r="Q232" s="154">
        <f>ROUND(E232*P232,2)</f>
        <v>0</v>
      </c>
      <c r="R232" s="154"/>
      <c r="S232" s="155" t="s">
        <v>100</v>
      </c>
      <c r="T232" s="138">
        <v>0</v>
      </c>
      <c r="U232" s="138">
        <f>ROUND(E232*T232,2)</f>
        <v>0</v>
      </c>
      <c r="V232" s="138"/>
      <c r="W232" s="129" t="s">
        <v>978</v>
      </c>
      <c r="X232" s="129"/>
      <c r="Y232" s="129"/>
      <c r="Z232" s="129"/>
      <c r="AA232" s="129"/>
      <c r="AB232" s="129"/>
      <c r="AC232" s="129"/>
      <c r="AD232" s="129"/>
      <c r="AE232" s="129"/>
      <c r="AF232" s="129" t="s">
        <v>101</v>
      </c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</row>
    <row r="233" spans="1:59" ht="56.25" outlineLevel="1" x14ac:dyDescent="0.2">
      <c r="A233" s="136"/>
      <c r="B233" s="137"/>
      <c r="C233" s="237" t="s">
        <v>417</v>
      </c>
      <c r="D233" s="238"/>
      <c r="E233" s="238"/>
      <c r="F233" s="238"/>
      <c r="G233" s="2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 t="s">
        <v>103</v>
      </c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56" t="str">
        <f>C233</f>
        <v>rozměry stolu - šířka 400 cm, hloubka 130 cm, výška 75,5 cm; pracovní deska tvaru soudku tloušťky 25 mm po celém obvodě opatřena 2 mm ABS hranou; 3x kovová centrální noha výšky 73 cm, průměr 60 mm</v>
      </c>
      <c r="BA233" s="129"/>
      <c r="BB233" s="129"/>
      <c r="BC233" s="129"/>
      <c r="BD233" s="129"/>
      <c r="BE233" s="129"/>
      <c r="BF233" s="129"/>
      <c r="BG233" s="129"/>
    </row>
    <row r="234" spans="1:59" ht="22.5" outlineLevel="1" x14ac:dyDescent="0.2">
      <c r="A234" s="149">
        <v>109</v>
      </c>
      <c r="B234" s="150" t="s">
        <v>418</v>
      </c>
      <c r="C234" s="166" t="s">
        <v>376</v>
      </c>
      <c r="D234" s="151" t="s">
        <v>99</v>
      </c>
      <c r="E234" s="152">
        <v>1</v>
      </c>
      <c r="F234" s="153"/>
      <c r="G234" s="154">
        <f>ROUND(E234*F234,2)</f>
        <v>0</v>
      </c>
      <c r="H234" s="153">
        <v>0</v>
      </c>
      <c r="I234" s="154">
        <f>ROUND(E234*H234,2)</f>
        <v>0</v>
      </c>
      <c r="J234" s="153">
        <v>9500</v>
      </c>
      <c r="K234" s="154">
        <f>ROUND(E234*J234,2)</f>
        <v>9500</v>
      </c>
      <c r="L234" s="154">
        <v>21</v>
      </c>
      <c r="M234" s="154">
        <f>G234*(1+L234/100)</f>
        <v>0</v>
      </c>
      <c r="N234" s="154">
        <v>0</v>
      </c>
      <c r="O234" s="154">
        <f>ROUND(E234*N234,2)</f>
        <v>0</v>
      </c>
      <c r="P234" s="154">
        <v>0</v>
      </c>
      <c r="Q234" s="154">
        <f>ROUND(E234*P234,2)</f>
        <v>0</v>
      </c>
      <c r="R234" s="154"/>
      <c r="S234" s="155" t="s">
        <v>100</v>
      </c>
      <c r="T234" s="138">
        <v>0</v>
      </c>
      <c r="U234" s="138">
        <f>ROUND(E234*T234,2)</f>
        <v>0</v>
      </c>
      <c r="V234" s="138"/>
      <c r="W234" s="129" t="s">
        <v>978</v>
      </c>
      <c r="X234" s="129"/>
      <c r="Y234" s="129"/>
      <c r="Z234" s="129"/>
      <c r="AA234" s="129"/>
      <c r="AB234" s="129"/>
      <c r="AC234" s="129"/>
      <c r="AD234" s="129"/>
      <c r="AE234" s="129"/>
      <c r="AF234" s="129" t="s">
        <v>101</v>
      </c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</row>
    <row r="235" spans="1:59" ht="78.75" outlineLevel="1" x14ac:dyDescent="0.2">
      <c r="A235" s="136"/>
      <c r="B235" s="137"/>
      <c r="C235" s="237" t="s">
        <v>419</v>
      </c>
      <c r="D235" s="238"/>
      <c r="E235" s="238"/>
      <c r="F235" s="238"/>
      <c r="G235" s="2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 t="s">
        <v>103</v>
      </c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56" t="str">
        <f>C235</f>
        <v>s plnými dveřmi; rozměry skříně - šířka 80 cm, hloubka 40 cm, výška 192 cm; oboustranně pohledová záda z desek tl. 8 mm; 4 stavitelné police se zvýšenou nosností až 80 kg tl. 18 mm, základní výška uzpůsobena výšce šanonu; včetně 4 ks rektifikačních noh s nastavitelnou výškou 2,7 - 4,7 cm</v>
      </c>
      <c r="BA235" s="129"/>
      <c r="BB235" s="129"/>
      <c r="BC235" s="129"/>
      <c r="BD235" s="129"/>
      <c r="BE235" s="129"/>
      <c r="BF235" s="129"/>
      <c r="BG235" s="129"/>
    </row>
    <row r="236" spans="1:59" ht="22.5" outlineLevel="1" x14ac:dyDescent="0.2">
      <c r="A236" s="149">
        <v>110</v>
      </c>
      <c r="B236" s="150" t="s">
        <v>420</v>
      </c>
      <c r="C236" s="166" t="s">
        <v>421</v>
      </c>
      <c r="D236" s="151" t="s">
        <v>99</v>
      </c>
      <c r="E236" s="152">
        <v>1</v>
      </c>
      <c r="F236" s="153"/>
      <c r="G236" s="154">
        <f>ROUND(E236*F236,2)</f>
        <v>0</v>
      </c>
      <c r="H236" s="153">
        <v>0</v>
      </c>
      <c r="I236" s="154">
        <f>ROUND(E236*H236,2)</f>
        <v>0</v>
      </c>
      <c r="J236" s="153">
        <v>10000</v>
      </c>
      <c r="K236" s="154">
        <f>ROUND(E236*J236,2)</f>
        <v>10000</v>
      </c>
      <c r="L236" s="154">
        <v>21</v>
      </c>
      <c r="M236" s="154">
        <f>G236*(1+L236/100)</f>
        <v>0</v>
      </c>
      <c r="N236" s="154">
        <v>0</v>
      </c>
      <c r="O236" s="154">
        <f>ROUND(E236*N236,2)</f>
        <v>0</v>
      </c>
      <c r="P236" s="154">
        <v>0</v>
      </c>
      <c r="Q236" s="154">
        <f>ROUND(E236*P236,2)</f>
        <v>0</v>
      </c>
      <c r="R236" s="154"/>
      <c r="S236" s="155" t="s">
        <v>100</v>
      </c>
      <c r="T236" s="138">
        <v>0</v>
      </c>
      <c r="U236" s="138">
        <f>ROUND(E236*T236,2)</f>
        <v>0</v>
      </c>
      <c r="V236" s="138"/>
      <c r="W236" s="129" t="s">
        <v>978</v>
      </c>
      <c r="X236" s="129"/>
      <c r="Y236" s="129"/>
      <c r="Z236" s="129"/>
      <c r="AA236" s="129"/>
      <c r="AB236" s="129"/>
      <c r="AC236" s="129"/>
      <c r="AD236" s="129"/>
      <c r="AE236" s="129"/>
      <c r="AF236" s="129" t="s">
        <v>101</v>
      </c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</row>
    <row r="237" spans="1:59" ht="112.5" outlineLevel="1" x14ac:dyDescent="0.2">
      <c r="A237" s="136"/>
      <c r="B237" s="137"/>
      <c r="C237" s="237" t="s">
        <v>422</v>
      </c>
      <c r="D237" s="238"/>
      <c r="E237" s="238"/>
      <c r="F237" s="238"/>
      <c r="G237" s="2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 t="s">
        <v>103</v>
      </c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56" t="str">
        <f>C237</f>
        <v>s nikou a se spodními dveřmi plnými a horními dveřmi prosklenými; rozměry skříně - šířka 80 cm, hloubka 40 cm, výška 192 cm; oboustranně pohledová záda z desek tl. 8 mm; 2 stavitelné police se zvýšenou nosností až 80 kg tl. 18 mm, základní výška uzpůsobena výšce šanonu; horní 2 police s prosklenými dveřmi, prostřední police otevřená bez dveří, spodní dvě police s plnými dveřmi; včetně 4 ks rektifikačních noh s nastavitelnou výškou 2,7 - 4,7 cm</v>
      </c>
      <c r="BA237" s="129"/>
      <c r="BB237" s="129"/>
      <c r="BC237" s="129"/>
      <c r="BD237" s="129"/>
      <c r="BE237" s="129"/>
      <c r="BF237" s="129"/>
      <c r="BG237" s="129"/>
    </row>
    <row r="238" spans="1:59" ht="22.5" outlineLevel="1" x14ac:dyDescent="0.2">
      <c r="A238" s="149">
        <v>111</v>
      </c>
      <c r="B238" s="150" t="s">
        <v>423</v>
      </c>
      <c r="C238" s="166" t="s">
        <v>376</v>
      </c>
      <c r="D238" s="151" t="s">
        <v>99</v>
      </c>
      <c r="E238" s="152">
        <v>1</v>
      </c>
      <c r="F238" s="153"/>
      <c r="G238" s="154">
        <f>ROUND(E238*F238,2)</f>
        <v>0</v>
      </c>
      <c r="H238" s="153">
        <v>0</v>
      </c>
      <c r="I238" s="154">
        <f>ROUND(E238*H238,2)</f>
        <v>0</v>
      </c>
      <c r="J238" s="153">
        <v>10000</v>
      </c>
      <c r="K238" s="154">
        <f>ROUND(E238*J238,2)</f>
        <v>10000</v>
      </c>
      <c r="L238" s="154">
        <v>21</v>
      </c>
      <c r="M238" s="154">
        <f>G238*(1+L238/100)</f>
        <v>0</v>
      </c>
      <c r="N238" s="154">
        <v>0</v>
      </c>
      <c r="O238" s="154">
        <f>ROUND(E238*N238,2)</f>
        <v>0</v>
      </c>
      <c r="P238" s="154">
        <v>0</v>
      </c>
      <c r="Q238" s="154">
        <f>ROUND(E238*P238,2)</f>
        <v>0</v>
      </c>
      <c r="R238" s="154"/>
      <c r="S238" s="155" t="s">
        <v>100</v>
      </c>
      <c r="T238" s="138">
        <v>0</v>
      </c>
      <c r="U238" s="138">
        <f>ROUND(E238*T238,2)</f>
        <v>0</v>
      </c>
      <c r="V238" s="138"/>
      <c r="W238" s="129" t="s">
        <v>978</v>
      </c>
      <c r="X238" s="129"/>
      <c r="Y238" s="129"/>
      <c r="Z238" s="129"/>
      <c r="AA238" s="129"/>
      <c r="AB238" s="129"/>
      <c r="AC238" s="129"/>
      <c r="AD238" s="129"/>
      <c r="AE238" s="129"/>
      <c r="AF238" s="129" t="s">
        <v>101</v>
      </c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</row>
    <row r="239" spans="1:59" ht="101.25" outlineLevel="1" x14ac:dyDescent="0.2">
      <c r="A239" s="136"/>
      <c r="B239" s="137"/>
      <c r="C239" s="237" t="s">
        <v>424</v>
      </c>
      <c r="D239" s="238"/>
      <c r="E239" s="238"/>
      <c r="F239" s="238"/>
      <c r="G239" s="2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 t="s">
        <v>103</v>
      </c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56" t="str">
        <f>C239</f>
        <v>s nikou a 2x plnými dveřmi; rozměry skříně - šířka 80 cm, hloubka 40 cm, výška 192 cm; oboustranně pohledová záda z desek tl. 8 mm; 2 stavitelné police se zvýšenou nosností až 80 kg tl. 18 mm, základní výška uzpůsobena výšce šanonu; horní 2 police s plnými dveřmi, prostřední police otevřená bez dveří, spodní dvě police s plnými dveřmi; včetně 4 ks rektifikačních noh s nastavitelnou výškou 2,7 - 4,7 cm</v>
      </c>
      <c r="BA239" s="129"/>
      <c r="BB239" s="129"/>
      <c r="BC239" s="129"/>
      <c r="BD239" s="129"/>
      <c r="BE239" s="129"/>
      <c r="BF239" s="129"/>
      <c r="BG239" s="129"/>
    </row>
    <row r="240" spans="1:59" ht="22.5" outlineLevel="1" x14ac:dyDescent="0.2">
      <c r="A240" s="149">
        <v>112</v>
      </c>
      <c r="B240" s="150" t="s">
        <v>425</v>
      </c>
      <c r="C240" s="166" t="s">
        <v>426</v>
      </c>
      <c r="D240" s="151" t="s">
        <v>99</v>
      </c>
      <c r="E240" s="152">
        <v>1</v>
      </c>
      <c r="F240" s="153"/>
      <c r="G240" s="154">
        <f>ROUND(E240*F240,2)</f>
        <v>0</v>
      </c>
      <c r="H240" s="153">
        <v>0</v>
      </c>
      <c r="I240" s="154">
        <f>ROUND(E240*H240,2)</f>
        <v>0</v>
      </c>
      <c r="J240" s="153">
        <v>8500</v>
      </c>
      <c r="K240" s="154">
        <f>ROUND(E240*J240,2)</f>
        <v>8500</v>
      </c>
      <c r="L240" s="154">
        <v>21</v>
      </c>
      <c r="M240" s="154">
        <f>G240*(1+L240/100)</f>
        <v>0</v>
      </c>
      <c r="N240" s="154">
        <v>0</v>
      </c>
      <c r="O240" s="154">
        <f>ROUND(E240*N240,2)</f>
        <v>0</v>
      </c>
      <c r="P240" s="154">
        <v>0</v>
      </c>
      <c r="Q240" s="154">
        <f>ROUND(E240*P240,2)</f>
        <v>0</v>
      </c>
      <c r="R240" s="154"/>
      <c r="S240" s="155" t="s">
        <v>100</v>
      </c>
      <c r="T240" s="138">
        <v>3.5329999999999999</v>
      </c>
      <c r="U240" s="138">
        <f>ROUND(E240*T240,2)</f>
        <v>3.53</v>
      </c>
      <c r="V240" s="138"/>
      <c r="W240" s="129" t="s">
        <v>978</v>
      </c>
      <c r="X240" s="129"/>
      <c r="Y240" s="129"/>
      <c r="Z240" s="129"/>
      <c r="AA240" s="129"/>
      <c r="AB240" s="129"/>
      <c r="AC240" s="129"/>
      <c r="AD240" s="129"/>
      <c r="AE240" s="129"/>
      <c r="AF240" s="129" t="s">
        <v>101</v>
      </c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</row>
    <row r="241" spans="1:59" ht="67.5" outlineLevel="1" x14ac:dyDescent="0.2">
      <c r="A241" s="136"/>
      <c r="B241" s="137"/>
      <c r="C241" s="237" t="s">
        <v>427</v>
      </c>
      <c r="D241" s="238"/>
      <c r="E241" s="238"/>
      <c r="F241" s="238"/>
      <c r="G241" s="2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 t="s">
        <v>103</v>
      </c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56" t="str">
        <f>C241</f>
        <v>s plnými dveřmi; rozměry skříně - šířka 80 cm, hloubka 40 cm, výška 192 cm; oboustranně pohledová záda z desek tl. 8 mm; 1 pevná police se zvýšenou nosností až 80 kg a výsuvná šatní tyč; včetně 4 ks rektifikačních noh s nastavitelnou výškou 2,7 - 4,7 cm</v>
      </c>
      <c r="BA241" s="129"/>
      <c r="BB241" s="129"/>
      <c r="BC241" s="129"/>
      <c r="BD241" s="129"/>
      <c r="BE241" s="129"/>
      <c r="BF241" s="129"/>
      <c r="BG241" s="129"/>
    </row>
    <row r="242" spans="1:59" ht="22.5" outlineLevel="1" x14ac:dyDescent="0.2">
      <c r="A242" s="149">
        <v>113</v>
      </c>
      <c r="B242" s="150" t="s">
        <v>428</v>
      </c>
      <c r="C242" s="166" t="s">
        <v>376</v>
      </c>
      <c r="D242" s="151" t="s">
        <v>99</v>
      </c>
      <c r="E242" s="152">
        <v>2</v>
      </c>
      <c r="F242" s="153"/>
      <c r="G242" s="154">
        <f>ROUND(E242*F242,2)</f>
        <v>0</v>
      </c>
      <c r="H242" s="153">
        <v>0</v>
      </c>
      <c r="I242" s="154">
        <f>ROUND(E242*H242,2)</f>
        <v>0</v>
      </c>
      <c r="J242" s="153">
        <v>6500</v>
      </c>
      <c r="K242" s="154">
        <f>ROUND(E242*J242,2)</f>
        <v>13000</v>
      </c>
      <c r="L242" s="154">
        <v>21</v>
      </c>
      <c r="M242" s="154">
        <f>G242*(1+L242/100)</f>
        <v>0</v>
      </c>
      <c r="N242" s="154">
        <v>0</v>
      </c>
      <c r="O242" s="154">
        <f>ROUND(E242*N242,2)</f>
        <v>0</v>
      </c>
      <c r="P242" s="154">
        <v>0</v>
      </c>
      <c r="Q242" s="154">
        <f>ROUND(E242*P242,2)</f>
        <v>0</v>
      </c>
      <c r="R242" s="154"/>
      <c r="S242" s="155" t="s">
        <v>100</v>
      </c>
      <c r="T242" s="138">
        <v>0</v>
      </c>
      <c r="U242" s="138">
        <f>ROUND(E242*T242,2)</f>
        <v>0</v>
      </c>
      <c r="V242" s="138"/>
      <c r="W242" s="129" t="s">
        <v>978</v>
      </c>
      <c r="X242" s="129"/>
      <c r="Y242" s="129"/>
      <c r="Z242" s="129"/>
      <c r="AA242" s="129"/>
      <c r="AB242" s="129"/>
      <c r="AC242" s="129"/>
      <c r="AD242" s="129"/>
      <c r="AE242" s="129"/>
      <c r="AF242" s="129" t="s">
        <v>101</v>
      </c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</row>
    <row r="243" spans="1:59" ht="78.75" outlineLevel="1" x14ac:dyDescent="0.2">
      <c r="A243" s="136"/>
      <c r="B243" s="137"/>
      <c r="C243" s="237" t="s">
        <v>429</v>
      </c>
      <c r="D243" s="238"/>
      <c r="E243" s="238"/>
      <c r="F243" s="238"/>
      <c r="G243" s="2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 t="s">
        <v>103</v>
      </c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56" t="str">
        <f>C243</f>
        <v>s plnými dveřmi; rozměry skříně - šířka 80 cm, hloubka 40 cm, výška 115,2 cm; oboustranně pohledová záda z desek tl. 8 mm; 2 stavitelné police se zvýšenou nosností až 80 kg tl. 18 mm, základní výška uzpůsobena výšce šanonu; včetně 4 ks rektifikačních noh s nastavitelnou výškou 2,7 - 4,7 cm</v>
      </c>
      <c r="BA243" s="129"/>
      <c r="BB243" s="129"/>
      <c r="BC243" s="129"/>
      <c r="BD243" s="129"/>
      <c r="BE243" s="129"/>
      <c r="BF243" s="129"/>
      <c r="BG243" s="129"/>
    </row>
    <row r="244" spans="1:59" ht="22.5" outlineLevel="1" x14ac:dyDescent="0.2">
      <c r="A244" s="149">
        <v>114</v>
      </c>
      <c r="B244" s="150" t="s">
        <v>430</v>
      </c>
      <c r="C244" s="166" t="s">
        <v>376</v>
      </c>
      <c r="D244" s="151" t="s">
        <v>99</v>
      </c>
      <c r="E244" s="152">
        <v>2</v>
      </c>
      <c r="F244" s="153"/>
      <c r="G244" s="154">
        <f>ROUND(E244*F244,2)</f>
        <v>0</v>
      </c>
      <c r="H244" s="153">
        <v>0</v>
      </c>
      <c r="I244" s="154">
        <f>ROUND(E244*H244,2)</f>
        <v>0</v>
      </c>
      <c r="J244" s="153">
        <v>7500</v>
      </c>
      <c r="K244" s="154">
        <f>ROUND(E244*J244,2)</f>
        <v>15000</v>
      </c>
      <c r="L244" s="154">
        <v>21</v>
      </c>
      <c r="M244" s="154">
        <f>G244*(1+L244/100)</f>
        <v>0</v>
      </c>
      <c r="N244" s="154">
        <v>0</v>
      </c>
      <c r="O244" s="154">
        <f>ROUND(E244*N244,2)</f>
        <v>0</v>
      </c>
      <c r="P244" s="154">
        <v>0</v>
      </c>
      <c r="Q244" s="154">
        <f>ROUND(E244*P244,2)</f>
        <v>0</v>
      </c>
      <c r="R244" s="154"/>
      <c r="S244" s="155" t="s">
        <v>100</v>
      </c>
      <c r="T244" s="138">
        <v>0</v>
      </c>
      <c r="U244" s="138">
        <f>ROUND(E244*T244,2)</f>
        <v>0</v>
      </c>
      <c r="V244" s="138"/>
      <c r="W244" s="129" t="s">
        <v>978</v>
      </c>
      <c r="X244" s="129"/>
      <c r="Y244" s="129"/>
      <c r="Z244" s="129"/>
      <c r="AA244" s="129"/>
      <c r="AB244" s="129"/>
      <c r="AC244" s="129"/>
      <c r="AD244" s="129"/>
      <c r="AE244" s="129"/>
      <c r="AF244" s="129" t="s">
        <v>101</v>
      </c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</row>
    <row r="245" spans="1:59" ht="90" outlineLevel="1" x14ac:dyDescent="0.2">
      <c r="A245" s="136"/>
      <c r="B245" s="137"/>
      <c r="C245" s="237" t="s">
        <v>431</v>
      </c>
      <c r="D245" s="238"/>
      <c r="E245" s="238"/>
      <c r="F245" s="238"/>
      <c r="G245" s="2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 t="s">
        <v>103</v>
      </c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56" t="str">
        <f>C245</f>
        <v>s nikou a plnými dveřmi; rozměry skříně - šířka 80 cm, hloubka 40 cm, výška 115,2 cm; oboustranně pohledová záda z desek tl. 8 mm; 1 stavitelná police se zvýšenou nosností až 80 kg tl. 18 mm, základní výška uzpůsobena výšce šanonu; horní police otevřená bez dveří, spodní dvě police s plnými dveřmi; včetně 4 ks rektifikačních noh s nastavitelnou výškou 2,7 - 4,7 cm</v>
      </c>
      <c r="BA245" s="129"/>
      <c r="BB245" s="129"/>
      <c r="BC245" s="129"/>
      <c r="BD245" s="129"/>
      <c r="BE245" s="129"/>
      <c r="BF245" s="129"/>
      <c r="BG245" s="129"/>
    </row>
    <row r="246" spans="1:59" ht="22.5" outlineLevel="1" x14ac:dyDescent="0.2">
      <c r="A246" s="149">
        <v>115</v>
      </c>
      <c r="B246" s="150" t="s">
        <v>432</v>
      </c>
      <c r="C246" s="166" t="s">
        <v>433</v>
      </c>
      <c r="D246" s="151" t="s">
        <v>99</v>
      </c>
      <c r="E246" s="152">
        <v>2</v>
      </c>
      <c r="F246" s="153"/>
      <c r="G246" s="154">
        <f>ROUND(E246*F246,2)</f>
        <v>0</v>
      </c>
      <c r="H246" s="153">
        <v>0</v>
      </c>
      <c r="I246" s="154">
        <f>ROUND(E246*H246,2)</f>
        <v>0</v>
      </c>
      <c r="J246" s="153">
        <v>5000</v>
      </c>
      <c r="K246" s="154">
        <f>ROUND(E246*J246,2)</f>
        <v>10000</v>
      </c>
      <c r="L246" s="154">
        <v>21</v>
      </c>
      <c r="M246" s="154">
        <f>G246*(1+L246/100)</f>
        <v>0</v>
      </c>
      <c r="N246" s="154">
        <v>0</v>
      </c>
      <c r="O246" s="154">
        <f>ROUND(E246*N246,2)</f>
        <v>0</v>
      </c>
      <c r="P246" s="154">
        <v>0</v>
      </c>
      <c r="Q246" s="154">
        <f>ROUND(E246*P246,2)</f>
        <v>0</v>
      </c>
      <c r="R246" s="154"/>
      <c r="S246" s="155" t="s">
        <v>100</v>
      </c>
      <c r="T246" s="138">
        <v>0</v>
      </c>
      <c r="U246" s="138">
        <f>ROUND(E246*T246,2)</f>
        <v>0</v>
      </c>
      <c r="V246" s="138"/>
      <c r="W246" s="129" t="s">
        <v>978</v>
      </c>
      <c r="X246" s="129"/>
      <c r="Y246" s="129"/>
      <c r="Z246" s="129"/>
      <c r="AA246" s="129"/>
      <c r="AB246" s="129"/>
      <c r="AC246" s="129"/>
      <c r="AD246" s="129"/>
      <c r="AE246" s="129"/>
      <c r="AF246" s="129" t="s">
        <v>101</v>
      </c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</row>
    <row r="247" spans="1:59" ht="78.75" outlineLevel="1" x14ac:dyDescent="0.2">
      <c r="A247" s="136"/>
      <c r="B247" s="137"/>
      <c r="C247" s="237" t="s">
        <v>434</v>
      </c>
      <c r="D247" s="238"/>
      <c r="E247" s="238"/>
      <c r="F247" s="238"/>
      <c r="G247" s="2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 t="s">
        <v>103</v>
      </c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56" t="str">
        <f>C247</f>
        <v>2 bez dveří; rozměry skříně - šířka 40 cm, hloubka 40 cm, výška 76,8 cm; oboustranně pohledová záda z desek tl. 8 mm; 1 stavitelná police se zvýšenou nosností až 80 kg tl. 18 mm, základní výška uzpůsobena výšce šanonu; včetně 4 ks rektifikačních noh s nastavitelnou výškou 2,7 - 4,7 cm</v>
      </c>
      <c r="BA247" s="129"/>
      <c r="BB247" s="129"/>
      <c r="BC247" s="129"/>
      <c r="BD247" s="129"/>
      <c r="BE247" s="129"/>
      <c r="BF247" s="129"/>
      <c r="BG247" s="129"/>
    </row>
    <row r="248" spans="1:59" ht="22.5" outlineLevel="1" x14ac:dyDescent="0.2">
      <c r="A248" s="149">
        <v>116</v>
      </c>
      <c r="B248" s="150" t="s">
        <v>435</v>
      </c>
      <c r="C248" s="166" t="s">
        <v>376</v>
      </c>
      <c r="D248" s="151" t="s">
        <v>99</v>
      </c>
      <c r="E248" s="152">
        <v>2</v>
      </c>
      <c r="F248" s="153"/>
      <c r="G248" s="154">
        <f>ROUND(E248*F248,2)</f>
        <v>0</v>
      </c>
      <c r="H248" s="153">
        <v>0</v>
      </c>
      <c r="I248" s="154">
        <f>ROUND(E248*H248,2)</f>
        <v>0</v>
      </c>
      <c r="J248" s="153">
        <v>5000</v>
      </c>
      <c r="K248" s="154">
        <f>ROUND(E248*J248,2)</f>
        <v>10000</v>
      </c>
      <c r="L248" s="154">
        <v>21</v>
      </c>
      <c r="M248" s="154">
        <f>G248*(1+L248/100)</f>
        <v>0</v>
      </c>
      <c r="N248" s="154">
        <v>0</v>
      </c>
      <c r="O248" s="154">
        <f>ROUND(E248*N248,2)</f>
        <v>0</v>
      </c>
      <c r="P248" s="154">
        <v>0</v>
      </c>
      <c r="Q248" s="154">
        <f>ROUND(E248*P248,2)</f>
        <v>0</v>
      </c>
      <c r="R248" s="154"/>
      <c r="S248" s="155" t="s">
        <v>100</v>
      </c>
      <c r="T248" s="138">
        <v>0</v>
      </c>
      <c r="U248" s="138">
        <f>ROUND(E248*T248,2)</f>
        <v>0</v>
      </c>
      <c r="V248" s="138"/>
      <c r="W248" s="129" t="s">
        <v>978</v>
      </c>
      <c r="X248" s="129"/>
      <c r="Y248" s="129"/>
      <c r="Z248" s="129"/>
      <c r="AA248" s="129"/>
      <c r="AB248" s="129"/>
      <c r="AC248" s="129"/>
      <c r="AD248" s="129"/>
      <c r="AE248" s="129"/>
      <c r="AF248" s="129" t="s">
        <v>101</v>
      </c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</row>
    <row r="249" spans="1:59" ht="78.75" outlineLevel="1" x14ac:dyDescent="0.2">
      <c r="A249" s="136"/>
      <c r="B249" s="137"/>
      <c r="C249" s="237" t="s">
        <v>436</v>
      </c>
      <c r="D249" s="238"/>
      <c r="E249" s="238"/>
      <c r="F249" s="238"/>
      <c r="G249" s="2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 t="s">
        <v>103</v>
      </c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56" t="str">
        <f>C249</f>
        <v>s plnými dveřmi; rozměry skříně - šířka 80 cm, hloubka 40 cm, výška 76,8 cm; oboustranně pohledová záda z desek tl. 8 mm; 1 stavitelná police se zvýšenou nosností až 80 kg tl. 18 mm, základní výška uzpůsobena výšce šanonu; včetně 4 ks rektifikačních noh s nastavitelnou výškou 2,7 - 4,7 cm</v>
      </c>
      <c r="BA249" s="129"/>
      <c r="BB249" s="129"/>
      <c r="BC249" s="129"/>
      <c r="BD249" s="129"/>
      <c r="BE249" s="129"/>
      <c r="BF249" s="129"/>
      <c r="BG249" s="129"/>
    </row>
    <row r="250" spans="1:59" ht="22.5" outlineLevel="1" x14ac:dyDescent="0.2">
      <c r="A250" s="149">
        <v>117</v>
      </c>
      <c r="B250" s="150" t="s">
        <v>437</v>
      </c>
      <c r="C250" s="166" t="s">
        <v>389</v>
      </c>
      <c r="D250" s="151" t="s">
        <v>99</v>
      </c>
      <c r="E250" s="152">
        <v>1</v>
      </c>
      <c r="F250" s="153"/>
      <c r="G250" s="154">
        <f>ROUND(E250*F250,2)</f>
        <v>0</v>
      </c>
      <c r="H250" s="153">
        <v>0</v>
      </c>
      <c r="I250" s="154">
        <f>ROUND(E250*H250,2)</f>
        <v>0</v>
      </c>
      <c r="J250" s="153">
        <v>5500</v>
      </c>
      <c r="K250" s="154">
        <f>ROUND(E250*J250,2)</f>
        <v>5500</v>
      </c>
      <c r="L250" s="154">
        <v>21</v>
      </c>
      <c r="M250" s="154">
        <f>G250*(1+L250/100)</f>
        <v>0</v>
      </c>
      <c r="N250" s="154">
        <v>0</v>
      </c>
      <c r="O250" s="154">
        <f>ROUND(E250*N250,2)</f>
        <v>0</v>
      </c>
      <c r="P250" s="154">
        <v>0</v>
      </c>
      <c r="Q250" s="154">
        <f>ROUND(E250*P250,2)</f>
        <v>0</v>
      </c>
      <c r="R250" s="154"/>
      <c r="S250" s="155" t="s">
        <v>100</v>
      </c>
      <c r="T250" s="138">
        <v>0</v>
      </c>
      <c r="U250" s="138">
        <f>ROUND(E250*T250,2)</f>
        <v>0</v>
      </c>
      <c r="V250" s="138"/>
      <c r="W250" s="129" t="s">
        <v>978</v>
      </c>
      <c r="X250" s="129"/>
      <c r="Y250" s="129"/>
      <c r="Z250" s="129"/>
      <c r="AA250" s="129"/>
      <c r="AB250" s="129"/>
      <c r="AC250" s="129"/>
      <c r="AD250" s="129"/>
      <c r="AE250" s="129"/>
      <c r="AF250" s="129" t="s">
        <v>101</v>
      </c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</row>
    <row r="251" spans="1:59" ht="135" outlineLevel="1" x14ac:dyDescent="0.2">
      <c r="A251" s="136"/>
      <c r="B251" s="137"/>
      <c r="C251" s="237" t="s">
        <v>390</v>
      </c>
      <c r="D251" s="238"/>
      <c r="E251" s="238"/>
      <c r="F251" s="238"/>
      <c r="G251" s="2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 t="s">
        <v>103</v>
      </c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56" t="str">
        <f>C251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51" s="129"/>
      <c r="BB251" s="129"/>
      <c r="BC251" s="129"/>
      <c r="BD251" s="129"/>
      <c r="BE251" s="129"/>
      <c r="BF251" s="129"/>
      <c r="BG251" s="129"/>
    </row>
    <row r="252" spans="1:59" ht="22.5" outlineLevel="1" x14ac:dyDescent="0.2">
      <c r="A252" s="149">
        <v>118</v>
      </c>
      <c r="B252" s="150" t="s">
        <v>438</v>
      </c>
      <c r="C252" s="166" t="s">
        <v>392</v>
      </c>
      <c r="D252" s="151" t="s">
        <v>99</v>
      </c>
      <c r="E252" s="152">
        <v>1</v>
      </c>
      <c r="F252" s="153"/>
      <c r="G252" s="154">
        <f>ROUND(E252*F252,2)</f>
        <v>0</v>
      </c>
      <c r="H252" s="153">
        <v>0</v>
      </c>
      <c r="I252" s="154">
        <f>ROUND(E252*H252,2)</f>
        <v>0</v>
      </c>
      <c r="J252" s="153">
        <v>5000</v>
      </c>
      <c r="K252" s="154">
        <f>ROUND(E252*J252,2)</f>
        <v>5000</v>
      </c>
      <c r="L252" s="154">
        <v>21</v>
      </c>
      <c r="M252" s="154">
        <f>G252*(1+L252/100)</f>
        <v>0</v>
      </c>
      <c r="N252" s="154">
        <v>0</v>
      </c>
      <c r="O252" s="154">
        <f>ROUND(E252*N252,2)</f>
        <v>0</v>
      </c>
      <c r="P252" s="154">
        <v>0</v>
      </c>
      <c r="Q252" s="154">
        <f>ROUND(E252*P252,2)</f>
        <v>0</v>
      </c>
      <c r="R252" s="154"/>
      <c r="S252" s="155" t="s">
        <v>100</v>
      </c>
      <c r="T252" s="138">
        <v>0</v>
      </c>
      <c r="U252" s="138">
        <f>ROUND(E252*T252,2)</f>
        <v>0</v>
      </c>
      <c r="V252" s="138"/>
      <c r="W252" s="129" t="s">
        <v>978</v>
      </c>
      <c r="X252" s="129"/>
      <c r="Y252" s="129"/>
      <c r="Z252" s="129"/>
      <c r="AA252" s="129"/>
      <c r="AB252" s="129"/>
      <c r="AC252" s="129"/>
      <c r="AD252" s="129"/>
      <c r="AE252" s="129"/>
      <c r="AF252" s="129" t="s">
        <v>101</v>
      </c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</row>
    <row r="253" spans="1:59" ht="112.5" outlineLevel="1" x14ac:dyDescent="0.2">
      <c r="A253" s="136"/>
      <c r="B253" s="137"/>
      <c r="C253" s="237" t="s">
        <v>439</v>
      </c>
      <c r="D253" s="238"/>
      <c r="E253" s="238"/>
      <c r="F253" s="238"/>
      <c r="G253" s="2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 t="s">
        <v>103</v>
      </c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56" t="str">
        <f>C253</f>
        <v>se synchronním mechanismem (poloha sedáku a opěráku se mění zároveň); čtyři polohy pro zafixování sedáku a opěráku; nastavitelná výška sedáku židle; nastavitelná síla protiváhy opěráku; ergonomická, výškově i hloubkově stavitelná bederní opěrka; hlavová opěrka s nastavitelnou výškou i úhlem; výškově nastavitelné područky; kolečka s měkčeným povrchem umožňujícím použití na tvrdé podlaze i kobercové krytině; nosnost židle min. 130?kg</v>
      </c>
      <c r="BA253" s="129"/>
      <c r="BB253" s="129"/>
      <c r="BC253" s="129"/>
      <c r="BD253" s="129"/>
      <c r="BE253" s="129"/>
      <c r="BF253" s="129"/>
      <c r="BG253" s="129"/>
    </row>
    <row r="254" spans="1:59" ht="22.5" outlineLevel="1" x14ac:dyDescent="0.2">
      <c r="A254" s="149">
        <v>119</v>
      </c>
      <c r="B254" s="150" t="s">
        <v>440</v>
      </c>
      <c r="C254" s="166" t="s">
        <v>395</v>
      </c>
      <c r="D254" s="151" t="s">
        <v>99</v>
      </c>
      <c r="E254" s="152">
        <v>13</v>
      </c>
      <c r="F254" s="153"/>
      <c r="G254" s="154">
        <f>ROUND(E254*F254,2)</f>
        <v>0</v>
      </c>
      <c r="H254" s="153">
        <v>0</v>
      </c>
      <c r="I254" s="154">
        <f>ROUND(E254*H254,2)</f>
        <v>0</v>
      </c>
      <c r="J254" s="153">
        <v>1350</v>
      </c>
      <c r="K254" s="154">
        <f>ROUND(E254*J254,2)</f>
        <v>17550</v>
      </c>
      <c r="L254" s="154">
        <v>21</v>
      </c>
      <c r="M254" s="154">
        <f>G254*(1+L254/100)</f>
        <v>0</v>
      </c>
      <c r="N254" s="154">
        <v>0</v>
      </c>
      <c r="O254" s="154">
        <f>ROUND(E254*N254,2)</f>
        <v>0</v>
      </c>
      <c r="P254" s="154">
        <v>0</v>
      </c>
      <c r="Q254" s="154">
        <f>ROUND(E254*P254,2)</f>
        <v>0</v>
      </c>
      <c r="R254" s="154"/>
      <c r="S254" s="155" t="s">
        <v>100</v>
      </c>
      <c r="T254" s="138">
        <v>0</v>
      </c>
      <c r="U254" s="138">
        <f>ROUND(E254*T254,2)</f>
        <v>0</v>
      </c>
      <c r="V254" s="138"/>
      <c r="W254" s="129" t="s">
        <v>978</v>
      </c>
      <c r="X254" s="129"/>
      <c r="Y254" s="129"/>
      <c r="Z254" s="129"/>
      <c r="AA254" s="129"/>
      <c r="AB254" s="129"/>
      <c r="AC254" s="129"/>
      <c r="AD254" s="129"/>
      <c r="AE254" s="129"/>
      <c r="AF254" s="129" t="s">
        <v>101</v>
      </c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</row>
    <row r="255" spans="1:59" ht="33.75" outlineLevel="1" x14ac:dyDescent="0.2">
      <c r="A255" s="136"/>
      <c r="B255" s="137"/>
      <c r="C255" s="237" t="s">
        <v>441</v>
      </c>
      <c r="D255" s="238"/>
      <c r="E255" s="238"/>
      <c r="F255" s="238"/>
      <c r="G255" s="2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 t="s">
        <v>103</v>
      </c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</row>
    <row r="256" spans="1:59" ht="22.5" outlineLevel="1" x14ac:dyDescent="0.2">
      <c r="A256" s="149">
        <v>120</v>
      </c>
      <c r="B256" s="150" t="s">
        <v>442</v>
      </c>
      <c r="C256" s="166" t="s">
        <v>443</v>
      </c>
      <c r="D256" s="151" t="s">
        <v>99</v>
      </c>
      <c r="E256" s="152">
        <v>1</v>
      </c>
      <c r="F256" s="153"/>
      <c r="G256" s="154">
        <f>ROUND(E256*F256,2)</f>
        <v>0</v>
      </c>
      <c r="H256" s="153">
        <v>0</v>
      </c>
      <c r="I256" s="154">
        <f>ROUND(E256*H256,2)</f>
        <v>0</v>
      </c>
      <c r="J256" s="153">
        <v>8000</v>
      </c>
      <c r="K256" s="154">
        <f>ROUND(E256*J256,2)</f>
        <v>8000</v>
      </c>
      <c r="L256" s="154">
        <v>21</v>
      </c>
      <c r="M256" s="154">
        <f>G256*(1+L256/100)</f>
        <v>0</v>
      </c>
      <c r="N256" s="154">
        <v>0</v>
      </c>
      <c r="O256" s="154">
        <f>ROUND(E256*N256,2)</f>
        <v>0</v>
      </c>
      <c r="P256" s="154">
        <v>0</v>
      </c>
      <c r="Q256" s="154">
        <f>ROUND(E256*P256,2)</f>
        <v>0</v>
      </c>
      <c r="R256" s="154"/>
      <c r="S256" s="155" t="s">
        <v>100</v>
      </c>
      <c r="T256" s="138">
        <v>0</v>
      </c>
      <c r="U256" s="138">
        <f>ROUND(E256*T256,2)</f>
        <v>0</v>
      </c>
      <c r="V256" s="138"/>
      <c r="W256" s="129" t="s">
        <v>978</v>
      </c>
      <c r="X256" s="129"/>
      <c r="Y256" s="129"/>
      <c r="Z256" s="129"/>
      <c r="AA256" s="129"/>
      <c r="AB256" s="129"/>
      <c r="AC256" s="129"/>
      <c r="AD256" s="129"/>
      <c r="AE256" s="129"/>
      <c r="AF256" s="129" t="s">
        <v>101</v>
      </c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</row>
    <row r="257" spans="1:59" ht="45" outlineLevel="1" x14ac:dyDescent="0.2">
      <c r="A257" s="136"/>
      <c r="B257" s="137"/>
      <c r="C257" s="237" t="s">
        <v>444</v>
      </c>
      <c r="D257" s="238"/>
      <c r="E257" s="238"/>
      <c r="F257" s="238"/>
      <c r="G257" s="2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 t="s">
        <v>103</v>
      </c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56" t="str">
        <f>C257</f>
        <v>rozměry stolu - průměr 90 cm, výška 55 cm; pracovní deska tloušťky 25 mm po celém obvodě opatřena 2 mm ABS hranou; 1x kovová centrální noha výšky 52,5 cm, průměr 45 cm</v>
      </c>
      <c r="BA257" s="129"/>
      <c r="BB257" s="129"/>
      <c r="BC257" s="129"/>
      <c r="BD257" s="129"/>
      <c r="BE257" s="129"/>
      <c r="BF257" s="129"/>
      <c r="BG257" s="129"/>
    </row>
    <row r="258" spans="1:59" ht="22.5" outlineLevel="1" x14ac:dyDescent="0.2">
      <c r="A258" s="157">
        <v>121</v>
      </c>
      <c r="B258" s="158" t="s">
        <v>445</v>
      </c>
      <c r="C258" s="168" t="s">
        <v>446</v>
      </c>
      <c r="D258" s="159" t="s">
        <v>99</v>
      </c>
      <c r="E258" s="160">
        <v>2</v>
      </c>
      <c r="F258" s="161"/>
      <c r="G258" s="162">
        <f>ROUND(E258*F258,2)</f>
        <v>0</v>
      </c>
      <c r="H258" s="161">
        <v>0</v>
      </c>
      <c r="I258" s="162">
        <f>ROUND(E258*H258,2)</f>
        <v>0</v>
      </c>
      <c r="J258" s="161">
        <v>7000</v>
      </c>
      <c r="K258" s="162">
        <f>ROUND(E258*J258,2)</f>
        <v>14000</v>
      </c>
      <c r="L258" s="162">
        <v>21</v>
      </c>
      <c r="M258" s="162">
        <f>G258*(1+L258/100)</f>
        <v>0</v>
      </c>
      <c r="N258" s="162">
        <v>0</v>
      </c>
      <c r="O258" s="162">
        <f>ROUND(E258*N258,2)</f>
        <v>0</v>
      </c>
      <c r="P258" s="162">
        <v>0</v>
      </c>
      <c r="Q258" s="162">
        <f>ROUND(E258*P258,2)</f>
        <v>0</v>
      </c>
      <c r="R258" s="162"/>
      <c r="S258" s="163" t="s">
        <v>100</v>
      </c>
      <c r="T258" s="138">
        <v>0</v>
      </c>
      <c r="U258" s="138">
        <f>ROUND(E258*T258,2)</f>
        <v>0</v>
      </c>
      <c r="V258" s="138"/>
      <c r="W258" s="129" t="s">
        <v>978</v>
      </c>
      <c r="X258" s="129"/>
      <c r="Y258" s="129"/>
      <c r="Z258" s="129"/>
      <c r="AA258" s="129"/>
      <c r="AB258" s="129"/>
      <c r="AC258" s="129"/>
      <c r="AD258" s="129"/>
      <c r="AE258" s="129"/>
      <c r="AF258" s="129" t="s">
        <v>101</v>
      </c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</row>
    <row r="259" spans="1:59" ht="33.75" outlineLevel="1" x14ac:dyDescent="0.2">
      <c r="A259" s="157">
        <v>122</v>
      </c>
      <c r="B259" s="158" t="s">
        <v>447</v>
      </c>
      <c r="C259" s="168" t="s">
        <v>448</v>
      </c>
      <c r="D259" s="159" t="s">
        <v>99</v>
      </c>
      <c r="E259" s="160">
        <v>1</v>
      </c>
      <c r="F259" s="161"/>
      <c r="G259" s="162">
        <f>ROUND(E259*F259,2)</f>
        <v>0</v>
      </c>
      <c r="H259" s="161">
        <v>0</v>
      </c>
      <c r="I259" s="162">
        <f>ROUND(E259*H259,2)</f>
        <v>0</v>
      </c>
      <c r="J259" s="161">
        <v>21000</v>
      </c>
      <c r="K259" s="162">
        <f>ROUND(E259*J259,2)</f>
        <v>21000</v>
      </c>
      <c r="L259" s="162">
        <v>21</v>
      </c>
      <c r="M259" s="162">
        <f>G259*(1+L259/100)</f>
        <v>0</v>
      </c>
      <c r="N259" s="162">
        <v>0</v>
      </c>
      <c r="O259" s="162">
        <f>ROUND(E259*N259,2)</f>
        <v>0</v>
      </c>
      <c r="P259" s="162">
        <v>0</v>
      </c>
      <c r="Q259" s="162">
        <f>ROUND(E259*P259,2)</f>
        <v>0</v>
      </c>
      <c r="R259" s="162"/>
      <c r="S259" s="163" t="s">
        <v>100</v>
      </c>
      <c r="T259" s="138">
        <v>0</v>
      </c>
      <c r="U259" s="138">
        <f>ROUND(E259*T259,2)</f>
        <v>0</v>
      </c>
      <c r="V259" s="138"/>
      <c r="W259" s="129" t="s">
        <v>978</v>
      </c>
      <c r="X259" s="129"/>
      <c r="Y259" s="129"/>
      <c r="Z259" s="129"/>
      <c r="AA259" s="129"/>
      <c r="AB259" s="129"/>
      <c r="AC259" s="129"/>
      <c r="AD259" s="129"/>
      <c r="AE259" s="129"/>
      <c r="AF259" s="129" t="s">
        <v>101</v>
      </c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</row>
    <row r="260" spans="1:59" ht="22.5" outlineLevel="1" x14ac:dyDescent="0.2">
      <c r="A260" s="149">
        <v>123</v>
      </c>
      <c r="B260" s="150" t="s">
        <v>449</v>
      </c>
      <c r="C260" s="166" t="s">
        <v>401</v>
      </c>
      <c r="D260" s="151" t="s">
        <v>99</v>
      </c>
      <c r="E260" s="152">
        <v>1</v>
      </c>
      <c r="F260" s="153"/>
      <c r="G260" s="154">
        <f>ROUND(E260*F260,2)</f>
        <v>0</v>
      </c>
      <c r="H260" s="153">
        <v>0</v>
      </c>
      <c r="I260" s="154">
        <f>ROUND(E260*H260,2)</f>
        <v>0</v>
      </c>
      <c r="J260" s="153">
        <v>2000</v>
      </c>
      <c r="K260" s="154">
        <f>ROUND(E260*J260,2)</f>
        <v>2000</v>
      </c>
      <c r="L260" s="154">
        <v>21</v>
      </c>
      <c r="M260" s="154">
        <f>G260*(1+L260/100)</f>
        <v>0</v>
      </c>
      <c r="N260" s="154">
        <v>0</v>
      </c>
      <c r="O260" s="154">
        <f>ROUND(E260*N260,2)</f>
        <v>0</v>
      </c>
      <c r="P260" s="154">
        <v>0</v>
      </c>
      <c r="Q260" s="154">
        <f>ROUND(E260*P260,2)</f>
        <v>0</v>
      </c>
      <c r="R260" s="154"/>
      <c r="S260" s="155" t="s">
        <v>100</v>
      </c>
      <c r="T260" s="138">
        <v>0</v>
      </c>
      <c r="U260" s="138">
        <f>ROUND(E260*T260,2)</f>
        <v>0</v>
      </c>
      <c r="V260" s="138"/>
      <c r="W260" s="129" t="s">
        <v>978</v>
      </c>
      <c r="X260" s="129"/>
      <c r="Y260" s="129"/>
      <c r="Z260" s="129"/>
      <c r="AA260" s="129"/>
      <c r="AB260" s="129"/>
      <c r="AC260" s="129"/>
      <c r="AD260" s="129"/>
      <c r="AE260" s="129"/>
      <c r="AF260" s="129" t="s">
        <v>101</v>
      </c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</row>
    <row r="261" spans="1:59" ht="33.75" outlineLevel="1" x14ac:dyDescent="0.2">
      <c r="A261" s="136"/>
      <c r="B261" s="137"/>
      <c r="C261" s="237" t="s">
        <v>402</v>
      </c>
      <c r="D261" s="238"/>
      <c r="E261" s="238"/>
      <c r="F261" s="238"/>
      <c r="G261" s="2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 t="s">
        <v>103</v>
      </c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</row>
    <row r="262" spans="1:59" ht="22.5" outlineLevel="1" x14ac:dyDescent="0.2">
      <c r="A262" s="149">
        <v>124</v>
      </c>
      <c r="B262" s="150" t="s">
        <v>450</v>
      </c>
      <c r="C262" s="166" t="s">
        <v>451</v>
      </c>
      <c r="D262" s="151" t="s">
        <v>99</v>
      </c>
      <c r="E262" s="152">
        <v>1</v>
      </c>
      <c r="F262" s="153"/>
      <c r="G262" s="154">
        <f>ROUND(E262*F262,2)</f>
        <v>0</v>
      </c>
      <c r="H262" s="153">
        <v>0</v>
      </c>
      <c r="I262" s="154">
        <f>ROUND(E262*H262,2)</f>
        <v>0</v>
      </c>
      <c r="J262" s="153">
        <v>650</v>
      </c>
      <c r="K262" s="154">
        <f>ROUND(E262*J262,2)</f>
        <v>650</v>
      </c>
      <c r="L262" s="154">
        <v>21</v>
      </c>
      <c r="M262" s="154">
        <f>G262*(1+L262/100)</f>
        <v>0</v>
      </c>
      <c r="N262" s="154">
        <v>0</v>
      </c>
      <c r="O262" s="154">
        <f>ROUND(E262*N262,2)</f>
        <v>0</v>
      </c>
      <c r="P262" s="154">
        <v>0</v>
      </c>
      <c r="Q262" s="154">
        <f>ROUND(E262*P262,2)</f>
        <v>0</v>
      </c>
      <c r="R262" s="154"/>
      <c r="S262" s="155" t="s">
        <v>100</v>
      </c>
      <c r="T262" s="138">
        <v>0</v>
      </c>
      <c r="U262" s="138">
        <f>ROUND(E262*T262,2)</f>
        <v>0</v>
      </c>
      <c r="V262" s="138"/>
      <c r="W262" s="129" t="s">
        <v>978</v>
      </c>
      <c r="X262" s="129"/>
      <c r="Y262" s="129"/>
      <c r="Z262" s="129"/>
      <c r="AA262" s="129"/>
      <c r="AB262" s="129"/>
      <c r="AC262" s="129"/>
      <c r="AD262" s="129"/>
      <c r="AE262" s="129"/>
      <c r="AF262" s="129" t="s">
        <v>101</v>
      </c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</row>
    <row r="263" spans="1:59" ht="33.75" outlineLevel="1" x14ac:dyDescent="0.2">
      <c r="A263" s="136"/>
      <c r="B263" s="137"/>
      <c r="C263" s="237" t="s">
        <v>452</v>
      </c>
      <c r="D263" s="238"/>
      <c r="E263" s="238"/>
      <c r="F263" s="238"/>
      <c r="G263" s="2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 t="s">
        <v>103</v>
      </c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</row>
    <row r="264" spans="1:59" x14ac:dyDescent="0.2">
      <c r="A264" s="143" t="s">
        <v>95</v>
      </c>
      <c r="B264" s="144" t="s">
        <v>61</v>
      </c>
      <c r="C264" s="165" t="s">
        <v>62</v>
      </c>
      <c r="D264" s="145"/>
      <c r="E264" s="146"/>
      <c r="F264" s="147"/>
      <c r="G264" s="147">
        <f>SUMIF(AF265:AF266,"&lt;&gt;NOR",G265:G266)</f>
        <v>0</v>
      </c>
      <c r="H264" s="147"/>
      <c r="I264" s="147">
        <f>SUM(I265:I266)</f>
        <v>0</v>
      </c>
      <c r="J264" s="147"/>
      <c r="K264" s="147">
        <f>SUM(K265:K266)</f>
        <v>36000</v>
      </c>
      <c r="L264" s="147"/>
      <c r="M264" s="147">
        <f>SUM(M265:M266)</f>
        <v>0</v>
      </c>
      <c r="N264" s="147"/>
      <c r="O264" s="147">
        <f>SUM(O265:O266)</f>
        <v>0</v>
      </c>
      <c r="P264" s="147"/>
      <c r="Q264" s="147">
        <f>SUM(Q265:Q266)</f>
        <v>0</v>
      </c>
      <c r="R264" s="147"/>
      <c r="S264" s="148"/>
      <c r="T264" s="142"/>
      <c r="U264" s="142">
        <f>SUM(U265:U266)</f>
        <v>0</v>
      </c>
      <c r="V264" s="142"/>
      <c r="AF264" t="s">
        <v>96</v>
      </c>
    </row>
    <row r="265" spans="1:59" ht="22.5" outlineLevel="1" x14ac:dyDescent="0.2">
      <c r="A265" s="149">
        <v>125</v>
      </c>
      <c r="B265" s="150" t="s">
        <v>453</v>
      </c>
      <c r="C265" s="166" t="s">
        <v>454</v>
      </c>
      <c r="D265" s="151" t="s">
        <v>99</v>
      </c>
      <c r="E265" s="152">
        <v>6</v>
      </c>
      <c r="F265" s="153"/>
      <c r="G265" s="154">
        <f>ROUND(E265*F265,2)</f>
        <v>0</v>
      </c>
      <c r="H265" s="153">
        <v>0</v>
      </c>
      <c r="I265" s="154">
        <f>ROUND(E265*H265,2)</f>
        <v>0</v>
      </c>
      <c r="J265" s="153">
        <v>6000</v>
      </c>
      <c r="K265" s="154">
        <f>ROUND(E265*J265,2)</f>
        <v>36000</v>
      </c>
      <c r="L265" s="154">
        <v>21</v>
      </c>
      <c r="M265" s="154">
        <f>G265*(1+L265/100)</f>
        <v>0</v>
      </c>
      <c r="N265" s="154">
        <v>0</v>
      </c>
      <c r="O265" s="154">
        <f>ROUND(E265*N265,2)</f>
        <v>0</v>
      </c>
      <c r="P265" s="154">
        <v>0</v>
      </c>
      <c r="Q265" s="154">
        <f>ROUND(E265*P265,2)</f>
        <v>0</v>
      </c>
      <c r="R265" s="154"/>
      <c r="S265" s="155" t="s">
        <v>100</v>
      </c>
      <c r="T265" s="138">
        <v>0</v>
      </c>
      <c r="U265" s="138">
        <f>ROUND(E265*T265,2)</f>
        <v>0</v>
      </c>
      <c r="V265" s="138"/>
      <c r="W265" s="129" t="s">
        <v>978</v>
      </c>
      <c r="X265" s="129"/>
      <c r="Y265" s="129"/>
      <c r="Z265" s="129"/>
      <c r="AA265" s="129"/>
      <c r="AB265" s="129"/>
      <c r="AC265" s="129"/>
      <c r="AD265" s="129"/>
      <c r="AE265" s="129"/>
      <c r="AF265" s="129" t="s">
        <v>101</v>
      </c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</row>
    <row r="266" spans="1:59" ht="22.5" outlineLevel="1" x14ac:dyDescent="0.2">
      <c r="A266" s="136"/>
      <c r="B266" s="137"/>
      <c r="C266" s="237" t="s">
        <v>455</v>
      </c>
      <c r="D266" s="238"/>
      <c r="E266" s="238"/>
      <c r="F266" s="238"/>
      <c r="G266" s="2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 t="s">
        <v>103</v>
      </c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</row>
    <row r="267" spans="1:59" x14ac:dyDescent="0.2">
      <c r="A267" s="143" t="s">
        <v>95</v>
      </c>
      <c r="B267" s="144" t="s">
        <v>63</v>
      </c>
      <c r="C267" s="165" t="s">
        <v>62</v>
      </c>
      <c r="D267" s="145"/>
      <c r="E267" s="146"/>
      <c r="F267" s="147"/>
      <c r="G267" s="147">
        <f>SUMIF(AF268:AF269,"&lt;&gt;NOR",G268:G269)</f>
        <v>0</v>
      </c>
      <c r="H267" s="147"/>
      <c r="I267" s="147">
        <f>SUM(I268:I269)</f>
        <v>0</v>
      </c>
      <c r="J267" s="147"/>
      <c r="K267" s="147">
        <f>SUM(K268:K269)</f>
        <v>90000</v>
      </c>
      <c r="L267" s="147"/>
      <c r="M267" s="147">
        <f>SUM(M268:M269)</f>
        <v>0</v>
      </c>
      <c r="N267" s="147"/>
      <c r="O267" s="147">
        <f>SUM(O268:O269)</f>
        <v>0</v>
      </c>
      <c r="P267" s="147"/>
      <c r="Q267" s="147">
        <f>SUM(Q268:Q269)</f>
        <v>0</v>
      </c>
      <c r="R267" s="147"/>
      <c r="S267" s="148"/>
      <c r="T267" s="142"/>
      <c r="U267" s="142">
        <f>SUM(U268:U269)</f>
        <v>0</v>
      </c>
      <c r="V267" s="142"/>
      <c r="AF267" t="s">
        <v>96</v>
      </c>
    </row>
    <row r="268" spans="1:59" ht="22.5" outlineLevel="1" x14ac:dyDescent="0.2">
      <c r="A268" s="149">
        <v>126</v>
      </c>
      <c r="B268" s="150" t="s">
        <v>456</v>
      </c>
      <c r="C268" s="166" t="s">
        <v>454</v>
      </c>
      <c r="D268" s="151" t="s">
        <v>99</v>
      </c>
      <c r="E268" s="152">
        <v>15</v>
      </c>
      <c r="F268" s="153"/>
      <c r="G268" s="154">
        <f>ROUND(E268*F268,2)</f>
        <v>0</v>
      </c>
      <c r="H268" s="153">
        <v>0</v>
      </c>
      <c r="I268" s="154">
        <f>ROUND(E268*H268,2)</f>
        <v>0</v>
      </c>
      <c r="J268" s="153">
        <v>6000</v>
      </c>
      <c r="K268" s="154">
        <f>ROUND(E268*J268,2)</f>
        <v>90000</v>
      </c>
      <c r="L268" s="154">
        <v>21</v>
      </c>
      <c r="M268" s="154">
        <f>G268*(1+L268/100)</f>
        <v>0</v>
      </c>
      <c r="N268" s="154">
        <v>0</v>
      </c>
      <c r="O268" s="154">
        <f>ROUND(E268*N268,2)</f>
        <v>0</v>
      </c>
      <c r="P268" s="154">
        <v>0</v>
      </c>
      <c r="Q268" s="154">
        <f>ROUND(E268*P268,2)</f>
        <v>0</v>
      </c>
      <c r="R268" s="154"/>
      <c r="S268" s="155" t="s">
        <v>100</v>
      </c>
      <c r="T268" s="138">
        <v>0</v>
      </c>
      <c r="U268" s="138">
        <f>ROUND(E268*T268,2)</f>
        <v>0</v>
      </c>
      <c r="V268" s="138"/>
      <c r="W268" s="129" t="s">
        <v>978</v>
      </c>
      <c r="X268" s="129"/>
      <c r="Y268" s="129"/>
      <c r="Z268" s="129"/>
      <c r="AA268" s="129"/>
      <c r="AB268" s="129"/>
      <c r="AC268" s="129"/>
      <c r="AD268" s="129"/>
      <c r="AE268" s="129"/>
      <c r="AF268" s="129" t="s">
        <v>101</v>
      </c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</row>
    <row r="269" spans="1:59" ht="22.5" outlineLevel="1" x14ac:dyDescent="0.2">
      <c r="A269" s="136"/>
      <c r="B269" s="137"/>
      <c r="C269" s="237" t="s">
        <v>455</v>
      </c>
      <c r="D269" s="238"/>
      <c r="E269" s="238"/>
      <c r="F269" s="238"/>
      <c r="G269" s="2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 t="s">
        <v>103</v>
      </c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</row>
    <row r="270" spans="1:59" x14ac:dyDescent="0.2">
      <c r="A270" s="143" t="s">
        <v>95</v>
      </c>
      <c r="B270" s="144" t="s">
        <v>64</v>
      </c>
      <c r="C270" s="165" t="s">
        <v>62</v>
      </c>
      <c r="D270" s="145"/>
      <c r="E270" s="146"/>
      <c r="F270" s="147"/>
      <c r="G270" s="147">
        <f>SUMIF(AF271:AF272,"&lt;&gt;NOR",G271:G272)</f>
        <v>0</v>
      </c>
      <c r="H270" s="147"/>
      <c r="I270" s="147">
        <f>SUM(I271:I272)</f>
        <v>0</v>
      </c>
      <c r="J270" s="147"/>
      <c r="K270" s="147">
        <f>SUM(K271:K272)</f>
        <v>60000</v>
      </c>
      <c r="L270" s="147"/>
      <c r="M270" s="147">
        <f>SUM(M271:M272)</f>
        <v>0</v>
      </c>
      <c r="N270" s="147"/>
      <c r="O270" s="147">
        <f>SUM(O271:O272)</f>
        <v>0</v>
      </c>
      <c r="P270" s="147"/>
      <c r="Q270" s="147">
        <f>SUM(Q271:Q272)</f>
        <v>0</v>
      </c>
      <c r="R270" s="147"/>
      <c r="S270" s="148"/>
      <c r="T270" s="142"/>
      <c r="U270" s="142">
        <f>SUM(U271:U272)</f>
        <v>0</v>
      </c>
      <c r="V270" s="142"/>
      <c r="AF270" t="s">
        <v>96</v>
      </c>
    </row>
    <row r="271" spans="1:59" ht="22.5" outlineLevel="1" x14ac:dyDescent="0.2">
      <c r="A271" s="149">
        <v>127</v>
      </c>
      <c r="B271" s="150" t="s">
        <v>457</v>
      </c>
      <c r="C271" s="166" t="s">
        <v>454</v>
      </c>
      <c r="D271" s="151" t="s">
        <v>99</v>
      </c>
      <c r="E271" s="152">
        <v>10</v>
      </c>
      <c r="F271" s="153"/>
      <c r="G271" s="154">
        <f>ROUND(E271*F271,2)</f>
        <v>0</v>
      </c>
      <c r="H271" s="153">
        <v>0</v>
      </c>
      <c r="I271" s="154">
        <f>ROUND(E271*H271,2)</f>
        <v>0</v>
      </c>
      <c r="J271" s="153">
        <v>6000</v>
      </c>
      <c r="K271" s="154">
        <f>ROUND(E271*J271,2)</f>
        <v>60000</v>
      </c>
      <c r="L271" s="154">
        <v>21</v>
      </c>
      <c r="M271" s="154">
        <f>G271*(1+L271/100)</f>
        <v>0</v>
      </c>
      <c r="N271" s="154">
        <v>0</v>
      </c>
      <c r="O271" s="154">
        <f>ROUND(E271*N271,2)</f>
        <v>0</v>
      </c>
      <c r="P271" s="154">
        <v>0</v>
      </c>
      <c r="Q271" s="154">
        <f>ROUND(E271*P271,2)</f>
        <v>0</v>
      </c>
      <c r="R271" s="154"/>
      <c r="S271" s="155" t="s">
        <v>100</v>
      </c>
      <c r="T271" s="138">
        <v>0</v>
      </c>
      <c r="U271" s="138">
        <f>ROUND(E271*T271,2)</f>
        <v>0</v>
      </c>
      <c r="V271" s="138"/>
      <c r="W271" s="129" t="s">
        <v>978</v>
      </c>
      <c r="X271" s="129"/>
      <c r="Y271" s="129"/>
      <c r="Z271" s="129"/>
      <c r="AA271" s="129"/>
      <c r="AB271" s="129"/>
      <c r="AC271" s="129"/>
      <c r="AD271" s="129"/>
      <c r="AE271" s="129"/>
      <c r="AF271" s="129" t="s">
        <v>101</v>
      </c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</row>
    <row r="272" spans="1:59" ht="22.5" outlineLevel="1" x14ac:dyDescent="0.2">
      <c r="A272" s="136"/>
      <c r="B272" s="137"/>
      <c r="C272" s="237" t="s">
        <v>455</v>
      </c>
      <c r="D272" s="238"/>
      <c r="E272" s="238"/>
      <c r="F272" s="238"/>
      <c r="G272" s="2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 t="s">
        <v>103</v>
      </c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</row>
    <row r="273" spans="1:59" x14ac:dyDescent="0.2">
      <c r="A273" s="143" t="s">
        <v>95</v>
      </c>
      <c r="B273" s="144" t="s">
        <v>65</v>
      </c>
      <c r="C273" s="165" t="s">
        <v>56</v>
      </c>
      <c r="D273" s="145"/>
      <c r="E273" s="146"/>
      <c r="F273" s="147"/>
      <c r="G273" s="147">
        <f>SUMIF(AF274:AF289,"&lt;&gt;NOR",G274:G289)</f>
        <v>0</v>
      </c>
      <c r="H273" s="147"/>
      <c r="I273" s="147">
        <f>SUM(I274:I289)</f>
        <v>0</v>
      </c>
      <c r="J273" s="147"/>
      <c r="K273" s="147">
        <f>SUM(K274:K289)</f>
        <v>113800</v>
      </c>
      <c r="L273" s="147"/>
      <c r="M273" s="147">
        <f>SUM(M274:M289)</f>
        <v>0</v>
      </c>
      <c r="N273" s="147"/>
      <c r="O273" s="147">
        <f>SUM(O274:O289)</f>
        <v>0</v>
      </c>
      <c r="P273" s="147"/>
      <c r="Q273" s="147">
        <f>SUM(Q274:Q289)</f>
        <v>0</v>
      </c>
      <c r="R273" s="147"/>
      <c r="S273" s="148"/>
      <c r="T273" s="142"/>
      <c r="U273" s="142">
        <f>SUM(U274:U289)</f>
        <v>0</v>
      </c>
      <c r="V273" s="142"/>
      <c r="AF273" t="s">
        <v>96</v>
      </c>
    </row>
    <row r="274" spans="1:59" ht="22.5" outlineLevel="1" x14ac:dyDescent="0.2">
      <c r="A274" s="149">
        <v>128</v>
      </c>
      <c r="B274" s="150" t="s">
        <v>458</v>
      </c>
      <c r="C274" s="166" t="s">
        <v>459</v>
      </c>
      <c r="D274" s="151" t="s">
        <v>99</v>
      </c>
      <c r="E274" s="152">
        <v>4</v>
      </c>
      <c r="F274" s="153"/>
      <c r="G274" s="154">
        <f>ROUND(E274*F274,2)</f>
        <v>0</v>
      </c>
      <c r="H274" s="153">
        <v>0</v>
      </c>
      <c r="I274" s="154">
        <f>ROUND(E274*H274,2)</f>
        <v>0</v>
      </c>
      <c r="J274" s="153">
        <v>8500</v>
      </c>
      <c r="K274" s="154">
        <f>ROUND(E274*J274,2)</f>
        <v>34000</v>
      </c>
      <c r="L274" s="154">
        <v>21</v>
      </c>
      <c r="M274" s="154">
        <f>G274*(1+L274/100)</f>
        <v>0</v>
      </c>
      <c r="N274" s="154">
        <v>0</v>
      </c>
      <c r="O274" s="154">
        <f>ROUND(E274*N274,2)</f>
        <v>0</v>
      </c>
      <c r="P274" s="154">
        <v>0</v>
      </c>
      <c r="Q274" s="154">
        <f>ROUND(E274*P274,2)</f>
        <v>0</v>
      </c>
      <c r="R274" s="154"/>
      <c r="S274" s="155" t="s">
        <v>100</v>
      </c>
      <c r="T274" s="138">
        <v>0</v>
      </c>
      <c r="U274" s="138">
        <f>ROUND(E274*T274,2)</f>
        <v>0</v>
      </c>
      <c r="V274" s="138"/>
      <c r="W274" s="129" t="s">
        <v>978</v>
      </c>
      <c r="X274" s="129"/>
      <c r="Y274" s="129"/>
      <c r="Z274" s="129"/>
      <c r="AA274" s="129"/>
      <c r="AB274" s="129"/>
      <c r="AC274" s="129"/>
      <c r="AD274" s="129"/>
      <c r="AE274" s="129"/>
      <c r="AF274" s="129" t="s">
        <v>101</v>
      </c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</row>
    <row r="275" spans="1:59" ht="101.25" outlineLevel="1" x14ac:dyDescent="0.2">
      <c r="A275" s="136"/>
      <c r="B275" s="137"/>
      <c r="C275" s="237" t="s">
        <v>460</v>
      </c>
      <c r="D275" s="238"/>
      <c r="E275" s="238"/>
      <c r="F275" s="238"/>
      <c r="G275" s="2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 t="s">
        <v>103</v>
      </c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56" t="str">
        <f>C275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275" s="129"/>
      <c r="BB275" s="129"/>
      <c r="BC275" s="129"/>
      <c r="BD275" s="129"/>
      <c r="BE275" s="129"/>
      <c r="BF275" s="129"/>
      <c r="BG275" s="129"/>
    </row>
    <row r="276" spans="1:59" ht="22.5" outlineLevel="1" x14ac:dyDescent="0.2">
      <c r="A276" s="149">
        <v>129</v>
      </c>
      <c r="B276" s="150" t="s">
        <v>461</v>
      </c>
      <c r="C276" s="166" t="s">
        <v>376</v>
      </c>
      <c r="D276" s="151" t="s">
        <v>99</v>
      </c>
      <c r="E276" s="152">
        <v>7</v>
      </c>
      <c r="F276" s="153"/>
      <c r="G276" s="154">
        <f>ROUND(E276*F276,2)</f>
        <v>0</v>
      </c>
      <c r="H276" s="153">
        <v>0</v>
      </c>
      <c r="I276" s="154">
        <f>ROUND(E276*H276,2)</f>
        <v>0</v>
      </c>
      <c r="J276" s="153">
        <v>3500</v>
      </c>
      <c r="K276" s="154">
        <f>ROUND(E276*J276,2)</f>
        <v>24500</v>
      </c>
      <c r="L276" s="154">
        <v>21</v>
      </c>
      <c r="M276" s="154">
        <f>G276*(1+L276/100)</f>
        <v>0</v>
      </c>
      <c r="N276" s="154">
        <v>0</v>
      </c>
      <c r="O276" s="154">
        <f>ROUND(E276*N276,2)</f>
        <v>0</v>
      </c>
      <c r="P276" s="154">
        <v>0</v>
      </c>
      <c r="Q276" s="154">
        <f>ROUND(E276*P276,2)</f>
        <v>0</v>
      </c>
      <c r="R276" s="154"/>
      <c r="S276" s="155" t="s">
        <v>100</v>
      </c>
      <c r="T276" s="138">
        <v>0</v>
      </c>
      <c r="U276" s="138">
        <f>ROUND(E276*T276,2)</f>
        <v>0</v>
      </c>
      <c r="V276" s="138"/>
      <c r="W276" s="129" t="s">
        <v>978</v>
      </c>
      <c r="X276" s="129"/>
      <c r="Y276" s="129"/>
      <c r="Z276" s="129"/>
      <c r="AA276" s="129"/>
      <c r="AB276" s="129"/>
      <c r="AC276" s="129"/>
      <c r="AD276" s="129"/>
      <c r="AE276" s="129"/>
      <c r="AF276" s="129" t="s">
        <v>101</v>
      </c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</row>
    <row r="277" spans="1:59" ht="67.5" outlineLevel="1" x14ac:dyDescent="0.2">
      <c r="A277" s="136"/>
      <c r="B277" s="137"/>
      <c r="C277" s="237" t="s">
        <v>377</v>
      </c>
      <c r="D277" s="238"/>
      <c r="E277" s="238"/>
      <c r="F277" s="238"/>
      <c r="G277" s="2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 t="s">
        <v>103</v>
      </c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56" t="str">
        <f>C277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277" s="129"/>
      <c r="BB277" s="129"/>
      <c r="BC277" s="129"/>
      <c r="BD277" s="129"/>
      <c r="BE277" s="129"/>
      <c r="BF277" s="129"/>
      <c r="BG277" s="129"/>
    </row>
    <row r="278" spans="1:59" ht="22.5" outlineLevel="1" x14ac:dyDescent="0.2">
      <c r="A278" s="149">
        <v>130</v>
      </c>
      <c r="B278" s="150" t="s">
        <v>462</v>
      </c>
      <c r="C278" s="166" t="s">
        <v>376</v>
      </c>
      <c r="D278" s="151" t="s">
        <v>99</v>
      </c>
      <c r="E278" s="152">
        <v>1</v>
      </c>
      <c r="F278" s="153"/>
      <c r="G278" s="154">
        <f>ROUND(E278*F278,2)</f>
        <v>0</v>
      </c>
      <c r="H278" s="153">
        <v>0</v>
      </c>
      <c r="I278" s="154">
        <f>ROUND(E278*H278,2)</f>
        <v>0</v>
      </c>
      <c r="J278" s="153">
        <v>6500</v>
      </c>
      <c r="K278" s="154">
        <f>ROUND(E278*J278,2)</f>
        <v>6500</v>
      </c>
      <c r="L278" s="154">
        <v>21</v>
      </c>
      <c r="M278" s="154">
        <f>G278*(1+L278/100)</f>
        <v>0</v>
      </c>
      <c r="N278" s="154">
        <v>0</v>
      </c>
      <c r="O278" s="154">
        <f>ROUND(E278*N278,2)</f>
        <v>0</v>
      </c>
      <c r="P278" s="154">
        <v>0</v>
      </c>
      <c r="Q278" s="154">
        <f>ROUND(E278*P278,2)</f>
        <v>0</v>
      </c>
      <c r="R278" s="154"/>
      <c r="S278" s="155" t="s">
        <v>100</v>
      </c>
      <c r="T278" s="138">
        <v>0</v>
      </c>
      <c r="U278" s="138">
        <f>ROUND(E278*T278,2)</f>
        <v>0</v>
      </c>
      <c r="V278" s="138"/>
      <c r="W278" s="129" t="s">
        <v>978</v>
      </c>
      <c r="X278" s="129"/>
      <c r="Y278" s="129"/>
      <c r="Z278" s="129"/>
      <c r="AA278" s="129"/>
      <c r="AB278" s="129"/>
      <c r="AC278" s="129"/>
      <c r="AD278" s="129"/>
      <c r="AE278" s="129"/>
      <c r="AF278" s="129" t="s">
        <v>101</v>
      </c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</row>
    <row r="279" spans="1:59" ht="67.5" outlineLevel="1" x14ac:dyDescent="0.2">
      <c r="A279" s="136"/>
      <c r="B279" s="137"/>
      <c r="C279" s="237" t="s">
        <v>381</v>
      </c>
      <c r="D279" s="238"/>
      <c r="E279" s="238"/>
      <c r="F279" s="238"/>
      <c r="G279" s="2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 t="s">
        <v>103</v>
      </c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56" t="str">
        <f>C279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279" s="129"/>
      <c r="BB279" s="129"/>
      <c r="BC279" s="129"/>
      <c r="BD279" s="129"/>
      <c r="BE279" s="129"/>
      <c r="BF279" s="129"/>
      <c r="BG279" s="129"/>
    </row>
    <row r="280" spans="1:59" ht="22.5" outlineLevel="1" x14ac:dyDescent="0.2">
      <c r="A280" s="149">
        <v>131</v>
      </c>
      <c r="B280" s="150" t="s">
        <v>463</v>
      </c>
      <c r="C280" s="166" t="s">
        <v>376</v>
      </c>
      <c r="D280" s="151" t="s">
        <v>99</v>
      </c>
      <c r="E280" s="152">
        <v>1</v>
      </c>
      <c r="F280" s="153"/>
      <c r="G280" s="154">
        <f>ROUND(E280*F280,2)</f>
        <v>0</v>
      </c>
      <c r="H280" s="153">
        <v>0</v>
      </c>
      <c r="I280" s="154">
        <f>ROUND(E280*H280,2)</f>
        <v>0</v>
      </c>
      <c r="J280" s="153">
        <v>7400</v>
      </c>
      <c r="K280" s="154">
        <f>ROUND(E280*J280,2)</f>
        <v>7400</v>
      </c>
      <c r="L280" s="154">
        <v>21</v>
      </c>
      <c r="M280" s="154">
        <f>G280*(1+L280/100)</f>
        <v>0</v>
      </c>
      <c r="N280" s="154">
        <v>0</v>
      </c>
      <c r="O280" s="154">
        <f>ROUND(E280*N280,2)</f>
        <v>0</v>
      </c>
      <c r="P280" s="154">
        <v>0</v>
      </c>
      <c r="Q280" s="154">
        <f>ROUND(E280*P280,2)</f>
        <v>0</v>
      </c>
      <c r="R280" s="154"/>
      <c r="S280" s="155" t="s">
        <v>100</v>
      </c>
      <c r="T280" s="138">
        <v>0</v>
      </c>
      <c r="U280" s="138">
        <f>ROUND(E280*T280,2)</f>
        <v>0</v>
      </c>
      <c r="V280" s="138"/>
      <c r="W280" s="129" t="s">
        <v>978</v>
      </c>
      <c r="X280" s="129"/>
      <c r="Y280" s="129"/>
      <c r="Z280" s="129"/>
      <c r="AA280" s="129"/>
      <c r="AB280" s="129"/>
      <c r="AC280" s="129"/>
      <c r="AD280" s="129"/>
      <c r="AE280" s="129"/>
      <c r="AF280" s="129" t="s">
        <v>101</v>
      </c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</row>
    <row r="281" spans="1:59" ht="90" outlineLevel="1" x14ac:dyDescent="0.2">
      <c r="A281" s="136"/>
      <c r="B281" s="137"/>
      <c r="C281" s="237" t="s">
        <v>379</v>
      </c>
      <c r="D281" s="238"/>
      <c r="E281" s="238"/>
      <c r="F281" s="238"/>
      <c r="G281" s="2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 t="s">
        <v>103</v>
      </c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56" t="str">
        <f>C281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281" s="129"/>
      <c r="BB281" s="129"/>
      <c r="BC281" s="129"/>
      <c r="BD281" s="129"/>
      <c r="BE281" s="129"/>
      <c r="BF281" s="129"/>
      <c r="BG281" s="129"/>
    </row>
    <row r="282" spans="1:59" ht="22.5" outlineLevel="1" x14ac:dyDescent="0.2">
      <c r="A282" s="149">
        <v>132</v>
      </c>
      <c r="B282" s="150" t="s">
        <v>464</v>
      </c>
      <c r="C282" s="166" t="s">
        <v>465</v>
      </c>
      <c r="D282" s="151" t="s">
        <v>99</v>
      </c>
      <c r="E282" s="152">
        <v>1</v>
      </c>
      <c r="F282" s="153"/>
      <c r="G282" s="154">
        <f>ROUND(E282*F282,2)</f>
        <v>0</v>
      </c>
      <c r="H282" s="153">
        <v>0</v>
      </c>
      <c r="I282" s="154">
        <f>ROUND(E282*H282,2)</f>
        <v>0</v>
      </c>
      <c r="J282" s="153">
        <v>9000</v>
      </c>
      <c r="K282" s="154">
        <f>ROUND(E282*J282,2)</f>
        <v>9000</v>
      </c>
      <c r="L282" s="154">
        <v>21</v>
      </c>
      <c r="M282" s="154">
        <f>G282*(1+L282/100)</f>
        <v>0</v>
      </c>
      <c r="N282" s="154">
        <v>0</v>
      </c>
      <c r="O282" s="154">
        <f>ROUND(E282*N282,2)</f>
        <v>0</v>
      </c>
      <c r="P282" s="154">
        <v>0</v>
      </c>
      <c r="Q282" s="154">
        <f>ROUND(E282*P282,2)</f>
        <v>0</v>
      </c>
      <c r="R282" s="154"/>
      <c r="S282" s="155" t="s">
        <v>100</v>
      </c>
      <c r="T282" s="138">
        <v>0</v>
      </c>
      <c r="U282" s="138">
        <f>ROUND(E282*T282,2)</f>
        <v>0</v>
      </c>
      <c r="V282" s="138"/>
      <c r="W282" s="129" t="s">
        <v>978</v>
      </c>
      <c r="X282" s="129"/>
      <c r="Y282" s="129"/>
      <c r="Z282" s="129"/>
      <c r="AA282" s="129"/>
      <c r="AB282" s="129"/>
      <c r="AC282" s="129"/>
      <c r="AD282" s="129"/>
      <c r="AE282" s="129"/>
      <c r="AF282" s="129" t="s">
        <v>101</v>
      </c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</row>
    <row r="283" spans="1:59" ht="101.25" outlineLevel="1" x14ac:dyDescent="0.2">
      <c r="A283" s="136"/>
      <c r="B283" s="137"/>
      <c r="C283" s="237" t="s">
        <v>466</v>
      </c>
      <c r="D283" s="238"/>
      <c r="E283" s="238"/>
      <c r="F283" s="238"/>
      <c r="G283" s="2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 t="s">
        <v>103</v>
      </c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56" t="str">
        <f>C283</f>
        <v>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v>
      </c>
      <c r="BA283" s="129"/>
      <c r="BB283" s="129"/>
      <c r="BC283" s="129"/>
      <c r="BD283" s="129"/>
      <c r="BE283" s="129"/>
      <c r="BF283" s="129"/>
      <c r="BG283" s="129"/>
    </row>
    <row r="284" spans="1:59" ht="22.5" outlineLevel="1" x14ac:dyDescent="0.2">
      <c r="A284" s="149">
        <v>133</v>
      </c>
      <c r="B284" s="150" t="s">
        <v>467</v>
      </c>
      <c r="C284" s="166" t="s">
        <v>389</v>
      </c>
      <c r="D284" s="151" t="s">
        <v>99</v>
      </c>
      <c r="E284" s="152">
        <v>4</v>
      </c>
      <c r="F284" s="153"/>
      <c r="G284" s="154">
        <f>ROUND(E284*F284,2)</f>
        <v>0</v>
      </c>
      <c r="H284" s="153">
        <v>0</v>
      </c>
      <c r="I284" s="154">
        <f>ROUND(E284*H284,2)</f>
        <v>0</v>
      </c>
      <c r="J284" s="153">
        <v>6000</v>
      </c>
      <c r="K284" s="154">
        <f>ROUND(E284*J284,2)</f>
        <v>24000</v>
      </c>
      <c r="L284" s="154">
        <v>21</v>
      </c>
      <c r="M284" s="154">
        <f>G284*(1+L284/100)</f>
        <v>0</v>
      </c>
      <c r="N284" s="154">
        <v>0</v>
      </c>
      <c r="O284" s="154">
        <f>ROUND(E284*N284,2)</f>
        <v>0</v>
      </c>
      <c r="P284" s="154">
        <v>0</v>
      </c>
      <c r="Q284" s="154">
        <f>ROUND(E284*P284,2)</f>
        <v>0</v>
      </c>
      <c r="R284" s="154"/>
      <c r="S284" s="155" t="s">
        <v>100</v>
      </c>
      <c r="T284" s="138">
        <v>0</v>
      </c>
      <c r="U284" s="138">
        <f>ROUND(E284*T284,2)</f>
        <v>0</v>
      </c>
      <c r="V284" s="138"/>
      <c r="W284" s="129" t="s">
        <v>978</v>
      </c>
      <c r="X284" s="129"/>
      <c r="Y284" s="129"/>
      <c r="Z284" s="129"/>
      <c r="AA284" s="129"/>
      <c r="AB284" s="129"/>
      <c r="AC284" s="129"/>
      <c r="AD284" s="129"/>
      <c r="AE284" s="129"/>
      <c r="AF284" s="129" t="s">
        <v>101</v>
      </c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</row>
    <row r="285" spans="1:59" ht="135" outlineLevel="1" x14ac:dyDescent="0.2">
      <c r="A285" s="136"/>
      <c r="B285" s="137"/>
      <c r="C285" s="237" t="s">
        <v>390</v>
      </c>
      <c r="D285" s="238"/>
      <c r="E285" s="238"/>
      <c r="F285" s="238"/>
      <c r="G285" s="2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 t="s">
        <v>103</v>
      </c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56" t="str">
        <f>C285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85" s="129"/>
      <c r="BB285" s="129"/>
      <c r="BC285" s="129"/>
      <c r="BD285" s="129"/>
      <c r="BE285" s="129"/>
      <c r="BF285" s="129"/>
      <c r="BG285" s="129"/>
    </row>
    <row r="286" spans="1:59" ht="22.5" outlineLevel="1" x14ac:dyDescent="0.2">
      <c r="A286" s="149">
        <v>134</v>
      </c>
      <c r="B286" s="150" t="s">
        <v>468</v>
      </c>
      <c r="C286" s="166" t="s">
        <v>395</v>
      </c>
      <c r="D286" s="151" t="s">
        <v>99</v>
      </c>
      <c r="E286" s="152">
        <v>4</v>
      </c>
      <c r="F286" s="153"/>
      <c r="G286" s="154">
        <f>ROUND(E286*F286,2)</f>
        <v>0</v>
      </c>
      <c r="H286" s="153">
        <v>0</v>
      </c>
      <c r="I286" s="154">
        <f>ROUND(E286*H286,2)</f>
        <v>0</v>
      </c>
      <c r="J286" s="153">
        <v>1350</v>
      </c>
      <c r="K286" s="154">
        <f>ROUND(E286*J286,2)</f>
        <v>5400</v>
      </c>
      <c r="L286" s="154">
        <v>21</v>
      </c>
      <c r="M286" s="154">
        <f>G286*(1+L286/100)</f>
        <v>0</v>
      </c>
      <c r="N286" s="154">
        <v>0</v>
      </c>
      <c r="O286" s="154">
        <f>ROUND(E286*N286,2)</f>
        <v>0</v>
      </c>
      <c r="P286" s="154">
        <v>0</v>
      </c>
      <c r="Q286" s="154">
        <f>ROUND(E286*P286,2)</f>
        <v>0</v>
      </c>
      <c r="R286" s="154"/>
      <c r="S286" s="155" t="s">
        <v>100</v>
      </c>
      <c r="T286" s="138">
        <v>0</v>
      </c>
      <c r="U286" s="138">
        <f>ROUND(E286*T286,2)</f>
        <v>0</v>
      </c>
      <c r="V286" s="138"/>
      <c r="W286" s="129" t="s">
        <v>978</v>
      </c>
      <c r="X286" s="129"/>
      <c r="Y286" s="129"/>
      <c r="Z286" s="129"/>
      <c r="AA286" s="129"/>
      <c r="AB286" s="129"/>
      <c r="AC286" s="129"/>
      <c r="AD286" s="129"/>
      <c r="AE286" s="129"/>
      <c r="AF286" s="129" t="s">
        <v>101</v>
      </c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</row>
    <row r="287" spans="1:59" ht="33.75" outlineLevel="1" x14ac:dyDescent="0.2">
      <c r="A287" s="136"/>
      <c r="B287" s="137"/>
      <c r="C287" s="237" t="s">
        <v>396</v>
      </c>
      <c r="D287" s="238"/>
      <c r="E287" s="238"/>
      <c r="F287" s="238"/>
      <c r="G287" s="2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 t="s">
        <v>103</v>
      </c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</row>
    <row r="288" spans="1:59" ht="22.5" outlineLevel="1" x14ac:dyDescent="0.2">
      <c r="A288" s="149">
        <v>135</v>
      </c>
      <c r="B288" s="150" t="s">
        <v>469</v>
      </c>
      <c r="C288" s="166" t="s">
        <v>398</v>
      </c>
      <c r="D288" s="151" t="s">
        <v>99</v>
      </c>
      <c r="E288" s="152">
        <v>1</v>
      </c>
      <c r="F288" s="153"/>
      <c r="G288" s="154">
        <f>ROUND(E288*F288,2)</f>
        <v>0</v>
      </c>
      <c r="H288" s="153">
        <v>0</v>
      </c>
      <c r="I288" s="154">
        <f>ROUND(E288*H288,2)</f>
        <v>0</v>
      </c>
      <c r="J288" s="153">
        <v>3000</v>
      </c>
      <c r="K288" s="154">
        <f>ROUND(E288*J288,2)</f>
        <v>3000</v>
      </c>
      <c r="L288" s="154">
        <v>21</v>
      </c>
      <c r="M288" s="154">
        <f>G288*(1+L288/100)</f>
        <v>0</v>
      </c>
      <c r="N288" s="154">
        <v>0</v>
      </c>
      <c r="O288" s="154">
        <f>ROUND(E288*N288,2)</f>
        <v>0</v>
      </c>
      <c r="P288" s="154">
        <v>0</v>
      </c>
      <c r="Q288" s="154">
        <f>ROUND(E288*P288,2)</f>
        <v>0</v>
      </c>
      <c r="R288" s="154"/>
      <c r="S288" s="155" t="s">
        <v>100</v>
      </c>
      <c r="T288" s="138">
        <v>0</v>
      </c>
      <c r="U288" s="138">
        <f>ROUND(E288*T288,2)</f>
        <v>0</v>
      </c>
      <c r="V288" s="138"/>
      <c r="W288" s="129" t="s">
        <v>978</v>
      </c>
      <c r="X288" s="129"/>
      <c r="Y288" s="129"/>
      <c r="Z288" s="129"/>
      <c r="AA288" s="129"/>
      <c r="AB288" s="129"/>
      <c r="AC288" s="129"/>
      <c r="AD288" s="129"/>
      <c r="AE288" s="129"/>
      <c r="AF288" s="129" t="s">
        <v>101</v>
      </c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</row>
    <row r="289" spans="1:59" ht="33.75" outlineLevel="1" x14ac:dyDescent="0.2">
      <c r="A289" s="136"/>
      <c r="B289" s="137"/>
      <c r="C289" s="237" t="s">
        <v>399</v>
      </c>
      <c r="D289" s="238"/>
      <c r="E289" s="238"/>
      <c r="F289" s="238"/>
      <c r="G289" s="2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 t="s">
        <v>103</v>
      </c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</row>
    <row r="290" spans="1:59" x14ac:dyDescent="0.2">
      <c r="A290" s="143" t="s">
        <v>95</v>
      </c>
      <c r="B290" s="144" t="s">
        <v>66</v>
      </c>
      <c r="C290" s="165" t="s">
        <v>67</v>
      </c>
      <c r="D290" s="145"/>
      <c r="E290" s="146"/>
      <c r="F290" s="147"/>
      <c r="G290" s="147">
        <f>SUMIF(AF291:AF431,"&lt;&gt;NOR",G291:G431)</f>
        <v>0</v>
      </c>
      <c r="H290" s="147"/>
      <c r="I290" s="147">
        <f>SUM(I291:I431)</f>
        <v>0</v>
      </c>
      <c r="J290" s="147"/>
      <c r="K290" s="147">
        <f>SUM(K291:K431)</f>
        <v>936025</v>
      </c>
      <c r="L290" s="147"/>
      <c r="M290" s="147">
        <f>SUM(M291:M431)</f>
        <v>0</v>
      </c>
      <c r="N290" s="147"/>
      <c r="O290" s="147">
        <f>SUM(O291:O431)</f>
        <v>0</v>
      </c>
      <c r="P290" s="147"/>
      <c r="Q290" s="147">
        <f>SUM(Q291:Q431)</f>
        <v>0</v>
      </c>
      <c r="R290" s="147"/>
      <c r="S290" s="148"/>
      <c r="T290" s="142"/>
      <c r="U290" s="142">
        <f>SUM(U291:U431)</f>
        <v>0</v>
      </c>
      <c r="V290" s="142"/>
      <c r="AF290" t="s">
        <v>96</v>
      </c>
    </row>
    <row r="291" spans="1:59" ht="22.5" outlineLevel="1" x14ac:dyDescent="0.2">
      <c r="A291" s="149">
        <v>136</v>
      </c>
      <c r="B291" s="150" t="s">
        <v>470</v>
      </c>
      <c r="C291" s="166" t="s">
        <v>471</v>
      </c>
      <c r="D291" s="151" t="s">
        <v>99</v>
      </c>
      <c r="E291" s="152">
        <v>3</v>
      </c>
      <c r="F291" s="153"/>
      <c r="G291" s="154">
        <f>ROUND(E291*F291,2)</f>
        <v>0</v>
      </c>
      <c r="H291" s="153">
        <v>0</v>
      </c>
      <c r="I291" s="154">
        <f>ROUND(E291*H291,2)</f>
        <v>0</v>
      </c>
      <c r="J291" s="153">
        <v>1035</v>
      </c>
      <c r="K291" s="154">
        <f>ROUND(E291*J291,2)</f>
        <v>3105</v>
      </c>
      <c r="L291" s="154">
        <v>21</v>
      </c>
      <c r="M291" s="154">
        <f>G291*(1+L291/100)</f>
        <v>0</v>
      </c>
      <c r="N291" s="154">
        <v>0</v>
      </c>
      <c r="O291" s="154">
        <f>ROUND(E291*N291,2)</f>
        <v>0</v>
      </c>
      <c r="P291" s="154">
        <v>0</v>
      </c>
      <c r="Q291" s="154">
        <f>ROUND(E291*P291,2)</f>
        <v>0</v>
      </c>
      <c r="R291" s="154"/>
      <c r="S291" s="155" t="s">
        <v>100</v>
      </c>
      <c r="T291" s="138">
        <v>0</v>
      </c>
      <c r="U291" s="138">
        <f>ROUND(E291*T291,2)</f>
        <v>0</v>
      </c>
      <c r="V291" s="138"/>
      <c r="W291" s="129" t="s">
        <v>978</v>
      </c>
      <c r="X291" s="129"/>
      <c r="Y291" s="129"/>
      <c r="Z291" s="129"/>
      <c r="AA291" s="129"/>
      <c r="AB291" s="129"/>
      <c r="AC291" s="129"/>
      <c r="AD291" s="129"/>
      <c r="AE291" s="129"/>
      <c r="AF291" s="129" t="s">
        <v>101</v>
      </c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</row>
    <row r="292" spans="1:59" ht="45" outlineLevel="1" x14ac:dyDescent="0.2">
      <c r="A292" s="136"/>
      <c r="B292" s="137"/>
      <c r="C292" s="237" t="s">
        <v>472</v>
      </c>
      <c r="D292" s="238"/>
      <c r="E292" s="238"/>
      <c r="F292" s="238"/>
      <c r="G292" s="2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 t="s">
        <v>103</v>
      </c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56" t="str">
        <f>C292</f>
        <v>vel. 4-6 , nosná konstrukce plochoovál 38 x 20 - trubka 25x 15 - povrchová úprava komaxit, barva žlutá RAL 1018,  sedák lakovaná překližka, stohovatelná, cena včetně montáže</v>
      </c>
      <c r="BA292" s="129"/>
      <c r="BB292" s="129"/>
      <c r="BC292" s="129"/>
      <c r="BD292" s="129"/>
      <c r="BE292" s="129"/>
      <c r="BF292" s="129"/>
      <c r="BG292" s="129"/>
    </row>
    <row r="293" spans="1:59" ht="22.5" outlineLevel="1" x14ac:dyDescent="0.2">
      <c r="A293" s="149">
        <v>137</v>
      </c>
      <c r="B293" s="150" t="s">
        <v>473</v>
      </c>
      <c r="C293" s="166" t="s">
        <v>471</v>
      </c>
      <c r="D293" s="151" t="s">
        <v>99</v>
      </c>
      <c r="E293" s="152">
        <v>12</v>
      </c>
      <c r="F293" s="153"/>
      <c r="G293" s="154">
        <f>ROUND(E293*F293,2)</f>
        <v>0</v>
      </c>
      <c r="H293" s="153">
        <v>0</v>
      </c>
      <c r="I293" s="154">
        <f>ROUND(E293*H293,2)</f>
        <v>0</v>
      </c>
      <c r="J293" s="153">
        <v>1035</v>
      </c>
      <c r="K293" s="154">
        <f>ROUND(E293*J293,2)</f>
        <v>12420</v>
      </c>
      <c r="L293" s="154">
        <v>21</v>
      </c>
      <c r="M293" s="154">
        <f>G293*(1+L293/100)</f>
        <v>0</v>
      </c>
      <c r="N293" s="154">
        <v>0</v>
      </c>
      <c r="O293" s="154">
        <f>ROUND(E293*N293,2)</f>
        <v>0</v>
      </c>
      <c r="P293" s="154">
        <v>0</v>
      </c>
      <c r="Q293" s="154">
        <f>ROUND(E293*P293,2)</f>
        <v>0</v>
      </c>
      <c r="R293" s="154"/>
      <c r="S293" s="155" t="s">
        <v>100</v>
      </c>
      <c r="T293" s="138">
        <v>0</v>
      </c>
      <c r="U293" s="138">
        <f>ROUND(E293*T293,2)</f>
        <v>0</v>
      </c>
      <c r="V293" s="138"/>
      <c r="W293" s="129" t="s">
        <v>978</v>
      </c>
      <c r="X293" s="129"/>
      <c r="Y293" s="129"/>
      <c r="Z293" s="129"/>
      <c r="AA293" s="129"/>
      <c r="AB293" s="129"/>
      <c r="AC293" s="129"/>
      <c r="AD293" s="129"/>
      <c r="AE293" s="129"/>
      <c r="AF293" s="129" t="s">
        <v>101</v>
      </c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</row>
    <row r="294" spans="1:59" ht="45" outlineLevel="1" x14ac:dyDescent="0.2">
      <c r="A294" s="136"/>
      <c r="B294" s="137"/>
      <c r="C294" s="237" t="s">
        <v>474</v>
      </c>
      <c r="D294" s="238"/>
      <c r="E294" s="238"/>
      <c r="F294" s="238"/>
      <c r="G294" s="2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 t="s">
        <v>103</v>
      </c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56" t="str">
        <f>C294</f>
        <v>vel. 5-7, nosná konstrukce plochoovál 38 x 20 - trubka 25x 15 - povrchová úprava komaxit, barva žlutá RAL 1018,  sedák lakovaná překližka, stohovatelná, cena včetně montáže</v>
      </c>
      <c r="BA294" s="129"/>
      <c r="BB294" s="129"/>
      <c r="BC294" s="129"/>
      <c r="BD294" s="129"/>
      <c r="BE294" s="129"/>
      <c r="BF294" s="129"/>
      <c r="BG294" s="129"/>
    </row>
    <row r="295" spans="1:59" ht="22.5" outlineLevel="1" x14ac:dyDescent="0.2">
      <c r="A295" s="149">
        <v>138</v>
      </c>
      <c r="B295" s="150" t="s">
        <v>475</v>
      </c>
      <c r="C295" s="166" t="s">
        <v>476</v>
      </c>
      <c r="D295" s="151" t="s">
        <v>99</v>
      </c>
      <c r="E295" s="152">
        <v>1</v>
      </c>
      <c r="F295" s="153"/>
      <c r="G295" s="154">
        <f>ROUND(E295*F295,2)</f>
        <v>0</v>
      </c>
      <c r="H295" s="153">
        <v>0</v>
      </c>
      <c r="I295" s="154">
        <f>ROUND(E295*H295,2)</f>
        <v>0</v>
      </c>
      <c r="J295" s="153">
        <v>2295</v>
      </c>
      <c r="K295" s="154">
        <f>ROUND(E295*J295,2)</f>
        <v>2295</v>
      </c>
      <c r="L295" s="154">
        <v>21</v>
      </c>
      <c r="M295" s="154">
        <f>G295*(1+L295/100)</f>
        <v>0</v>
      </c>
      <c r="N295" s="154">
        <v>0</v>
      </c>
      <c r="O295" s="154">
        <f>ROUND(E295*N295,2)</f>
        <v>0</v>
      </c>
      <c r="P295" s="154">
        <v>0</v>
      </c>
      <c r="Q295" s="154">
        <f>ROUND(E295*P295,2)</f>
        <v>0</v>
      </c>
      <c r="R295" s="154"/>
      <c r="S295" s="155" t="s">
        <v>100</v>
      </c>
      <c r="T295" s="138">
        <v>0</v>
      </c>
      <c r="U295" s="138">
        <f>ROUND(E295*T295,2)</f>
        <v>0</v>
      </c>
      <c r="V295" s="138"/>
      <c r="W295" s="129" t="s">
        <v>978</v>
      </c>
      <c r="X295" s="129"/>
      <c r="Y295" s="129"/>
      <c r="Z295" s="129"/>
      <c r="AA295" s="129"/>
      <c r="AB295" s="129"/>
      <c r="AC295" s="129"/>
      <c r="AD295" s="129"/>
      <c r="AE295" s="129"/>
      <c r="AF295" s="129" t="s">
        <v>101</v>
      </c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</row>
    <row r="296" spans="1:59" ht="67.5" outlineLevel="1" x14ac:dyDescent="0.2">
      <c r="A296" s="136"/>
      <c r="B296" s="137"/>
      <c r="C296" s="237" t="s">
        <v>477</v>
      </c>
      <c r="D296" s="238"/>
      <c r="E296" s="238"/>
      <c r="F296" s="238"/>
      <c r="G296" s="2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 t="s">
        <v>103</v>
      </c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56" t="str">
        <f>C296</f>
        <v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v>
      </c>
      <c r="BA296" s="129"/>
      <c r="BB296" s="129"/>
      <c r="BC296" s="129"/>
      <c r="BD296" s="129"/>
      <c r="BE296" s="129"/>
      <c r="BF296" s="129"/>
      <c r="BG296" s="129"/>
    </row>
    <row r="297" spans="1:59" ht="22.5" outlineLevel="1" x14ac:dyDescent="0.2">
      <c r="A297" s="149">
        <v>139</v>
      </c>
      <c r="B297" s="150" t="s">
        <v>478</v>
      </c>
      <c r="C297" s="166" t="s">
        <v>479</v>
      </c>
      <c r="D297" s="151" t="s">
        <v>99</v>
      </c>
      <c r="E297" s="152">
        <v>14</v>
      </c>
      <c r="F297" s="153"/>
      <c r="G297" s="154">
        <f>ROUND(E297*F297,2)</f>
        <v>0</v>
      </c>
      <c r="H297" s="153">
        <v>0</v>
      </c>
      <c r="I297" s="154">
        <f>ROUND(E297*H297,2)</f>
        <v>0</v>
      </c>
      <c r="J297" s="153">
        <v>1240</v>
      </c>
      <c r="K297" s="154">
        <f>ROUND(E297*J297,2)</f>
        <v>17360</v>
      </c>
      <c r="L297" s="154">
        <v>21</v>
      </c>
      <c r="M297" s="154">
        <f>G297*(1+L297/100)</f>
        <v>0</v>
      </c>
      <c r="N297" s="154">
        <v>0</v>
      </c>
      <c r="O297" s="154">
        <f>ROUND(E297*N297,2)</f>
        <v>0</v>
      </c>
      <c r="P297" s="154">
        <v>0</v>
      </c>
      <c r="Q297" s="154">
        <f>ROUND(E297*P297,2)</f>
        <v>0</v>
      </c>
      <c r="R297" s="154"/>
      <c r="S297" s="155" t="s">
        <v>100</v>
      </c>
      <c r="T297" s="138">
        <v>0</v>
      </c>
      <c r="U297" s="138">
        <f>ROUND(E297*T297,2)</f>
        <v>0</v>
      </c>
      <c r="V297" s="138"/>
      <c r="W297" s="129" t="s">
        <v>978</v>
      </c>
      <c r="X297" s="129"/>
      <c r="Y297" s="129"/>
      <c r="Z297" s="129"/>
      <c r="AA297" s="129"/>
      <c r="AB297" s="129"/>
      <c r="AC297" s="129"/>
      <c r="AD297" s="129"/>
      <c r="AE297" s="129"/>
      <c r="AF297" s="129" t="s">
        <v>101</v>
      </c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</row>
    <row r="298" spans="1:59" ht="67.5" outlineLevel="1" x14ac:dyDescent="0.2">
      <c r="A298" s="136"/>
      <c r="B298" s="137"/>
      <c r="C298" s="237" t="s">
        <v>480</v>
      </c>
      <c r="D298" s="238"/>
      <c r="E298" s="238"/>
      <c r="F298" s="238"/>
      <c r="G298" s="2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 t="s">
        <v>103</v>
      </c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56" t="str">
        <f>C298</f>
        <v>Sedaci vak tvaru kužele ušitého ze tří části. Jeho rozměry umožňují opření zad, krku i hlavy, může sloužit také jako lehítko, lze měnit jeho tvar a přizpůsobit jej vlastním potřebám. Základna (šířka) 850mm, výška 1350mm, objem granulátu 340l, materiál ekokůže nebo nylon.</v>
      </c>
      <c r="BA298" s="129"/>
      <c r="BB298" s="129"/>
      <c r="BC298" s="129"/>
      <c r="BD298" s="129"/>
      <c r="BE298" s="129"/>
      <c r="BF298" s="129"/>
      <c r="BG298" s="129"/>
    </row>
    <row r="299" spans="1:59" ht="22.5" outlineLevel="1" x14ac:dyDescent="0.2">
      <c r="A299" s="149">
        <v>140</v>
      </c>
      <c r="B299" s="150" t="s">
        <v>481</v>
      </c>
      <c r="C299" s="166" t="s">
        <v>482</v>
      </c>
      <c r="D299" s="151" t="s">
        <v>99</v>
      </c>
      <c r="E299" s="152">
        <v>15</v>
      </c>
      <c r="F299" s="153"/>
      <c r="G299" s="154">
        <f>ROUND(E299*F299,2)</f>
        <v>0</v>
      </c>
      <c r="H299" s="153">
        <v>0</v>
      </c>
      <c r="I299" s="154">
        <f>ROUND(E299*H299,2)</f>
        <v>0</v>
      </c>
      <c r="J299" s="153">
        <v>1524</v>
      </c>
      <c r="K299" s="154">
        <f>ROUND(E299*J299,2)</f>
        <v>22860</v>
      </c>
      <c r="L299" s="154">
        <v>21</v>
      </c>
      <c r="M299" s="154">
        <f>G299*(1+L299/100)</f>
        <v>0</v>
      </c>
      <c r="N299" s="154">
        <v>0</v>
      </c>
      <c r="O299" s="154">
        <f>ROUND(E299*N299,2)</f>
        <v>0</v>
      </c>
      <c r="P299" s="154">
        <v>0</v>
      </c>
      <c r="Q299" s="154">
        <f>ROUND(E299*P299,2)</f>
        <v>0</v>
      </c>
      <c r="R299" s="154"/>
      <c r="S299" s="155" t="s">
        <v>100</v>
      </c>
      <c r="T299" s="138">
        <v>0</v>
      </c>
      <c r="U299" s="138">
        <f>ROUND(E299*T299,2)</f>
        <v>0</v>
      </c>
      <c r="V299" s="138"/>
      <c r="W299" s="129" t="s">
        <v>978</v>
      </c>
      <c r="X299" s="129"/>
      <c r="Y299" s="129"/>
      <c r="Z299" s="129"/>
      <c r="AA299" s="129"/>
      <c r="AB299" s="129"/>
      <c r="AC299" s="129"/>
      <c r="AD299" s="129"/>
      <c r="AE299" s="129"/>
      <c r="AF299" s="129" t="s">
        <v>101</v>
      </c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</row>
    <row r="300" spans="1:59" ht="78.75" outlineLevel="1" x14ac:dyDescent="0.2">
      <c r="A300" s="136"/>
      <c r="B300" s="137"/>
      <c r="C300" s="237" t="s">
        <v>483</v>
      </c>
      <c r="D300" s="238"/>
      <c r="E300" s="238"/>
      <c r="F300" s="238"/>
      <c r="G300" s="2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 t="s">
        <v>103</v>
      </c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56" t="str">
        <f>C300</f>
        <v>Pevná kovová konstrukce plochoovál 38/20, v kombinaci s trubkou, rozměr desky 670x510mm. Dva šrouby pro vyrovnání nerovností podlahy.  Velikosti 4-7. Povrchová úprava kovové konstrukce komaxit, barva žlutá RAL 1018. Pracovní deska LTD 18mm , ABS hrany 2mm, dezén lamina světlé dřevo - javor, cena včetně montáže.</v>
      </c>
      <c r="BA300" s="129"/>
      <c r="BB300" s="129"/>
      <c r="BC300" s="129"/>
      <c r="BD300" s="129"/>
      <c r="BE300" s="129"/>
      <c r="BF300" s="129"/>
      <c r="BG300" s="129"/>
    </row>
    <row r="301" spans="1:59" ht="22.5" outlineLevel="1" x14ac:dyDescent="0.2">
      <c r="A301" s="149">
        <v>141</v>
      </c>
      <c r="B301" s="150" t="s">
        <v>484</v>
      </c>
      <c r="C301" s="166" t="s">
        <v>485</v>
      </c>
      <c r="D301" s="151" t="s">
        <v>99</v>
      </c>
      <c r="E301" s="152">
        <v>1</v>
      </c>
      <c r="F301" s="153"/>
      <c r="G301" s="154">
        <f>ROUND(E301*F301,2)</f>
        <v>0</v>
      </c>
      <c r="H301" s="153">
        <v>0</v>
      </c>
      <c r="I301" s="154">
        <f>ROUND(E301*H301,2)</f>
        <v>0</v>
      </c>
      <c r="J301" s="153">
        <v>3090</v>
      </c>
      <c r="K301" s="154">
        <f>ROUND(E301*J301,2)</f>
        <v>3090</v>
      </c>
      <c r="L301" s="154">
        <v>21</v>
      </c>
      <c r="M301" s="154">
        <f>G301*(1+L301/100)</f>
        <v>0</v>
      </c>
      <c r="N301" s="154">
        <v>0</v>
      </c>
      <c r="O301" s="154">
        <f>ROUND(E301*N301,2)</f>
        <v>0</v>
      </c>
      <c r="P301" s="154">
        <v>0</v>
      </c>
      <c r="Q301" s="154">
        <f>ROUND(E301*P301,2)</f>
        <v>0</v>
      </c>
      <c r="R301" s="154"/>
      <c r="S301" s="155" t="s">
        <v>100</v>
      </c>
      <c r="T301" s="138">
        <v>0</v>
      </c>
      <c r="U301" s="138">
        <f>ROUND(E301*T301,2)</f>
        <v>0</v>
      </c>
      <c r="V301" s="138"/>
      <c r="W301" s="129" t="s">
        <v>978</v>
      </c>
      <c r="X301" s="129"/>
      <c r="Y301" s="129"/>
      <c r="Z301" s="129"/>
      <c r="AA301" s="129"/>
      <c r="AB301" s="129"/>
      <c r="AC301" s="129"/>
      <c r="AD301" s="129"/>
      <c r="AE301" s="129"/>
      <c r="AF301" s="129" t="s">
        <v>101</v>
      </c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</row>
    <row r="302" spans="1:59" ht="78.75" outlineLevel="1" x14ac:dyDescent="0.2">
      <c r="A302" s="136"/>
      <c r="B302" s="137"/>
      <c r="C302" s="237" t="s">
        <v>486</v>
      </c>
      <c r="D302" s="238"/>
      <c r="E302" s="238"/>
      <c r="F302" s="238"/>
      <c r="G302" s="2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 t="s">
        <v>103</v>
      </c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56" t="str">
        <f>C302</f>
        <v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v>
      </c>
      <c r="BA302" s="129"/>
      <c r="BB302" s="129"/>
      <c r="BC302" s="129"/>
      <c r="BD302" s="129"/>
      <c r="BE302" s="129"/>
      <c r="BF302" s="129"/>
      <c r="BG302" s="129"/>
    </row>
    <row r="303" spans="1:59" ht="22.5" outlineLevel="1" x14ac:dyDescent="0.2">
      <c r="A303" s="149">
        <v>142</v>
      </c>
      <c r="B303" s="150" t="s">
        <v>487</v>
      </c>
      <c r="C303" s="166" t="s">
        <v>488</v>
      </c>
      <c r="D303" s="151" t="s">
        <v>99</v>
      </c>
      <c r="E303" s="152">
        <v>1</v>
      </c>
      <c r="F303" s="153"/>
      <c r="G303" s="154">
        <f>ROUND(E303*F303,2)</f>
        <v>0</v>
      </c>
      <c r="H303" s="153">
        <v>0</v>
      </c>
      <c r="I303" s="154">
        <f>ROUND(E303*H303,2)</f>
        <v>0</v>
      </c>
      <c r="J303" s="153">
        <v>2224</v>
      </c>
      <c r="K303" s="154">
        <f>ROUND(E303*J303,2)</f>
        <v>2224</v>
      </c>
      <c r="L303" s="154">
        <v>21</v>
      </c>
      <c r="M303" s="154">
        <f>G303*(1+L303/100)</f>
        <v>0</v>
      </c>
      <c r="N303" s="154">
        <v>0</v>
      </c>
      <c r="O303" s="154">
        <f>ROUND(E303*N303,2)</f>
        <v>0</v>
      </c>
      <c r="P303" s="154">
        <v>0</v>
      </c>
      <c r="Q303" s="154">
        <f>ROUND(E303*P303,2)</f>
        <v>0</v>
      </c>
      <c r="R303" s="154"/>
      <c r="S303" s="155" t="s">
        <v>100</v>
      </c>
      <c r="T303" s="138">
        <v>0</v>
      </c>
      <c r="U303" s="138">
        <f>ROUND(E303*T303,2)</f>
        <v>0</v>
      </c>
      <c r="V303" s="138"/>
      <c r="W303" s="129" t="s">
        <v>978</v>
      </c>
      <c r="X303" s="129"/>
      <c r="Y303" s="129"/>
      <c r="Z303" s="129"/>
      <c r="AA303" s="129"/>
      <c r="AB303" s="129"/>
      <c r="AC303" s="129"/>
      <c r="AD303" s="129"/>
      <c r="AE303" s="129"/>
      <c r="AF303" s="129" t="s">
        <v>101</v>
      </c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</row>
    <row r="304" spans="1:59" ht="22.5" outlineLevel="1" x14ac:dyDescent="0.2">
      <c r="A304" s="136"/>
      <c r="B304" s="137"/>
      <c r="C304" s="237" t="s">
        <v>489</v>
      </c>
      <c r="D304" s="238"/>
      <c r="E304" s="238"/>
      <c r="F304" s="238"/>
      <c r="G304" s="2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 t="s">
        <v>103</v>
      </c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</row>
    <row r="305" spans="1:59" ht="22.5" outlineLevel="1" x14ac:dyDescent="0.2">
      <c r="A305" s="136"/>
      <c r="B305" s="137"/>
      <c r="C305" s="235" t="s">
        <v>490</v>
      </c>
      <c r="D305" s="236"/>
      <c r="E305" s="236"/>
      <c r="F305" s="236"/>
      <c r="G305" s="236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 t="s">
        <v>103</v>
      </c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</row>
    <row r="306" spans="1:59" outlineLevel="1" x14ac:dyDescent="0.2">
      <c r="A306" s="136"/>
      <c r="B306" s="137"/>
      <c r="C306" s="235" t="s">
        <v>671</v>
      </c>
      <c r="D306" s="236"/>
      <c r="E306" s="236"/>
      <c r="F306" s="236"/>
      <c r="G306" s="236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 t="s">
        <v>103</v>
      </c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</row>
    <row r="307" spans="1:59" outlineLevel="1" x14ac:dyDescent="0.2">
      <c r="A307" s="136"/>
      <c r="B307" s="137"/>
      <c r="C307" s="235" t="s">
        <v>491</v>
      </c>
      <c r="D307" s="236"/>
      <c r="E307" s="236"/>
      <c r="F307" s="236"/>
      <c r="G307" s="236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 t="s">
        <v>103</v>
      </c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</row>
    <row r="308" spans="1:59" outlineLevel="1" x14ac:dyDescent="0.2">
      <c r="A308" s="136"/>
      <c r="B308" s="137"/>
      <c r="C308" s="235" t="s">
        <v>492</v>
      </c>
      <c r="D308" s="236"/>
      <c r="E308" s="236"/>
      <c r="F308" s="236"/>
      <c r="G308" s="236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 t="s">
        <v>103</v>
      </c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</row>
    <row r="309" spans="1:59" outlineLevel="1" x14ac:dyDescent="0.2">
      <c r="A309" s="136"/>
      <c r="B309" s="137"/>
      <c r="C309" s="235" t="s">
        <v>493</v>
      </c>
      <c r="D309" s="236"/>
      <c r="E309" s="236"/>
      <c r="F309" s="236"/>
      <c r="G309" s="236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 t="s">
        <v>103</v>
      </c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</row>
    <row r="310" spans="1:59" ht="22.5" outlineLevel="1" x14ac:dyDescent="0.2">
      <c r="A310" s="149">
        <v>143</v>
      </c>
      <c r="B310" s="150" t="s">
        <v>494</v>
      </c>
      <c r="C310" s="166" t="s">
        <v>495</v>
      </c>
      <c r="D310" s="151" t="s">
        <v>99</v>
      </c>
      <c r="E310" s="152">
        <v>1</v>
      </c>
      <c r="F310" s="153"/>
      <c r="G310" s="154">
        <f>ROUND(E310*F310,2)</f>
        <v>0</v>
      </c>
      <c r="H310" s="153">
        <v>0</v>
      </c>
      <c r="I310" s="154">
        <f>ROUND(E310*H310,2)</f>
        <v>0</v>
      </c>
      <c r="J310" s="153">
        <v>6355</v>
      </c>
      <c r="K310" s="154">
        <f>ROUND(E310*J310,2)</f>
        <v>6355</v>
      </c>
      <c r="L310" s="154">
        <v>21</v>
      </c>
      <c r="M310" s="154">
        <f>G310*(1+L310/100)</f>
        <v>0</v>
      </c>
      <c r="N310" s="154">
        <v>0</v>
      </c>
      <c r="O310" s="154">
        <f>ROUND(E310*N310,2)</f>
        <v>0</v>
      </c>
      <c r="P310" s="154">
        <v>0</v>
      </c>
      <c r="Q310" s="154">
        <f>ROUND(E310*P310,2)</f>
        <v>0</v>
      </c>
      <c r="R310" s="154"/>
      <c r="S310" s="155" t="s">
        <v>100</v>
      </c>
      <c r="T310" s="138">
        <v>0</v>
      </c>
      <c r="U310" s="138">
        <f>ROUND(E310*T310,2)</f>
        <v>0</v>
      </c>
      <c r="V310" s="138"/>
      <c r="W310" s="129" t="s">
        <v>978</v>
      </c>
      <c r="X310" s="129"/>
      <c r="Y310" s="129"/>
      <c r="Z310" s="129"/>
      <c r="AA310" s="129"/>
      <c r="AB310" s="129"/>
      <c r="AC310" s="129"/>
      <c r="AD310" s="129"/>
      <c r="AE310" s="129"/>
      <c r="AF310" s="129" t="s">
        <v>101</v>
      </c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</row>
    <row r="311" spans="1:59" ht="22.5" outlineLevel="1" x14ac:dyDescent="0.2">
      <c r="A311" s="136"/>
      <c r="B311" s="137"/>
      <c r="C311" s="237" t="s">
        <v>489</v>
      </c>
      <c r="D311" s="238"/>
      <c r="E311" s="238"/>
      <c r="F311" s="238"/>
      <c r="G311" s="2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 t="s">
        <v>103</v>
      </c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</row>
    <row r="312" spans="1:59" ht="22.5" outlineLevel="1" x14ac:dyDescent="0.2">
      <c r="A312" s="136"/>
      <c r="B312" s="137"/>
      <c r="C312" s="235" t="s">
        <v>490</v>
      </c>
      <c r="D312" s="236"/>
      <c r="E312" s="236"/>
      <c r="F312" s="236"/>
      <c r="G312" s="236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 t="s">
        <v>103</v>
      </c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</row>
    <row r="313" spans="1:59" outlineLevel="1" x14ac:dyDescent="0.2">
      <c r="A313" s="136"/>
      <c r="B313" s="137"/>
      <c r="C313" s="235" t="s">
        <v>671</v>
      </c>
      <c r="D313" s="236"/>
      <c r="E313" s="236"/>
      <c r="F313" s="236"/>
      <c r="G313" s="236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 t="s">
        <v>103</v>
      </c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</row>
    <row r="314" spans="1:59" outlineLevel="1" x14ac:dyDescent="0.2">
      <c r="A314" s="136"/>
      <c r="B314" s="137"/>
      <c r="C314" s="235" t="s">
        <v>496</v>
      </c>
      <c r="D314" s="236"/>
      <c r="E314" s="236"/>
      <c r="F314" s="236"/>
      <c r="G314" s="236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 t="s">
        <v>103</v>
      </c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</row>
    <row r="315" spans="1:59" outlineLevel="1" x14ac:dyDescent="0.2">
      <c r="A315" s="136"/>
      <c r="B315" s="137"/>
      <c r="C315" s="235" t="s">
        <v>497</v>
      </c>
      <c r="D315" s="236"/>
      <c r="E315" s="236"/>
      <c r="F315" s="236"/>
      <c r="G315" s="236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 t="s">
        <v>103</v>
      </c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</row>
    <row r="316" spans="1:59" ht="22.5" outlineLevel="1" x14ac:dyDescent="0.2">
      <c r="A316" s="136"/>
      <c r="B316" s="137"/>
      <c r="C316" s="235" t="s">
        <v>498</v>
      </c>
      <c r="D316" s="236"/>
      <c r="E316" s="236"/>
      <c r="F316" s="236"/>
      <c r="G316" s="236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 t="s">
        <v>103</v>
      </c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</row>
    <row r="317" spans="1:59" outlineLevel="1" x14ac:dyDescent="0.2">
      <c r="A317" s="136"/>
      <c r="B317" s="137"/>
      <c r="C317" s="235" t="s">
        <v>493</v>
      </c>
      <c r="D317" s="236"/>
      <c r="E317" s="236"/>
      <c r="F317" s="236"/>
      <c r="G317" s="236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 t="s">
        <v>103</v>
      </c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</row>
    <row r="318" spans="1:59" ht="22.5" outlineLevel="1" x14ac:dyDescent="0.2">
      <c r="A318" s="149">
        <v>144</v>
      </c>
      <c r="B318" s="150" t="s">
        <v>499</v>
      </c>
      <c r="C318" s="166" t="s">
        <v>500</v>
      </c>
      <c r="D318" s="151" t="s">
        <v>99</v>
      </c>
      <c r="E318" s="152">
        <v>1</v>
      </c>
      <c r="F318" s="153"/>
      <c r="G318" s="154">
        <f>ROUND(E318*F318,2)</f>
        <v>0</v>
      </c>
      <c r="H318" s="153">
        <v>0</v>
      </c>
      <c r="I318" s="154">
        <f>ROUND(E318*H318,2)</f>
        <v>0</v>
      </c>
      <c r="J318" s="153">
        <v>15038</v>
      </c>
      <c r="K318" s="154">
        <f>ROUND(E318*J318,2)</f>
        <v>15038</v>
      </c>
      <c r="L318" s="154">
        <v>21</v>
      </c>
      <c r="M318" s="154">
        <f>G318*(1+L318/100)</f>
        <v>0</v>
      </c>
      <c r="N318" s="154">
        <v>0</v>
      </c>
      <c r="O318" s="154">
        <f>ROUND(E318*N318,2)</f>
        <v>0</v>
      </c>
      <c r="P318" s="154">
        <v>0</v>
      </c>
      <c r="Q318" s="154">
        <f>ROUND(E318*P318,2)</f>
        <v>0</v>
      </c>
      <c r="R318" s="154"/>
      <c r="S318" s="155" t="s">
        <v>100</v>
      </c>
      <c r="T318" s="138">
        <v>0</v>
      </c>
      <c r="U318" s="138">
        <f>ROUND(E318*T318,2)</f>
        <v>0</v>
      </c>
      <c r="V318" s="138"/>
      <c r="W318" s="129" t="s">
        <v>978</v>
      </c>
      <c r="X318" s="129"/>
      <c r="Y318" s="129"/>
      <c r="Z318" s="129"/>
      <c r="AA318" s="129"/>
      <c r="AB318" s="129"/>
      <c r="AC318" s="129"/>
      <c r="AD318" s="129"/>
      <c r="AE318" s="129"/>
      <c r="AF318" s="129" t="s">
        <v>101</v>
      </c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</row>
    <row r="319" spans="1:59" ht="56.25" outlineLevel="1" x14ac:dyDescent="0.2">
      <c r="A319" s="136"/>
      <c r="B319" s="137"/>
      <c r="C319" s="237" t="s">
        <v>501</v>
      </c>
      <c r="D319" s="238"/>
      <c r="E319" s="238"/>
      <c r="F319" s="238"/>
      <c r="G319" s="2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 t="s">
        <v>103</v>
      </c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56" t="str">
        <f>C319</f>
        <v>Sestava ze skříněk šířky 800, výšky 750  a 1800mm, hloubky 400mm, sokl 50mm. Korpus a dvířka z desek LTD 18mm ( u skříněk SKd výšky 1800 horní dvířka prosklená) , ABS hrany, úchytky kovové zaoblené, barva stříbrná</v>
      </c>
      <c r="BA319" s="129"/>
      <c r="BB319" s="129"/>
      <c r="BC319" s="129"/>
      <c r="BD319" s="129"/>
      <c r="BE319" s="129"/>
      <c r="BF319" s="129"/>
      <c r="BG319" s="129"/>
    </row>
    <row r="320" spans="1:59" outlineLevel="1" x14ac:dyDescent="0.2">
      <c r="A320" s="136"/>
      <c r="B320" s="137"/>
      <c r="C320" s="235" t="s">
        <v>671</v>
      </c>
      <c r="D320" s="236"/>
      <c r="E320" s="236"/>
      <c r="F320" s="236"/>
      <c r="G320" s="236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 t="s">
        <v>103</v>
      </c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</row>
    <row r="321" spans="1:59" outlineLevel="1" x14ac:dyDescent="0.2">
      <c r="A321" s="136"/>
      <c r="B321" s="137"/>
      <c r="C321" s="235" t="s">
        <v>502</v>
      </c>
      <c r="D321" s="236"/>
      <c r="E321" s="236"/>
      <c r="F321" s="236"/>
      <c r="G321" s="236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 t="s">
        <v>103</v>
      </c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</row>
    <row r="322" spans="1:59" outlineLevel="1" x14ac:dyDescent="0.2">
      <c r="A322" s="136"/>
      <c r="B322" s="137"/>
      <c r="C322" s="235" t="s">
        <v>503</v>
      </c>
      <c r="D322" s="236"/>
      <c r="E322" s="236"/>
      <c r="F322" s="236"/>
      <c r="G322" s="236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 t="s">
        <v>103</v>
      </c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</row>
    <row r="323" spans="1:59" ht="45" outlineLevel="1" x14ac:dyDescent="0.2">
      <c r="A323" s="136"/>
      <c r="B323" s="137"/>
      <c r="C323" s="235" t="s">
        <v>504</v>
      </c>
      <c r="D323" s="236"/>
      <c r="E323" s="236"/>
      <c r="F323" s="236"/>
      <c r="G323" s="236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 t="s">
        <v>103</v>
      </c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56" t="str">
        <f>C323</f>
        <v>SKd - skříň vysoká dělená, skleněná dvířka, výška 1800, hloubka 400, šířka 800mm, korpus i dvířka spodní skříňky Vše LTD 18mm, hrany ABS 2mm – 2ks</v>
      </c>
      <c r="BA323" s="129"/>
      <c r="BB323" s="129"/>
      <c r="BC323" s="129"/>
      <c r="BD323" s="129"/>
      <c r="BE323" s="129"/>
      <c r="BF323" s="129"/>
      <c r="BG323" s="129"/>
    </row>
    <row r="324" spans="1:59" outlineLevel="1" x14ac:dyDescent="0.2">
      <c r="A324" s="136"/>
      <c r="B324" s="137"/>
      <c r="C324" s="235" t="s">
        <v>493</v>
      </c>
      <c r="D324" s="236"/>
      <c r="E324" s="236"/>
      <c r="F324" s="236"/>
      <c r="G324" s="236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 t="s">
        <v>103</v>
      </c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</row>
    <row r="325" spans="1:59" ht="22.5" outlineLevel="1" x14ac:dyDescent="0.2">
      <c r="A325" s="149">
        <v>145</v>
      </c>
      <c r="B325" s="150" t="s">
        <v>505</v>
      </c>
      <c r="C325" s="166" t="s">
        <v>506</v>
      </c>
      <c r="D325" s="151" t="s">
        <v>99</v>
      </c>
      <c r="E325" s="152">
        <v>1</v>
      </c>
      <c r="F325" s="153"/>
      <c r="G325" s="154">
        <f>ROUND(E325*F325,2)</f>
        <v>0</v>
      </c>
      <c r="H325" s="153">
        <v>0</v>
      </c>
      <c r="I325" s="154">
        <f>ROUND(E325*H325,2)</f>
        <v>0</v>
      </c>
      <c r="J325" s="153">
        <v>21033</v>
      </c>
      <c r="K325" s="154">
        <f>ROUND(E325*J325,2)</f>
        <v>21033</v>
      </c>
      <c r="L325" s="154">
        <v>21</v>
      </c>
      <c r="M325" s="154">
        <f>G325*(1+L325/100)</f>
        <v>0</v>
      </c>
      <c r="N325" s="154">
        <v>0</v>
      </c>
      <c r="O325" s="154">
        <f>ROUND(E325*N325,2)</f>
        <v>0</v>
      </c>
      <c r="P325" s="154">
        <v>0</v>
      </c>
      <c r="Q325" s="154">
        <f>ROUND(E325*P325,2)</f>
        <v>0</v>
      </c>
      <c r="R325" s="154"/>
      <c r="S325" s="155" t="s">
        <v>100</v>
      </c>
      <c r="T325" s="138">
        <v>0</v>
      </c>
      <c r="U325" s="138">
        <f>ROUND(E325*T325,2)</f>
        <v>0</v>
      </c>
      <c r="V325" s="138"/>
      <c r="W325" s="129" t="s">
        <v>978</v>
      </c>
      <c r="X325" s="129"/>
      <c r="Y325" s="129"/>
      <c r="Z325" s="129"/>
      <c r="AA325" s="129"/>
      <c r="AB325" s="129"/>
      <c r="AC325" s="129"/>
      <c r="AD325" s="129"/>
      <c r="AE325" s="129"/>
      <c r="AF325" s="129" t="s">
        <v>101</v>
      </c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</row>
    <row r="326" spans="1:59" ht="56.25" outlineLevel="1" x14ac:dyDescent="0.2">
      <c r="A326" s="136"/>
      <c r="B326" s="137"/>
      <c r="C326" s="237" t="s">
        <v>507</v>
      </c>
      <c r="D326" s="238"/>
      <c r="E326" s="238"/>
      <c r="F326" s="238"/>
      <c r="G326" s="2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 t="s">
        <v>103</v>
      </c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56" t="str">
        <f>C326</f>
        <v>Desková nástěnná tabule pro popis křídou a fixem, magnetická, rozměr v zavřeném stavu 1000 x 2000 mm, materiál keramika, barva zelená, pojezd na hliníkových pylonech, velmi lehký posuv. cena včetně montáže</v>
      </c>
      <c r="BA326" s="129"/>
      <c r="BB326" s="129"/>
      <c r="BC326" s="129"/>
      <c r="BD326" s="129"/>
      <c r="BE326" s="129"/>
      <c r="BF326" s="129"/>
      <c r="BG326" s="129"/>
    </row>
    <row r="327" spans="1:59" ht="90" outlineLevel="1" x14ac:dyDescent="0.2">
      <c r="A327" s="136"/>
      <c r="B327" s="137"/>
      <c r="C327" s="235" t="s">
        <v>508</v>
      </c>
      <c r="D327" s="236"/>
      <c r="E327" s="236"/>
      <c r="F327" s="236"/>
      <c r="G327" s="236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 t="s">
        <v>103</v>
      </c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56" t="str">
        <f>C327</f>
        <v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327" s="129"/>
      <c r="BB327" s="129"/>
      <c r="BC327" s="129"/>
      <c r="BD327" s="129"/>
      <c r="BE327" s="129"/>
      <c r="BF327" s="129"/>
      <c r="BG327" s="129"/>
    </row>
    <row r="328" spans="1:59" ht="22.5" outlineLevel="1" x14ac:dyDescent="0.2">
      <c r="A328" s="149">
        <v>146</v>
      </c>
      <c r="B328" s="150" t="s">
        <v>509</v>
      </c>
      <c r="C328" s="166" t="s">
        <v>510</v>
      </c>
      <c r="D328" s="151" t="s">
        <v>99</v>
      </c>
      <c r="E328" s="152">
        <v>1</v>
      </c>
      <c r="F328" s="153"/>
      <c r="G328" s="154">
        <f>ROUND(E328*F328,2)</f>
        <v>0</v>
      </c>
      <c r="H328" s="153">
        <v>0</v>
      </c>
      <c r="I328" s="154">
        <f>ROUND(E328*H328,2)</f>
        <v>0</v>
      </c>
      <c r="J328" s="153">
        <v>30300</v>
      </c>
      <c r="K328" s="154">
        <f>ROUND(E328*J328,2)</f>
        <v>30300</v>
      </c>
      <c r="L328" s="154">
        <v>21</v>
      </c>
      <c r="M328" s="154">
        <f>G328*(1+L328/100)</f>
        <v>0</v>
      </c>
      <c r="N328" s="154">
        <v>0</v>
      </c>
      <c r="O328" s="154">
        <f>ROUND(E328*N328,2)</f>
        <v>0</v>
      </c>
      <c r="P328" s="154">
        <v>0</v>
      </c>
      <c r="Q328" s="154">
        <f>ROUND(E328*P328,2)</f>
        <v>0</v>
      </c>
      <c r="R328" s="154"/>
      <c r="S328" s="155" t="s">
        <v>100</v>
      </c>
      <c r="T328" s="138">
        <v>0</v>
      </c>
      <c r="U328" s="138">
        <f>ROUND(E328*T328,2)</f>
        <v>0</v>
      </c>
      <c r="V328" s="138"/>
      <c r="W328" s="129" t="s">
        <v>978</v>
      </c>
      <c r="X328" s="129"/>
      <c r="Y328" s="129"/>
      <c r="Z328" s="129"/>
      <c r="AA328" s="129"/>
      <c r="AB328" s="129"/>
      <c r="AC328" s="129"/>
      <c r="AD328" s="129"/>
      <c r="AE328" s="129"/>
      <c r="AF328" s="129" t="s">
        <v>101</v>
      </c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</row>
    <row r="329" spans="1:59" ht="101.25" outlineLevel="1" x14ac:dyDescent="0.2">
      <c r="A329" s="136"/>
      <c r="B329" s="137"/>
      <c r="C329" s="237" t="s">
        <v>511</v>
      </c>
      <c r="D329" s="238"/>
      <c r="E329" s="238"/>
      <c r="F329" s="238"/>
      <c r="G329" s="2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 t="s">
        <v>103</v>
      </c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56" t="str">
        <f>C329</f>
        <v>Formát 4:3, úhlopříčka aktivní plochy 200cm, komunikace USB, ovládání bezbateriovými pery,povrch vhodný pro projekci, ActivArena - 2 uživatelé současně, každý vlasní nástrojová lišta, integrované ozvučení aktivním reproduktorem, 4x vstup, linkový výstup.Interaktivní tabule musí být kompatabilní se stávajícími tabulemi Activboard a souvisejícím softwarem a harwarem.Záruka 60 měsíců</v>
      </c>
      <c r="BA329" s="129"/>
      <c r="BB329" s="129"/>
      <c r="BC329" s="129"/>
      <c r="BD329" s="129"/>
      <c r="BE329" s="129"/>
      <c r="BF329" s="129"/>
      <c r="BG329" s="129"/>
    </row>
    <row r="330" spans="1:59" ht="22.5" outlineLevel="1" x14ac:dyDescent="0.2">
      <c r="A330" s="149">
        <v>147</v>
      </c>
      <c r="B330" s="150" t="s">
        <v>512</v>
      </c>
      <c r="C330" s="166" t="s">
        <v>513</v>
      </c>
      <c r="D330" s="151" t="s">
        <v>99</v>
      </c>
      <c r="E330" s="152">
        <v>1</v>
      </c>
      <c r="F330" s="153"/>
      <c r="G330" s="154">
        <f>ROUND(E330*F330,2)</f>
        <v>0</v>
      </c>
      <c r="H330" s="153">
        <v>0</v>
      </c>
      <c r="I330" s="154">
        <f>ROUND(E330*H330,2)</f>
        <v>0</v>
      </c>
      <c r="J330" s="153">
        <v>16000</v>
      </c>
      <c r="K330" s="154">
        <f>ROUND(E330*J330,2)</f>
        <v>16000</v>
      </c>
      <c r="L330" s="154">
        <v>21</v>
      </c>
      <c r="M330" s="154">
        <f>G330*(1+L330/100)</f>
        <v>0</v>
      </c>
      <c r="N330" s="154">
        <v>0</v>
      </c>
      <c r="O330" s="154">
        <f>ROUND(E330*N330,2)</f>
        <v>0</v>
      </c>
      <c r="P330" s="154">
        <v>0</v>
      </c>
      <c r="Q330" s="154">
        <f>ROUND(E330*P330,2)</f>
        <v>0</v>
      </c>
      <c r="R330" s="154"/>
      <c r="S330" s="155" t="s">
        <v>100</v>
      </c>
      <c r="T330" s="138">
        <v>0</v>
      </c>
      <c r="U330" s="138">
        <f>ROUND(E330*T330,2)</f>
        <v>0</v>
      </c>
      <c r="V330" s="138"/>
      <c r="W330" s="129" t="s">
        <v>978</v>
      </c>
      <c r="X330" s="129"/>
      <c r="Y330" s="129"/>
      <c r="Z330" s="129"/>
      <c r="AA330" s="129"/>
      <c r="AB330" s="129"/>
      <c r="AC330" s="129"/>
      <c r="AD330" s="129"/>
      <c r="AE330" s="129"/>
      <c r="AF330" s="129" t="s">
        <v>101</v>
      </c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</row>
    <row r="331" spans="1:59" outlineLevel="1" x14ac:dyDescent="0.2">
      <c r="A331" s="136"/>
      <c r="B331" s="137"/>
      <c r="C331" s="237" t="s">
        <v>514</v>
      </c>
      <c r="D331" s="238"/>
      <c r="E331" s="238"/>
      <c r="F331" s="238"/>
      <c r="G331" s="2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 t="s">
        <v>103</v>
      </c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</row>
    <row r="332" spans="1:59" outlineLevel="1" x14ac:dyDescent="0.2">
      <c r="A332" s="136"/>
      <c r="B332" s="137"/>
      <c r="C332" s="235" t="s">
        <v>515</v>
      </c>
      <c r="D332" s="236"/>
      <c r="E332" s="236"/>
      <c r="F332" s="236"/>
      <c r="G332" s="236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 t="s">
        <v>103</v>
      </c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</row>
    <row r="333" spans="1:59" outlineLevel="1" x14ac:dyDescent="0.2">
      <c r="A333" s="136"/>
      <c r="B333" s="137"/>
      <c r="C333" s="235" t="s">
        <v>516</v>
      </c>
      <c r="D333" s="236"/>
      <c r="E333" s="236"/>
      <c r="F333" s="236"/>
      <c r="G333" s="236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 t="s">
        <v>103</v>
      </c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</row>
    <row r="334" spans="1:59" outlineLevel="1" x14ac:dyDescent="0.2">
      <c r="A334" s="136"/>
      <c r="B334" s="137"/>
      <c r="C334" s="235" t="s">
        <v>517</v>
      </c>
      <c r="D334" s="236"/>
      <c r="E334" s="236"/>
      <c r="F334" s="236"/>
      <c r="G334" s="236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 t="s">
        <v>103</v>
      </c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</row>
    <row r="335" spans="1:59" outlineLevel="1" x14ac:dyDescent="0.2">
      <c r="A335" s="136"/>
      <c r="B335" s="137"/>
      <c r="C335" s="235" t="s">
        <v>518</v>
      </c>
      <c r="D335" s="236"/>
      <c r="E335" s="236"/>
      <c r="F335" s="236"/>
      <c r="G335" s="236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 t="s">
        <v>103</v>
      </c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</row>
    <row r="336" spans="1:59" ht="22.5" outlineLevel="1" x14ac:dyDescent="0.2">
      <c r="A336" s="136"/>
      <c r="B336" s="137"/>
      <c r="C336" s="235" t="s">
        <v>519</v>
      </c>
      <c r="D336" s="236"/>
      <c r="E336" s="236"/>
      <c r="F336" s="236"/>
      <c r="G336" s="236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 t="s">
        <v>103</v>
      </c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</row>
    <row r="337" spans="1:59" outlineLevel="1" x14ac:dyDescent="0.2">
      <c r="A337" s="136"/>
      <c r="B337" s="137"/>
      <c r="C337" s="235" t="s">
        <v>520</v>
      </c>
      <c r="D337" s="236"/>
      <c r="E337" s="236"/>
      <c r="F337" s="236"/>
      <c r="G337" s="236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 t="s">
        <v>103</v>
      </c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</row>
    <row r="338" spans="1:59" ht="22.5" outlineLevel="1" x14ac:dyDescent="0.2">
      <c r="A338" s="149">
        <v>148</v>
      </c>
      <c r="B338" s="150" t="s">
        <v>521</v>
      </c>
      <c r="C338" s="166" t="s">
        <v>522</v>
      </c>
      <c r="D338" s="151" t="s">
        <v>99</v>
      </c>
      <c r="E338" s="152">
        <v>1</v>
      </c>
      <c r="F338" s="153"/>
      <c r="G338" s="154">
        <f>ROUND(E338*F338,2)</f>
        <v>0</v>
      </c>
      <c r="H338" s="153">
        <v>0</v>
      </c>
      <c r="I338" s="154">
        <f>ROUND(E338*H338,2)</f>
        <v>0</v>
      </c>
      <c r="J338" s="153">
        <v>1500</v>
      </c>
      <c r="K338" s="154">
        <f>ROUND(E338*J338,2)</f>
        <v>1500</v>
      </c>
      <c r="L338" s="154">
        <v>21</v>
      </c>
      <c r="M338" s="154">
        <f>G338*(1+L338/100)</f>
        <v>0</v>
      </c>
      <c r="N338" s="154">
        <v>0</v>
      </c>
      <c r="O338" s="154">
        <f>ROUND(E338*N338,2)</f>
        <v>0</v>
      </c>
      <c r="P338" s="154">
        <v>0</v>
      </c>
      <c r="Q338" s="154">
        <f>ROUND(E338*P338,2)</f>
        <v>0</v>
      </c>
      <c r="R338" s="154"/>
      <c r="S338" s="155" t="s">
        <v>100</v>
      </c>
      <c r="T338" s="138">
        <v>0</v>
      </c>
      <c r="U338" s="138">
        <f>ROUND(E338*T338,2)</f>
        <v>0</v>
      </c>
      <c r="V338" s="138"/>
      <c r="W338" s="129" t="s">
        <v>978</v>
      </c>
      <c r="X338" s="129"/>
      <c r="Y338" s="129"/>
      <c r="Z338" s="129"/>
      <c r="AA338" s="129"/>
      <c r="AB338" s="129"/>
      <c r="AC338" s="129"/>
      <c r="AD338" s="129"/>
      <c r="AE338" s="129"/>
      <c r="AF338" s="129" t="s">
        <v>101</v>
      </c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</row>
    <row r="339" spans="1:59" outlineLevel="1" x14ac:dyDescent="0.2">
      <c r="A339" s="136"/>
      <c r="B339" s="137"/>
      <c r="C339" s="237" t="s">
        <v>523</v>
      </c>
      <c r="D339" s="238"/>
      <c r="E339" s="238"/>
      <c r="F339" s="238"/>
      <c r="G339" s="2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 t="s">
        <v>103</v>
      </c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</row>
    <row r="340" spans="1:59" ht="22.5" outlineLevel="1" x14ac:dyDescent="0.2">
      <c r="A340" s="149">
        <v>149</v>
      </c>
      <c r="B340" s="150" t="s">
        <v>524</v>
      </c>
      <c r="C340" s="166" t="s">
        <v>525</v>
      </c>
      <c r="D340" s="151" t="s">
        <v>99</v>
      </c>
      <c r="E340" s="152">
        <v>1</v>
      </c>
      <c r="F340" s="153"/>
      <c r="G340" s="154">
        <f>ROUND(E340*F340,2)</f>
        <v>0</v>
      </c>
      <c r="H340" s="153">
        <v>0</v>
      </c>
      <c r="I340" s="154">
        <f>ROUND(E340*H340,2)</f>
        <v>0</v>
      </c>
      <c r="J340" s="153">
        <v>21490</v>
      </c>
      <c r="K340" s="154">
        <f>ROUND(E340*J340,2)</f>
        <v>21490</v>
      </c>
      <c r="L340" s="154">
        <v>21</v>
      </c>
      <c r="M340" s="154">
        <f>G340*(1+L340/100)</f>
        <v>0</v>
      </c>
      <c r="N340" s="154">
        <v>0</v>
      </c>
      <c r="O340" s="154">
        <f>ROUND(E340*N340,2)</f>
        <v>0</v>
      </c>
      <c r="P340" s="154">
        <v>0</v>
      </c>
      <c r="Q340" s="154">
        <f>ROUND(E340*P340,2)</f>
        <v>0</v>
      </c>
      <c r="R340" s="154"/>
      <c r="S340" s="155" t="s">
        <v>100</v>
      </c>
      <c r="T340" s="138">
        <v>0</v>
      </c>
      <c r="U340" s="138">
        <f>ROUND(E340*T340,2)</f>
        <v>0</v>
      </c>
      <c r="V340" s="138"/>
      <c r="W340" s="129" t="s">
        <v>978</v>
      </c>
      <c r="X340" s="129"/>
      <c r="Y340" s="129"/>
      <c r="Z340" s="129"/>
      <c r="AA340" s="129"/>
      <c r="AB340" s="129"/>
      <c r="AC340" s="129"/>
      <c r="AD340" s="129"/>
      <c r="AE340" s="129"/>
      <c r="AF340" s="129" t="s">
        <v>101</v>
      </c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</row>
    <row r="341" spans="1:59" outlineLevel="1" x14ac:dyDescent="0.2">
      <c r="A341" s="136"/>
      <c r="B341" s="137"/>
      <c r="C341" s="237" t="s">
        <v>526</v>
      </c>
      <c r="D341" s="238"/>
      <c r="E341" s="238"/>
      <c r="F341" s="238"/>
      <c r="G341" s="2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 t="s">
        <v>103</v>
      </c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</row>
    <row r="342" spans="1:59" outlineLevel="1" x14ac:dyDescent="0.2">
      <c r="A342" s="136"/>
      <c r="B342" s="137"/>
      <c r="C342" s="235" t="s">
        <v>527</v>
      </c>
      <c r="D342" s="236"/>
      <c r="E342" s="236"/>
      <c r="F342" s="236"/>
      <c r="G342" s="236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 t="s">
        <v>103</v>
      </c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</row>
    <row r="343" spans="1:59" outlineLevel="1" x14ac:dyDescent="0.2">
      <c r="A343" s="136"/>
      <c r="B343" s="137"/>
      <c r="C343" s="235" t="s">
        <v>528</v>
      </c>
      <c r="D343" s="236"/>
      <c r="E343" s="236"/>
      <c r="F343" s="236"/>
      <c r="G343" s="236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 t="s">
        <v>103</v>
      </c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</row>
    <row r="344" spans="1:59" outlineLevel="1" x14ac:dyDescent="0.2">
      <c r="A344" s="136"/>
      <c r="B344" s="137"/>
      <c r="C344" s="235" t="s">
        <v>529</v>
      </c>
      <c r="D344" s="236"/>
      <c r="E344" s="236"/>
      <c r="F344" s="236"/>
      <c r="G344" s="236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 t="s">
        <v>103</v>
      </c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</row>
    <row r="345" spans="1:59" outlineLevel="1" x14ac:dyDescent="0.2">
      <c r="A345" s="136"/>
      <c r="B345" s="137"/>
      <c r="C345" s="235" t="s">
        <v>530</v>
      </c>
      <c r="D345" s="236"/>
      <c r="E345" s="236"/>
      <c r="F345" s="236"/>
      <c r="G345" s="236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 t="s">
        <v>103</v>
      </c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</row>
    <row r="346" spans="1:59" outlineLevel="1" x14ac:dyDescent="0.2">
      <c r="A346" s="136"/>
      <c r="B346" s="137"/>
      <c r="C346" s="235" t="s">
        <v>531</v>
      </c>
      <c r="D346" s="236"/>
      <c r="E346" s="236"/>
      <c r="F346" s="236"/>
      <c r="G346" s="236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 t="s">
        <v>103</v>
      </c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</row>
    <row r="347" spans="1:59" outlineLevel="1" x14ac:dyDescent="0.2">
      <c r="A347" s="136"/>
      <c r="B347" s="137"/>
      <c r="C347" s="235" t="s">
        <v>532</v>
      </c>
      <c r="D347" s="236"/>
      <c r="E347" s="236"/>
      <c r="F347" s="236"/>
      <c r="G347" s="236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 t="s">
        <v>103</v>
      </c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</row>
    <row r="348" spans="1:59" outlineLevel="1" x14ac:dyDescent="0.2">
      <c r="A348" s="136"/>
      <c r="B348" s="137"/>
      <c r="C348" s="235" t="s">
        <v>533</v>
      </c>
      <c r="D348" s="236"/>
      <c r="E348" s="236"/>
      <c r="F348" s="236"/>
      <c r="G348" s="236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 t="s">
        <v>103</v>
      </c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</row>
    <row r="349" spans="1:59" outlineLevel="1" x14ac:dyDescent="0.2">
      <c r="A349" s="136"/>
      <c r="B349" s="137"/>
      <c r="C349" s="235" t="s">
        <v>534</v>
      </c>
      <c r="D349" s="236"/>
      <c r="E349" s="236"/>
      <c r="F349" s="236"/>
      <c r="G349" s="236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 t="s">
        <v>103</v>
      </c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</row>
    <row r="350" spans="1:59" outlineLevel="1" x14ac:dyDescent="0.2">
      <c r="A350" s="136"/>
      <c r="B350" s="137"/>
      <c r="C350" s="235" t="s">
        <v>535</v>
      </c>
      <c r="D350" s="236"/>
      <c r="E350" s="236"/>
      <c r="F350" s="236"/>
      <c r="G350" s="236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 t="s">
        <v>103</v>
      </c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</row>
    <row r="351" spans="1:59" outlineLevel="1" x14ac:dyDescent="0.2">
      <c r="A351" s="136"/>
      <c r="B351" s="137"/>
      <c r="C351" s="235" t="s">
        <v>536</v>
      </c>
      <c r="D351" s="236"/>
      <c r="E351" s="236"/>
      <c r="F351" s="236"/>
      <c r="G351" s="236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 t="s">
        <v>103</v>
      </c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</row>
    <row r="352" spans="1:59" outlineLevel="1" x14ac:dyDescent="0.2">
      <c r="A352" s="136"/>
      <c r="B352" s="137"/>
      <c r="C352" s="235" t="s">
        <v>537</v>
      </c>
      <c r="D352" s="236"/>
      <c r="E352" s="236"/>
      <c r="F352" s="236"/>
      <c r="G352" s="236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 t="s">
        <v>103</v>
      </c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</row>
    <row r="353" spans="1:59" outlineLevel="1" x14ac:dyDescent="0.2">
      <c r="A353" s="136"/>
      <c r="B353" s="137"/>
      <c r="C353" s="235" t="s">
        <v>538</v>
      </c>
      <c r="D353" s="236"/>
      <c r="E353" s="236"/>
      <c r="F353" s="236"/>
      <c r="G353" s="236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 t="s">
        <v>103</v>
      </c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</row>
    <row r="354" spans="1:59" s="192" customFormat="1" ht="22.5" outlineLevel="1" x14ac:dyDescent="0.2">
      <c r="A354" s="212">
        <v>150</v>
      </c>
      <c r="B354" s="213" t="s">
        <v>539</v>
      </c>
      <c r="C354" s="214" t="s">
        <v>540</v>
      </c>
      <c r="D354" s="215" t="s">
        <v>99</v>
      </c>
      <c r="E354" s="216">
        <v>16</v>
      </c>
      <c r="F354" s="153"/>
      <c r="G354" s="217">
        <f>ROUND(E354*F354,2)</f>
        <v>0</v>
      </c>
      <c r="H354" s="218">
        <v>0</v>
      </c>
      <c r="I354" s="217">
        <f>ROUND(E354*H354,2)</f>
        <v>0</v>
      </c>
      <c r="J354" s="218">
        <v>14880</v>
      </c>
      <c r="K354" s="217">
        <f>ROUND(E354*J354,2)</f>
        <v>238080</v>
      </c>
      <c r="L354" s="217">
        <v>21</v>
      </c>
      <c r="M354" s="217">
        <f>G354*(1+L354/100)</f>
        <v>0</v>
      </c>
      <c r="N354" s="217">
        <v>0</v>
      </c>
      <c r="O354" s="217">
        <f>ROUND(E354*N354,2)</f>
        <v>0</v>
      </c>
      <c r="P354" s="217">
        <v>0</v>
      </c>
      <c r="Q354" s="217">
        <f>ROUND(E354*P354,2)</f>
        <v>0</v>
      </c>
      <c r="R354" s="217"/>
      <c r="S354" s="219" t="s">
        <v>100</v>
      </c>
      <c r="T354" s="220">
        <v>0</v>
      </c>
      <c r="U354" s="220">
        <f>ROUND(E354*T354,2)</f>
        <v>0</v>
      </c>
      <c r="V354" s="220"/>
      <c r="W354" s="179" t="s">
        <v>978</v>
      </c>
      <c r="X354" s="191"/>
      <c r="Y354" s="191"/>
      <c r="Z354" s="191"/>
      <c r="AA354" s="191"/>
      <c r="AB354" s="191"/>
      <c r="AC354" s="191"/>
      <c r="AD354" s="191"/>
      <c r="AE354" s="191"/>
      <c r="AF354" s="191" t="s">
        <v>101</v>
      </c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1"/>
      <c r="BB354" s="191"/>
      <c r="BC354" s="191"/>
      <c r="BD354" s="191"/>
      <c r="BE354" s="191"/>
      <c r="BF354" s="191"/>
      <c r="BG354" s="191"/>
    </row>
    <row r="355" spans="1:59" outlineLevel="1" x14ac:dyDescent="0.2">
      <c r="A355" s="136"/>
      <c r="B355" s="137"/>
      <c r="C355" s="237" t="s">
        <v>541</v>
      </c>
      <c r="D355" s="238"/>
      <c r="E355" s="238"/>
      <c r="F355" s="238"/>
      <c r="G355" s="2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 t="s">
        <v>103</v>
      </c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</row>
    <row r="356" spans="1:59" outlineLevel="1" x14ac:dyDescent="0.2">
      <c r="A356" s="136"/>
      <c r="B356" s="137"/>
      <c r="C356" s="235" t="s">
        <v>542</v>
      </c>
      <c r="D356" s="236"/>
      <c r="E356" s="236"/>
      <c r="F356" s="236"/>
      <c r="G356" s="236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 t="s">
        <v>103</v>
      </c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</row>
    <row r="357" spans="1:59" outlineLevel="1" x14ac:dyDescent="0.2">
      <c r="A357" s="136"/>
      <c r="B357" s="137"/>
      <c r="C357" s="235" t="s">
        <v>543</v>
      </c>
      <c r="D357" s="236"/>
      <c r="E357" s="236"/>
      <c r="F357" s="236"/>
      <c r="G357" s="236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 t="s">
        <v>103</v>
      </c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</row>
    <row r="358" spans="1:59" outlineLevel="1" x14ac:dyDescent="0.2">
      <c r="A358" s="136"/>
      <c r="B358" s="137"/>
      <c r="C358" s="235" t="s">
        <v>544</v>
      </c>
      <c r="D358" s="236"/>
      <c r="E358" s="236"/>
      <c r="F358" s="236"/>
      <c r="G358" s="236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 t="s">
        <v>103</v>
      </c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</row>
    <row r="359" spans="1:59" outlineLevel="1" x14ac:dyDescent="0.2">
      <c r="A359" s="136"/>
      <c r="B359" s="137"/>
      <c r="C359" s="235" t="s">
        <v>672</v>
      </c>
      <c r="D359" s="236"/>
      <c r="E359" s="236"/>
      <c r="F359" s="236"/>
      <c r="G359" s="236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 t="s">
        <v>103</v>
      </c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</row>
    <row r="360" spans="1:59" outlineLevel="1" x14ac:dyDescent="0.2">
      <c r="A360" s="136"/>
      <c r="B360" s="137"/>
      <c r="C360" s="235" t="s">
        <v>537</v>
      </c>
      <c r="D360" s="236"/>
      <c r="E360" s="236"/>
      <c r="F360" s="236"/>
      <c r="G360" s="236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 t="s">
        <v>103</v>
      </c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</row>
    <row r="361" spans="1:59" outlineLevel="1" x14ac:dyDescent="0.2">
      <c r="A361" s="136"/>
      <c r="B361" s="137"/>
      <c r="C361" s="235" t="s">
        <v>538</v>
      </c>
      <c r="D361" s="236"/>
      <c r="E361" s="236"/>
      <c r="F361" s="236"/>
      <c r="G361" s="236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 t="s">
        <v>103</v>
      </c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</row>
    <row r="362" spans="1:59" s="192" customFormat="1" ht="22.5" outlineLevel="1" x14ac:dyDescent="0.2">
      <c r="A362" s="212">
        <v>151</v>
      </c>
      <c r="B362" s="213" t="s">
        <v>545</v>
      </c>
      <c r="C362" s="214" t="s">
        <v>546</v>
      </c>
      <c r="D362" s="215" t="s">
        <v>99</v>
      </c>
      <c r="E362" s="216">
        <v>2</v>
      </c>
      <c r="F362" s="153"/>
      <c r="G362" s="217">
        <f>ROUND(E362*F362,2)</f>
        <v>0</v>
      </c>
      <c r="H362" s="218">
        <v>0</v>
      </c>
      <c r="I362" s="217">
        <f>ROUND(E362*H362,2)</f>
        <v>0</v>
      </c>
      <c r="J362" s="218">
        <v>33060</v>
      </c>
      <c r="K362" s="217">
        <f>ROUND(E362*J362,2)</f>
        <v>66120</v>
      </c>
      <c r="L362" s="217">
        <v>21</v>
      </c>
      <c r="M362" s="217">
        <f>G362*(1+L362/100)</f>
        <v>0</v>
      </c>
      <c r="N362" s="217">
        <v>0</v>
      </c>
      <c r="O362" s="217">
        <f>ROUND(E362*N362,2)</f>
        <v>0</v>
      </c>
      <c r="P362" s="217">
        <v>0</v>
      </c>
      <c r="Q362" s="217">
        <f>ROUND(E362*P362,2)</f>
        <v>0</v>
      </c>
      <c r="R362" s="217"/>
      <c r="S362" s="219" t="s">
        <v>100</v>
      </c>
      <c r="T362" s="190">
        <v>0</v>
      </c>
      <c r="U362" s="190">
        <f>ROUND(E362*T362,2)</f>
        <v>0</v>
      </c>
      <c r="V362" s="190"/>
      <c r="W362" s="194" t="s">
        <v>976</v>
      </c>
      <c r="X362" s="191"/>
      <c r="Y362" s="191"/>
      <c r="Z362" s="191"/>
      <c r="AA362" s="191"/>
      <c r="AB362" s="191"/>
      <c r="AC362" s="191"/>
      <c r="AD362" s="191"/>
      <c r="AE362" s="191"/>
      <c r="AF362" s="191" t="s">
        <v>101</v>
      </c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  <c r="BE362" s="191"/>
      <c r="BF362" s="191"/>
      <c r="BG362" s="191"/>
    </row>
    <row r="363" spans="1:59" ht="56.25" outlineLevel="1" x14ac:dyDescent="0.2">
      <c r="A363" s="136"/>
      <c r="B363" s="137"/>
      <c r="C363" s="237" t="s">
        <v>547</v>
      </c>
      <c r="D363" s="238"/>
      <c r="E363" s="238"/>
      <c r="F363" s="238"/>
      <c r="G363" s="2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 t="s">
        <v>103</v>
      </c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56" t="str">
        <f>C363</f>
        <v>nabíjecí stanice pro 10 tabletů (3 x 10ks, celkem nabíjeno 30 tabletů)  včetně  skříňky pro uložení a zabezpečení tabletů s vestavěnými dokovacími stanicemi . Skříňka zároveň bude sloužit jako šetrný úložný prostor pro tablety.</v>
      </c>
      <c r="BA363" s="129"/>
      <c r="BB363" s="129"/>
      <c r="BC363" s="129"/>
      <c r="BD363" s="129"/>
      <c r="BE363" s="129"/>
      <c r="BF363" s="129"/>
      <c r="BG363" s="129"/>
    </row>
    <row r="364" spans="1:59" ht="22.5" outlineLevel="1" x14ac:dyDescent="0.2">
      <c r="A364" s="149">
        <v>152</v>
      </c>
      <c r="B364" s="150" t="s">
        <v>548</v>
      </c>
      <c r="C364" s="166" t="s">
        <v>549</v>
      </c>
      <c r="D364" s="151" t="s">
        <v>99</v>
      </c>
      <c r="E364" s="152">
        <v>1</v>
      </c>
      <c r="F364" s="153"/>
      <c r="G364" s="154">
        <f>ROUND(E364*F364,2)</f>
        <v>0</v>
      </c>
      <c r="H364" s="153">
        <v>0</v>
      </c>
      <c r="I364" s="154">
        <f>ROUND(E364*H364,2)</f>
        <v>0</v>
      </c>
      <c r="J364" s="153">
        <v>17360</v>
      </c>
      <c r="K364" s="154">
        <f>ROUND(E364*J364,2)</f>
        <v>17360</v>
      </c>
      <c r="L364" s="154">
        <v>21</v>
      </c>
      <c r="M364" s="154">
        <f>G364*(1+L364/100)</f>
        <v>0</v>
      </c>
      <c r="N364" s="154">
        <v>0</v>
      </c>
      <c r="O364" s="154">
        <f>ROUND(E364*N364,2)</f>
        <v>0</v>
      </c>
      <c r="P364" s="154">
        <v>0</v>
      </c>
      <c r="Q364" s="154">
        <f>ROUND(E364*P364,2)</f>
        <v>0</v>
      </c>
      <c r="R364" s="154"/>
      <c r="S364" s="155" t="s">
        <v>100</v>
      </c>
      <c r="T364" s="138">
        <v>0</v>
      </c>
      <c r="U364" s="138">
        <f>ROUND(E364*T364,2)</f>
        <v>0</v>
      </c>
      <c r="V364" s="138"/>
      <c r="W364" s="129" t="s">
        <v>978</v>
      </c>
      <c r="X364" s="129"/>
      <c r="Y364" s="129"/>
      <c r="Z364" s="129"/>
      <c r="AA364" s="129"/>
      <c r="AB364" s="129"/>
      <c r="AC364" s="129"/>
      <c r="AD364" s="129"/>
      <c r="AE364" s="129"/>
      <c r="AF364" s="129" t="s">
        <v>101</v>
      </c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</row>
    <row r="365" spans="1:59" outlineLevel="1" x14ac:dyDescent="0.2">
      <c r="A365" s="136"/>
      <c r="B365" s="137"/>
      <c r="C365" s="237" t="s">
        <v>550</v>
      </c>
      <c r="D365" s="238"/>
      <c r="E365" s="238"/>
      <c r="F365" s="238"/>
      <c r="G365" s="2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 t="s">
        <v>103</v>
      </c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</row>
    <row r="366" spans="1:59" outlineLevel="1" x14ac:dyDescent="0.2">
      <c r="A366" s="136"/>
      <c r="B366" s="137"/>
      <c r="C366" s="235" t="s">
        <v>551</v>
      </c>
      <c r="D366" s="236"/>
      <c r="E366" s="236"/>
      <c r="F366" s="236"/>
      <c r="G366" s="236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 t="s">
        <v>103</v>
      </c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</row>
    <row r="367" spans="1:59" outlineLevel="1" x14ac:dyDescent="0.2">
      <c r="A367" s="136"/>
      <c r="B367" s="137"/>
      <c r="C367" s="235" t="s">
        <v>552</v>
      </c>
      <c r="D367" s="236"/>
      <c r="E367" s="236"/>
      <c r="F367" s="236"/>
      <c r="G367" s="236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 t="s">
        <v>103</v>
      </c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</row>
    <row r="368" spans="1:59" outlineLevel="1" x14ac:dyDescent="0.2">
      <c r="A368" s="136"/>
      <c r="B368" s="137"/>
      <c r="C368" s="235" t="s">
        <v>553</v>
      </c>
      <c r="D368" s="236"/>
      <c r="E368" s="236"/>
      <c r="F368" s="236"/>
      <c r="G368" s="236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 t="s">
        <v>103</v>
      </c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</row>
    <row r="369" spans="1:59" outlineLevel="1" x14ac:dyDescent="0.2">
      <c r="A369" s="136"/>
      <c r="B369" s="137"/>
      <c r="C369" s="235" t="s">
        <v>554</v>
      </c>
      <c r="D369" s="236"/>
      <c r="E369" s="236"/>
      <c r="F369" s="236"/>
      <c r="G369" s="236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 t="s">
        <v>103</v>
      </c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</row>
    <row r="370" spans="1:59" outlineLevel="1" x14ac:dyDescent="0.2">
      <c r="A370" s="136"/>
      <c r="B370" s="137"/>
      <c r="C370" s="235" t="s">
        <v>555</v>
      </c>
      <c r="D370" s="236"/>
      <c r="E370" s="236"/>
      <c r="F370" s="236"/>
      <c r="G370" s="236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 t="s">
        <v>103</v>
      </c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</row>
    <row r="371" spans="1:59" ht="22.5" outlineLevel="1" x14ac:dyDescent="0.2">
      <c r="A371" s="136"/>
      <c r="B371" s="137"/>
      <c r="C371" s="235" t="s">
        <v>556</v>
      </c>
      <c r="D371" s="236"/>
      <c r="E371" s="236"/>
      <c r="F371" s="236"/>
      <c r="G371" s="236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 t="s">
        <v>103</v>
      </c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</row>
    <row r="372" spans="1:59" ht="22.5" outlineLevel="1" x14ac:dyDescent="0.2">
      <c r="A372" s="136"/>
      <c r="B372" s="137"/>
      <c r="C372" s="235" t="s">
        <v>557</v>
      </c>
      <c r="D372" s="236"/>
      <c r="E372" s="236"/>
      <c r="F372" s="236"/>
      <c r="G372" s="236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 t="s">
        <v>103</v>
      </c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</row>
    <row r="373" spans="1:59" ht="22.5" outlineLevel="1" x14ac:dyDescent="0.2">
      <c r="A373" s="149">
        <v>153</v>
      </c>
      <c r="B373" s="150" t="s">
        <v>558</v>
      </c>
      <c r="C373" s="166" t="s">
        <v>559</v>
      </c>
      <c r="D373" s="151" t="s">
        <v>99</v>
      </c>
      <c r="E373" s="152">
        <v>1</v>
      </c>
      <c r="F373" s="153"/>
      <c r="G373" s="154">
        <f>ROUND(E373*F373,2)</f>
        <v>0</v>
      </c>
      <c r="H373" s="153">
        <v>0</v>
      </c>
      <c r="I373" s="154">
        <f>ROUND(E373*H373,2)</f>
        <v>0</v>
      </c>
      <c r="J373" s="153">
        <v>8280</v>
      </c>
      <c r="K373" s="154">
        <f>ROUND(E373*J373,2)</f>
        <v>8280</v>
      </c>
      <c r="L373" s="154">
        <v>21</v>
      </c>
      <c r="M373" s="154">
        <f>G373*(1+L373/100)</f>
        <v>0</v>
      </c>
      <c r="N373" s="154">
        <v>0</v>
      </c>
      <c r="O373" s="154">
        <f>ROUND(E373*N373,2)</f>
        <v>0</v>
      </c>
      <c r="P373" s="154">
        <v>0</v>
      </c>
      <c r="Q373" s="154">
        <f>ROUND(E373*P373,2)</f>
        <v>0</v>
      </c>
      <c r="R373" s="154"/>
      <c r="S373" s="155" t="s">
        <v>100</v>
      </c>
      <c r="T373" s="138">
        <v>0</v>
      </c>
      <c r="U373" s="138">
        <f>ROUND(E373*T373,2)</f>
        <v>0</v>
      </c>
      <c r="V373" s="138"/>
      <c r="W373" s="129" t="s">
        <v>978</v>
      </c>
      <c r="X373" s="129"/>
      <c r="Y373" s="129"/>
      <c r="Z373" s="129"/>
      <c r="AA373" s="129"/>
      <c r="AB373" s="129"/>
      <c r="AC373" s="129"/>
      <c r="AD373" s="129"/>
      <c r="AE373" s="129"/>
      <c r="AF373" s="129" t="s">
        <v>101</v>
      </c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</row>
    <row r="374" spans="1:59" outlineLevel="1" x14ac:dyDescent="0.2">
      <c r="A374" s="136"/>
      <c r="B374" s="137"/>
      <c r="C374" s="237" t="s">
        <v>560</v>
      </c>
      <c r="D374" s="238"/>
      <c r="E374" s="238"/>
      <c r="F374" s="238"/>
      <c r="G374" s="2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 t="s">
        <v>103</v>
      </c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</row>
    <row r="375" spans="1:59" outlineLevel="1" x14ac:dyDescent="0.2">
      <c r="A375" s="136"/>
      <c r="B375" s="137"/>
      <c r="C375" s="235" t="s">
        <v>561</v>
      </c>
      <c r="D375" s="236"/>
      <c r="E375" s="236"/>
      <c r="F375" s="236"/>
      <c r="G375" s="236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 t="s">
        <v>103</v>
      </c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</row>
    <row r="376" spans="1:59" outlineLevel="1" x14ac:dyDescent="0.2">
      <c r="A376" s="136"/>
      <c r="B376" s="137"/>
      <c r="C376" s="235" t="s">
        <v>562</v>
      </c>
      <c r="D376" s="236"/>
      <c r="E376" s="236"/>
      <c r="F376" s="236"/>
      <c r="G376" s="236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 t="s">
        <v>103</v>
      </c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</row>
    <row r="377" spans="1:59" outlineLevel="1" x14ac:dyDescent="0.2">
      <c r="A377" s="136"/>
      <c r="B377" s="137"/>
      <c r="C377" s="235" t="s">
        <v>563</v>
      </c>
      <c r="D377" s="236"/>
      <c r="E377" s="236"/>
      <c r="F377" s="236"/>
      <c r="G377" s="236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 t="s">
        <v>103</v>
      </c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</row>
    <row r="378" spans="1:59" outlineLevel="1" x14ac:dyDescent="0.2">
      <c r="A378" s="136"/>
      <c r="B378" s="137"/>
      <c r="C378" s="235" t="s">
        <v>564</v>
      </c>
      <c r="D378" s="236"/>
      <c r="E378" s="236"/>
      <c r="F378" s="236"/>
      <c r="G378" s="236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 t="s">
        <v>103</v>
      </c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</row>
    <row r="379" spans="1:59" outlineLevel="1" x14ac:dyDescent="0.2">
      <c r="A379" s="136"/>
      <c r="B379" s="137"/>
      <c r="C379" s="235" t="s">
        <v>565</v>
      </c>
      <c r="D379" s="236"/>
      <c r="E379" s="236"/>
      <c r="F379" s="236"/>
      <c r="G379" s="236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 t="s">
        <v>103</v>
      </c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</row>
    <row r="380" spans="1:59" outlineLevel="1" x14ac:dyDescent="0.2">
      <c r="A380" s="136"/>
      <c r="B380" s="137"/>
      <c r="C380" s="235" t="s">
        <v>566</v>
      </c>
      <c r="D380" s="236"/>
      <c r="E380" s="236"/>
      <c r="F380" s="236"/>
      <c r="G380" s="236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 t="s">
        <v>103</v>
      </c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</row>
    <row r="381" spans="1:59" outlineLevel="1" x14ac:dyDescent="0.2">
      <c r="A381" s="149">
        <v>154</v>
      </c>
      <c r="B381" s="150" t="s">
        <v>567</v>
      </c>
      <c r="C381" s="166" t="s">
        <v>568</v>
      </c>
      <c r="D381" s="151" t="s">
        <v>99</v>
      </c>
      <c r="E381" s="152">
        <v>1</v>
      </c>
      <c r="F381" s="153"/>
      <c r="G381" s="154">
        <f>ROUND(E381*F381,2)</f>
        <v>0</v>
      </c>
      <c r="H381" s="153">
        <v>0</v>
      </c>
      <c r="I381" s="154">
        <f>ROUND(E381*H381,2)</f>
        <v>0</v>
      </c>
      <c r="J381" s="153">
        <v>0</v>
      </c>
      <c r="K381" s="154">
        <f>ROUND(E381*J381,2)</f>
        <v>0</v>
      </c>
      <c r="L381" s="154">
        <v>21</v>
      </c>
      <c r="M381" s="154">
        <f>G381*(1+L381/100)</f>
        <v>0</v>
      </c>
      <c r="N381" s="154">
        <v>0</v>
      </c>
      <c r="O381" s="154">
        <f>ROUND(E381*N381,2)</f>
        <v>0</v>
      </c>
      <c r="P381" s="154">
        <v>0</v>
      </c>
      <c r="Q381" s="154">
        <f>ROUND(E381*P381,2)</f>
        <v>0</v>
      </c>
      <c r="R381" s="154"/>
      <c r="S381" s="155" t="s">
        <v>569</v>
      </c>
      <c r="T381" s="138">
        <v>0</v>
      </c>
      <c r="U381" s="138">
        <f>ROUND(E381*T381,2)</f>
        <v>0</v>
      </c>
      <c r="V381" s="138"/>
      <c r="W381" s="179" t="s">
        <v>978</v>
      </c>
      <c r="X381" s="129"/>
      <c r="Y381" s="129"/>
      <c r="Z381" s="129"/>
      <c r="AA381" s="129"/>
      <c r="AB381" s="129"/>
      <c r="AC381" s="129"/>
      <c r="AD381" s="129"/>
      <c r="AE381" s="129"/>
      <c r="AF381" s="129" t="s">
        <v>101</v>
      </c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</row>
    <row r="382" spans="1:59" ht="90" outlineLevel="1" x14ac:dyDescent="0.2">
      <c r="A382" s="136"/>
      <c r="B382" s="137"/>
      <c r="C382" s="237" t="s">
        <v>570</v>
      </c>
      <c r="D382" s="238"/>
      <c r="E382" s="238"/>
      <c r="F382" s="238"/>
      <c r="G382" s="2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 t="s">
        <v>103</v>
      </c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56" t="str">
        <f>C382</f>
        <v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v>
      </c>
      <c r="BA382" s="129"/>
      <c r="BB382" s="129"/>
      <c r="BC382" s="129"/>
      <c r="BD382" s="129"/>
      <c r="BE382" s="129"/>
      <c r="BF382" s="129"/>
      <c r="BG382" s="129"/>
    </row>
    <row r="383" spans="1:59" outlineLevel="1" x14ac:dyDescent="0.2">
      <c r="A383" s="136"/>
      <c r="B383" s="137"/>
      <c r="C383" s="235" t="s">
        <v>571</v>
      </c>
      <c r="D383" s="236"/>
      <c r="E383" s="236"/>
      <c r="F383" s="236"/>
      <c r="G383" s="236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 t="s">
        <v>103</v>
      </c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</row>
    <row r="384" spans="1:59" s="192" customFormat="1" outlineLevel="1" x14ac:dyDescent="0.2">
      <c r="A384" s="212">
        <v>155</v>
      </c>
      <c r="B384" s="213" t="s">
        <v>572</v>
      </c>
      <c r="C384" s="214" t="s">
        <v>573</v>
      </c>
      <c r="D384" s="215" t="s">
        <v>99</v>
      </c>
      <c r="E384" s="216">
        <v>16</v>
      </c>
      <c r="F384" s="153"/>
      <c r="G384" s="217">
        <f>ROUND(E384*F384,2)</f>
        <v>0</v>
      </c>
      <c r="H384" s="218">
        <v>0</v>
      </c>
      <c r="I384" s="217">
        <f>ROUND(E384*H384,2)</f>
        <v>0</v>
      </c>
      <c r="J384" s="218">
        <v>300</v>
      </c>
      <c r="K384" s="217">
        <f>ROUND(E384*J384,2)</f>
        <v>4800</v>
      </c>
      <c r="L384" s="217">
        <v>21</v>
      </c>
      <c r="M384" s="217">
        <f>G384*(1+L384/100)</f>
        <v>0</v>
      </c>
      <c r="N384" s="217">
        <v>0</v>
      </c>
      <c r="O384" s="217">
        <f>ROUND(E384*N384,2)</f>
        <v>0</v>
      </c>
      <c r="P384" s="217">
        <v>0</v>
      </c>
      <c r="Q384" s="217">
        <f>ROUND(E384*P384,2)</f>
        <v>0</v>
      </c>
      <c r="R384" s="217"/>
      <c r="S384" s="219" t="s">
        <v>100</v>
      </c>
      <c r="T384" s="220">
        <v>0</v>
      </c>
      <c r="U384" s="220">
        <f>ROUND(E384*T384,2)</f>
        <v>0</v>
      </c>
      <c r="V384" s="220"/>
      <c r="W384" s="179" t="s">
        <v>978</v>
      </c>
      <c r="X384" s="191"/>
      <c r="Y384" s="191"/>
      <c r="Z384" s="191"/>
      <c r="AA384" s="191"/>
      <c r="AB384" s="191"/>
      <c r="AC384" s="191"/>
      <c r="AD384" s="191"/>
      <c r="AE384" s="191"/>
      <c r="AF384" s="191" t="s">
        <v>101</v>
      </c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  <c r="BE384" s="191"/>
      <c r="BF384" s="191"/>
      <c r="BG384" s="191"/>
    </row>
    <row r="385" spans="1:59" ht="33.75" outlineLevel="1" x14ac:dyDescent="0.2">
      <c r="A385" s="136"/>
      <c r="B385" s="137"/>
      <c r="C385" s="237" t="s">
        <v>574</v>
      </c>
      <c r="D385" s="238"/>
      <c r="E385" s="238"/>
      <c r="F385" s="238"/>
      <c r="G385" s="2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 t="s">
        <v>103</v>
      </c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</row>
    <row r="386" spans="1:59" ht="101.25" outlineLevel="1" x14ac:dyDescent="0.2">
      <c r="A386" s="136"/>
      <c r="B386" s="137"/>
      <c r="C386" s="235" t="s">
        <v>575</v>
      </c>
      <c r="D386" s="236"/>
      <c r="E386" s="236"/>
      <c r="F386" s="236"/>
      <c r="G386" s="236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 t="s">
        <v>103</v>
      </c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56" t="str">
        <f>C386</f>
        <v>Nástroje tvorby Classflow umožňují vytvářet lekce, hodnocení a úlohy pro práci uvnitř ve třídě. Prostřednictvím tohoto softwaru mohou žáci na svých tabletech vidět úkoly promítané na interaktivní tabuli a samostatně na nich pracovat. Učitel výsledky jejich prací pak může na tabuli promítnout. Software rovněž plně nahrazuje hlasovací zařízení. Software je plně kompatibilní s interaktivními tabulemi ActivBoard</v>
      </c>
      <c r="BA386" s="129"/>
      <c r="BB386" s="129"/>
      <c r="BC386" s="129"/>
      <c r="BD386" s="129"/>
      <c r="BE386" s="129"/>
      <c r="BF386" s="129"/>
      <c r="BG386" s="129"/>
    </row>
    <row r="387" spans="1:59" outlineLevel="1" x14ac:dyDescent="0.2">
      <c r="A387" s="149">
        <v>156</v>
      </c>
      <c r="B387" s="150" t="s">
        <v>576</v>
      </c>
      <c r="C387" s="166" t="s">
        <v>577</v>
      </c>
      <c r="D387" s="151" t="s">
        <v>99</v>
      </c>
      <c r="E387" s="152">
        <v>1</v>
      </c>
      <c r="F387" s="153"/>
      <c r="G387" s="154">
        <f>ROUND(E387*F387,2)</f>
        <v>0</v>
      </c>
      <c r="H387" s="153">
        <v>0</v>
      </c>
      <c r="I387" s="154">
        <f>ROUND(E387*H387,2)</f>
        <v>0</v>
      </c>
      <c r="J387" s="153">
        <v>16580</v>
      </c>
      <c r="K387" s="154">
        <f>ROUND(E387*J387,2)</f>
        <v>16580</v>
      </c>
      <c r="L387" s="154">
        <v>21</v>
      </c>
      <c r="M387" s="154">
        <f>G387*(1+L387/100)</f>
        <v>0</v>
      </c>
      <c r="N387" s="154">
        <v>0</v>
      </c>
      <c r="O387" s="154">
        <f>ROUND(E387*N387,2)</f>
        <v>0</v>
      </c>
      <c r="P387" s="154">
        <v>0</v>
      </c>
      <c r="Q387" s="154">
        <f>ROUND(E387*P387,2)</f>
        <v>0</v>
      </c>
      <c r="R387" s="154"/>
      <c r="S387" s="155" t="s">
        <v>100</v>
      </c>
      <c r="T387" s="138">
        <v>0</v>
      </c>
      <c r="U387" s="138">
        <f>ROUND(E387*T387,2)</f>
        <v>0</v>
      </c>
      <c r="V387" s="138"/>
      <c r="W387" s="129" t="s">
        <v>978</v>
      </c>
      <c r="X387" s="129"/>
      <c r="Y387" s="129"/>
      <c r="Z387" s="129"/>
      <c r="AA387" s="129"/>
      <c r="AB387" s="129"/>
      <c r="AC387" s="129"/>
      <c r="AD387" s="129"/>
      <c r="AE387" s="129"/>
      <c r="AF387" s="129" t="s">
        <v>101</v>
      </c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</row>
    <row r="388" spans="1:59" ht="123.75" outlineLevel="1" x14ac:dyDescent="0.2">
      <c r="A388" s="136"/>
      <c r="B388" s="137"/>
      <c r="C388" s="237" t="s">
        <v>578</v>
      </c>
      <c r="D388" s="238"/>
      <c r="E388" s="238"/>
      <c r="F388" s="238"/>
      <c r="G388" s="2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 t="s">
        <v>103</v>
      </c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56" t="str">
        <f>C388</f>
        <v>Hlavní funkce software je monitorování studentských uživatelských stanic, sdílení obrazovek, projekce, dálkové řízení počítačů na učebně, blokace obrazovek, zamykání klávesnic, myší, zapínání a vypínání žákovských stanic z učitelského PC, distribuce souborů, spouštění programů a otevírání www stránek na dálku. Umožňuje blokování surfování studentovi nebo celé třídě, pracuje s libovolným prohlížečem, nevyžaduje server. Učitel může spustit a uzamknout aplikace na žákovských stanicích.</v>
      </c>
      <c r="BA388" s="129"/>
      <c r="BB388" s="129"/>
      <c r="BC388" s="129"/>
      <c r="BD388" s="129"/>
      <c r="BE388" s="129"/>
      <c r="BF388" s="129"/>
      <c r="BG388" s="129"/>
    </row>
    <row r="389" spans="1:59" outlineLevel="1" x14ac:dyDescent="0.2">
      <c r="A389" s="149">
        <v>157</v>
      </c>
      <c r="B389" s="150" t="s">
        <v>579</v>
      </c>
      <c r="C389" s="166" t="s">
        <v>580</v>
      </c>
      <c r="D389" s="151" t="s">
        <v>99</v>
      </c>
      <c r="E389" s="152">
        <v>1</v>
      </c>
      <c r="F389" s="153"/>
      <c r="G389" s="154">
        <f>ROUND(E389*F389,2)</f>
        <v>0</v>
      </c>
      <c r="H389" s="153">
        <v>0</v>
      </c>
      <c r="I389" s="154">
        <f>ROUND(E389*H389,2)</f>
        <v>0</v>
      </c>
      <c r="J389" s="153">
        <v>323315</v>
      </c>
      <c r="K389" s="154">
        <f>ROUND(E389*J389,2)</f>
        <v>323315</v>
      </c>
      <c r="L389" s="154">
        <v>21</v>
      </c>
      <c r="M389" s="154">
        <f>G389*(1+L389/100)</f>
        <v>0</v>
      </c>
      <c r="N389" s="154">
        <v>0</v>
      </c>
      <c r="O389" s="154">
        <f>ROUND(E389*N389,2)</f>
        <v>0</v>
      </c>
      <c r="P389" s="154">
        <v>0</v>
      </c>
      <c r="Q389" s="154">
        <f>ROUND(E389*P389,2)</f>
        <v>0</v>
      </c>
      <c r="R389" s="154"/>
      <c r="S389" s="155" t="s">
        <v>100</v>
      </c>
      <c r="T389" s="138">
        <v>0</v>
      </c>
      <c r="U389" s="138">
        <f>ROUND(E389*T389,2)</f>
        <v>0</v>
      </c>
      <c r="V389" s="138"/>
      <c r="W389" s="180" t="s">
        <v>976</v>
      </c>
      <c r="X389" s="129"/>
      <c r="Y389" s="129"/>
      <c r="Z389" s="129"/>
      <c r="AA389" s="129"/>
      <c r="AB389" s="129"/>
      <c r="AC389" s="129"/>
      <c r="AD389" s="129"/>
      <c r="AE389" s="129"/>
      <c r="AF389" s="129" t="s">
        <v>101</v>
      </c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</row>
    <row r="390" spans="1:59" ht="90" outlineLevel="1" x14ac:dyDescent="0.2">
      <c r="A390" s="136"/>
      <c r="B390" s="137"/>
      <c r="C390" s="237" t="s">
        <v>581</v>
      </c>
      <c r="D390" s="238"/>
      <c r="E390" s="238"/>
      <c r="F390" s="238"/>
      <c r="G390" s="2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 t="s">
        <v>103</v>
      </c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56" t="str">
        <f>C390</f>
        <v>Software umožňující sdílení zvuku i obrazu. Poskytuje možnost čtení, psaní a poslechu. Umožňuje kvalitní poslech a řízený rozhovor. Učitel může monitorovat práci ve skupinách stejně tak individuálně pracovat s jedním žákem. Software je spustitelný pouze na platformě Windows. Nedílnou součástí dodávky je sada sluchátek s mikrofonem ve stejném počtu, jako je počet licencí.</v>
      </c>
      <c r="BA390" s="129"/>
      <c r="BB390" s="129"/>
      <c r="BC390" s="129"/>
      <c r="BD390" s="129"/>
      <c r="BE390" s="129"/>
      <c r="BF390" s="129"/>
      <c r="BG390" s="129"/>
    </row>
    <row r="391" spans="1:59" s="192" customFormat="1" outlineLevel="1" x14ac:dyDescent="0.2">
      <c r="A391" s="212">
        <v>158</v>
      </c>
      <c r="B391" s="213" t="s">
        <v>582</v>
      </c>
      <c r="C391" s="214" t="s">
        <v>583</v>
      </c>
      <c r="D391" s="215" t="s">
        <v>99</v>
      </c>
      <c r="E391" s="216">
        <v>16</v>
      </c>
      <c r="F391" s="153"/>
      <c r="G391" s="217">
        <f>ROUND(E391*F391,2)</f>
        <v>0</v>
      </c>
      <c r="H391" s="218">
        <v>0</v>
      </c>
      <c r="I391" s="217">
        <f>ROUND(E391*H391,2)</f>
        <v>0</v>
      </c>
      <c r="J391" s="218">
        <v>810</v>
      </c>
      <c r="K391" s="217">
        <f>ROUND(E391*J391,2)</f>
        <v>12960</v>
      </c>
      <c r="L391" s="217">
        <v>21</v>
      </c>
      <c r="M391" s="217">
        <f>G391*(1+L391/100)</f>
        <v>0</v>
      </c>
      <c r="N391" s="217">
        <v>0</v>
      </c>
      <c r="O391" s="217">
        <f>ROUND(E391*N391,2)</f>
        <v>0</v>
      </c>
      <c r="P391" s="217">
        <v>0</v>
      </c>
      <c r="Q391" s="217">
        <f>ROUND(E391*P391,2)</f>
        <v>0</v>
      </c>
      <c r="R391" s="217"/>
      <c r="S391" s="219" t="s">
        <v>100</v>
      </c>
      <c r="T391" s="190">
        <v>0</v>
      </c>
      <c r="U391" s="190">
        <f>ROUND(E391*T391,2)</f>
        <v>0</v>
      </c>
      <c r="V391" s="190"/>
      <c r="W391" s="179" t="s">
        <v>978</v>
      </c>
      <c r="X391" s="191"/>
      <c r="Y391" s="191"/>
      <c r="Z391" s="191"/>
      <c r="AA391" s="191"/>
      <c r="AB391" s="191"/>
      <c r="AC391" s="191"/>
      <c r="AD391" s="191"/>
      <c r="AE391" s="191"/>
      <c r="AF391" s="191" t="s">
        <v>101</v>
      </c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91"/>
      <c r="BA391" s="191"/>
      <c r="BB391" s="191"/>
      <c r="BC391" s="191"/>
      <c r="BD391" s="191"/>
      <c r="BE391" s="191"/>
      <c r="BF391" s="191"/>
      <c r="BG391" s="191"/>
    </row>
    <row r="392" spans="1:59" ht="33.75" outlineLevel="1" x14ac:dyDescent="0.2">
      <c r="A392" s="136"/>
      <c r="B392" s="137"/>
      <c r="C392" s="237" t="s">
        <v>584</v>
      </c>
      <c r="D392" s="238"/>
      <c r="E392" s="238"/>
      <c r="F392" s="238"/>
      <c r="G392" s="2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79"/>
      <c r="X392" s="129"/>
      <c r="Y392" s="129"/>
      <c r="Z392" s="129"/>
      <c r="AA392" s="129"/>
      <c r="AB392" s="129"/>
      <c r="AC392" s="129"/>
      <c r="AD392" s="129"/>
      <c r="AE392" s="129"/>
      <c r="AF392" s="129" t="s">
        <v>103</v>
      </c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</row>
    <row r="393" spans="1:59" s="192" customFormat="1" outlineLevel="1" x14ac:dyDescent="0.2">
      <c r="A393" s="212">
        <v>159</v>
      </c>
      <c r="B393" s="213" t="s">
        <v>585</v>
      </c>
      <c r="C393" s="214" t="s">
        <v>586</v>
      </c>
      <c r="D393" s="215" t="s">
        <v>99</v>
      </c>
      <c r="E393" s="216">
        <v>16</v>
      </c>
      <c r="F393" s="153"/>
      <c r="G393" s="217">
        <f>ROUND(E393*F393,2)</f>
        <v>0</v>
      </c>
      <c r="H393" s="218">
        <v>0</v>
      </c>
      <c r="I393" s="217">
        <f>ROUND(E393*H393,2)</f>
        <v>0</v>
      </c>
      <c r="J393" s="218">
        <v>1410</v>
      </c>
      <c r="K393" s="217">
        <f>ROUND(E393*J393,2)</f>
        <v>22560</v>
      </c>
      <c r="L393" s="217">
        <v>21</v>
      </c>
      <c r="M393" s="217">
        <f>G393*(1+L393/100)</f>
        <v>0</v>
      </c>
      <c r="N393" s="217">
        <v>0</v>
      </c>
      <c r="O393" s="217">
        <f>ROUND(E393*N393,2)</f>
        <v>0</v>
      </c>
      <c r="P393" s="217">
        <v>0</v>
      </c>
      <c r="Q393" s="217">
        <f>ROUND(E393*P393,2)</f>
        <v>0</v>
      </c>
      <c r="R393" s="217"/>
      <c r="S393" s="219" t="s">
        <v>100</v>
      </c>
      <c r="T393" s="190">
        <v>0</v>
      </c>
      <c r="U393" s="190">
        <f>ROUND(E393*T393,2)</f>
        <v>0</v>
      </c>
      <c r="V393" s="190"/>
      <c r="W393" s="179" t="s">
        <v>978</v>
      </c>
      <c r="X393" s="191"/>
      <c r="Y393" s="191"/>
      <c r="Z393" s="191"/>
      <c r="AA393" s="191"/>
      <c r="AB393" s="191"/>
      <c r="AC393" s="191"/>
      <c r="AD393" s="191"/>
      <c r="AE393" s="191"/>
      <c r="AF393" s="191" t="s">
        <v>101</v>
      </c>
      <c r="AG393" s="191"/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1"/>
      <c r="AT393" s="191"/>
      <c r="AU393" s="191"/>
      <c r="AV393" s="191"/>
      <c r="AW393" s="191"/>
      <c r="AX393" s="191"/>
      <c r="AY393" s="191"/>
      <c r="AZ393" s="191"/>
      <c r="BA393" s="191"/>
      <c r="BB393" s="191"/>
      <c r="BC393" s="191"/>
      <c r="BD393" s="191"/>
      <c r="BE393" s="191"/>
      <c r="BF393" s="191"/>
      <c r="BG393" s="191"/>
    </row>
    <row r="394" spans="1:59" ht="22.5" outlineLevel="1" x14ac:dyDescent="0.2">
      <c r="A394" s="136"/>
      <c r="B394" s="137"/>
      <c r="C394" s="237" t="s">
        <v>587</v>
      </c>
      <c r="D394" s="238"/>
      <c r="E394" s="238"/>
      <c r="F394" s="238"/>
      <c r="G394" s="2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 t="s">
        <v>103</v>
      </c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</row>
    <row r="395" spans="1:59" ht="22.5" outlineLevel="1" x14ac:dyDescent="0.2">
      <c r="A395" s="149">
        <v>160</v>
      </c>
      <c r="B395" s="150" t="s">
        <v>588</v>
      </c>
      <c r="C395" s="166" t="s">
        <v>589</v>
      </c>
      <c r="D395" s="151" t="s">
        <v>99</v>
      </c>
      <c r="E395" s="152">
        <v>1</v>
      </c>
      <c r="F395" s="153"/>
      <c r="G395" s="154">
        <f>ROUND(E395*F395,2)</f>
        <v>0</v>
      </c>
      <c r="H395" s="153">
        <v>0</v>
      </c>
      <c r="I395" s="154">
        <f>ROUND(E395*H395,2)</f>
        <v>0</v>
      </c>
      <c r="J395" s="153">
        <v>33060</v>
      </c>
      <c r="K395" s="154">
        <f>ROUND(E395*J395,2)</f>
        <v>33060</v>
      </c>
      <c r="L395" s="154">
        <v>21</v>
      </c>
      <c r="M395" s="154">
        <f>G395*(1+L395/100)</f>
        <v>0</v>
      </c>
      <c r="N395" s="154">
        <v>0</v>
      </c>
      <c r="O395" s="154">
        <f>ROUND(E395*N395,2)</f>
        <v>0</v>
      </c>
      <c r="P395" s="154">
        <v>0</v>
      </c>
      <c r="Q395" s="154">
        <f>ROUND(E395*P395,2)</f>
        <v>0</v>
      </c>
      <c r="R395" s="154"/>
      <c r="S395" s="155" t="s">
        <v>100</v>
      </c>
      <c r="T395" s="138">
        <v>0</v>
      </c>
      <c r="U395" s="138">
        <f>ROUND(E395*T395,2)</f>
        <v>0</v>
      </c>
      <c r="V395" s="138"/>
      <c r="W395" s="180" t="s">
        <v>976</v>
      </c>
      <c r="X395" s="129"/>
      <c r="Y395" s="129"/>
      <c r="Z395" s="129"/>
      <c r="AA395" s="129"/>
      <c r="AB395" s="129"/>
      <c r="AC395" s="129"/>
      <c r="AD395" s="129"/>
      <c r="AE395" s="129"/>
      <c r="AF395" s="129" t="s">
        <v>101</v>
      </c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</row>
    <row r="396" spans="1:59" ht="22.5" outlineLevel="1" x14ac:dyDescent="0.2">
      <c r="A396" s="136"/>
      <c r="B396" s="137"/>
      <c r="C396" s="237" t="s">
        <v>590</v>
      </c>
      <c r="D396" s="238"/>
      <c r="E396" s="238"/>
      <c r="F396" s="238"/>
      <c r="G396" s="2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 t="s">
        <v>103</v>
      </c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</row>
    <row r="397" spans="1:59" outlineLevel="1" x14ac:dyDescent="0.2">
      <c r="A397" s="136"/>
      <c r="B397" s="137"/>
      <c r="C397" s="235" t="s">
        <v>591</v>
      </c>
      <c r="D397" s="236"/>
      <c r="E397" s="236"/>
      <c r="F397" s="236"/>
      <c r="G397" s="236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 t="s">
        <v>103</v>
      </c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</row>
    <row r="398" spans="1:59" ht="22.5" outlineLevel="1" x14ac:dyDescent="0.2">
      <c r="A398" s="136"/>
      <c r="B398" s="137"/>
      <c r="C398" s="235" t="s">
        <v>592</v>
      </c>
      <c r="D398" s="236"/>
      <c r="E398" s="236"/>
      <c r="F398" s="236"/>
      <c r="G398" s="236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 t="s">
        <v>103</v>
      </c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</row>
    <row r="399" spans="1:59" outlineLevel="1" x14ac:dyDescent="0.2">
      <c r="A399" s="136"/>
      <c r="B399" s="137"/>
      <c r="C399" s="235" t="s">
        <v>593</v>
      </c>
      <c r="D399" s="236"/>
      <c r="E399" s="236"/>
      <c r="F399" s="236"/>
      <c r="G399" s="236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 t="s">
        <v>103</v>
      </c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</row>
    <row r="400" spans="1:59" outlineLevel="1" x14ac:dyDescent="0.2">
      <c r="A400" s="136"/>
      <c r="B400" s="137"/>
      <c r="C400" s="235" t="s">
        <v>594</v>
      </c>
      <c r="D400" s="236"/>
      <c r="E400" s="236"/>
      <c r="F400" s="236"/>
      <c r="G400" s="236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 t="s">
        <v>103</v>
      </c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</row>
    <row r="401" spans="1:59" outlineLevel="1" x14ac:dyDescent="0.2">
      <c r="A401" s="136"/>
      <c r="B401" s="137"/>
      <c r="C401" s="235" t="s">
        <v>595</v>
      </c>
      <c r="D401" s="236"/>
      <c r="E401" s="236"/>
      <c r="F401" s="236"/>
      <c r="G401" s="236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 t="s">
        <v>103</v>
      </c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</row>
    <row r="402" spans="1:59" ht="22.5" outlineLevel="1" x14ac:dyDescent="0.2">
      <c r="A402" s="136"/>
      <c r="B402" s="137"/>
      <c r="C402" s="235" t="s">
        <v>596</v>
      </c>
      <c r="D402" s="236"/>
      <c r="E402" s="236"/>
      <c r="F402" s="236"/>
      <c r="G402" s="236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 t="s">
        <v>103</v>
      </c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</row>
    <row r="403" spans="1:59" outlineLevel="1" x14ac:dyDescent="0.2">
      <c r="A403" s="136"/>
      <c r="B403" s="137"/>
      <c r="C403" s="235" t="s">
        <v>597</v>
      </c>
      <c r="D403" s="236"/>
      <c r="E403" s="236"/>
      <c r="F403" s="236"/>
      <c r="G403" s="236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 t="s">
        <v>103</v>
      </c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</row>
    <row r="404" spans="1:59" outlineLevel="1" x14ac:dyDescent="0.2">
      <c r="A404" s="136"/>
      <c r="B404" s="137"/>
      <c r="C404" s="235" t="s">
        <v>598</v>
      </c>
      <c r="D404" s="236"/>
      <c r="E404" s="236"/>
      <c r="F404" s="236"/>
      <c r="G404" s="236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 t="s">
        <v>103</v>
      </c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</row>
    <row r="405" spans="1:59" outlineLevel="1" x14ac:dyDescent="0.2">
      <c r="A405" s="136"/>
      <c r="B405" s="137"/>
      <c r="C405" s="235" t="s">
        <v>599</v>
      </c>
      <c r="D405" s="236"/>
      <c r="E405" s="236"/>
      <c r="F405" s="236"/>
      <c r="G405" s="236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 t="s">
        <v>103</v>
      </c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</row>
    <row r="406" spans="1:59" outlineLevel="1" x14ac:dyDescent="0.2">
      <c r="A406" s="136"/>
      <c r="B406" s="137"/>
      <c r="C406" s="235" t="s">
        <v>600</v>
      </c>
      <c r="D406" s="236"/>
      <c r="E406" s="236"/>
      <c r="F406" s="236"/>
      <c r="G406" s="236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 t="s">
        <v>103</v>
      </c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</row>
    <row r="407" spans="1:59" outlineLevel="1" x14ac:dyDescent="0.2">
      <c r="A407" s="136"/>
      <c r="B407" s="137"/>
      <c r="C407" s="235" t="s">
        <v>601</v>
      </c>
      <c r="D407" s="236"/>
      <c r="E407" s="236"/>
      <c r="F407" s="236"/>
      <c r="G407" s="236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 t="s">
        <v>103</v>
      </c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</row>
    <row r="408" spans="1:59" outlineLevel="1" x14ac:dyDescent="0.2">
      <c r="A408" s="136"/>
      <c r="B408" s="137"/>
      <c r="C408" s="235" t="s">
        <v>602</v>
      </c>
      <c r="D408" s="236"/>
      <c r="E408" s="236"/>
      <c r="F408" s="236"/>
      <c r="G408" s="236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 t="s">
        <v>103</v>
      </c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</row>
    <row r="409" spans="1:59" ht="33.75" outlineLevel="1" x14ac:dyDescent="0.2">
      <c r="A409" s="136"/>
      <c r="B409" s="137"/>
      <c r="C409" s="235" t="s">
        <v>603</v>
      </c>
      <c r="D409" s="236"/>
      <c r="E409" s="236"/>
      <c r="F409" s="236"/>
      <c r="G409" s="236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 t="s">
        <v>103</v>
      </c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</row>
    <row r="410" spans="1:59" outlineLevel="1" x14ac:dyDescent="0.2">
      <c r="A410" s="136"/>
      <c r="B410" s="137"/>
      <c r="C410" s="235" t="s">
        <v>604</v>
      </c>
      <c r="D410" s="236"/>
      <c r="E410" s="236"/>
      <c r="F410" s="236"/>
      <c r="G410" s="236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 t="s">
        <v>103</v>
      </c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</row>
    <row r="411" spans="1:59" outlineLevel="1" x14ac:dyDescent="0.2">
      <c r="A411" s="136"/>
      <c r="B411" s="137"/>
      <c r="C411" s="235" t="s">
        <v>605</v>
      </c>
      <c r="D411" s="236"/>
      <c r="E411" s="236"/>
      <c r="F411" s="236"/>
      <c r="G411" s="236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 t="s">
        <v>103</v>
      </c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</row>
    <row r="412" spans="1:59" outlineLevel="1" x14ac:dyDescent="0.2">
      <c r="A412" s="136"/>
      <c r="B412" s="137"/>
      <c r="C412" s="235" t="s">
        <v>606</v>
      </c>
      <c r="D412" s="236"/>
      <c r="E412" s="236"/>
      <c r="F412" s="236"/>
      <c r="G412" s="236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 t="s">
        <v>103</v>
      </c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</row>
    <row r="413" spans="1:59" outlineLevel="1" x14ac:dyDescent="0.2">
      <c r="A413" s="136"/>
      <c r="B413" s="137"/>
      <c r="C413" s="235" t="s">
        <v>607</v>
      </c>
      <c r="D413" s="236"/>
      <c r="E413" s="236"/>
      <c r="F413" s="236"/>
      <c r="G413" s="236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 t="s">
        <v>103</v>
      </c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</row>
    <row r="414" spans="1:59" outlineLevel="1" x14ac:dyDescent="0.2">
      <c r="A414" s="136"/>
      <c r="B414" s="137"/>
      <c r="C414" s="235" t="s">
        <v>608</v>
      </c>
      <c r="D414" s="236"/>
      <c r="E414" s="236"/>
      <c r="F414" s="236"/>
      <c r="G414" s="236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 t="s">
        <v>103</v>
      </c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</row>
    <row r="415" spans="1:59" ht="22.5" outlineLevel="1" x14ac:dyDescent="0.2">
      <c r="A415" s="136"/>
      <c r="B415" s="137"/>
      <c r="C415" s="235" t="s">
        <v>609</v>
      </c>
      <c r="D415" s="236"/>
      <c r="E415" s="236"/>
      <c r="F415" s="236"/>
      <c r="G415" s="236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 t="s">
        <v>103</v>
      </c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</row>
    <row r="416" spans="1:59" ht="22.5" outlineLevel="1" x14ac:dyDescent="0.2">
      <c r="A416" s="136"/>
      <c r="B416" s="137"/>
      <c r="C416" s="235" t="s">
        <v>610</v>
      </c>
      <c r="D416" s="236"/>
      <c r="E416" s="236"/>
      <c r="F416" s="236"/>
      <c r="G416" s="236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 t="s">
        <v>103</v>
      </c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</row>
    <row r="417" spans="1:59" outlineLevel="1" x14ac:dyDescent="0.2">
      <c r="A417" s="136"/>
      <c r="B417" s="137"/>
      <c r="C417" s="235" t="s">
        <v>611</v>
      </c>
      <c r="D417" s="236"/>
      <c r="E417" s="236"/>
      <c r="F417" s="236"/>
      <c r="G417" s="236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 t="s">
        <v>103</v>
      </c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</row>
    <row r="418" spans="1:59" outlineLevel="1" x14ac:dyDescent="0.2">
      <c r="A418" s="136"/>
      <c r="B418" s="137"/>
      <c r="C418" s="235" t="s">
        <v>612</v>
      </c>
      <c r="D418" s="236"/>
      <c r="E418" s="236"/>
      <c r="F418" s="236"/>
      <c r="G418" s="236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 t="s">
        <v>103</v>
      </c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</row>
    <row r="419" spans="1:59" outlineLevel="1" x14ac:dyDescent="0.2">
      <c r="A419" s="149">
        <v>161</v>
      </c>
      <c r="B419" s="150" t="s">
        <v>613</v>
      </c>
      <c r="C419" s="166" t="s">
        <v>614</v>
      </c>
      <c r="D419" s="151" t="s">
        <v>99</v>
      </c>
      <c r="E419" s="152">
        <v>1</v>
      </c>
      <c r="F419" s="153"/>
      <c r="G419" s="154">
        <f>ROUND(E419*F419,2)</f>
        <v>0</v>
      </c>
      <c r="H419" s="153">
        <v>0</v>
      </c>
      <c r="I419" s="154">
        <f>ROUND(E419*H419,2)</f>
        <v>0</v>
      </c>
      <c r="J419" s="153">
        <v>4960</v>
      </c>
      <c r="K419" s="154">
        <f>ROUND(E419*J419,2)</f>
        <v>4960</v>
      </c>
      <c r="L419" s="154">
        <v>21</v>
      </c>
      <c r="M419" s="154">
        <f>G419*(1+L419/100)</f>
        <v>0</v>
      </c>
      <c r="N419" s="154">
        <v>0</v>
      </c>
      <c r="O419" s="154">
        <f>ROUND(E419*N419,2)</f>
        <v>0</v>
      </c>
      <c r="P419" s="154">
        <v>0</v>
      </c>
      <c r="Q419" s="154">
        <f>ROUND(E419*P419,2)</f>
        <v>0</v>
      </c>
      <c r="R419" s="154"/>
      <c r="S419" s="155" t="s">
        <v>100</v>
      </c>
      <c r="T419" s="138">
        <v>0</v>
      </c>
      <c r="U419" s="138">
        <f>ROUND(E419*T419,2)</f>
        <v>0</v>
      </c>
      <c r="V419" s="138"/>
      <c r="W419" s="179" t="s">
        <v>978</v>
      </c>
      <c r="X419" s="129"/>
      <c r="Y419" s="129"/>
      <c r="Z419" s="129"/>
      <c r="AA419" s="129"/>
      <c r="AB419" s="129"/>
      <c r="AC419" s="129"/>
      <c r="AD419" s="129"/>
      <c r="AE419" s="129"/>
      <c r="AF419" s="129" t="s">
        <v>101</v>
      </c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</row>
    <row r="420" spans="1:59" outlineLevel="1" x14ac:dyDescent="0.2">
      <c r="A420" s="136"/>
      <c r="B420" s="137"/>
      <c r="C420" s="237" t="s">
        <v>673</v>
      </c>
      <c r="D420" s="238"/>
      <c r="E420" s="238"/>
      <c r="F420" s="238"/>
      <c r="G420" s="2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 t="s">
        <v>103</v>
      </c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</row>
    <row r="421" spans="1:59" ht="33.75" outlineLevel="1" x14ac:dyDescent="0.2">
      <c r="A421" s="136"/>
      <c r="B421" s="137"/>
      <c r="C421" s="235" t="s">
        <v>615</v>
      </c>
      <c r="D421" s="236"/>
      <c r="E421" s="236"/>
      <c r="F421" s="236"/>
      <c r="G421" s="236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 t="s">
        <v>103</v>
      </c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56" t="str">
        <f>C421</f>
        <v>Standard verze serveru 2016 bude oficiálně až na podzim, ale než dojde k případné realizaci tak bude aktuální, je tedy vhodné kalkulovat již s ní.</v>
      </c>
      <c r="BA421" s="129"/>
      <c r="BB421" s="129"/>
      <c r="BC421" s="129"/>
      <c r="BD421" s="129"/>
      <c r="BE421" s="129"/>
      <c r="BF421" s="129"/>
      <c r="BG421" s="129"/>
    </row>
    <row r="422" spans="1:59" s="192" customFormat="1" ht="22.5" outlineLevel="1" x14ac:dyDescent="0.2">
      <c r="A422" s="212">
        <v>162</v>
      </c>
      <c r="B422" s="213" t="s">
        <v>616</v>
      </c>
      <c r="C422" s="214" t="s">
        <v>617</v>
      </c>
      <c r="D422" s="215" t="s">
        <v>99</v>
      </c>
      <c r="E422" s="216">
        <v>16</v>
      </c>
      <c r="F422" s="153"/>
      <c r="G422" s="217">
        <f>ROUND(E422*F422,2)</f>
        <v>0</v>
      </c>
      <c r="H422" s="218">
        <v>0</v>
      </c>
      <c r="I422" s="217">
        <f>ROUND(E422*H422,2)</f>
        <v>0</v>
      </c>
      <c r="J422" s="218">
        <v>180</v>
      </c>
      <c r="K422" s="217">
        <f>ROUND(E422*J422,2)</f>
        <v>2880</v>
      </c>
      <c r="L422" s="217">
        <v>21</v>
      </c>
      <c r="M422" s="217">
        <f>G422*(1+L422/100)</f>
        <v>0</v>
      </c>
      <c r="N422" s="217">
        <v>0</v>
      </c>
      <c r="O422" s="217">
        <f>ROUND(E422*N422,2)</f>
        <v>0</v>
      </c>
      <c r="P422" s="217">
        <v>0</v>
      </c>
      <c r="Q422" s="217">
        <f>ROUND(E422*P422,2)</f>
        <v>0</v>
      </c>
      <c r="R422" s="217"/>
      <c r="S422" s="219" t="s">
        <v>100</v>
      </c>
      <c r="T422" s="220">
        <v>0</v>
      </c>
      <c r="U422" s="220">
        <f>ROUND(E422*T422,2)</f>
        <v>0</v>
      </c>
      <c r="V422" s="220"/>
      <c r="W422" s="179" t="s">
        <v>978</v>
      </c>
      <c r="X422" s="191"/>
      <c r="Y422" s="191"/>
      <c r="Z422" s="191"/>
      <c r="AA422" s="191"/>
      <c r="AB422" s="191"/>
      <c r="AC422" s="191"/>
      <c r="AD422" s="191"/>
      <c r="AE422" s="191"/>
      <c r="AF422" s="191" t="s">
        <v>101</v>
      </c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  <c r="BE422" s="191"/>
      <c r="BF422" s="191"/>
      <c r="BG422" s="191"/>
    </row>
    <row r="423" spans="1:59" ht="22.5" outlineLevel="1" x14ac:dyDescent="0.2">
      <c r="A423" s="136"/>
      <c r="B423" s="137"/>
      <c r="C423" s="237" t="s">
        <v>618</v>
      </c>
      <c r="D423" s="238"/>
      <c r="E423" s="238"/>
      <c r="F423" s="238"/>
      <c r="G423" s="2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 t="s">
        <v>103</v>
      </c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</row>
    <row r="424" spans="1:59" ht="22.5" outlineLevel="1" x14ac:dyDescent="0.2">
      <c r="A424" s="149">
        <v>163</v>
      </c>
      <c r="B424" s="150" t="s">
        <v>619</v>
      </c>
      <c r="C424" s="166" t="s">
        <v>620</v>
      </c>
      <c r="D424" s="151" t="s">
        <v>99</v>
      </c>
      <c r="E424" s="152">
        <v>1</v>
      </c>
      <c r="F424" s="153"/>
      <c r="G424" s="154">
        <f>ROUND(E424*F424,2)</f>
        <v>0</v>
      </c>
      <c r="H424" s="153">
        <v>0</v>
      </c>
      <c r="I424" s="154">
        <f>ROUND(E424*H424,2)</f>
        <v>0</v>
      </c>
      <c r="J424" s="153">
        <v>6610</v>
      </c>
      <c r="K424" s="154">
        <f>ROUND(E424*J424,2)</f>
        <v>6610</v>
      </c>
      <c r="L424" s="154">
        <v>21</v>
      </c>
      <c r="M424" s="154">
        <f>G424*(1+L424/100)</f>
        <v>0</v>
      </c>
      <c r="N424" s="154">
        <v>0</v>
      </c>
      <c r="O424" s="154">
        <f>ROUND(E424*N424,2)</f>
        <v>0</v>
      </c>
      <c r="P424" s="154">
        <v>0</v>
      </c>
      <c r="Q424" s="154">
        <f>ROUND(E424*P424,2)</f>
        <v>0</v>
      </c>
      <c r="R424" s="154"/>
      <c r="S424" s="155" t="s">
        <v>100</v>
      </c>
      <c r="T424" s="138">
        <v>0</v>
      </c>
      <c r="U424" s="138">
        <f>ROUND(E424*T424,2)</f>
        <v>0</v>
      </c>
      <c r="V424" s="138"/>
      <c r="W424" s="129" t="s">
        <v>978</v>
      </c>
      <c r="X424" s="129"/>
      <c r="Y424" s="129"/>
      <c r="Z424" s="129"/>
      <c r="AA424" s="129"/>
      <c r="AB424" s="129"/>
      <c r="AC424" s="129"/>
      <c r="AD424" s="129"/>
      <c r="AE424" s="129"/>
      <c r="AF424" s="129" t="s">
        <v>101</v>
      </c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</row>
    <row r="425" spans="1:59" outlineLevel="1" x14ac:dyDescent="0.2">
      <c r="A425" s="136"/>
      <c r="B425" s="137"/>
      <c r="C425" s="237" t="s">
        <v>621</v>
      </c>
      <c r="D425" s="238"/>
      <c r="E425" s="238"/>
      <c r="F425" s="238"/>
      <c r="G425" s="2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 t="s">
        <v>103</v>
      </c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</row>
    <row r="426" spans="1:59" outlineLevel="1" x14ac:dyDescent="0.2">
      <c r="A426" s="136"/>
      <c r="B426" s="137"/>
      <c r="C426" s="235" t="s">
        <v>622</v>
      </c>
      <c r="D426" s="236"/>
      <c r="E426" s="236"/>
      <c r="F426" s="236"/>
      <c r="G426" s="236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 t="s">
        <v>103</v>
      </c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</row>
    <row r="427" spans="1:59" ht="22.5" outlineLevel="1" x14ac:dyDescent="0.2">
      <c r="A427" s="149">
        <v>164</v>
      </c>
      <c r="B427" s="150" t="s">
        <v>623</v>
      </c>
      <c r="C427" s="166" t="s">
        <v>624</v>
      </c>
      <c r="D427" s="151" t="s">
        <v>99</v>
      </c>
      <c r="E427" s="152">
        <v>1</v>
      </c>
      <c r="F427" s="153"/>
      <c r="G427" s="154">
        <f>ROUND(E427*F427,2)</f>
        <v>0</v>
      </c>
      <c r="H427" s="153">
        <v>0</v>
      </c>
      <c r="I427" s="154">
        <f>ROUND(E427*H427,2)</f>
        <v>0</v>
      </c>
      <c r="J427" s="153">
        <v>3390</v>
      </c>
      <c r="K427" s="154">
        <f>ROUND(E427*J427,2)</f>
        <v>3390</v>
      </c>
      <c r="L427" s="154">
        <v>21</v>
      </c>
      <c r="M427" s="154">
        <f>G427*(1+L427/100)</f>
        <v>0</v>
      </c>
      <c r="N427" s="154">
        <v>0</v>
      </c>
      <c r="O427" s="154">
        <f>ROUND(E427*N427,2)</f>
        <v>0</v>
      </c>
      <c r="P427" s="154">
        <v>0</v>
      </c>
      <c r="Q427" s="154">
        <f>ROUND(E427*P427,2)</f>
        <v>0</v>
      </c>
      <c r="R427" s="154"/>
      <c r="S427" s="155" t="s">
        <v>100</v>
      </c>
      <c r="T427" s="138">
        <v>0</v>
      </c>
      <c r="U427" s="138">
        <f>ROUND(E427*T427,2)</f>
        <v>0</v>
      </c>
      <c r="V427" s="138"/>
      <c r="W427" s="129" t="s">
        <v>978</v>
      </c>
      <c r="X427" s="129"/>
      <c r="Y427" s="129"/>
      <c r="Z427" s="129"/>
      <c r="AA427" s="129"/>
      <c r="AB427" s="129"/>
      <c r="AC427" s="129"/>
      <c r="AD427" s="129"/>
      <c r="AE427" s="129"/>
      <c r="AF427" s="129" t="s">
        <v>101</v>
      </c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</row>
    <row r="428" spans="1:59" outlineLevel="1" x14ac:dyDescent="0.2">
      <c r="A428" s="136"/>
      <c r="B428" s="137"/>
      <c r="C428" s="237" t="s">
        <v>625</v>
      </c>
      <c r="D428" s="238"/>
      <c r="E428" s="238"/>
      <c r="F428" s="238"/>
      <c r="G428" s="2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 t="s">
        <v>103</v>
      </c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</row>
    <row r="429" spans="1:59" outlineLevel="1" x14ac:dyDescent="0.2">
      <c r="A429" s="136"/>
      <c r="B429" s="137"/>
      <c r="C429" s="235" t="s">
        <v>626</v>
      </c>
      <c r="D429" s="236"/>
      <c r="E429" s="236"/>
      <c r="F429" s="236"/>
      <c r="G429" s="236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 t="s">
        <v>103</v>
      </c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</row>
    <row r="430" spans="1:59" outlineLevel="1" x14ac:dyDescent="0.2">
      <c r="A430" s="136"/>
      <c r="B430" s="137"/>
      <c r="C430" s="235" t="s">
        <v>627</v>
      </c>
      <c r="D430" s="236"/>
      <c r="E430" s="236"/>
      <c r="F430" s="236"/>
      <c r="G430" s="236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 t="s">
        <v>103</v>
      </c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</row>
    <row r="431" spans="1:59" outlineLevel="1" x14ac:dyDescent="0.2">
      <c r="A431" s="136"/>
      <c r="B431" s="137"/>
      <c r="C431" s="235" t="s">
        <v>628</v>
      </c>
      <c r="D431" s="236"/>
      <c r="E431" s="236"/>
      <c r="F431" s="236"/>
      <c r="G431" s="236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 t="s">
        <v>103</v>
      </c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</row>
    <row r="432" spans="1:59" x14ac:dyDescent="0.2">
      <c r="A432" s="143" t="s">
        <v>95</v>
      </c>
      <c r="B432" s="144" t="s">
        <v>68</v>
      </c>
      <c r="C432" s="165" t="s">
        <v>56</v>
      </c>
      <c r="D432" s="145"/>
      <c r="E432" s="146"/>
      <c r="F432" s="147"/>
      <c r="G432" s="147">
        <f>SUMIF(AF433:AF446,"&lt;&gt;NOR",G433:G446)</f>
        <v>0</v>
      </c>
      <c r="H432" s="147"/>
      <c r="I432" s="147">
        <f>SUM(I433:I446)</f>
        <v>0</v>
      </c>
      <c r="J432" s="147"/>
      <c r="K432" s="147">
        <f>SUM(K433:K446)</f>
        <v>111300</v>
      </c>
      <c r="L432" s="147"/>
      <c r="M432" s="147">
        <f>SUM(M433:M446)</f>
        <v>0</v>
      </c>
      <c r="N432" s="147"/>
      <c r="O432" s="147">
        <f>SUM(O433:O446)</f>
        <v>0</v>
      </c>
      <c r="P432" s="147"/>
      <c r="Q432" s="147">
        <f>SUM(Q433:Q446)</f>
        <v>0</v>
      </c>
      <c r="R432" s="147"/>
      <c r="S432" s="148"/>
      <c r="T432" s="142"/>
      <c r="U432" s="142">
        <f>SUM(U433:U446)</f>
        <v>0</v>
      </c>
      <c r="V432" s="142"/>
      <c r="AF432" t="s">
        <v>96</v>
      </c>
    </row>
    <row r="433" spans="1:59" ht="22.5" outlineLevel="1" x14ac:dyDescent="0.2">
      <c r="A433" s="149">
        <v>165</v>
      </c>
      <c r="B433" s="150" t="s">
        <v>629</v>
      </c>
      <c r="C433" s="166" t="s">
        <v>404</v>
      </c>
      <c r="D433" s="151" t="s">
        <v>99</v>
      </c>
      <c r="E433" s="152">
        <v>4</v>
      </c>
      <c r="F433" s="153"/>
      <c r="G433" s="154">
        <f>ROUND(E433*F433,2)</f>
        <v>0</v>
      </c>
      <c r="H433" s="153">
        <v>0</v>
      </c>
      <c r="I433" s="154">
        <f>ROUND(E433*H433,2)</f>
        <v>0</v>
      </c>
      <c r="J433" s="153">
        <v>8500</v>
      </c>
      <c r="K433" s="154">
        <f>ROUND(E433*J433,2)</f>
        <v>34000</v>
      </c>
      <c r="L433" s="154">
        <v>21</v>
      </c>
      <c r="M433" s="154">
        <f>G433*(1+L433/100)</f>
        <v>0</v>
      </c>
      <c r="N433" s="154">
        <v>0</v>
      </c>
      <c r="O433" s="154">
        <f>ROUND(E433*N433,2)</f>
        <v>0</v>
      </c>
      <c r="P433" s="154">
        <v>0</v>
      </c>
      <c r="Q433" s="154">
        <f>ROUND(E433*P433,2)</f>
        <v>0</v>
      </c>
      <c r="R433" s="154"/>
      <c r="S433" s="155" t="s">
        <v>100</v>
      </c>
      <c r="T433" s="138">
        <v>0</v>
      </c>
      <c r="U433" s="138">
        <f>ROUND(E433*T433,2)</f>
        <v>0</v>
      </c>
      <c r="V433" s="138"/>
      <c r="W433" s="129" t="s">
        <v>978</v>
      </c>
      <c r="X433" s="129"/>
      <c r="Y433" s="129"/>
      <c r="Z433" s="129"/>
      <c r="AA433" s="129"/>
      <c r="AB433" s="129"/>
      <c r="AC433" s="129"/>
      <c r="AD433" s="129"/>
      <c r="AE433" s="129"/>
      <c r="AF433" s="129" t="s">
        <v>101</v>
      </c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</row>
    <row r="434" spans="1:59" ht="101.25" outlineLevel="1" x14ac:dyDescent="0.2">
      <c r="A434" s="136"/>
      <c r="B434" s="137"/>
      <c r="C434" s="237" t="s">
        <v>460</v>
      </c>
      <c r="D434" s="238"/>
      <c r="E434" s="238"/>
      <c r="F434" s="238"/>
      <c r="G434" s="2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 t="s">
        <v>103</v>
      </c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56" t="str">
        <f>C434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34" s="129"/>
      <c r="BB434" s="129"/>
      <c r="BC434" s="129"/>
      <c r="BD434" s="129"/>
      <c r="BE434" s="129"/>
      <c r="BF434" s="129"/>
      <c r="BG434" s="129"/>
    </row>
    <row r="435" spans="1:59" ht="22.5" outlineLevel="1" x14ac:dyDescent="0.2">
      <c r="A435" s="149">
        <v>166</v>
      </c>
      <c r="B435" s="150" t="s">
        <v>630</v>
      </c>
      <c r="C435" s="166" t="s">
        <v>376</v>
      </c>
      <c r="D435" s="151" t="s">
        <v>99</v>
      </c>
      <c r="E435" s="152">
        <v>7</v>
      </c>
      <c r="F435" s="153"/>
      <c r="G435" s="154">
        <f>ROUND(E435*F435,2)</f>
        <v>0</v>
      </c>
      <c r="H435" s="153">
        <v>0</v>
      </c>
      <c r="I435" s="154">
        <f>ROUND(E435*H435,2)</f>
        <v>0</v>
      </c>
      <c r="J435" s="153">
        <v>3500</v>
      </c>
      <c r="K435" s="154">
        <f>ROUND(E435*J435,2)</f>
        <v>24500</v>
      </c>
      <c r="L435" s="154">
        <v>21</v>
      </c>
      <c r="M435" s="154">
        <f>G435*(1+L435/100)</f>
        <v>0</v>
      </c>
      <c r="N435" s="154">
        <v>0</v>
      </c>
      <c r="O435" s="154">
        <f>ROUND(E435*N435,2)</f>
        <v>0</v>
      </c>
      <c r="P435" s="154">
        <v>0</v>
      </c>
      <c r="Q435" s="154">
        <f>ROUND(E435*P435,2)</f>
        <v>0</v>
      </c>
      <c r="R435" s="154"/>
      <c r="S435" s="155" t="s">
        <v>100</v>
      </c>
      <c r="T435" s="138">
        <v>0</v>
      </c>
      <c r="U435" s="138">
        <f>ROUND(E435*T435,2)</f>
        <v>0</v>
      </c>
      <c r="V435" s="138"/>
      <c r="W435" s="129" t="s">
        <v>978</v>
      </c>
      <c r="X435" s="129"/>
      <c r="Y435" s="129"/>
      <c r="Z435" s="129"/>
      <c r="AA435" s="129"/>
      <c r="AB435" s="129"/>
      <c r="AC435" s="129"/>
      <c r="AD435" s="129"/>
      <c r="AE435" s="129"/>
      <c r="AF435" s="129" t="s">
        <v>101</v>
      </c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</row>
    <row r="436" spans="1:59" ht="67.5" outlineLevel="1" x14ac:dyDescent="0.2">
      <c r="A436" s="136"/>
      <c r="B436" s="137"/>
      <c r="C436" s="237" t="s">
        <v>377</v>
      </c>
      <c r="D436" s="238"/>
      <c r="E436" s="238"/>
      <c r="F436" s="238"/>
      <c r="G436" s="2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 t="s">
        <v>103</v>
      </c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56" t="str">
        <f>C436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36" s="129"/>
      <c r="BB436" s="129"/>
      <c r="BC436" s="129"/>
      <c r="BD436" s="129"/>
      <c r="BE436" s="129"/>
      <c r="BF436" s="129"/>
      <c r="BG436" s="129"/>
    </row>
    <row r="437" spans="1:59" ht="22.5" outlineLevel="1" x14ac:dyDescent="0.2">
      <c r="A437" s="149">
        <v>167</v>
      </c>
      <c r="B437" s="150" t="s">
        <v>631</v>
      </c>
      <c r="C437" s="166" t="s">
        <v>376</v>
      </c>
      <c r="D437" s="151" t="s">
        <v>99</v>
      </c>
      <c r="E437" s="152">
        <v>2</v>
      </c>
      <c r="F437" s="153"/>
      <c r="G437" s="154">
        <f>ROUND(E437*F437,2)</f>
        <v>0</v>
      </c>
      <c r="H437" s="153">
        <v>0</v>
      </c>
      <c r="I437" s="154">
        <f>ROUND(E437*H437,2)</f>
        <v>0</v>
      </c>
      <c r="J437" s="153">
        <v>6500</v>
      </c>
      <c r="K437" s="154">
        <f>ROUND(E437*J437,2)</f>
        <v>13000</v>
      </c>
      <c r="L437" s="154">
        <v>21</v>
      </c>
      <c r="M437" s="154">
        <f>G437*(1+L437/100)</f>
        <v>0</v>
      </c>
      <c r="N437" s="154">
        <v>0</v>
      </c>
      <c r="O437" s="154">
        <f>ROUND(E437*N437,2)</f>
        <v>0</v>
      </c>
      <c r="P437" s="154">
        <v>0</v>
      </c>
      <c r="Q437" s="154">
        <f>ROUND(E437*P437,2)</f>
        <v>0</v>
      </c>
      <c r="R437" s="154"/>
      <c r="S437" s="155" t="s">
        <v>100</v>
      </c>
      <c r="T437" s="138">
        <v>0</v>
      </c>
      <c r="U437" s="138">
        <f>ROUND(E437*T437,2)</f>
        <v>0</v>
      </c>
      <c r="V437" s="138"/>
      <c r="W437" s="129" t="s">
        <v>978</v>
      </c>
      <c r="X437" s="129"/>
      <c r="Y437" s="129"/>
      <c r="Z437" s="129"/>
      <c r="AA437" s="129"/>
      <c r="AB437" s="129"/>
      <c r="AC437" s="129"/>
      <c r="AD437" s="129"/>
      <c r="AE437" s="129"/>
      <c r="AF437" s="129" t="s">
        <v>101</v>
      </c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</row>
    <row r="438" spans="1:59" ht="67.5" outlineLevel="1" x14ac:dyDescent="0.2">
      <c r="A438" s="136"/>
      <c r="B438" s="137"/>
      <c r="C438" s="237" t="s">
        <v>381</v>
      </c>
      <c r="D438" s="238"/>
      <c r="E438" s="238"/>
      <c r="F438" s="238"/>
      <c r="G438" s="2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 t="s">
        <v>103</v>
      </c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56" t="str">
        <f>C438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38" s="129"/>
      <c r="BB438" s="129"/>
      <c r="BC438" s="129"/>
      <c r="BD438" s="129"/>
      <c r="BE438" s="129"/>
      <c r="BF438" s="129"/>
      <c r="BG438" s="129"/>
    </row>
    <row r="439" spans="1:59" ht="22.5" outlineLevel="1" x14ac:dyDescent="0.2">
      <c r="A439" s="149">
        <v>168</v>
      </c>
      <c r="B439" s="150" t="s">
        <v>632</v>
      </c>
      <c r="C439" s="166" t="s">
        <v>376</v>
      </c>
      <c r="D439" s="151" t="s">
        <v>99</v>
      </c>
      <c r="E439" s="152">
        <v>1</v>
      </c>
      <c r="F439" s="153"/>
      <c r="G439" s="154">
        <f>ROUND(E439*F439,2)</f>
        <v>0</v>
      </c>
      <c r="H439" s="153">
        <v>0</v>
      </c>
      <c r="I439" s="154">
        <f>ROUND(E439*H439,2)</f>
        <v>0</v>
      </c>
      <c r="J439" s="153">
        <v>7400</v>
      </c>
      <c r="K439" s="154">
        <f>ROUND(E439*J439,2)</f>
        <v>7400</v>
      </c>
      <c r="L439" s="154">
        <v>21</v>
      </c>
      <c r="M439" s="154">
        <f>G439*(1+L439/100)</f>
        <v>0</v>
      </c>
      <c r="N439" s="154">
        <v>0</v>
      </c>
      <c r="O439" s="154">
        <f>ROUND(E439*N439,2)</f>
        <v>0</v>
      </c>
      <c r="P439" s="154">
        <v>0</v>
      </c>
      <c r="Q439" s="154">
        <f>ROUND(E439*P439,2)</f>
        <v>0</v>
      </c>
      <c r="R439" s="154"/>
      <c r="S439" s="155" t="s">
        <v>100</v>
      </c>
      <c r="T439" s="138">
        <v>0</v>
      </c>
      <c r="U439" s="138">
        <f>ROUND(E439*T439,2)</f>
        <v>0</v>
      </c>
      <c r="V439" s="138"/>
      <c r="W439" s="129" t="s">
        <v>978</v>
      </c>
      <c r="X439" s="129"/>
      <c r="Y439" s="129"/>
      <c r="Z439" s="129"/>
      <c r="AA439" s="129"/>
      <c r="AB439" s="129"/>
      <c r="AC439" s="129"/>
      <c r="AD439" s="129"/>
      <c r="AE439" s="129"/>
      <c r="AF439" s="129" t="s">
        <v>101</v>
      </c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</row>
    <row r="440" spans="1:59" ht="90" outlineLevel="1" x14ac:dyDescent="0.2">
      <c r="A440" s="136"/>
      <c r="B440" s="137"/>
      <c r="C440" s="237" t="s">
        <v>379</v>
      </c>
      <c r="D440" s="238"/>
      <c r="E440" s="238"/>
      <c r="F440" s="238"/>
      <c r="G440" s="2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 t="s">
        <v>103</v>
      </c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56" t="str">
        <f>C440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40" s="129"/>
      <c r="BB440" s="129"/>
      <c r="BC440" s="129"/>
      <c r="BD440" s="129"/>
      <c r="BE440" s="129"/>
      <c r="BF440" s="129"/>
      <c r="BG440" s="129"/>
    </row>
    <row r="441" spans="1:59" ht="22.5" outlineLevel="1" x14ac:dyDescent="0.2">
      <c r="A441" s="149">
        <v>169</v>
      </c>
      <c r="B441" s="150" t="s">
        <v>633</v>
      </c>
      <c r="C441" s="166" t="s">
        <v>389</v>
      </c>
      <c r="D441" s="151" t="s">
        <v>99</v>
      </c>
      <c r="E441" s="152">
        <v>4</v>
      </c>
      <c r="F441" s="153"/>
      <c r="G441" s="154">
        <f>ROUND(E441*F441,2)</f>
        <v>0</v>
      </c>
      <c r="H441" s="153">
        <v>0</v>
      </c>
      <c r="I441" s="154">
        <f>ROUND(E441*H441,2)</f>
        <v>0</v>
      </c>
      <c r="J441" s="153">
        <v>6000</v>
      </c>
      <c r="K441" s="154">
        <f>ROUND(E441*J441,2)</f>
        <v>24000</v>
      </c>
      <c r="L441" s="154">
        <v>21</v>
      </c>
      <c r="M441" s="154">
        <f>G441*(1+L441/100)</f>
        <v>0</v>
      </c>
      <c r="N441" s="154">
        <v>0</v>
      </c>
      <c r="O441" s="154">
        <f>ROUND(E441*N441,2)</f>
        <v>0</v>
      </c>
      <c r="P441" s="154">
        <v>0</v>
      </c>
      <c r="Q441" s="154">
        <f>ROUND(E441*P441,2)</f>
        <v>0</v>
      </c>
      <c r="R441" s="154"/>
      <c r="S441" s="155" t="s">
        <v>100</v>
      </c>
      <c r="T441" s="138">
        <v>0</v>
      </c>
      <c r="U441" s="138">
        <f>ROUND(E441*T441,2)</f>
        <v>0</v>
      </c>
      <c r="V441" s="138"/>
      <c r="W441" s="129" t="s">
        <v>978</v>
      </c>
      <c r="X441" s="129"/>
      <c r="Y441" s="129"/>
      <c r="Z441" s="129"/>
      <c r="AA441" s="129"/>
      <c r="AB441" s="129"/>
      <c r="AC441" s="129"/>
      <c r="AD441" s="129"/>
      <c r="AE441" s="129"/>
      <c r="AF441" s="129" t="s">
        <v>101</v>
      </c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</row>
    <row r="442" spans="1:59" ht="135" outlineLevel="1" x14ac:dyDescent="0.2">
      <c r="A442" s="136"/>
      <c r="B442" s="137"/>
      <c r="C442" s="237" t="s">
        <v>390</v>
      </c>
      <c r="D442" s="238"/>
      <c r="E442" s="238"/>
      <c r="F442" s="238"/>
      <c r="G442" s="2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 t="s">
        <v>103</v>
      </c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56" t="str">
        <f>C442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42" s="129"/>
      <c r="BB442" s="129"/>
      <c r="BC442" s="129"/>
      <c r="BD442" s="129"/>
      <c r="BE442" s="129"/>
      <c r="BF442" s="129"/>
      <c r="BG442" s="129"/>
    </row>
    <row r="443" spans="1:59" ht="22.5" outlineLevel="1" x14ac:dyDescent="0.2">
      <c r="A443" s="149">
        <v>170</v>
      </c>
      <c r="B443" s="150" t="s">
        <v>634</v>
      </c>
      <c r="C443" s="166" t="s">
        <v>395</v>
      </c>
      <c r="D443" s="151" t="s">
        <v>99</v>
      </c>
      <c r="E443" s="152">
        <v>4</v>
      </c>
      <c r="F443" s="153"/>
      <c r="G443" s="154">
        <f>ROUND(E443*F443,2)</f>
        <v>0</v>
      </c>
      <c r="H443" s="153">
        <v>0</v>
      </c>
      <c r="I443" s="154">
        <f>ROUND(E443*H443,2)</f>
        <v>0</v>
      </c>
      <c r="J443" s="153">
        <v>1350</v>
      </c>
      <c r="K443" s="154">
        <f>ROUND(E443*J443,2)</f>
        <v>5400</v>
      </c>
      <c r="L443" s="154">
        <v>21</v>
      </c>
      <c r="M443" s="154">
        <f>G443*(1+L443/100)</f>
        <v>0</v>
      </c>
      <c r="N443" s="154">
        <v>0</v>
      </c>
      <c r="O443" s="154">
        <f>ROUND(E443*N443,2)</f>
        <v>0</v>
      </c>
      <c r="P443" s="154">
        <v>0</v>
      </c>
      <c r="Q443" s="154">
        <f>ROUND(E443*P443,2)</f>
        <v>0</v>
      </c>
      <c r="R443" s="154"/>
      <c r="S443" s="155" t="s">
        <v>100</v>
      </c>
      <c r="T443" s="138">
        <v>0</v>
      </c>
      <c r="U443" s="138">
        <f>ROUND(E443*T443,2)</f>
        <v>0</v>
      </c>
      <c r="V443" s="138"/>
      <c r="W443" s="129" t="s">
        <v>978</v>
      </c>
      <c r="X443" s="129"/>
      <c r="Y443" s="129"/>
      <c r="Z443" s="129"/>
      <c r="AA443" s="129"/>
      <c r="AB443" s="129"/>
      <c r="AC443" s="129"/>
      <c r="AD443" s="129"/>
      <c r="AE443" s="129"/>
      <c r="AF443" s="129" t="s">
        <v>101</v>
      </c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</row>
    <row r="444" spans="1:59" ht="33.75" outlineLevel="1" x14ac:dyDescent="0.2">
      <c r="A444" s="136"/>
      <c r="B444" s="137"/>
      <c r="C444" s="237" t="s">
        <v>396</v>
      </c>
      <c r="D444" s="238"/>
      <c r="E444" s="238"/>
      <c r="F444" s="238"/>
      <c r="G444" s="2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 t="s">
        <v>103</v>
      </c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</row>
    <row r="445" spans="1:59" ht="22.5" outlineLevel="1" x14ac:dyDescent="0.2">
      <c r="A445" s="149">
        <v>171</v>
      </c>
      <c r="B445" s="150" t="s">
        <v>635</v>
      </c>
      <c r="C445" s="166" t="s">
        <v>398</v>
      </c>
      <c r="D445" s="151" t="s">
        <v>99</v>
      </c>
      <c r="E445" s="152">
        <v>1</v>
      </c>
      <c r="F445" s="153"/>
      <c r="G445" s="154">
        <f>ROUND(E445*F445,2)</f>
        <v>0</v>
      </c>
      <c r="H445" s="153">
        <v>0</v>
      </c>
      <c r="I445" s="154">
        <f>ROUND(E445*H445,2)</f>
        <v>0</v>
      </c>
      <c r="J445" s="153">
        <v>3000</v>
      </c>
      <c r="K445" s="154">
        <f>ROUND(E445*J445,2)</f>
        <v>3000</v>
      </c>
      <c r="L445" s="154">
        <v>21</v>
      </c>
      <c r="M445" s="154">
        <f>G445*(1+L445/100)</f>
        <v>0</v>
      </c>
      <c r="N445" s="154">
        <v>0</v>
      </c>
      <c r="O445" s="154">
        <f>ROUND(E445*N445,2)</f>
        <v>0</v>
      </c>
      <c r="P445" s="154">
        <v>0</v>
      </c>
      <c r="Q445" s="154">
        <f>ROUND(E445*P445,2)</f>
        <v>0</v>
      </c>
      <c r="R445" s="154"/>
      <c r="S445" s="155" t="s">
        <v>100</v>
      </c>
      <c r="T445" s="138">
        <v>0</v>
      </c>
      <c r="U445" s="138">
        <f>ROUND(E445*T445,2)</f>
        <v>0</v>
      </c>
      <c r="V445" s="138"/>
      <c r="W445" s="129" t="s">
        <v>978</v>
      </c>
      <c r="X445" s="129"/>
      <c r="Y445" s="129"/>
      <c r="Z445" s="129"/>
      <c r="AA445" s="129"/>
      <c r="AB445" s="129"/>
      <c r="AC445" s="129"/>
      <c r="AD445" s="129"/>
      <c r="AE445" s="129"/>
      <c r="AF445" s="129" t="s">
        <v>101</v>
      </c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</row>
    <row r="446" spans="1:59" ht="33.75" outlineLevel="1" x14ac:dyDescent="0.2">
      <c r="A446" s="136"/>
      <c r="B446" s="137"/>
      <c r="C446" s="237" t="s">
        <v>399</v>
      </c>
      <c r="D446" s="238"/>
      <c r="E446" s="238"/>
      <c r="F446" s="238"/>
      <c r="G446" s="2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 t="s">
        <v>103</v>
      </c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</row>
    <row r="447" spans="1:59" x14ac:dyDescent="0.2">
      <c r="A447" s="143" t="s">
        <v>95</v>
      </c>
      <c r="B447" s="144" t="s">
        <v>69</v>
      </c>
      <c r="C447" s="165" t="s">
        <v>56</v>
      </c>
      <c r="D447" s="145"/>
      <c r="E447" s="146"/>
      <c r="F447" s="147"/>
      <c r="G447" s="147">
        <f>SUMIF(AF448:AF461,"&lt;&gt;NOR",G448:G461)</f>
        <v>0</v>
      </c>
      <c r="H447" s="147"/>
      <c r="I447" s="147">
        <f>SUM(I448:I461)</f>
        <v>0</v>
      </c>
      <c r="J447" s="147"/>
      <c r="K447" s="147">
        <f>SUM(K448:K461)</f>
        <v>111300</v>
      </c>
      <c r="L447" s="147"/>
      <c r="M447" s="147">
        <f>SUM(M448:M461)</f>
        <v>0</v>
      </c>
      <c r="N447" s="147"/>
      <c r="O447" s="147">
        <f>SUM(O448:O461)</f>
        <v>0</v>
      </c>
      <c r="P447" s="147"/>
      <c r="Q447" s="147">
        <f>SUM(Q448:Q461)</f>
        <v>0</v>
      </c>
      <c r="R447" s="147"/>
      <c r="S447" s="148"/>
      <c r="T447" s="142"/>
      <c r="U447" s="142">
        <f>SUM(U448:U461)</f>
        <v>0</v>
      </c>
      <c r="V447" s="142"/>
      <c r="AF447" t="s">
        <v>96</v>
      </c>
    </row>
    <row r="448" spans="1:59" ht="22.5" outlineLevel="1" x14ac:dyDescent="0.2">
      <c r="A448" s="149">
        <v>172</v>
      </c>
      <c r="B448" s="150" t="s">
        <v>636</v>
      </c>
      <c r="C448" s="166" t="s">
        <v>404</v>
      </c>
      <c r="D448" s="151" t="s">
        <v>99</v>
      </c>
      <c r="E448" s="152">
        <v>4</v>
      </c>
      <c r="F448" s="153"/>
      <c r="G448" s="154">
        <f>ROUND(E448*F448,2)</f>
        <v>0</v>
      </c>
      <c r="H448" s="153">
        <v>0</v>
      </c>
      <c r="I448" s="154">
        <f>ROUND(E448*H448,2)</f>
        <v>0</v>
      </c>
      <c r="J448" s="153">
        <v>8500</v>
      </c>
      <c r="K448" s="154">
        <f>ROUND(E448*J448,2)</f>
        <v>34000</v>
      </c>
      <c r="L448" s="154">
        <v>21</v>
      </c>
      <c r="M448" s="154">
        <f>G448*(1+L448/100)</f>
        <v>0</v>
      </c>
      <c r="N448" s="154">
        <v>0</v>
      </c>
      <c r="O448" s="154">
        <f>ROUND(E448*N448,2)</f>
        <v>0</v>
      </c>
      <c r="P448" s="154">
        <v>0</v>
      </c>
      <c r="Q448" s="154">
        <f>ROUND(E448*P448,2)</f>
        <v>0</v>
      </c>
      <c r="R448" s="154"/>
      <c r="S448" s="155" t="s">
        <v>100</v>
      </c>
      <c r="T448" s="138">
        <v>0</v>
      </c>
      <c r="U448" s="138">
        <f>ROUND(E448*T448,2)</f>
        <v>0</v>
      </c>
      <c r="V448" s="138"/>
      <c r="W448" s="129" t="s">
        <v>978</v>
      </c>
      <c r="X448" s="129"/>
      <c r="Y448" s="129"/>
      <c r="Z448" s="129"/>
      <c r="AA448" s="129"/>
      <c r="AB448" s="129"/>
      <c r="AC448" s="129"/>
      <c r="AD448" s="129"/>
      <c r="AE448" s="129"/>
      <c r="AF448" s="129" t="s">
        <v>101</v>
      </c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</row>
    <row r="449" spans="1:59" ht="101.25" outlineLevel="1" x14ac:dyDescent="0.2">
      <c r="A449" s="136"/>
      <c r="B449" s="137"/>
      <c r="C449" s="237" t="s">
        <v>460</v>
      </c>
      <c r="D449" s="238"/>
      <c r="E449" s="238"/>
      <c r="F449" s="238"/>
      <c r="G449" s="2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 t="s">
        <v>103</v>
      </c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56" t="str">
        <f>C449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49" s="129"/>
      <c r="BB449" s="129"/>
      <c r="BC449" s="129"/>
      <c r="BD449" s="129"/>
      <c r="BE449" s="129"/>
      <c r="BF449" s="129"/>
      <c r="BG449" s="129"/>
    </row>
    <row r="450" spans="1:59" ht="22.5" outlineLevel="1" x14ac:dyDescent="0.2">
      <c r="A450" s="149">
        <v>173</v>
      </c>
      <c r="B450" s="150" t="s">
        <v>637</v>
      </c>
      <c r="C450" s="166" t="s">
        <v>376</v>
      </c>
      <c r="D450" s="151" t="s">
        <v>99</v>
      </c>
      <c r="E450" s="152">
        <v>7</v>
      </c>
      <c r="F450" s="153"/>
      <c r="G450" s="154">
        <f>ROUND(E450*F450,2)</f>
        <v>0</v>
      </c>
      <c r="H450" s="153">
        <v>0</v>
      </c>
      <c r="I450" s="154">
        <f>ROUND(E450*H450,2)</f>
        <v>0</v>
      </c>
      <c r="J450" s="153">
        <v>3500</v>
      </c>
      <c r="K450" s="154">
        <f>ROUND(E450*J450,2)</f>
        <v>24500</v>
      </c>
      <c r="L450" s="154">
        <v>21</v>
      </c>
      <c r="M450" s="154">
        <f>G450*(1+L450/100)</f>
        <v>0</v>
      </c>
      <c r="N450" s="154">
        <v>0</v>
      </c>
      <c r="O450" s="154">
        <f>ROUND(E450*N450,2)</f>
        <v>0</v>
      </c>
      <c r="P450" s="154">
        <v>0</v>
      </c>
      <c r="Q450" s="154">
        <f>ROUND(E450*P450,2)</f>
        <v>0</v>
      </c>
      <c r="R450" s="154"/>
      <c r="S450" s="155" t="s">
        <v>100</v>
      </c>
      <c r="T450" s="138">
        <v>0</v>
      </c>
      <c r="U450" s="138">
        <f>ROUND(E450*T450,2)</f>
        <v>0</v>
      </c>
      <c r="V450" s="138"/>
      <c r="W450" s="129" t="s">
        <v>978</v>
      </c>
      <c r="X450" s="129"/>
      <c r="Y450" s="129"/>
      <c r="Z450" s="129"/>
      <c r="AA450" s="129"/>
      <c r="AB450" s="129"/>
      <c r="AC450" s="129"/>
      <c r="AD450" s="129"/>
      <c r="AE450" s="129"/>
      <c r="AF450" s="129" t="s">
        <v>101</v>
      </c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</row>
    <row r="451" spans="1:59" ht="67.5" outlineLevel="1" x14ac:dyDescent="0.2">
      <c r="A451" s="136"/>
      <c r="B451" s="137"/>
      <c r="C451" s="237" t="s">
        <v>377</v>
      </c>
      <c r="D451" s="238"/>
      <c r="E451" s="238"/>
      <c r="F451" s="238"/>
      <c r="G451" s="2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 t="s">
        <v>103</v>
      </c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56" t="str">
        <f>C451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51" s="129"/>
      <c r="BB451" s="129"/>
      <c r="BC451" s="129"/>
      <c r="BD451" s="129"/>
      <c r="BE451" s="129"/>
      <c r="BF451" s="129"/>
      <c r="BG451" s="129"/>
    </row>
    <row r="452" spans="1:59" ht="22.5" outlineLevel="1" x14ac:dyDescent="0.2">
      <c r="A452" s="149">
        <v>174</v>
      </c>
      <c r="B452" s="150" t="s">
        <v>638</v>
      </c>
      <c r="C452" s="166" t="s">
        <v>376</v>
      </c>
      <c r="D452" s="151" t="s">
        <v>99</v>
      </c>
      <c r="E452" s="152">
        <v>2</v>
      </c>
      <c r="F452" s="153"/>
      <c r="G452" s="154">
        <f>ROUND(E452*F452,2)</f>
        <v>0</v>
      </c>
      <c r="H452" s="153">
        <v>0</v>
      </c>
      <c r="I452" s="154">
        <f>ROUND(E452*H452,2)</f>
        <v>0</v>
      </c>
      <c r="J452" s="153">
        <v>6500</v>
      </c>
      <c r="K452" s="154">
        <f>ROUND(E452*J452,2)</f>
        <v>13000</v>
      </c>
      <c r="L452" s="154">
        <v>21</v>
      </c>
      <c r="M452" s="154">
        <f>G452*(1+L452/100)</f>
        <v>0</v>
      </c>
      <c r="N452" s="154">
        <v>0</v>
      </c>
      <c r="O452" s="154">
        <f>ROUND(E452*N452,2)</f>
        <v>0</v>
      </c>
      <c r="P452" s="154">
        <v>0</v>
      </c>
      <c r="Q452" s="154">
        <f>ROUND(E452*P452,2)</f>
        <v>0</v>
      </c>
      <c r="R452" s="154"/>
      <c r="S452" s="155" t="s">
        <v>100</v>
      </c>
      <c r="T452" s="138">
        <v>0</v>
      </c>
      <c r="U452" s="138">
        <f>ROUND(E452*T452,2)</f>
        <v>0</v>
      </c>
      <c r="V452" s="138"/>
      <c r="W452" s="129" t="s">
        <v>978</v>
      </c>
      <c r="X452" s="129"/>
      <c r="Y452" s="129"/>
      <c r="Z452" s="129"/>
      <c r="AA452" s="129"/>
      <c r="AB452" s="129"/>
      <c r="AC452" s="129"/>
      <c r="AD452" s="129"/>
      <c r="AE452" s="129"/>
      <c r="AF452" s="129" t="s">
        <v>101</v>
      </c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</row>
    <row r="453" spans="1:59" ht="67.5" outlineLevel="1" x14ac:dyDescent="0.2">
      <c r="A453" s="136"/>
      <c r="B453" s="137"/>
      <c r="C453" s="237" t="s">
        <v>381</v>
      </c>
      <c r="D453" s="238"/>
      <c r="E453" s="238"/>
      <c r="F453" s="238"/>
      <c r="G453" s="2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 t="s">
        <v>103</v>
      </c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56" t="str">
        <f>C453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53" s="129"/>
      <c r="BB453" s="129"/>
      <c r="BC453" s="129"/>
      <c r="BD453" s="129"/>
      <c r="BE453" s="129"/>
      <c r="BF453" s="129"/>
      <c r="BG453" s="129"/>
    </row>
    <row r="454" spans="1:59" ht="22.5" outlineLevel="1" x14ac:dyDescent="0.2">
      <c r="A454" s="149">
        <v>175</v>
      </c>
      <c r="B454" s="150" t="s">
        <v>639</v>
      </c>
      <c r="C454" s="166" t="s">
        <v>376</v>
      </c>
      <c r="D454" s="151" t="s">
        <v>99</v>
      </c>
      <c r="E454" s="152">
        <v>1</v>
      </c>
      <c r="F454" s="153"/>
      <c r="G454" s="154">
        <f>ROUND(E454*F454,2)</f>
        <v>0</v>
      </c>
      <c r="H454" s="153">
        <v>0</v>
      </c>
      <c r="I454" s="154">
        <f>ROUND(E454*H454,2)</f>
        <v>0</v>
      </c>
      <c r="J454" s="153">
        <v>7400</v>
      </c>
      <c r="K454" s="154">
        <f>ROUND(E454*J454,2)</f>
        <v>7400</v>
      </c>
      <c r="L454" s="154">
        <v>21</v>
      </c>
      <c r="M454" s="154">
        <f>G454*(1+L454/100)</f>
        <v>0</v>
      </c>
      <c r="N454" s="154">
        <v>0</v>
      </c>
      <c r="O454" s="154">
        <f>ROUND(E454*N454,2)</f>
        <v>0</v>
      </c>
      <c r="P454" s="154">
        <v>0</v>
      </c>
      <c r="Q454" s="154">
        <f>ROUND(E454*P454,2)</f>
        <v>0</v>
      </c>
      <c r="R454" s="154"/>
      <c r="S454" s="155" t="s">
        <v>100</v>
      </c>
      <c r="T454" s="138">
        <v>0</v>
      </c>
      <c r="U454" s="138">
        <f>ROUND(E454*T454,2)</f>
        <v>0</v>
      </c>
      <c r="V454" s="138"/>
      <c r="W454" s="129" t="s">
        <v>978</v>
      </c>
      <c r="X454" s="129"/>
      <c r="Y454" s="129"/>
      <c r="Z454" s="129"/>
      <c r="AA454" s="129"/>
      <c r="AB454" s="129"/>
      <c r="AC454" s="129"/>
      <c r="AD454" s="129"/>
      <c r="AE454" s="129"/>
      <c r="AF454" s="129" t="s">
        <v>101</v>
      </c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</row>
    <row r="455" spans="1:59" ht="90" outlineLevel="1" x14ac:dyDescent="0.2">
      <c r="A455" s="136"/>
      <c r="B455" s="137"/>
      <c r="C455" s="237" t="s">
        <v>379</v>
      </c>
      <c r="D455" s="238"/>
      <c r="E455" s="238"/>
      <c r="F455" s="238"/>
      <c r="G455" s="2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 t="s">
        <v>103</v>
      </c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56" t="str">
        <f>C455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55" s="129"/>
      <c r="BB455" s="129"/>
      <c r="BC455" s="129"/>
      <c r="BD455" s="129"/>
      <c r="BE455" s="129"/>
      <c r="BF455" s="129"/>
      <c r="BG455" s="129"/>
    </row>
    <row r="456" spans="1:59" ht="22.5" outlineLevel="1" x14ac:dyDescent="0.2">
      <c r="A456" s="149">
        <v>176</v>
      </c>
      <c r="B456" s="150" t="s">
        <v>640</v>
      </c>
      <c r="C456" s="166" t="s">
        <v>389</v>
      </c>
      <c r="D456" s="151" t="s">
        <v>99</v>
      </c>
      <c r="E456" s="152">
        <v>4</v>
      </c>
      <c r="F456" s="153"/>
      <c r="G456" s="154">
        <f>ROUND(E456*F456,2)</f>
        <v>0</v>
      </c>
      <c r="H456" s="153">
        <v>0</v>
      </c>
      <c r="I456" s="154">
        <f>ROUND(E456*H456,2)</f>
        <v>0</v>
      </c>
      <c r="J456" s="153">
        <v>6000</v>
      </c>
      <c r="K456" s="154">
        <f>ROUND(E456*J456,2)</f>
        <v>24000</v>
      </c>
      <c r="L456" s="154">
        <v>21</v>
      </c>
      <c r="M456" s="154">
        <f>G456*(1+L456/100)</f>
        <v>0</v>
      </c>
      <c r="N456" s="154">
        <v>0</v>
      </c>
      <c r="O456" s="154">
        <f>ROUND(E456*N456,2)</f>
        <v>0</v>
      </c>
      <c r="P456" s="154">
        <v>0</v>
      </c>
      <c r="Q456" s="154">
        <f>ROUND(E456*P456,2)</f>
        <v>0</v>
      </c>
      <c r="R456" s="154"/>
      <c r="S456" s="155" t="s">
        <v>100</v>
      </c>
      <c r="T456" s="138">
        <v>0</v>
      </c>
      <c r="U456" s="138">
        <f>ROUND(E456*T456,2)</f>
        <v>0</v>
      </c>
      <c r="V456" s="138"/>
      <c r="W456" s="129" t="s">
        <v>978</v>
      </c>
      <c r="X456" s="129"/>
      <c r="Y456" s="129"/>
      <c r="Z456" s="129"/>
      <c r="AA456" s="129"/>
      <c r="AB456" s="129"/>
      <c r="AC456" s="129"/>
      <c r="AD456" s="129"/>
      <c r="AE456" s="129"/>
      <c r="AF456" s="129" t="s">
        <v>101</v>
      </c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</row>
    <row r="457" spans="1:59" ht="135" outlineLevel="1" x14ac:dyDescent="0.2">
      <c r="A457" s="136"/>
      <c r="B457" s="137"/>
      <c r="C457" s="237" t="s">
        <v>390</v>
      </c>
      <c r="D457" s="238"/>
      <c r="E457" s="238"/>
      <c r="F457" s="238"/>
      <c r="G457" s="2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 t="s">
        <v>103</v>
      </c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56" t="str">
        <f>C457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57" s="129"/>
      <c r="BB457" s="129"/>
      <c r="BC457" s="129"/>
      <c r="BD457" s="129"/>
      <c r="BE457" s="129"/>
      <c r="BF457" s="129"/>
      <c r="BG457" s="129"/>
    </row>
    <row r="458" spans="1:59" ht="22.5" outlineLevel="1" x14ac:dyDescent="0.2">
      <c r="A458" s="149">
        <v>177</v>
      </c>
      <c r="B458" s="150" t="s">
        <v>641</v>
      </c>
      <c r="C458" s="166" t="s">
        <v>395</v>
      </c>
      <c r="D458" s="151" t="s">
        <v>99</v>
      </c>
      <c r="E458" s="152">
        <v>4</v>
      </c>
      <c r="F458" s="153"/>
      <c r="G458" s="154">
        <f>ROUND(E458*F458,2)</f>
        <v>0</v>
      </c>
      <c r="H458" s="153">
        <v>0</v>
      </c>
      <c r="I458" s="154">
        <f>ROUND(E458*H458,2)</f>
        <v>0</v>
      </c>
      <c r="J458" s="153">
        <v>1350</v>
      </c>
      <c r="K458" s="154">
        <f>ROUND(E458*J458,2)</f>
        <v>5400</v>
      </c>
      <c r="L458" s="154">
        <v>21</v>
      </c>
      <c r="M458" s="154">
        <f>G458*(1+L458/100)</f>
        <v>0</v>
      </c>
      <c r="N458" s="154">
        <v>0</v>
      </c>
      <c r="O458" s="154">
        <f>ROUND(E458*N458,2)</f>
        <v>0</v>
      </c>
      <c r="P458" s="154">
        <v>0</v>
      </c>
      <c r="Q458" s="154">
        <f>ROUND(E458*P458,2)</f>
        <v>0</v>
      </c>
      <c r="R458" s="154"/>
      <c r="S458" s="155" t="s">
        <v>100</v>
      </c>
      <c r="T458" s="138">
        <v>0</v>
      </c>
      <c r="U458" s="138">
        <f>ROUND(E458*T458,2)</f>
        <v>0</v>
      </c>
      <c r="V458" s="138"/>
      <c r="W458" s="129" t="s">
        <v>978</v>
      </c>
      <c r="X458" s="129"/>
      <c r="Y458" s="129"/>
      <c r="Z458" s="129"/>
      <c r="AA458" s="129"/>
      <c r="AB458" s="129"/>
      <c r="AC458" s="129"/>
      <c r="AD458" s="129"/>
      <c r="AE458" s="129"/>
      <c r="AF458" s="129" t="s">
        <v>101</v>
      </c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</row>
    <row r="459" spans="1:59" ht="33.75" outlineLevel="1" x14ac:dyDescent="0.2">
      <c r="A459" s="136"/>
      <c r="B459" s="137"/>
      <c r="C459" s="237" t="s">
        <v>396</v>
      </c>
      <c r="D459" s="238"/>
      <c r="E459" s="238"/>
      <c r="F459" s="238"/>
      <c r="G459" s="2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 t="s">
        <v>103</v>
      </c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</row>
    <row r="460" spans="1:59" ht="22.5" outlineLevel="1" x14ac:dyDescent="0.2">
      <c r="A460" s="149">
        <v>178</v>
      </c>
      <c r="B460" s="150" t="s">
        <v>642</v>
      </c>
      <c r="C460" s="166" t="s">
        <v>398</v>
      </c>
      <c r="D460" s="151" t="s">
        <v>99</v>
      </c>
      <c r="E460" s="152">
        <v>1</v>
      </c>
      <c r="F460" s="153"/>
      <c r="G460" s="154">
        <f>ROUND(E460*F460,2)</f>
        <v>0</v>
      </c>
      <c r="H460" s="153">
        <v>0</v>
      </c>
      <c r="I460" s="154">
        <f>ROUND(E460*H460,2)</f>
        <v>0</v>
      </c>
      <c r="J460" s="153">
        <v>3000</v>
      </c>
      <c r="K460" s="154">
        <f>ROUND(E460*J460,2)</f>
        <v>3000</v>
      </c>
      <c r="L460" s="154">
        <v>21</v>
      </c>
      <c r="M460" s="154">
        <f>G460*(1+L460/100)</f>
        <v>0</v>
      </c>
      <c r="N460" s="154">
        <v>0</v>
      </c>
      <c r="O460" s="154">
        <f>ROUND(E460*N460,2)</f>
        <v>0</v>
      </c>
      <c r="P460" s="154">
        <v>0</v>
      </c>
      <c r="Q460" s="154">
        <f>ROUND(E460*P460,2)</f>
        <v>0</v>
      </c>
      <c r="R460" s="154"/>
      <c r="S460" s="155" t="s">
        <v>100</v>
      </c>
      <c r="T460" s="138">
        <v>0</v>
      </c>
      <c r="U460" s="138">
        <f>ROUND(E460*T460,2)</f>
        <v>0</v>
      </c>
      <c r="V460" s="138"/>
      <c r="W460" s="129" t="s">
        <v>978</v>
      </c>
      <c r="X460" s="129"/>
      <c r="Y460" s="129"/>
      <c r="Z460" s="129"/>
      <c r="AA460" s="129"/>
      <c r="AB460" s="129"/>
      <c r="AC460" s="129"/>
      <c r="AD460" s="129"/>
      <c r="AE460" s="129"/>
      <c r="AF460" s="129" t="s">
        <v>101</v>
      </c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</row>
    <row r="461" spans="1:59" ht="33.75" outlineLevel="1" x14ac:dyDescent="0.2">
      <c r="A461" s="136"/>
      <c r="B461" s="137"/>
      <c r="C461" s="237" t="s">
        <v>399</v>
      </c>
      <c r="D461" s="238"/>
      <c r="E461" s="238"/>
      <c r="F461" s="238"/>
      <c r="G461" s="2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 t="s">
        <v>103</v>
      </c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</row>
    <row r="462" spans="1:59" x14ac:dyDescent="0.2">
      <c r="A462" s="143" t="s">
        <v>95</v>
      </c>
      <c r="B462" s="144" t="s">
        <v>70</v>
      </c>
      <c r="C462" s="165" t="s">
        <v>56</v>
      </c>
      <c r="D462" s="145"/>
      <c r="E462" s="146"/>
      <c r="F462" s="147"/>
      <c r="G462" s="147">
        <f>SUMIF(AF463:AF476,"&lt;&gt;NOR",G463:G476)</f>
        <v>0</v>
      </c>
      <c r="H462" s="147"/>
      <c r="I462" s="147">
        <f>SUM(I463:I476)</f>
        <v>0</v>
      </c>
      <c r="J462" s="147"/>
      <c r="K462" s="147">
        <f>SUM(K463:K476)</f>
        <v>111300</v>
      </c>
      <c r="L462" s="147"/>
      <c r="M462" s="147">
        <f>SUM(M463:M476)</f>
        <v>0</v>
      </c>
      <c r="N462" s="147"/>
      <c r="O462" s="147">
        <f>SUM(O463:O476)</f>
        <v>0</v>
      </c>
      <c r="P462" s="147"/>
      <c r="Q462" s="147">
        <f>SUM(Q463:Q476)</f>
        <v>0</v>
      </c>
      <c r="R462" s="147"/>
      <c r="S462" s="148"/>
      <c r="T462" s="142"/>
      <c r="U462" s="142">
        <f>SUM(U463:U476)</f>
        <v>0</v>
      </c>
      <c r="V462" s="142"/>
      <c r="AF462" t="s">
        <v>96</v>
      </c>
    </row>
    <row r="463" spans="1:59" ht="22.5" outlineLevel="1" x14ac:dyDescent="0.2">
      <c r="A463" s="149">
        <v>179</v>
      </c>
      <c r="B463" s="150" t="s">
        <v>643</v>
      </c>
      <c r="C463" s="166" t="s">
        <v>404</v>
      </c>
      <c r="D463" s="151" t="s">
        <v>99</v>
      </c>
      <c r="E463" s="152">
        <v>4</v>
      </c>
      <c r="F463" s="153"/>
      <c r="G463" s="154">
        <f>ROUND(E463*F463,2)</f>
        <v>0</v>
      </c>
      <c r="H463" s="153">
        <v>0</v>
      </c>
      <c r="I463" s="154">
        <f>ROUND(E463*H463,2)</f>
        <v>0</v>
      </c>
      <c r="J463" s="153">
        <v>8500</v>
      </c>
      <c r="K463" s="154">
        <f>ROUND(E463*J463,2)</f>
        <v>34000</v>
      </c>
      <c r="L463" s="154">
        <v>21</v>
      </c>
      <c r="M463" s="154">
        <f>G463*(1+L463/100)</f>
        <v>0</v>
      </c>
      <c r="N463" s="154">
        <v>0</v>
      </c>
      <c r="O463" s="154">
        <f>ROUND(E463*N463,2)</f>
        <v>0</v>
      </c>
      <c r="P463" s="154">
        <v>0</v>
      </c>
      <c r="Q463" s="154">
        <f>ROUND(E463*P463,2)</f>
        <v>0</v>
      </c>
      <c r="R463" s="154"/>
      <c r="S463" s="155" t="s">
        <v>100</v>
      </c>
      <c r="T463" s="138">
        <v>0</v>
      </c>
      <c r="U463" s="138">
        <f>ROUND(E463*T463,2)</f>
        <v>0</v>
      </c>
      <c r="V463" s="138"/>
      <c r="W463" s="129" t="s">
        <v>978</v>
      </c>
      <c r="X463" s="129"/>
      <c r="Y463" s="129"/>
      <c r="Z463" s="129"/>
      <c r="AA463" s="129"/>
      <c r="AB463" s="129"/>
      <c r="AC463" s="129"/>
      <c r="AD463" s="129"/>
      <c r="AE463" s="129"/>
      <c r="AF463" s="129" t="s">
        <v>101</v>
      </c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</row>
    <row r="464" spans="1:59" ht="101.25" outlineLevel="1" x14ac:dyDescent="0.2">
      <c r="A464" s="136"/>
      <c r="B464" s="137"/>
      <c r="C464" s="237" t="s">
        <v>460</v>
      </c>
      <c r="D464" s="238"/>
      <c r="E464" s="238"/>
      <c r="F464" s="238"/>
      <c r="G464" s="2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 t="s">
        <v>103</v>
      </c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56" t="str">
        <f>C464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64" s="129"/>
      <c r="BB464" s="129"/>
      <c r="BC464" s="129"/>
      <c r="BD464" s="129"/>
      <c r="BE464" s="129"/>
      <c r="BF464" s="129"/>
      <c r="BG464" s="129"/>
    </row>
    <row r="465" spans="1:59" ht="22.5" outlineLevel="1" x14ac:dyDescent="0.2">
      <c r="A465" s="149">
        <v>180</v>
      </c>
      <c r="B465" s="150" t="s">
        <v>644</v>
      </c>
      <c r="C465" s="166" t="s">
        <v>376</v>
      </c>
      <c r="D465" s="151" t="s">
        <v>99</v>
      </c>
      <c r="E465" s="152">
        <v>7</v>
      </c>
      <c r="F465" s="153"/>
      <c r="G465" s="154">
        <f>ROUND(E465*F465,2)</f>
        <v>0</v>
      </c>
      <c r="H465" s="153">
        <v>0</v>
      </c>
      <c r="I465" s="154">
        <f>ROUND(E465*H465,2)</f>
        <v>0</v>
      </c>
      <c r="J465" s="153">
        <v>3500</v>
      </c>
      <c r="K465" s="154">
        <f>ROUND(E465*J465,2)</f>
        <v>24500</v>
      </c>
      <c r="L465" s="154">
        <v>21</v>
      </c>
      <c r="M465" s="154">
        <f>G465*(1+L465/100)</f>
        <v>0</v>
      </c>
      <c r="N465" s="154">
        <v>0</v>
      </c>
      <c r="O465" s="154">
        <f>ROUND(E465*N465,2)</f>
        <v>0</v>
      </c>
      <c r="P465" s="154">
        <v>0</v>
      </c>
      <c r="Q465" s="154">
        <f>ROUND(E465*P465,2)</f>
        <v>0</v>
      </c>
      <c r="R465" s="154"/>
      <c r="S465" s="155" t="s">
        <v>100</v>
      </c>
      <c r="T465" s="138">
        <v>0</v>
      </c>
      <c r="U465" s="138">
        <f>ROUND(E465*T465,2)</f>
        <v>0</v>
      </c>
      <c r="V465" s="138"/>
      <c r="W465" s="129" t="s">
        <v>978</v>
      </c>
      <c r="X465" s="129"/>
      <c r="Y465" s="129"/>
      <c r="Z465" s="129"/>
      <c r="AA465" s="129"/>
      <c r="AB465" s="129"/>
      <c r="AC465" s="129"/>
      <c r="AD465" s="129"/>
      <c r="AE465" s="129"/>
      <c r="AF465" s="129" t="s">
        <v>101</v>
      </c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</row>
    <row r="466" spans="1:59" ht="67.5" outlineLevel="1" x14ac:dyDescent="0.2">
      <c r="A466" s="136"/>
      <c r="B466" s="137"/>
      <c r="C466" s="237" t="s">
        <v>377</v>
      </c>
      <c r="D466" s="238"/>
      <c r="E466" s="238"/>
      <c r="F466" s="238"/>
      <c r="G466" s="2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 t="s">
        <v>103</v>
      </c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56" t="str">
        <f>C466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66" s="129"/>
      <c r="BB466" s="129"/>
      <c r="BC466" s="129"/>
      <c r="BD466" s="129"/>
      <c r="BE466" s="129"/>
      <c r="BF466" s="129"/>
      <c r="BG466" s="129"/>
    </row>
    <row r="467" spans="1:59" ht="22.5" outlineLevel="1" x14ac:dyDescent="0.2">
      <c r="A467" s="149">
        <v>181</v>
      </c>
      <c r="B467" s="150" t="s">
        <v>645</v>
      </c>
      <c r="C467" s="166" t="s">
        <v>376</v>
      </c>
      <c r="D467" s="151" t="s">
        <v>99</v>
      </c>
      <c r="E467" s="152">
        <v>2</v>
      </c>
      <c r="F467" s="153"/>
      <c r="G467" s="154">
        <f>ROUND(E467*F467,2)</f>
        <v>0</v>
      </c>
      <c r="H467" s="153">
        <v>0</v>
      </c>
      <c r="I467" s="154">
        <f>ROUND(E467*H467,2)</f>
        <v>0</v>
      </c>
      <c r="J467" s="153">
        <v>6500</v>
      </c>
      <c r="K467" s="154">
        <f>ROUND(E467*J467,2)</f>
        <v>13000</v>
      </c>
      <c r="L467" s="154">
        <v>21</v>
      </c>
      <c r="M467" s="154">
        <f>G467*(1+L467/100)</f>
        <v>0</v>
      </c>
      <c r="N467" s="154">
        <v>0</v>
      </c>
      <c r="O467" s="154">
        <f>ROUND(E467*N467,2)</f>
        <v>0</v>
      </c>
      <c r="P467" s="154">
        <v>0</v>
      </c>
      <c r="Q467" s="154">
        <f>ROUND(E467*P467,2)</f>
        <v>0</v>
      </c>
      <c r="R467" s="154"/>
      <c r="S467" s="155" t="s">
        <v>100</v>
      </c>
      <c r="T467" s="138">
        <v>0</v>
      </c>
      <c r="U467" s="138">
        <f>ROUND(E467*T467,2)</f>
        <v>0</v>
      </c>
      <c r="V467" s="138"/>
      <c r="W467" s="129" t="s">
        <v>978</v>
      </c>
      <c r="X467" s="129"/>
      <c r="Y467" s="129"/>
      <c r="Z467" s="129"/>
      <c r="AA467" s="129"/>
      <c r="AB467" s="129"/>
      <c r="AC467" s="129"/>
      <c r="AD467" s="129"/>
      <c r="AE467" s="129"/>
      <c r="AF467" s="129" t="s">
        <v>101</v>
      </c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</row>
    <row r="468" spans="1:59" ht="67.5" outlineLevel="1" x14ac:dyDescent="0.2">
      <c r="A468" s="136"/>
      <c r="B468" s="137"/>
      <c r="C468" s="237" t="s">
        <v>381</v>
      </c>
      <c r="D468" s="238"/>
      <c r="E468" s="238"/>
      <c r="F468" s="238"/>
      <c r="G468" s="2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 t="s">
        <v>103</v>
      </c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56" t="str">
        <f>C468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68" s="129"/>
      <c r="BB468" s="129"/>
      <c r="BC468" s="129"/>
      <c r="BD468" s="129"/>
      <c r="BE468" s="129"/>
      <c r="BF468" s="129"/>
      <c r="BG468" s="129"/>
    </row>
    <row r="469" spans="1:59" ht="22.5" outlineLevel="1" x14ac:dyDescent="0.2">
      <c r="A469" s="149">
        <v>182</v>
      </c>
      <c r="B469" s="150" t="s">
        <v>646</v>
      </c>
      <c r="C469" s="166" t="s">
        <v>376</v>
      </c>
      <c r="D469" s="151" t="s">
        <v>99</v>
      </c>
      <c r="E469" s="152">
        <v>1</v>
      </c>
      <c r="F469" s="153"/>
      <c r="G469" s="154">
        <f>ROUND(E469*F469,2)</f>
        <v>0</v>
      </c>
      <c r="H469" s="153">
        <v>0</v>
      </c>
      <c r="I469" s="154">
        <f>ROUND(E469*H469,2)</f>
        <v>0</v>
      </c>
      <c r="J469" s="153">
        <v>7400</v>
      </c>
      <c r="K469" s="154">
        <f>ROUND(E469*J469,2)</f>
        <v>7400</v>
      </c>
      <c r="L469" s="154">
        <v>21</v>
      </c>
      <c r="M469" s="154">
        <f>G469*(1+L469/100)</f>
        <v>0</v>
      </c>
      <c r="N469" s="154">
        <v>0</v>
      </c>
      <c r="O469" s="154">
        <f>ROUND(E469*N469,2)</f>
        <v>0</v>
      </c>
      <c r="P469" s="154">
        <v>0</v>
      </c>
      <c r="Q469" s="154">
        <f>ROUND(E469*P469,2)</f>
        <v>0</v>
      </c>
      <c r="R469" s="154"/>
      <c r="S469" s="155" t="s">
        <v>100</v>
      </c>
      <c r="T469" s="138">
        <v>0</v>
      </c>
      <c r="U469" s="138">
        <f>ROUND(E469*T469,2)</f>
        <v>0</v>
      </c>
      <c r="V469" s="138"/>
      <c r="W469" s="129" t="s">
        <v>978</v>
      </c>
      <c r="X469" s="129"/>
      <c r="Y469" s="129"/>
      <c r="Z469" s="129"/>
      <c r="AA469" s="129"/>
      <c r="AB469" s="129"/>
      <c r="AC469" s="129"/>
      <c r="AD469" s="129"/>
      <c r="AE469" s="129"/>
      <c r="AF469" s="129" t="s">
        <v>101</v>
      </c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</row>
    <row r="470" spans="1:59" ht="90" outlineLevel="1" x14ac:dyDescent="0.2">
      <c r="A470" s="136"/>
      <c r="B470" s="137"/>
      <c r="C470" s="237" t="s">
        <v>379</v>
      </c>
      <c r="D470" s="238"/>
      <c r="E470" s="238"/>
      <c r="F470" s="238"/>
      <c r="G470" s="2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 t="s">
        <v>103</v>
      </c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56" t="str">
        <f>C470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70" s="129"/>
      <c r="BB470" s="129"/>
      <c r="BC470" s="129"/>
      <c r="BD470" s="129"/>
      <c r="BE470" s="129"/>
      <c r="BF470" s="129"/>
      <c r="BG470" s="129"/>
    </row>
    <row r="471" spans="1:59" ht="22.5" outlineLevel="1" x14ac:dyDescent="0.2">
      <c r="A471" s="149">
        <v>183</v>
      </c>
      <c r="B471" s="150" t="s">
        <v>647</v>
      </c>
      <c r="C471" s="166" t="s">
        <v>389</v>
      </c>
      <c r="D471" s="151" t="s">
        <v>99</v>
      </c>
      <c r="E471" s="152">
        <v>4</v>
      </c>
      <c r="F471" s="153"/>
      <c r="G471" s="154">
        <f>ROUND(E471*F471,2)</f>
        <v>0</v>
      </c>
      <c r="H471" s="153">
        <v>0</v>
      </c>
      <c r="I471" s="154">
        <f>ROUND(E471*H471,2)</f>
        <v>0</v>
      </c>
      <c r="J471" s="153">
        <v>6000</v>
      </c>
      <c r="K471" s="154">
        <f>ROUND(E471*J471,2)</f>
        <v>24000</v>
      </c>
      <c r="L471" s="154">
        <v>21</v>
      </c>
      <c r="M471" s="154">
        <f>G471*(1+L471/100)</f>
        <v>0</v>
      </c>
      <c r="N471" s="154">
        <v>0</v>
      </c>
      <c r="O471" s="154">
        <f>ROUND(E471*N471,2)</f>
        <v>0</v>
      </c>
      <c r="P471" s="154">
        <v>0</v>
      </c>
      <c r="Q471" s="154">
        <f>ROUND(E471*P471,2)</f>
        <v>0</v>
      </c>
      <c r="R471" s="154"/>
      <c r="S471" s="155" t="s">
        <v>100</v>
      </c>
      <c r="T471" s="138">
        <v>0</v>
      </c>
      <c r="U471" s="138">
        <f>ROUND(E471*T471,2)</f>
        <v>0</v>
      </c>
      <c r="V471" s="138"/>
      <c r="W471" s="129" t="s">
        <v>978</v>
      </c>
      <c r="X471" s="129"/>
      <c r="Y471" s="129"/>
      <c r="Z471" s="129"/>
      <c r="AA471" s="129"/>
      <c r="AB471" s="129"/>
      <c r="AC471" s="129"/>
      <c r="AD471" s="129"/>
      <c r="AE471" s="129"/>
      <c r="AF471" s="129" t="s">
        <v>101</v>
      </c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</row>
    <row r="472" spans="1:59" ht="135" outlineLevel="1" x14ac:dyDescent="0.2">
      <c r="A472" s="136"/>
      <c r="B472" s="137"/>
      <c r="C472" s="237" t="s">
        <v>390</v>
      </c>
      <c r="D472" s="238"/>
      <c r="E472" s="238"/>
      <c r="F472" s="238"/>
      <c r="G472" s="2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 t="s">
        <v>103</v>
      </c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56" t="str">
        <f>C472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72" s="129"/>
      <c r="BB472" s="129"/>
      <c r="BC472" s="129"/>
      <c r="BD472" s="129"/>
      <c r="BE472" s="129"/>
      <c r="BF472" s="129"/>
      <c r="BG472" s="129"/>
    </row>
    <row r="473" spans="1:59" ht="22.5" outlineLevel="1" x14ac:dyDescent="0.2">
      <c r="A473" s="149">
        <v>184</v>
      </c>
      <c r="B473" s="150" t="s">
        <v>648</v>
      </c>
      <c r="C473" s="166" t="s">
        <v>395</v>
      </c>
      <c r="D473" s="151" t="s">
        <v>99</v>
      </c>
      <c r="E473" s="152">
        <v>4</v>
      </c>
      <c r="F473" s="153"/>
      <c r="G473" s="154">
        <f>ROUND(E473*F473,2)</f>
        <v>0</v>
      </c>
      <c r="H473" s="153">
        <v>0</v>
      </c>
      <c r="I473" s="154">
        <f>ROUND(E473*H473,2)</f>
        <v>0</v>
      </c>
      <c r="J473" s="153">
        <v>1350</v>
      </c>
      <c r="K473" s="154">
        <f>ROUND(E473*J473,2)</f>
        <v>5400</v>
      </c>
      <c r="L473" s="154">
        <v>21</v>
      </c>
      <c r="M473" s="154">
        <f>G473*(1+L473/100)</f>
        <v>0</v>
      </c>
      <c r="N473" s="154">
        <v>0</v>
      </c>
      <c r="O473" s="154">
        <f>ROUND(E473*N473,2)</f>
        <v>0</v>
      </c>
      <c r="P473" s="154">
        <v>0</v>
      </c>
      <c r="Q473" s="154">
        <f>ROUND(E473*P473,2)</f>
        <v>0</v>
      </c>
      <c r="R473" s="154"/>
      <c r="S473" s="155" t="s">
        <v>100</v>
      </c>
      <c r="T473" s="138">
        <v>0</v>
      </c>
      <c r="U473" s="138">
        <f>ROUND(E473*T473,2)</f>
        <v>0</v>
      </c>
      <c r="V473" s="138"/>
      <c r="W473" s="129" t="s">
        <v>978</v>
      </c>
      <c r="X473" s="129"/>
      <c r="Y473" s="129"/>
      <c r="Z473" s="129"/>
      <c r="AA473" s="129"/>
      <c r="AB473" s="129"/>
      <c r="AC473" s="129"/>
      <c r="AD473" s="129"/>
      <c r="AE473" s="129"/>
      <c r="AF473" s="129" t="s">
        <v>101</v>
      </c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</row>
    <row r="474" spans="1:59" ht="33.75" outlineLevel="1" x14ac:dyDescent="0.2">
      <c r="A474" s="136"/>
      <c r="B474" s="137"/>
      <c r="C474" s="237" t="s">
        <v>396</v>
      </c>
      <c r="D474" s="238"/>
      <c r="E474" s="238"/>
      <c r="F474" s="238"/>
      <c r="G474" s="2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 t="s">
        <v>103</v>
      </c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</row>
    <row r="475" spans="1:59" ht="22.5" outlineLevel="1" x14ac:dyDescent="0.2">
      <c r="A475" s="149">
        <v>185</v>
      </c>
      <c r="B475" s="150" t="s">
        <v>649</v>
      </c>
      <c r="C475" s="166" t="s">
        <v>398</v>
      </c>
      <c r="D475" s="151" t="s">
        <v>99</v>
      </c>
      <c r="E475" s="152">
        <v>1</v>
      </c>
      <c r="F475" s="153"/>
      <c r="G475" s="154">
        <f>ROUND(E475*F475,2)</f>
        <v>0</v>
      </c>
      <c r="H475" s="153">
        <v>0</v>
      </c>
      <c r="I475" s="154">
        <f>ROUND(E475*H475,2)</f>
        <v>0</v>
      </c>
      <c r="J475" s="153">
        <v>3000</v>
      </c>
      <c r="K475" s="154">
        <f>ROUND(E475*J475,2)</f>
        <v>3000</v>
      </c>
      <c r="L475" s="154">
        <v>21</v>
      </c>
      <c r="M475" s="154">
        <f>G475*(1+L475/100)</f>
        <v>0</v>
      </c>
      <c r="N475" s="154">
        <v>0</v>
      </c>
      <c r="O475" s="154">
        <f>ROUND(E475*N475,2)</f>
        <v>0</v>
      </c>
      <c r="P475" s="154">
        <v>0</v>
      </c>
      <c r="Q475" s="154">
        <f>ROUND(E475*P475,2)</f>
        <v>0</v>
      </c>
      <c r="R475" s="154"/>
      <c r="S475" s="155" t="s">
        <v>100</v>
      </c>
      <c r="T475" s="138">
        <v>0</v>
      </c>
      <c r="U475" s="138">
        <f>ROUND(E475*T475,2)</f>
        <v>0</v>
      </c>
      <c r="V475" s="138"/>
      <c r="W475" s="129" t="s">
        <v>978</v>
      </c>
      <c r="X475" s="129"/>
      <c r="Y475" s="129"/>
      <c r="Z475" s="129"/>
      <c r="AA475" s="129"/>
      <c r="AB475" s="129"/>
      <c r="AC475" s="129"/>
      <c r="AD475" s="129"/>
      <c r="AE475" s="129"/>
      <c r="AF475" s="129" t="s">
        <v>101</v>
      </c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</row>
    <row r="476" spans="1:59" ht="33.75" outlineLevel="1" x14ac:dyDescent="0.2">
      <c r="A476" s="136"/>
      <c r="B476" s="137"/>
      <c r="C476" s="237" t="s">
        <v>399</v>
      </c>
      <c r="D476" s="238"/>
      <c r="E476" s="238"/>
      <c r="F476" s="238"/>
      <c r="G476" s="2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 t="s">
        <v>103</v>
      </c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</row>
    <row r="477" spans="1:59" x14ac:dyDescent="0.2">
      <c r="A477" s="143" t="s">
        <v>95</v>
      </c>
      <c r="B477" s="144" t="s">
        <v>71</v>
      </c>
      <c r="C477" s="165" t="s">
        <v>56</v>
      </c>
      <c r="D477" s="145"/>
      <c r="E477" s="146"/>
      <c r="F477" s="147"/>
      <c r="G477" s="147">
        <f>SUMIF(AF478:AF491,"&lt;&gt;NOR",G478:G491)</f>
        <v>0</v>
      </c>
      <c r="H477" s="147"/>
      <c r="I477" s="147">
        <f>SUM(I478:I491)</f>
        <v>0</v>
      </c>
      <c r="J477" s="147"/>
      <c r="K477" s="147">
        <f>SUM(K478:K491)</f>
        <v>111300</v>
      </c>
      <c r="L477" s="147"/>
      <c r="M477" s="147">
        <f>SUM(M478:M491)</f>
        <v>0</v>
      </c>
      <c r="N477" s="147"/>
      <c r="O477" s="147">
        <f>SUM(O478:O491)</f>
        <v>0</v>
      </c>
      <c r="P477" s="147"/>
      <c r="Q477" s="147">
        <f>SUM(Q478:Q491)</f>
        <v>0</v>
      </c>
      <c r="R477" s="147"/>
      <c r="S477" s="148"/>
      <c r="T477" s="142"/>
      <c r="U477" s="142">
        <f>SUM(U478:U491)</f>
        <v>0</v>
      </c>
      <c r="V477" s="142"/>
      <c r="AF477" t="s">
        <v>96</v>
      </c>
    </row>
    <row r="478" spans="1:59" ht="22.5" outlineLevel="1" x14ac:dyDescent="0.2">
      <c r="A478" s="149">
        <v>186</v>
      </c>
      <c r="B478" s="150" t="s">
        <v>650</v>
      </c>
      <c r="C478" s="166" t="s">
        <v>404</v>
      </c>
      <c r="D478" s="151" t="s">
        <v>99</v>
      </c>
      <c r="E478" s="152">
        <v>4</v>
      </c>
      <c r="F478" s="153"/>
      <c r="G478" s="154">
        <f>ROUND(E478*F478,2)</f>
        <v>0</v>
      </c>
      <c r="H478" s="153">
        <v>0</v>
      </c>
      <c r="I478" s="154">
        <f>ROUND(E478*H478,2)</f>
        <v>0</v>
      </c>
      <c r="J478" s="153">
        <v>8500</v>
      </c>
      <c r="K478" s="154">
        <f>ROUND(E478*J478,2)</f>
        <v>34000</v>
      </c>
      <c r="L478" s="154">
        <v>21</v>
      </c>
      <c r="M478" s="154">
        <f>G478*(1+L478/100)</f>
        <v>0</v>
      </c>
      <c r="N478" s="154">
        <v>0</v>
      </c>
      <c r="O478" s="154">
        <f>ROUND(E478*N478,2)</f>
        <v>0</v>
      </c>
      <c r="P478" s="154">
        <v>0</v>
      </c>
      <c r="Q478" s="154">
        <f>ROUND(E478*P478,2)</f>
        <v>0</v>
      </c>
      <c r="R478" s="154"/>
      <c r="S478" s="155" t="s">
        <v>100</v>
      </c>
      <c r="T478" s="138">
        <v>0</v>
      </c>
      <c r="U478" s="138">
        <f>ROUND(E478*T478,2)</f>
        <v>0</v>
      </c>
      <c r="V478" s="138"/>
      <c r="W478" s="129" t="s">
        <v>978</v>
      </c>
      <c r="X478" s="129"/>
      <c r="Y478" s="129"/>
      <c r="Z478" s="129"/>
      <c r="AA478" s="129"/>
      <c r="AB478" s="129"/>
      <c r="AC478" s="129"/>
      <c r="AD478" s="129"/>
      <c r="AE478" s="129"/>
      <c r="AF478" s="129" t="s">
        <v>101</v>
      </c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</row>
    <row r="479" spans="1:59" ht="101.25" outlineLevel="1" x14ac:dyDescent="0.2">
      <c r="A479" s="136"/>
      <c r="B479" s="137"/>
      <c r="C479" s="237" t="s">
        <v>460</v>
      </c>
      <c r="D479" s="238"/>
      <c r="E479" s="238"/>
      <c r="F479" s="238"/>
      <c r="G479" s="2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 t="s">
        <v>103</v>
      </c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56" t="str">
        <f>C479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79" s="129"/>
      <c r="BB479" s="129"/>
      <c r="BC479" s="129"/>
      <c r="BD479" s="129"/>
      <c r="BE479" s="129"/>
      <c r="BF479" s="129"/>
      <c r="BG479" s="129"/>
    </row>
    <row r="480" spans="1:59" ht="22.5" outlineLevel="1" x14ac:dyDescent="0.2">
      <c r="A480" s="149">
        <v>187</v>
      </c>
      <c r="B480" s="150" t="s">
        <v>651</v>
      </c>
      <c r="C480" s="166" t="s">
        <v>376</v>
      </c>
      <c r="D480" s="151" t="s">
        <v>99</v>
      </c>
      <c r="E480" s="152">
        <v>7</v>
      </c>
      <c r="F480" s="153"/>
      <c r="G480" s="154">
        <f>ROUND(E480*F480,2)</f>
        <v>0</v>
      </c>
      <c r="H480" s="153">
        <v>0</v>
      </c>
      <c r="I480" s="154">
        <f>ROUND(E480*H480,2)</f>
        <v>0</v>
      </c>
      <c r="J480" s="153">
        <v>3500</v>
      </c>
      <c r="K480" s="154">
        <f>ROUND(E480*J480,2)</f>
        <v>24500</v>
      </c>
      <c r="L480" s="154">
        <v>21</v>
      </c>
      <c r="M480" s="154">
        <f>G480*(1+L480/100)</f>
        <v>0</v>
      </c>
      <c r="N480" s="154">
        <v>0</v>
      </c>
      <c r="O480" s="154">
        <f>ROUND(E480*N480,2)</f>
        <v>0</v>
      </c>
      <c r="P480" s="154">
        <v>0</v>
      </c>
      <c r="Q480" s="154">
        <f>ROUND(E480*P480,2)</f>
        <v>0</v>
      </c>
      <c r="R480" s="154"/>
      <c r="S480" s="155" t="s">
        <v>100</v>
      </c>
      <c r="T480" s="138">
        <v>0</v>
      </c>
      <c r="U480" s="138">
        <f>ROUND(E480*T480,2)</f>
        <v>0</v>
      </c>
      <c r="V480" s="138"/>
      <c r="W480" s="129" t="s">
        <v>978</v>
      </c>
      <c r="X480" s="129"/>
      <c r="Y480" s="129"/>
      <c r="Z480" s="129"/>
      <c r="AA480" s="129"/>
      <c r="AB480" s="129"/>
      <c r="AC480" s="129"/>
      <c r="AD480" s="129"/>
      <c r="AE480" s="129"/>
      <c r="AF480" s="129" t="s">
        <v>101</v>
      </c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</row>
    <row r="481" spans="1:59" ht="67.5" outlineLevel="1" x14ac:dyDescent="0.2">
      <c r="A481" s="136"/>
      <c r="B481" s="137"/>
      <c r="C481" s="237" t="s">
        <v>377</v>
      </c>
      <c r="D481" s="238"/>
      <c r="E481" s="238"/>
      <c r="F481" s="238"/>
      <c r="G481" s="2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 t="s">
        <v>103</v>
      </c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56" t="str">
        <f>C481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81" s="129"/>
      <c r="BB481" s="129"/>
      <c r="BC481" s="129"/>
      <c r="BD481" s="129"/>
      <c r="BE481" s="129"/>
      <c r="BF481" s="129"/>
      <c r="BG481" s="129"/>
    </row>
    <row r="482" spans="1:59" ht="22.5" outlineLevel="1" x14ac:dyDescent="0.2">
      <c r="A482" s="149">
        <v>188</v>
      </c>
      <c r="B482" s="150" t="s">
        <v>652</v>
      </c>
      <c r="C482" s="166" t="s">
        <v>376</v>
      </c>
      <c r="D482" s="151" t="s">
        <v>99</v>
      </c>
      <c r="E482" s="152">
        <v>2</v>
      </c>
      <c r="F482" s="153"/>
      <c r="G482" s="154">
        <f>ROUND(E482*F482,2)</f>
        <v>0</v>
      </c>
      <c r="H482" s="153">
        <v>0</v>
      </c>
      <c r="I482" s="154">
        <f>ROUND(E482*H482,2)</f>
        <v>0</v>
      </c>
      <c r="J482" s="153">
        <v>6500</v>
      </c>
      <c r="K482" s="154">
        <f>ROUND(E482*J482,2)</f>
        <v>13000</v>
      </c>
      <c r="L482" s="154">
        <v>21</v>
      </c>
      <c r="M482" s="154">
        <f>G482*(1+L482/100)</f>
        <v>0</v>
      </c>
      <c r="N482" s="154">
        <v>0</v>
      </c>
      <c r="O482" s="154">
        <f>ROUND(E482*N482,2)</f>
        <v>0</v>
      </c>
      <c r="P482" s="154">
        <v>0</v>
      </c>
      <c r="Q482" s="154">
        <f>ROUND(E482*P482,2)</f>
        <v>0</v>
      </c>
      <c r="R482" s="154"/>
      <c r="S482" s="155" t="s">
        <v>100</v>
      </c>
      <c r="T482" s="138">
        <v>0</v>
      </c>
      <c r="U482" s="138">
        <f>ROUND(E482*T482,2)</f>
        <v>0</v>
      </c>
      <c r="V482" s="138"/>
      <c r="W482" s="129" t="s">
        <v>978</v>
      </c>
      <c r="X482" s="129"/>
      <c r="Y482" s="129"/>
      <c r="Z482" s="129"/>
      <c r="AA482" s="129"/>
      <c r="AB482" s="129"/>
      <c r="AC482" s="129"/>
      <c r="AD482" s="129"/>
      <c r="AE482" s="129"/>
      <c r="AF482" s="129" t="s">
        <v>101</v>
      </c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</row>
    <row r="483" spans="1:59" ht="67.5" outlineLevel="1" x14ac:dyDescent="0.2">
      <c r="A483" s="136"/>
      <c r="B483" s="137"/>
      <c r="C483" s="237" t="s">
        <v>381</v>
      </c>
      <c r="D483" s="238"/>
      <c r="E483" s="238"/>
      <c r="F483" s="238"/>
      <c r="G483" s="2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 t="s">
        <v>103</v>
      </c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56" t="str">
        <f>C483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83" s="129"/>
      <c r="BB483" s="129"/>
      <c r="BC483" s="129"/>
      <c r="BD483" s="129"/>
      <c r="BE483" s="129"/>
      <c r="BF483" s="129"/>
      <c r="BG483" s="129"/>
    </row>
    <row r="484" spans="1:59" ht="22.5" outlineLevel="1" x14ac:dyDescent="0.2">
      <c r="A484" s="149">
        <v>189</v>
      </c>
      <c r="B484" s="150" t="s">
        <v>653</v>
      </c>
      <c r="C484" s="166" t="s">
        <v>376</v>
      </c>
      <c r="D484" s="151" t="s">
        <v>99</v>
      </c>
      <c r="E484" s="152">
        <v>1</v>
      </c>
      <c r="F484" s="153"/>
      <c r="G484" s="154">
        <f>ROUND(E484*F484,2)</f>
        <v>0</v>
      </c>
      <c r="H484" s="153">
        <v>0</v>
      </c>
      <c r="I484" s="154">
        <f>ROUND(E484*H484,2)</f>
        <v>0</v>
      </c>
      <c r="J484" s="153">
        <v>7400</v>
      </c>
      <c r="K484" s="154">
        <f>ROUND(E484*J484,2)</f>
        <v>7400</v>
      </c>
      <c r="L484" s="154">
        <v>21</v>
      </c>
      <c r="M484" s="154">
        <f>G484*(1+L484/100)</f>
        <v>0</v>
      </c>
      <c r="N484" s="154">
        <v>0</v>
      </c>
      <c r="O484" s="154">
        <f>ROUND(E484*N484,2)</f>
        <v>0</v>
      </c>
      <c r="P484" s="154">
        <v>0</v>
      </c>
      <c r="Q484" s="154">
        <f>ROUND(E484*P484,2)</f>
        <v>0</v>
      </c>
      <c r="R484" s="154"/>
      <c r="S484" s="155" t="s">
        <v>100</v>
      </c>
      <c r="T484" s="138">
        <v>0</v>
      </c>
      <c r="U484" s="138">
        <f>ROUND(E484*T484,2)</f>
        <v>0</v>
      </c>
      <c r="V484" s="138"/>
      <c r="W484" s="129" t="s">
        <v>978</v>
      </c>
      <c r="X484" s="129"/>
      <c r="Y484" s="129"/>
      <c r="Z484" s="129"/>
      <c r="AA484" s="129"/>
      <c r="AB484" s="129"/>
      <c r="AC484" s="129"/>
      <c r="AD484" s="129"/>
      <c r="AE484" s="129"/>
      <c r="AF484" s="129" t="s">
        <v>101</v>
      </c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</row>
    <row r="485" spans="1:59" ht="90" outlineLevel="1" x14ac:dyDescent="0.2">
      <c r="A485" s="136"/>
      <c r="B485" s="137"/>
      <c r="C485" s="237" t="s">
        <v>379</v>
      </c>
      <c r="D485" s="238"/>
      <c r="E485" s="238"/>
      <c r="F485" s="238"/>
      <c r="G485" s="2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 t="s">
        <v>103</v>
      </c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56" t="str">
        <f>C485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85" s="129"/>
      <c r="BB485" s="129"/>
      <c r="BC485" s="129"/>
      <c r="BD485" s="129"/>
      <c r="BE485" s="129"/>
      <c r="BF485" s="129"/>
      <c r="BG485" s="129"/>
    </row>
    <row r="486" spans="1:59" ht="22.5" outlineLevel="1" x14ac:dyDescent="0.2">
      <c r="A486" s="149">
        <v>190</v>
      </c>
      <c r="B486" s="150" t="s">
        <v>654</v>
      </c>
      <c r="C486" s="166" t="s">
        <v>389</v>
      </c>
      <c r="D486" s="151" t="s">
        <v>99</v>
      </c>
      <c r="E486" s="152">
        <v>4</v>
      </c>
      <c r="F486" s="153"/>
      <c r="G486" s="154">
        <f>ROUND(E486*F486,2)</f>
        <v>0</v>
      </c>
      <c r="H486" s="153">
        <v>0</v>
      </c>
      <c r="I486" s="154">
        <f>ROUND(E486*H486,2)</f>
        <v>0</v>
      </c>
      <c r="J486" s="153">
        <v>6000</v>
      </c>
      <c r="K486" s="154">
        <f>ROUND(E486*J486,2)</f>
        <v>24000</v>
      </c>
      <c r="L486" s="154">
        <v>21</v>
      </c>
      <c r="M486" s="154">
        <f>G486*(1+L486/100)</f>
        <v>0</v>
      </c>
      <c r="N486" s="154">
        <v>0</v>
      </c>
      <c r="O486" s="154">
        <f>ROUND(E486*N486,2)</f>
        <v>0</v>
      </c>
      <c r="P486" s="154">
        <v>0</v>
      </c>
      <c r="Q486" s="154">
        <f>ROUND(E486*P486,2)</f>
        <v>0</v>
      </c>
      <c r="R486" s="154"/>
      <c r="S486" s="155" t="s">
        <v>100</v>
      </c>
      <c r="T486" s="138">
        <v>0</v>
      </c>
      <c r="U486" s="138">
        <f>ROUND(E486*T486,2)</f>
        <v>0</v>
      </c>
      <c r="V486" s="138"/>
      <c r="W486" s="129" t="s">
        <v>978</v>
      </c>
      <c r="X486" s="129"/>
      <c r="Y486" s="129"/>
      <c r="Z486" s="129"/>
      <c r="AA486" s="129"/>
      <c r="AB486" s="129"/>
      <c r="AC486" s="129"/>
      <c r="AD486" s="129"/>
      <c r="AE486" s="129"/>
      <c r="AF486" s="129" t="s">
        <v>101</v>
      </c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</row>
    <row r="487" spans="1:59" ht="135" outlineLevel="1" x14ac:dyDescent="0.2">
      <c r="A487" s="136"/>
      <c r="B487" s="137"/>
      <c r="C487" s="237" t="s">
        <v>390</v>
      </c>
      <c r="D487" s="238"/>
      <c r="E487" s="238"/>
      <c r="F487" s="238"/>
      <c r="G487" s="2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 t="s">
        <v>103</v>
      </c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56" t="str">
        <f>C487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87" s="129"/>
      <c r="BB487" s="129"/>
      <c r="BC487" s="129"/>
      <c r="BD487" s="129"/>
      <c r="BE487" s="129"/>
      <c r="BF487" s="129"/>
      <c r="BG487" s="129"/>
    </row>
    <row r="488" spans="1:59" ht="22.5" outlineLevel="1" x14ac:dyDescent="0.2">
      <c r="A488" s="149">
        <v>191</v>
      </c>
      <c r="B488" s="150" t="s">
        <v>655</v>
      </c>
      <c r="C488" s="166" t="s">
        <v>395</v>
      </c>
      <c r="D488" s="151" t="s">
        <v>99</v>
      </c>
      <c r="E488" s="152">
        <v>4</v>
      </c>
      <c r="F488" s="153"/>
      <c r="G488" s="154">
        <f>ROUND(E488*F488,2)</f>
        <v>0</v>
      </c>
      <c r="H488" s="153">
        <v>0</v>
      </c>
      <c r="I488" s="154">
        <f>ROUND(E488*H488,2)</f>
        <v>0</v>
      </c>
      <c r="J488" s="153">
        <v>1350</v>
      </c>
      <c r="K488" s="154">
        <f>ROUND(E488*J488,2)</f>
        <v>5400</v>
      </c>
      <c r="L488" s="154">
        <v>21</v>
      </c>
      <c r="M488" s="154">
        <f>G488*(1+L488/100)</f>
        <v>0</v>
      </c>
      <c r="N488" s="154">
        <v>0</v>
      </c>
      <c r="O488" s="154">
        <f>ROUND(E488*N488,2)</f>
        <v>0</v>
      </c>
      <c r="P488" s="154">
        <v>0</v>
      </c>
      <c r="Q488" s="154">
        <f>ROUND(E488*P488,2)</f>
        <v>0</v>
      </c>
      <c r="R488" s="154"/>
      <c r="S488" s="155" t="s">
        <v>100</v>
      </c>
      <c r="T488" s="138">
        <v>0</v>
      </c>
      <c r="U488" s="138">
        <f>ROUND(E488*T488,2)</f>
        <v>0</v>
      </c>
      <c r="V488" s="138"/>
      <c r="W488" s="129" t="s">
        <v>978</v>
      </c>
      <c r="X488" s="129"/>
      <c r="Y488" s="129"/>
      <c r="Z488" s="129"/>
      <c r="AA488" s="129"/>
      <c r="AB488" s="129"/>
      <c r="AC488" s="129"/>
      <c r="AD488" s="129"/>
      <c r="AE488" s="129"/>
      <c r="AF488" s="129" t="s">
        <v>101</v>
      </c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</row>
    <row r="489" spans="1:59" ht="33.75" outlineLevel="1" x14ac:dyDescent="0.2">
      <c r="A489" s="136"/>
      <c r="B489" s="137"/>
      <c r="C489" s="237" t="s">
        <v>396</v>
      </c>
      <c r="D489" s="238"/>
      <c r="E489" s="238"/>
      <c r="F489" s="238"/>
      <c r="G489" s="2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 t="s">
        <v>103</v>
      </c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</row>
    <row r="490" spans="1:59" ht="22.5" outlineLevel="1" x14ac:dyDescent="0.2">
      <c r="A490" s="149">
        <v>192</v>
      </c>
      <c r="B490" s="150" t="s">
        <v>656</v>
      </c>
      <c r="C490" s="166" t="s">
        <v>398</v>
      </c>
      <c r="D490" s="151" t="s">
        <v>99</v>
      </c>
      <c r="E490" s="152">
        <v>1</v>
      </c>
      <c r="F490" s="153"/>
      <c r="G490" s="154">
        <f>ROUND(E490*F490,2)</f>
        <v>0</v>
      </c>
      <c r="H490" s="153">
        <v>0</v>
      </c>
      <c r="I490" s="154">
        <f>ROUND(E490*H490,2)</f>
        <v>0</v>
      </c>
      <c r="J490" s="153">
        <v>3000</v>
      </c>
      <c r="K490" s="154">
        <f>ROUND(E490*J490,2)</f>
        <v>3000</v>
      </c>
      <c r="L490" s="154">
        <v>21</v>
      </c>
      <c r="M490" s="154">
        <f>G490*(1+L490/100)</f>
        <v>0</v>
      </c>
      <c r="N490" s="154">
        <v>0</v>
      </c>
      <c r="O490" s="154">
        <f>ROUND(E490*N490,2)</f>
        <v>0</v>
      </c>
      <c r="P490" s="154">
        <v>0</v>
      </c>
      <c r="Q490" s="154">
        <f>ROUND(E490*P490,2)</f>
        <v>0</v>
      </c>
      <c r="R490" s="154"/>
      <c r="S490" s="155" t="s">
        <v>100</v>
      </c>
      <c r="T490" s="138">
        <v>0</v>
      </c>
      <c r="U490" s="138">
        <f>ROUND(E490*T490,2)</f>
        <v>0</v>
      </c>
      <c r="V490" s="138"/>
      <c r="W490" s="129" t="s">
        <v>978</v>
      </c>
      <c r="X490" s="129"/>
      <c r="Y490" s="129"/>
      <c r="Z490" s="129"/>
      <c r="AA490" s="129"/>
      <c r="AB490" s="129"/>
      <c r="AC490" s="129"/>
      <c r="AD490" s="129"/>
      <c r="AE490" s="129"/>
      <c r="AF490" s="129" t="s">
        <v>101</v>
      </c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</row>
    <row r="491" spans="1:59" ht="33.75" outlineLevel="1" x14ac:dyDescent="0.2">
      <c r="A491" s="136"/>
      <c r="B491" s="137"/>
      <c r="C491" s="237" t="s">
        <v>399</v>
      </c>
      <c r="D491" s="238"/>
      <c r="E491" s="238"/>
      <c r="F491" s="238"/>
      <c r="G491" s="2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 t="s">
        <v>103</v>
      </c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</row>
    <row r="492" spans="1:59" x14ac:dyDescent="0.2">
      <c r="A492" s="233"/>
      <c r="B492" s="6"/>
      <c r="C492" s="169"/>
      <c r="D492" s="8"/>
      <c r="E492" s="233"/>
      <c r="F492" s="233"/>
      <c r="G492" s="23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AD492">
        <v>15</v>
      </c>
      <c r="AE492">
        <v>21</v>
      </c>
    </row>
    <row r="493" spans="1:59" x14ac:dyDescent="0.2">
      <c r="A493" s="132"/>
      <c r="B493" s="133" t="s">
        <v>26</v>
      </c>
      <c r="C493" s="170"/>
      <c r="D493" s="134"/>
      <c r="E493" s="135"/>
      <c r="F493" s="135"/>
      <c r="G493" s="164">
        <f>G8+G194+G223+G264+G267+G270+G273+G290+G432+G447+G462+G477</f>
        <v>0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AD493">
        <f>SUMIF(L7:L491,AD492,G7:G491)</f>
        <v>0</v>
      </c>
      <c r="AE493">
        <f>SUMIF(L7:L491,AE492,G7:G491)</f>
        <v>0</v>
      </c>
      <c r="AF493" t="s">
        <v>657</v>
      </c>
    </row>
    <row r="494" spans="1:59" x14ac:dyDescent="0.2">
      <c r="A494" s="232" t="s">
        <v>658</v>
      </c>
      <c r="B494" s="232"/>
      <c r="C494" s="169"/>
      <c r="D494" s="8"/>
      <c r="E494" s="233"/>
      <c r="F494" s="233"/>
      <c r="G494" s="23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59" x14ac:dyDescent="0.2">
      <c r="A495" s="233"/>
      <c r="B495" s="6" t="s">
        <v>659</v>
      </c>
      <c r="C495" s="169" t="s">
        <v>660</v>
      </c>
      <c r="D495" s="8"/>
      <c r="E495" s="233"/>
      <c r="F495" s="233"/>
      <c r="G495" s="23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AF495" t="s">
        <v>661</v>
      </c>
    </row>
    <row r="496" spans="1:59" ht="25.5" x14ac:dyDescent="0.2">
      <c r="A496" s="233"/>
      <c r="B496" s="6" t="s">
        <v>662</v>
      </c>
      <c r="C496" s="169" t="s">
        <v>663</v>
      </c>
      <c r="D496" s="8"/>
      <c r="E496" s="233"/>
      <c r="F496" s="233"/>
      <c r="G496" s="23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AF496" t="s">
        <v>664</v>
      </c>
    </row>
    <row r="497" spans="1:32" x14ac:dyDescent="0.2">
      <c r="A497" s="233"/>
      <c r="B497" s="6"/>
      <c r="C497" s="169" t="s">
        <v>665</v>
      </c>
      <c r="D497" s="8"/>
      <c r="E497" s="233"/>
      <c r="F497" s="233"/>
      <c r="G497" s="23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AF497" t="s">
        <v>666</v>
      </c>
    </row>
    <row r="498" spans="1:32" x14ac:dyDescent="0.2">
      <c r="A498" s="233"/>
      <c r="B498" s="6"/>
      <c r="C498" s="169"/>
      <c r="D498" s="8"/>
      <c r="E498" s="233"/>
      <c r="F498" s="233"/>
      <c r="G498" s="23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32" ht="11.25" customHeight="1" x14ac:dyDescent="0.2">
      <c r="A499" s="233"/>
      <c r="B499" s="6"/>
      <c r="C499" s="169"/>
      <c r="D499" s="8"/>
      <c r="E499" s="233"/>
      <c r="F499" s="233"/>
      <c r="G499" s="23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32" hidden="1" x14ac:dyDescent="0.2">
      <c r="A500" s="233"/>
      <c r="B500" s="6"/>
      <c r="C500" s="169"/>
      <c r="D500" s="8"/>
      <c r="E500" s="233"/>
      <c r="F500" s="233"/>
      <c r="G500" s="23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32" x14ac:dyDescent="0.2">
      <c r="A501" s="233" t="s">
        <v>667</v>
      </c>
      <c r="B501" s="233"/>
      <c r="C501" s="234"/>
      <c r="D501" s="8"/>
      <c r="E501" s="233"/>
      <c r="F501" s="233"/>
      <c r="G501" s="23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32" x14ac:dyDescent="0.2">
      <c r="A502" s="239"/>
      <c r="B502" s="240"/>
      <c r="C502" s="241"/>
      <c r="D502" s="240"/>
      <c r="E502" s="240"/>
      <c r="F502" s="240"/>
      <c r="G502" s="242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AF502" t="s">
        <v>668</v>
      </c>
    </row>
    <row r="503" spans="1:32" x14ac:dyDescent="0.2">
      <c r="A503" s="243"/>
      <c r="B503" s="244"/>
      <c r="C503" s="245"/>
      <c r="D503" s="244"/>
      <c r="E503" s="244"/>
      <c r="F503" s="244"/>
      <c r="G503" s="24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32" x14ac:dyDescent="0.2">
      <c r="A504" s="243"/>
      <c r="B504" s="244"/>
      <c r="C504" s="245"/>
      <c r="D504" s="244"/>
      <c r="E504" s="244"/>
      <c r="F504" s="244"/>
      <c r="G504" s="24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32" x14ac:dyDescent="0.2">
      <c r="A505" s="243"/>
      <c r="B505" s="244"/>
      <c r="C505" s="245"/>
      <c r="D505" s="244"/>
      <c r="E505" s="244"/>
      <c r="F505" s="244"/>
      <c r="G505" s="24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32" x14ac:dyDescent="0.2">
      <c r="A506" s="247"/>
      <c r="B506" s="248"/>
      <c r="C506" s="249"/>
      <c r="D506" s="248"/>
      <c r="E506" s="248"/>
      <c r="F506" s="248"/>
      <c r="G506" s="250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32" x14ac:dyDescent="0.2">
      <c r="A507" s="233"/>
      <c r="B507" s="6"/>
      <c r="C507" s="169"/>
      <c r="D507" s="8"/>
      <c r="E507" s="233"/>
      <c r="F507" s="233"/>
      <c r="G507" s="23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32" x14ac:dyDescent="0.2">
      <c r="C508" s="171"/>
      <c r="D508" s="120"/>
      <c r="AF508" t="s">
        <v>674</v>
      </c>
    </row>
    <row r="509" spans="1:32" x14ac:dyDescent="0.2">
      <c r="B509" s="37" t="s">
        <v>972</v>
      </c>
      <c r="C509" s="1"/>
      <c r="F509" s="86"/>
      <c r="I509" s="1"/>
      <c r="J509" s="88"/>
    </row>
    <row r="510" spans="1:32" x14ac:dyDescent="0.2">
      <c r="B510" s="37"/>
      <c r="C510" s="1"/>
      <c r="F510" s="86"/>
      <c r="G510" s="86" t="s">
        <v>973</v>
      </c>
      <c r="H510" s="87" t="s">
        <v>974</v>
      </c>
      <c r="I510" s="86" t="s">
        <v>975</v>
      </c>
      <c r="J510" s="88"/>
    </row>
    <row r="511" spans="1:32" x14ac:dyDescent="0.2">
      <c r="B511" s="172" t="s">
        <v>976</v>
      </c>
      <c r="C511" s="322" t="s">
        <v>977</v>
      </c>
      <c r="D511" s="323"/>
      <c r="E511" s="323"/>
      <c r="F511" s="324"/>
      <c r="G511" s="176">
        <f>SUM(G31,G362,G389,G395)</f>
        <v>0</v>
      </c>
      <c r="H511" s="177">
        <f>0.21*G511</f>
        <v>0</v>
      </c>
      <c r="I511" s="176">
        <f>G511+H511</f>
        <v>0</v>
      </c>
      <c r="J511" s="1"/>
    </row>
    <row r="512" spans="1:32" x14ac:dyDescent="0.2">
      <c r="B512" s="172" t="s">
        <v>978</v>
      </c>
      <c r="C512" s="322" t="s">
        <v>979</v>
      </c>
      <c r="D512" s="323"/>
      <c r="E512" s="323"/>
      <c r="F512" s="324"/>
      <c r="G512" s="176">
        <f>G493-G511</f>
        <v>0</v>
      </c>
      <c r="H512" s="177">
        <f>0.21*G512</f>
        <v>0</v>
      </c>
      <c r="I512" s="176">
        <f>G512+H512</f>
        <v>0</v>
      </c>
      <c r="J512" s="1"/>
    </row>
    <row r="513" spans="2:10" x14ac:dyDescent="0.2">
      <c r="B513" s="172"/>
      <c r="C513" s="322" t="s">
        <v>980</v>
      </c>
      <c r="D513" s="323"/>
      <c r="E513" s="323"/>
      <c r="F513" s="324"/>
      <c r="G513" s="176">
        <f>SUM(G511:G512)</f>
        <v>0</v>
      </c>
      <c r="H513" s="176">
        <f t="shared" ref="H513:I513" si="0">SUM(H511:H512)</f>
        <v>0</v>
      </c>
      <c r="I513" s="176">
        <f t="shared" si="0"/>
        <v>0</v>
      </c>
      <c r="J513" s="1"/>
    </row>
    <row r="514" spans="2:10" x14ac:dyDescent="0.2">
      <c r="D514" s="120"/>
    </row>
    <row r="515" spans="2:10" x14ac:dyDescent="0.2">
      <c r="D515" s="120"/>
    </row>
    <row r="516" spans="2:10" x14ac:dyDescent="0.2">
      <c r="D516" s="120"/>
    </row>
    <row r="517" spans="2:10" x14ac:dyDescent="0.2">
      <c r="D517" s="120"/>
    </row>
    <row r="518" spans="2:10" x14ac:dyDescent="0.2">
      <c r="D518" s="120"/>
    </row>
    <row r="519" spans="2:10" x14ac:dyDescent="0.2">
      <c r="D519" s="120"/>
    </row>
    <row r="520" spans="2:10" x14ac:dyDescent="0.2">
      <c r="D520" s="120"/>
    </row>
    <row r="521" spans="2:10" x14ac:dyDescent="0.2">
      <c r="D521" s="120"/>
    </row>
    <row r="522" spans="2:10" x14ac:dyDescent="0.2">
      <c r="D522" s="120"/>
    </row>
    <row r="523" spans="2:10" x14ac:dyDescent="0.2">
      <c r="D523" s="120"/>
    </row>
    <row r="524" spans="2:10" x14ac:dyDescent="0.2">
      <c r="D524" s="120"/>
    </row>
    <row r="525" spans="2:10" x14ac:dyDescent="0.2">
      <c r="D525" s="120"/>
    </row>
    <row r="526" spans="2:10" x14ac:dyDescent="0.2">
      <c r="D526" s="120"/>
    </row>
    <row r="527" spans="2:10" x14ac:dyDescent="0.2">
      <c r="D527" s="120"/>
    </row>
    <row r="528" spans="2:10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  <row r="4709" spans="4:4" x14ac:dyDescent="0.2">
      <c r="D4709" s="120"/>
    </row>
    <row r="4710" spans="4:4" x14ac:dyDescent="0.2">
      <c r="D4710" s="120"/>
    </row>
    <row r="4711" spans="4:4" x14ac:dyDescent="0.2">
      <c r="D4711" s="120"/>
    </row>
    <row r="4712" spans="4:4" x14ac:dyDescent="0.2">
      <c r="D4712" s="120"/>
    </row>
    <row r="4713" spans="4:4" x14ac:dyDescent="0.2">
      <c r="D4713" s="120"/>
    </row>
    <row r="4714" spans="4:4" x14ac:dyDescent="0.2">
      <c r="D4714" s="120"/>
    </row>
    <row r="4715" spans="4:4" x14ac:dyDescent="0.2">
      <c r="D4715" s="120"/>
    </row>
    <row r="4716" spans="4:4" x14ac:dyDescent="0.2">
      <c r="D4716" s="120"/>
    </row>
    <row r="4717" spans="4:4" x14ac:dyDescent="0.2">
      <c r="D4717" s="120"/>
    </row>
    <row r="4718" spans="4:4" x14ac:dyDescent="0.2">
      <c r="D4718" s="120"/>
    </row>
    <row r="4719" spans="4:4" x14ac:dyDescent="0.2">
      <c r="D4719" s="120"/>
    </row>
    <row r="4720" spans="4:4" x14ac:dyDescent="0.2">
      <c r="D4720" s="120"/>
    </row>
    <row r="4721" spans="4:4" x14ac:dyDescent="0.2">
      <c r="D4721" s="120"/>
    </row>
    <row r="4722" spans="4:4" x14ac:dyDescent="0.2">
      <c r="D4722" s="120"/>
    </row>
    <row r="4723" spans="4:4" x14ac:dyDescent="0.2">
      <c r="D4723" s="120"/>
    </row>
    <row r="4724" spans="4:4" x14ac:dyDescent="0.2">
      <c r="D4724" s="120"/>
    </row>
    <row r="4725" spans="4:4" x14ac:dyDescent="0.2">
      <c r="D4725" s="120"/>
    </row>
    <row r="4726" spans="4:4" x14ac:dyDescent="0.2">
      <c r="D4726" s="120"/>
    </row>
    <row r="4727" spans="4:4" x14ac:dyDescent="0.2">
      <c r="D4727" s="120"/>
    </row>
    <row r="4728" spans="4:4" x14ac:dyDescent="0.2">
      <c r="D4728" s="120"/>
    </row>
    <row r="4729" spans="4:4" x14ac:dyDescent="0.2">
      <c r="D4729" s="120"/>
    </row>
    <row r="4730" spans="4:4" x14ac:dyDescent="0.2">
      <c r="D4730" s="120"/>
    </row>
    <row r="4731" spans="4:4" x14ac:dyDescent="0.2">
      <c r="D4731" s="120"/>
    </row>
    <row r="4732" spans="4:4" x14ac:dyDescent="0.2">
      <c r="D4732" s="120"/>
    </row>
    <row r="4733" spans="4:4" x14ac:dyDescent="0.2">
      <c r="D4733" s="120"/>
    </row>
    <row r="4734" spans="4:4" x14ac:dyDescent="0.2">
      <c r="D4734" s="120"/>
    </row>
    <row r="4735" spans="4:4" x14ac:dyDescent="0.2">
      <c r="D4735" s="120"/>
    </row>
    <row r="4736" spans="4:4" x14ac:dyDescent="0.2">
      <c r="D4736" s="120"/>
    </row>
    <row r="4737" spans="4:4" x14ac:dyDescent="0.2">
      <c r="D4737" s="120"/>
    </row>
    <row r="4738" spans="4:4" x14ac:dyDescent="0.2">
      <c r="D4738" s="120"/>
    </row>
    <row r="4739" spans="4:4" x14ac:dyDescent="0.2">
      <c r="D4739" s="120"/>
    </row>
    <row r="4740" spans="4:4" x14ac:dyDescent="0.2">
      <c r="D4740" s="120"/>
    </row>
    <row r="4741" spans="4:4" x14ac:dyDescent="0.2">
      <c r="D4741" s="120"/>
    </row>
    <row r="4742" spans="4:4" x14ac:dyDescent="0.2">
      <c r="D4742" s="120"/>
    </row>
    <row r="4743" spans="4:4" x14ac:dyDescent="0.2">
      <c r="D4743" s="120"/>
    </row>
    <row r="4744" spans="4:4" x14ac:dyDescent="0.2">
      <c r="D4744" s="120"/>
    </row>
    <row r="4745" spans="4:4" x14ac:dyDescent="0.2">
      <c r="D4745" s="120"/>
    </row>
    <row r="4746" spans="4:4" x14ac:dyDescent="0.2">
      <c r="D4746" s="120"/>
    </row>
    <row r="4747" spans="4:4" x14ac:dyDescent="0.2">
      <c r="D4747" s="120"/>
    </row>
    <row r="4748" spans="4:4" x14ac:dyDescent="0.2">
      <c r="D4748" s="120"/>
    </row>
    <row r="4749" spans="4:4" x14ac:dyDescent="0.2">
      <c r="D4749" s="120"/>
    </row>
    <row r="4750" spans="4:4" x14ac:dyDescent="0.2">
      <c r="D4750" s="120"/>
    </row>
    <row r="4751" spans="4:4" x14ac:dyDescent="0.2">
      <c r="D4751" s="120"/>
    </row>
    <row r="4752" spans="4:4" x14ac:dyDescent="0.2">
      <c r="D4752" s="120"/>
    </row>
    <row r="4753" spans="4:4" x14ac:dyDescent="0.2">
      <c r="D4753" s="120"/>
    </row>
    <row r="4754" spans="4:4" x14ac:dyDescent="0.2">
      <c r="D4754" s="120"/>
    </row>
    <row r="4755" spans="4:4" x14ac:dyDescent="0.2">
      <c r="D4755" s="120"/>
    </row>
    <row r="4756" spans="4:4" x14ac:dyDescent="0.2">
      <c r="D4756" s="120"/>
    </row>
    <row r="4757" spans="4:4" x14ac:dyDescent="0.2">
      <c r="D4757" s="120"/>
    </row>
    <row r="4758" spans="4:4" x14ac:dyDescent="0.2">
      <c r="D4758" s="120"/>
    </row>
    <row r="4759" spans="4:4" x14ac:dyDescent="0.2">
      <c r="D4759" s="120"/>
    </row>
    <row r="4760" spans="4:4" x14ac:dyDescent="0.2">
      <c r="D4760" s="120"/>
    </row>
    <row r="4761" spans="4:4" x14ac:dyDescent="0.2">
      <c r="D4761" s="120"/>
    </row>
    <row r="4762" spans="4:4" x14ac:dyDescent="0.2">
      <c r="D4762" s="120"/>
    </row>
    <row r="4763" spans="4:4" x14ac:dyDescent="0.2">
      <c r="D4763" s="120"/>
    </row>
    <row r="4764" spans="4:4" x14ac:dyDescent="0.2">
      <c r="D4764" s="120"/>
    </row>
    <row r="4765" spans="4:4" x14ac:dyDescent="0.2">
      <c r="D4765" s="120"/>
    </row>
    <row r="4766" spans="4:4" x14ac:dyDescent="0.2">
      <c r="D4766" s="120"/>
    </row>
    <row r="4767" spans="4:4" x14ac:dyDescent="0.2">
      <c r="D4767" s="120"/>
    </row>
    <row r="4768" spans="4:4" x14ac:dyDescent="0.2">
      <c r="D4768" s="120"/>
    </row>
    <row r="4769" spans="4:4" x14ac:dyDescent="0.2">
      <c r="D4769" s="120"/>
    </row>
    <row r="4770" spans="4:4" x14ac:dyDescent="0.2">
      <c r="D4770" s="120"/>
    </row>
    <row r="4771" spans="4:4" x14ac:dyDescent="0.2">
      <c r="D4771" s="120"/>
    </row>
    <row r="4772" spans="4:4" x14ac:dyDescent="0.2">
      <c r="D4772" s="120"/>
    </row>
    <row r="4773" spans="4:4" x14ac:dyDescent="0.2">
      <c r="D4773" s="120"/>
    </row>
    <row r="4774" spans="4:4" x14ac:dyDescent="0.2">
      <c r="D4774" s="120"/>
    </row>
    <row r="4775" spans="4:4" x14ac:dyDescent="0.2">
      <c r="D4775" s="120"/>
    </row>
    <row r="4776" spans="4:4" x14ac:dyDescent="0.2">
      <c r="D4776" s="120"/>
    </row>
    <row r="4777" spans="4:4" x14ac:dyDescent="0.2">
      <c r="D4777" s="120"/>
    </row>
    <row r="4778" spans="4:4" x14ac:dyDescent="0.2">
      <c r="D4778" s="120"/>
    </row>
    <row r="4779" spans="4:4" x14ac:dyDescent="0.2">
      <c r="D4779" s="120"/>
    </row>
    <row r="4780" spans="4:4" x14ac:dyDescent="0.2">
      <c r="D4780" s="120"/>
    </row>
    <row r="4781" spans="4:4" x14ac:dyDescent="0.2">
      <c r="D4781" s="120"/>
    </row>
    <row r="4782" spans="4:4" x14ac:dyDescent="0.2">
      <c r="D4782" s="120"/>
    </row>
    <row r="4783" spans="4:4" x14ac:dyDescent="0.2">
      <c r="D4783" s="120"/>
    </row>
    <row r="4784" spans="4:4" x14ac:dyDescent="0.2">
      <c r="D4784" s="120"/>
    </row>
    <row r="4785" spans="4:4" x14ac:dyDescent="0.2">
      <c r="D4785" s="120"/>
    </row>
    <row r="4786" spans="4:4" x14ac:dyDescent="0.2">
      <c r="D4786" s="120"/>
    </row>
    <row r="4787" spans="4:4" x14ac:dyDescent="0.2">
      <c r="D4787" s="120"/>
    </row>
    <row r="4788" spans="4:4" x14ac:dyDescent="0.2">
      <c r="D4788" s="120"/>
    </row>
    <row r="4789" spans="4:4" x14ac:dyDescent="0.2">
      <c r="D4789" s="120"/>
    </row>
    <row r="4790" spans="4:4" x14ac:dyDescent="0.2">
      <c r="D4790" s="120"/>
    </row>
    <row r="4791" spans="4:4" x14ac:dyDescent="0.2">
      <c r="D4791" s="120"/>
    </row>
    <row r="4792" spans="4:4" x14ac:dyDescent="0.2">
      <c r="D4792" s="120"/>
    </row>
    <row r="4793" spans="4:4" x14ac:dyDescent="0.2">
      <c r="D4793" s="120"/>
    </row>
    <row r="4794" spans="4:4" x14ac:dyDescent="0.2">
      <c r="D4794" s="120"/>
    </row>
    <row r="4795" spans="4:4" x14ac:dyDescent="0.2">
      <c r="D4795" s="120"/>
    </row>
    <row r="4796" spans="4:4" x14ac:dyDescent="0.2">
      <c r="D4796" s="120"/>
    </row>
    <row r="4797" spans="4:4" x14ac:dyDescent="0.2">
      <c r="D4797" s="120"/>
    </row>
    <row r="4798" spans="4:4" x14ac:dyDescent="0.2">
      <c r="D4798" s="120"/>
    </row>
    <row r="4799" spans="4:4" x14ac:dyDescent="0.2">
      <c r="D4799" s="120"/>
    </row>
    <row r="4800" spans="4:4" x14ac:dyDescent="0.2">
      <c r="D4800" s="120"/>
    </row>
    <row r="4801" spans="4:4" x14ac:dyDescent="0.2">
      <c r="D4801" s="120"/>
    </row>
    <row r="4802" spans="4:4" x14ac:dyDescent="0.2">
      <c r="D4802" s="120"/>
    </row>
    <row r="4803" spans="4:4" x14ac:dyDescent="0.2">
      <c r="D4803" s="120"/>
    </row>
    <row r="4804" spans="4:4" x14ac:dyDescent="0.2">
      <c r="D4804" s="120"/>
    </row>
    <row r="4805" spans="4:4" x14ac:dyDescent="0.2">
      <c r="D4805" s="120"/>
    </row>
    <row r="4806" spans="4:4" x14ac:dyDescent="0.2">
      <c r="D4806" s="120"/>
    </row>
    <row r="4807" spans="4:4" x14ac:dyDescent="0.2">
      <c r="D4807" s="120"/>
    </row>
    <row r="4808" spans="4:4" x14ac:dyDescent="0.2">
      <c r="D4808" s="120"/>
    </row>
    <row r="4809" spans="4:4" x14ac:dyDescent="0.2">
      <c r="D4809" s="120"/>
    </row>
    <row r="4810" spans="4:4" x14ac:dyDescent="0.2">
      <c r="D4810" s="120"/>
    </row>
    <row r="4811" spans="4:4" x14ac:dyDescent="0.2">
      <c r="D4811" s="120"/>
    </row>
    <row r="4812" spans="4:4" x14ac:dyDescent="0.2">
      <c r="D4812" s="120"/>
    </row>
    <row r="4813" spans="4:4" x14ac:dyDescent="0.2">
      <c r="D4813" s="120"/>
    </row>
    <row r="4814" spans="4:4" x14ac:dyDescent="0.2">
      <c r="D4814" s="120"/>
    </row>
    <row r="4815" spans="4:4" x14ac:dyDescent="0.2">
      <c r="D4815" s="120"/>
    </row>
    <row r="4816" spans="4:4" x14ac:dyDescent="0.2">
      <c r="D4816" s="120"/>
    </row>
    <row r="4817" spans="4:4" x14ac:dyDescent="0.2">
      <c r="D4817" s="120"/>
    </row>
    <row r="4818" spans="4:4" x14ac:dyDescent="0.2">
      <c r="D4818" s="120"/>
    </row>
    <row r="4819" spans="4:4" x14ac:dyDescent="0.2">
      <c r="D4819" s="120"/>
    </row>
    <row r="4820" spans="4:4" x14ac:dyDescent="0.2">
      <c r="D4820" s="120"/>
    </row>
    <row r="4821" spans="4:4" x14ac:dyDescent="0.2">
      <c r="D4821" s="120"/>
    </row>
    <row r="4822" spans="4:4" x14ac:dyDescent="0.2">
      <c r="D4822" s="120"/>
    </row>
    <row r="4823" spans="4:4" x14ac:dyDescent="0.2">
      <c r="D4823" s="120"/>
    </row>
    <row r="4824" spans="4:4" x14ac:dyDescent="0.2">
      <c r="D4824" s="120"/>
    </row>
    <row r="4825" spans="4:4" x14ac:dyDescent="0.2">
      <c r="D4825" s="120"/>
    </row>
    <row r="4826" spans="4:4" x14ac:dyDescent="0.2">
      <c r="D4826" s="120"/>
    </row>
    <row r="4827" spans="4:4" x14ac:dyDescent="0.2">
      <c r="D4827" s="120"/>
    </row>
    <row r="4828" spans="4:4" x14ac:dyDescent="0.2">
      <c r="D4828" s="120"/>
    </row>
    <row r="4829" spans="4:4" x14ac:dyDescent="0.2">
      <c r="D4829" s="120"/>
    </row>
    <row r="4830" spans="4:4" x14ac:dyDescent="0.2">
      <c r="D4830" s="120"/>
    </row>
    <row r="4831" spans="4:4" x14ac:dyDescent="0.2">
      <c r="D4831" s="120"/>
    </row>
    <row r="4832" spans="4:4" x14ac:dyDescent="0.2">
      <c r="D4832" s="120"/>
    </row>
    <row r="4833" spans="4:4" x14ac:dyDescent="0.2">
      <c r="D4833" s="120"/>
    </row>
    <row r="4834" spans="4:4" x14ac:dyDescent="0.2">
      <c r="D4834" s="120"/>
    </row>
    <row r="4835" spans="4:4" x14ac:dyDescent="0.2">
      <c r="D4835" s="120"/>
    </row>
    <row r="4836" spans="4:4" x14ac:dyDescent="0.2">
      <c r="D4836" s="120"/>
    </row>
    <row r="4837" spans="4:4" x14ac:dyDescent="0.2">
      <c r="D4837" s="120"/>
    </row>
    <row r="4838" spans="4:4" x14ac:dyDescent="0.2">
      <c r="D4838" s="120"/>
    </row>
    <row r="4839" spans="4:4" x14ac:dyDescent="0.2">
      <c r="D4839" s="120"/>
    </row>
    <row r="4840" spans="4:4" x14ac:dyDescent="0.2">
      <c r="D4840" s="120"/>
    </row>
    <row r="4841" spans="4:4" x14ac:dyDescent="0.2">
      <c r="D4841" s="120"/>
    </row>
    <row r="4842" spans="4:4" x14ac:dyDescent="0.2">
      <c r="D4842" s="120"/>
    </row>
    <row r="4843" spans="4:4" x14ac:dyDescent="0.2">
      <c r="D4843" s="120"/>
    </row>
    <row r="4844" spans="4:4" x14ac:dyDescent="0.2">
      <c r="D4844" s="120"/>
    </row>
    <row r="4845" spans="4:4" x14ac:dyDescent="0.2">
      <c r="D4845" s="120"/>
    </row>
    <row r="4846" spans="4:4" x14ac:dyDescent="0.2">
      <c r="D4846" s="120"/>
    </row>
    <row r="4847" spans="4:4" x14ac:dyDescent="0.2">
      <c r="D4847" s="120"/>
    </row>
    <row r="4848" spans="4:4" x14ac:dyDescent="0.2">
      <c r="D4848" s="120"/>
    </row>
    <row r="4849" spans="4:4" x14ac:dyDescent="0.2">
      <c r="D4849" s="120"/>
    </row>
    <row r="4850" spans="4:4" x14ac:dyDescent="0.2">
      <c r="D4850" s="120"/>
    </row>
    <row r="4851" spans="4:4" x14ac:dyDescent="0.2">
      <c r="D4851" s="120"/>
    </row>
    <row r="4852" spans="4:4" x14ac:dyDescent="0.2">
      <c r="D4852" s="120"/>
    </row>
    <row r="4853" spans="4:4" x14ac:dyDescent="0.2">
      <c r="D4853" s="120"/>
    </row>
    <row r="4854" spans="4:4" x14ac:dyDescent="0.2">
      <c r="D4854" s="120"/>
    </row>
    <row r="4855" spans="4:4" x14ac:dyDescent="0.2">
      <c r="D4855" s="120"/>
    </row>
    <row r="4856" spans="4:4" x14ac:dyDescent="0.2">
      <c r="D4856" s="120"/>
    </row>
    <row r="4857" spans="4:4" x14ac:dyDescent="0.2">
      <c r="D4857" s="120"/>
    </row>
    <row r="4858" spans="4:4" x14ac:dyDescent="0.2">
      <c r="D4858" s="120"/>
    </row>
    <row r="4859" spans="4:4" x14ac:dyDescent="0.2">
      <c r="D4859" s="120"/>
    </row>
    <row r="4860" spans="4:4" x14ac:dyDescent="0.2">
      <c r="D4860" s="120"/>
    </row>
    <row r="4861" spans="4:4" x14ac:dyDescent="0.2">
      <c r="D4861" s="120"/>
    </row>
    <row r="4862" spans="4:4" x14ac:dyDescent="0.2">
      <c r="D4862" s="120"/>
    </row>
    <row r="4863" spans="4:4" x14ac:dyDescent="0.2">
      <c r="D4863" s="120"/>
    </row>
    <row r="4864" spans="4:4" x14ac:dyDescent="0.2">
      <c r="D4864" s="120"/>
    </row>
    <row r="4865" spans="4:4" x14ac:dyDescent="0.2">
      <c r="D4865" s="120"/>
    </row>
    <row r="4866" spans="4:4" x14ac:dyDescent="0.2">
      <c r="D4866" s="120"/>
    </row>
    <row r="4867" spans="4:4" x14ac:dyDescent="0.2">
      <c r="D4867" s="120"/>
    </row>
    <row r="4868" spans="4:4" x14ac:dyDescent="0.2">
      <c r="D4868" s="120"/>
    </row>
    <row r="4869" spans="4:4" x14ac:dyDescent="0.2">
      <c r="D4869" s="120"/>
    </row>
    <row r="4870" spans="4:4" x14ac:dyDescent="0.2">
      <c r="D4870" s="120"/>
    </row>
    <row r="4871" spans="4:4" x14ac:dyDescent="0.2">
      <c r="D4871" s="120"/>
    </row>
    <row r="4872" spans="4:4" x14ac:dyDescent="0.2">
      <c r="D4872" s="120"/>
    </row>
    <row r="4873" spans="4:4" x14ac:dyDescent="0.2">
      <c r="D4873" s="120"/>
    </row>
    <row r="4874" spans="4:4" x14ac:dyDescent="0.2">
      <c r="D4874" s="120"/>
    </row>
    <row r="4875" spans="4:4" x14ac:dyDescent="0.2">
      <c r="D4875" s="120"/>
    </row>
    <row r="4876" spans="4:4" x14ac:dyDescent="0.2">
      <c r="D4876" s="120"/>
    </row>
    <row r="4877" spans="4:4" x14ac:dyDescent="0.2">
      <c r="D4877" s="120"/>
    </row>
    <row r="4878" spans="4:4" x14ac:dyDescent="0.2">
      <c r="D4878" s="120"/>
    </row>
    <row r="4879" spans="4:4" x14ac:dyDescent="0.2">
      <c r="D4879" s="120"/>
    </row>
    <row r="4880" spans="4:4" x14ac:dyDescent="0.2">
      <c r="D4880" s="120"/>
    </row>
    <row r="4881" spans="4:4" x14ac:dyDescent="0.2">
      <c r="D4881" s="120"/>
    </row>
    <row r="4882" spans="4:4" x14ac:dyDescent="0.2">
      <c r="D4882" s="120"/>
    </row>
    <row r="4883" spans="4:4" x14ac:dyDescent="0.2">
      <c r="D4883" s="120"/>
    </row>
    <row r="4884" spans="4:4" x14ac:dyDescent="0.2">
      <c r="D4884" s="120"/>
    </row>
    <row r="4885" spans="4:4" x14ac:dyDescent="0.2">
      <c r="D4885" s="120"/>
    </row>
    <row r="4886" spans="4:4" x14ac:dyDescent="0.2">
      <c r="D4886" s="120"/>
    </row>
    <row r="4887" spans="4:4" x14ac:dyDescent="0.2">
      <c r="D4887" s="120"/>
    </row>
    <row r="4888" spans="4:4" x14ac:dyDescent="0.2">
      <c r="D4888" s="120"/>
    </row>
    <row r="4889" spans="4:4" x14ac:dyDescent="0.2">
      <c r="D4889" s="120"/>
    </row>
    <row r="4890" spans="4:4" x14ac:dyDescent="0.2">
      <c r="D4890" s="120"/>
    </row>
    <row r="4891" spans="4:4" x14ac:dyDescent="0.2">
      <c r="D4891" s="120"/>
    </row>
    <row r="4892" spans="4:4" x14ac:dyDescent="0.2">
      <c r="D4892" s="120"/>
    </row>
    <row r="4893" spans="4:4" x14ac:dyDescent="0.2">
      <c r="D4893" s="120"/>
    </row>
    <row r="4894" spans="4:4" x14ac:dyDescent="0.2">
      <c r="D4894" s="120"/>
    </row>
    <row r="4895" spans="4:4" x14ac:dyDescent="0.2">
      <c r="D4895" s="120"/>
    </row>
    <row r="4896" spans="4:4" x14ac:dyDescent="0.2">
      <c r="D4896" s="120"/>
    </row>
    <row r="4897" spans="4:4" x14ac:dyDescent="0.2">
      <c r="D4897" s="120"/>
    </row>
    <row r="4898" spans="4:4" x14ac:dyDescent="0.2">
      <c r="D4898" s="120"/>
    </row>
    <row r="4899" spans="4:4" x14ac:dyDescent="0.2">
      <c r="D4899" s="120"/>
    </row>
    <row r="4900" spans="4:4" x14ac:dyDescent="0.2">
      <c r="D4900" s="120"/>
    </row>
    <row r="4901" spans="4:4" x14ac:dyDescent="0.2">
      <c r="D4901" s="120"/>
    </row>
    <row r="4902" spans="4:4" x14ac:dyDescent="0.2">
      <c r="D4902" s="120"/>
    </row>
    <row r="4903" spans="4:4" x14ac:dyDescent="0.2">
      <c r="D4903" s="120"/>
    </row>
    <row r="4904" spans="4:4" x14ac:dyDescent="0.2">
      <c r="D4904" s="120"/>
    </row>
    <row r="4905" spans="4:4" x14ac:dyDescent="0.2">
      <c r="D4905" s="120"/>
    </row>
    <row r="4906" spans="4:4" x14ac:dyDescent="0.2">
      <c r="D4906" s="120"/>
    </row>
    <row r="4907" spans="4:4" x14ac:dyDescent="0.2">
      <c r="D4907" s="120"/>
    </row>
    <row r="4908" spans="4:4" x14ac:dyDescent="0.2">
      <c r="D4908" s="120"/>
    </row>
    <row r="4909" spans="4:4" x14ac:dyDescent="0.2">
      <c r="D4909" s="120"/>
    </row>
    <row r="4910" spans="4:4" x14ac:dyDescent="0.2">
      <c r="D4910" s="120"/>
    </row>
    <row r="4911" spans="4:4" x14ac:dyDescent="0.2">
      <c r="D4911" s="120"/>
    </row>
    <row r="4912" spans="4:4" x14ac:dyDescent="0.2">
      <c r="D4912" s="120"/>
    </row>
    <row r="4913" spans="4:4" x14ac:dyDescent="0.2">
      <c r="D4913" s="120"/>
    </row>
    <row r="4914" spans="4:4" x14ac:dyDescent="0.2">
      <c r="D4914" s="120"/>
    </row>
    <row r="4915" spans="4:4" x14ac:dyDescent="0.2">
      <c r="D4915" s="120"/>
    </row>
    <row r="4916" spans="4:4" x14ac:dyDescent="0.2">
      <c r="D4916" s="120"/>
    </row>
    <row r="4917" spans="4:4" x14ac:dyDescent="0.2">
      <c r="D4917" s="120"/>
    </row>
    <row r="4918" spans="4:4" x14ac:dyDescent="0.2">
      <c r="D4918" s="120"/>
    </row>
    <row r="4919" spans="4:4" x14ac:dyDescent="0.2">
      <c r="D4919" s="120"/>
    </row>
    <row r="4920" spans="4:4" x14ac:dyDescent="0.2">
      <c r="D4920" s="120"/>
    </row>
    <row r="4921" spans="4:4" x14ac:dyDescent="0.2">
      <c r="D4921" s="120"/>
    </row>
    <row r="4922" spans="4:4" x14ac:dyDescent="0.2">
      <c r="D4922" s="120"/>
    </row>
    <row r="4923" spans="4:4" x14ac:dyDescent="0.2">
      <c r="D4923" s="120"/>
    </row>
    <row r="4924" spans="4:4" x14ac:dyDescent="0.2">
      <c r="D4924" s="120"/>
    </row>
    <row r="4925" spans="4:4" x14ac:dyDescent="0.2">
      <c r="D4925" s="120"/>
    </row>
    <row r="4926" spans="4:4" x14ac:dyDescent="0.2">
      <c r="D4926" s="120"/>
    </row>
    <row r="4927" spans="4:4" x14ac:dyDescent="0.2">
      <c r="D4927" s="120"/>
    </row>
    <row r="4928" spans="4:4" x14ac:dyDescent="0.2">
      <c r="D4928" s="120"/>
    </row>
    <row r="4929" spans="4:4" x14ac:dyDescent="0.2">
      <c r="D4929" s="120"/>
    </row>
    <row r="4930" spans="4:4" x14ac:dyDescent="0.2">
      <c r="D4930" s="120"/>
    </row>
    <row r="4931" spans="4:4" x14ac:dyDescent="0.2">
      <c r="D4931" s="120"/>
    </row>
    <row r="4932" spans="4:4" x14ac:dyDescent="0.2">
      <c r="D4932" s="120"/>
    </row>
    <row r="4933" spans="4:4" x14ac:dyDescent="0.2">
      <c r="D4933" s="120"/>
    </row>
    <row r="4934" spans="4:4" x14ac:dyDescent="0.2">
      <c r="D4934" s="120"/>
    </row>
    <row r="4935" spans="4:4" x14ac:dyDescent="0.2">
      <c r="D4935" s="120"/>
    </row>
    <row r="4936" spans="4:4" x14ac:dyDescent="0.2">
      <c r="D4936" s="120"/>
    </row>
    <row r="4937" spans="4:4" x14ac:dyDescent="0.2">
      <c r="D4937" s="120"/>
    </row>
    <row r="4938" spans="4:4" x14ac:dyDescent="0.2">
      <c r="D4938" s="120"/>
    </row>
    <row r="4939" spans="4:4" x14ac:dyDescent="0.2">
      <c r="D4939" s="120"/>
    </row>
    <row r="4940" spans="4:4" x14ac:dyDescent="0.2">
      <c r="D4940" s="120"/>
    </row>
    <row r="4941" spans="4:4" x14ac:dyDescent="0.2">
      <c r="D4941" s="120"/>
    </row>
    <row r="4942" spans="4:4" x14ac:dyDescent="0.2">
      <c r="D4942" s="120"/>
    </row>
    <row r="4943" spans="4:4" x14ac:dyDescent="0.2">
      <c r="D4943" s="120"/>
    </row>
    <row r="4944" spans="4:4" x14ac:dyDescent="0.2">
      <c r="D4944" s="120"/>
    </row>
    <row r="4945" spans="4:4" x14ac:dyDescent="0.2">
      <c r="D4945" s="120"/>
    </row>
    <row r="4946" spans="4:4" x14ac:dyDescent="0.2">
      <c r="D4946" s="120"/>
    </row>
    <row r="4947" spans="4:4" x14ac:dyDescent="0.2">
      <c r="D4947" s="120"/>
    </row>
    <row r="4948" spans="4:4" x14ac:dyDescent="0.2">
      <c r="D4948" s="120"/>
    </row>
    <row r="4949" spans="4:4" x14ac:dyDescent="0.2">
      <c r="D4949" s="120"/>
    </row>
    <row r="4950" spans="4:4" x14ac:dyDescent="0.2">
      <c r="D4950" s="120"/>
    </row>
    <row r="4951" spans="4:4" x14ac:dyDescent="0.2">
      <c r="D4951" s="120"/>
    </row>
    <row r="4952" spans="4:4" x14ac:dyDescent="0.2">
      <c r="D4952" s="120"/>
    </row>
    <row r="4953" spans="4:4" x14ac:dyDescent="0.2">
      <c r="D4953" s="120"/>
    </row>
    <row r="4954" spans="4:4" x14ac:dyDescent="0.2">
      <c r="D4954" s="120"/>
    </row>
    <row r="4955" spans="4:4" x14ac:dyDescent="0.2">
      <c r="D4955" s="120"/>
    </row>
    <row r="4956" spans="4:4" x14ac:dyDescent="0.2">
      <c r="D4956" s="120"/>
    </row>
    <row r="4957" spans="4:4" x14ac:dyDescent="0.2">
      <c r="D4957" s="120"/>
    </row>
    <row r="4958" spans="4:4" x14ac:dyDescent="0.2">
      <c r="D4958" s="120"/>
    </row>
    <row r="4959" spans="4:4" x14ac:dyDescent="0.2">
      <c r="D4959" s="120"/>
    </row>
    <row r="4960" spans="4:4" x14ac:dyDescent="0.2">
      <c r="D4960" s="120"/>
    </row>
    <row r="4961" spans="4:4" x14ac:dyDescent="0.2">
      <c r="D4961" s="120"/>
    </row>
    <row r="4962" spans="4:4" x14ac:dyDescent="0.2">
      <c r="D4962" s="120"/>
    </row>
    <row r="4963" spans="4:4" x14ac:dyDescent="0.2">
      <c r="D4963" s="120"/>
    </row>
    <row r="4964" spans="4:4" x14ac:dyDescent="0.2">
      <c r="D4964" s="120"/>
    </row>
    <row r="4965" spans="4:4" x14ac:dyDescent="0.2">
      <c r="D4965" s="120"/>
    </row>
    <row r="4966" spans="4:4" x14ac:dyDescent="0.2">
      <c r="D4966" s="120"/>
    </row>
    <row r="4967" spans="4:4" x14ac:dyDescent="0.2">
      <c r="D4967" s="120"/>
    </row>
    <row r="4968" spans="4:4" x14ac:dyDescent="0.2">
      <c r="D4968" s="120"/>
    </row>
    <row r="4969" spans="4:4" x14ac:dyDescent="0.2">
      <c r="D4969" s="120"/>
    </row>
    <row r="4970" spans="4:4" x14ac:dyDescent="0.2">
      <c r="D4970" s="120"/>
    </row>
    <row r="4971" spans="4:4" x14ac:dyDescent="0.2">
      <c r="D4971" s="120"/>
    </row>
    <row r="4972" spans="4:4" x14ac:dyDescent="0.2">
      <c r="D4972" s="120"/>
    </row>
    <row r="4973" spans="4:4" x14ac:dyDescent="0.2">
      <c r="D4973" s="120"/>
    </row>
    <row r="4974" spans="4:4" x14ac:dyDescent="0.2">
      <c r="D4974" s="120"/>
    </row>
    <row r="4975" spans="4:4" x14ac:dyDescent="0.2">
      <c r="D4975" s="120"/>
    </row>
    <row r="4976" spans="4:4" x14ac:dyDescent="0.2">
      <c r="D4976" s="120"/>
    </row>
    <row r="4977" spans="4:4" x14ac:dyDescent="0.2">
      <c r="D4977" s="120"/>
    </row>
    <row r="4978" spans="4:4" x14ac:dyDescent="0.2">
      <c r="D4978" s="120"/>
    </row>
    <row r="4979" spans="4:4" x14ac:dyDescent="0.2">
      <c r="D4979" s="120"/>
    </row>
    <row r="4980" spans="4:4" x14ac:dyDescent="0.2">
      <c r="D4980" s="120"/>
    </row>
    <row r="4981" spans="4:4" x14ac:dyDescent="0.2">
      <c r="D4981" s="120"/>
    </row>
    <row r="4982" spans="4:4" x14ac:dyDescent="0.2">
      <c r="D4982" s="120"/>
    </row>
    <row r="4983" spans="4:4" x14ac:dyDescent="0.2">
      <c r="D4983" s="120"/>
    </row>
    <row r="4984" spans="4:4" x14ac:dyDescent="0.2">
      <c r="D4984" s="120"/>
    </row>
    <row r="4985" spans="4:4" x14ac:dyDescent="0.2">
      <c r="D4985" s="120"/>
    </row>
    <row r="4986" spans="4:4" x14ac:dyDescent="0.2">
      <c r="D4986" s="120"/>
    </row>
    <row r="4987" spans="4:4" x14ac:dyDescent="0.2">
      <c r="D4987" s="120"/>
    </row>
    <row r="4988" spans="4:4" x14ac:dyDescent="0.2">
      <c r="D4988" s="120"/>
    </row>
    <row r="4989" spans="4:4" x14ac:dyDescent="0.2">
      <c r="D4989" s="120"/>
    </row>
    <row r="4990" spans="4:4" x14ac:dyDescent="0.2">
      <c r="D4990" s="120"/>
    </row>
    <row r="4991" spans="4:4" x14ac:dyDescent="0.2">
      <c r="D4991" s="120"/>
    </row>
    <row r="4992" spans="4:4" x14ac:dyDescent="0.2">
      <c r="D4992" s="120"/>
    </row>
    <row r="4993" spans="4:4" x14ac:dyDescent="0.2">
      <c r="D4993" s="120"/>
    </row>
    <row r="4994" spans="4:4" x14ac:dyDescent="0.2">
      <c r="D4994" s="120"/>
    </row>
    <row r="4995" spans="4:4" x14ac:dyDescent="0.2">
      <c r="D4995" s="120"/>
    </row>
    <row r="4996" spans="4:4" x14ac:dyDescent="0.2">
      <c r="D4996" s="120"/>
    </row>
    <row r="4997" spans="4:4" x14ac:dyDescent="0.2">
      <c r="D4997" s="120"/>
    </row>
    <row r="4998" spans="4:4" x14ac:dyDescent="0.2">
      <c r="D4998" s="120"/>
    </row>
    <row r="4999" spans="4:4" x14ac:dyDescent="0.2">
      <c r="D4999" s="120"/>
    </row>
    <row r="5000" spans="4:4" x14ac:dyDescent="0.2">
      <c r="D5000" s="120"/>
    </row>
    <row r="5001" spans="4:4" x14ac:dyDescent="0.2">
      <c r="D5001" s="120"/>
    </row>
    <row r="5002" spans="4:4" x14ac:dyDescent="0.2">
      <c r="D5002" s="120"/>
    </row>
    <row r="5003" spans="4:4" x14ac:dyDescent="0.2">
      <c r="D5003" s="120"/>
    </row>
    <row r="5004" spans="4:4" x14ac:dyDescent="0.2">
      <c r="D5004" s="120"/>
    </row>
    <row r="5005" spans="4:4" x14ac:dyDescent="0.2">
      <c r="D5005" s="120"/>
    </row>
  </sheetData>
  <sheetProtection password="DEBF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5"/>
  <sheetViews>
    <sheetView view="pageBreakPreview" zoomScale="115" zoomScaleNormal="100" zoomScaleSheetLayoutView="115" workbookViewId="0">
      <pane ySplit="7" topLeftCell="A29" activePane="bottomLeft" state="frozen"/>
      <selection activeCell="C4" sqref="C4"/>
      <selection pane="bottomLeft" activeCell="F31" sqref="F3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F1" t="s">
        <v>72</v>
      </c>
    </row>
    <row r="2" spans="1:59" ht="24.95" customHeight="1" x14ac:dyDescent="0.2">
      <c r="A2" s="121" t="s">
        <v>8</v>
      </c>
      <c r="B2" s="73" t="s">
        <v>35</v>
      </c>
      <c r="C2" s="307" t="s">
        <v>36</v>
      </c>
      <c r="D2" s="308"/>
      <c r="E2" s="308"/>
      <c r="F2" s="308"/>
      <c r="G2" s="309"/>
      <c r="AF2" t="s">
        <v>73</v>
      </c>
    </row>
    <row r="3" spans="1:59" ht="24.95" customHeight="1" x14ac:dyDescent="0.2">
      <c r="A3" s="121" t="s">
        <v>9</v>
      </c>
      <c r="B3" s="73" t="s">
        <v>41</v>
      </c>
      <c r="C3" s="307" t="s">
        <v>42</v>
      </c>
      <c r="D3" s="308"/>
      <c r="E3" s="308"/>
      <c r="F3" s="308"/>
      <c r="G3" s="309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123" t="s">
        <v>35</v>
      </c>
      <c r="C4" s="310" t="s">
        <v>40</v>
      </c>
      <c r="D4" s="311"/>
      <c r="E4" s="311"/>
      <c r="F4" s="311"/>
      <c r="G4" s="312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127" t="s">
        <v>78</v>
      </c>
      <c r="D6" s="126" t="s">
        <v>79</v>
      </c>
      <c r="E6" s="125" t="s">
        <v>80</v>
      </c>
      <c r="F6" s="124" t="s">
        <v>81</v>
      </c>
      <c r="G6" s="125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981</v>
      </c>
    </row>
    <row r="7" spans="1:59" hidden="1" x14ac:dyDescent="0.2">
      <c r="A7" s="5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59</v>
      </c>
      <c r="C8" s="165" t="s">
        <v>60</v>
      </c>
      <c r="D8" s="145"/>
      <c r="E8" s="146"/>
      <c r="F8" s="147"/>
      <c r="G8" s="147">
        <f>SUMIF(AF9:AF32,"&lt;&gt;NOR",G9:G32)</f>
        <v>0</v>
      </c>
      <c r="H8" s="147"/>
      <c r="I8" s="147">
        <f>SUM(I9:I32)</f>
        <v>0</v>
      </c>
      <c r="J8" s="147"/>
      <c r="K8" s="147">
        <f>SUM(K9:K32)</f>
        <v>88700</v>
      </c>
      <c r="L8" s="147"/>
      <c r="M8" s="147">
        <f>SUM(M9:M32)</f>
        <v>0</v>
      </c>
      <c r="N8" s="147"/>
      <c r="O8" s="147">
        <f>SUM(O9:O32)</f>
        <v>0</v>
      </c>
      <c r="P8" s="147"/>
      <c r="Q8" s="147">
        <f>SUM(Q9:Q32)</f>
        <v>0</v>
      </c>
      <c r="R8" s="147"/>
      <c r="S8" s="148"/>
      <c r="T8" s="142"/>
      <c r="U8" s="142">
        <f>SUM(U9:U32)</f>
        <v>0</v>
      </c>
      <c r="V8" s="142"/>
      <c r="AF8" t="s">
        <v>96</v>
      </c>
    </row>
    <row r="9" spans="1:59" ht="22.5" outlineLevel="1" x14ac:dyDescent="0.2">
      <c r="A9" s="149">
        <v>1</v>
      </c>
      <c r="B9" s="150" t="s">
        <v>675</v>
      </c>
      <c r="C9" s="166" t="s">
        <v>367</v>
      </c>
      <c r="D9" s="151" t="s">
        <v>99</v>
      </c>
      <c r="E9" s="152">
        <v>1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4500</v>
      </c>
      <c r="K9" s="154">
        <f>ROUND(E9*J9,2)</f>
        <v>4500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978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outlineLevel="1" x14ac:dyDescent="0.2">
      <c r="A10" s="136"/>
      <c r="B10" s="137"/>
      <c r="C10" s="292" t="s">
        <v>676</v>
      </c>
      <c r="D10" s="293"/>
      <c r="E10" s="293"/>
      <c r="F10" s="293"/>
      <c r="G10" s="293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ht="22.5" outlineLevel="1" x14ac:dyDescent="0.2">
      <c r="A11" s="149">
        <v>2</v>
      </c>
      <c r="B11" s="150" t="s">
        <v>677</v>
      </c>
      <c r="C11" s="166" t="s">
        <v>678</v>
      </c>
      <c r="D11" s="151" t="s">
        <v>99</v>
      </c>
      <c r="E11" s="152">
        <v>1</v>
      </c>
      <c r="F11" s="153"/>
      <c r="G11" s="154">
        <f>ROUND(E11*F11,2)</f>
        <v>0</v>
      </c>
      <c r="H11" s="153">
        <v>0</v>
      </c>
      <c r="I11" s="154">
        <f>ROUND(E11*H11,2)</f>
        <v>0</v>
      </c>
      <c r="J11" s="153">
        <v>8500</v>
      </c>
      <c r="K11" s="154">
        <f>ROUND(E11*J11,2)</f>
        <v>8500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5" t="s">
        <v>100</v>
      </c>
      <c r="T11" s="138">
        <v>0</v>
      </c>
      <c r="U11" s="138">
        <f>ROUND(E11*T11,2)</f>
        <v>0</v>
      </c>
      <c r="V11" s="138"/>
      <c r="W11" s="129" t="s">
        <v>978</v>
      </c>
      <c r="X11" s="129"/>
      <c r="Y11" s="129"/>
      <c r="Z11" s="129"/>
      <c r="AA11" s="129"/>
      <c r="AB11" s="129"/>
      <c r="AC11" s="129"/>
      <c r="AD11" s="129"/>
      <c r="AE11" s="129"/>
      <c r="AF11" s="129" t="s">
        <v>101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67.5" outlineLevel="1" x14ac:dyDescent="0.2">
      <c r="A12" s="136"/>
      <c r="B12" s="137"/>
      <c r="C12" s="292" t="s">
        <v>679</v>
      </c>
      <c r="D12" s="293"/>
      <c r="E12" s="293"/>
      <c r="F12" s="293"/>
      <c r="G12" s="293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56" t="str">
        <f>C12</f>
        <v>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v>
      </c>
      <c r="BA12" s="129"/>
      <c r="BB12" s="129"/>
      <c r="BC12" s="129"/>
      <c r="BD12" s="129"/>
      <c r="BE12" s="129"/>
      <c r="BF12" s="129"/>
      <c r="BG12" s="129"/>
    </row>
    <row r="13" spans="1:59" ht="22.5" outlineLevel="1" x14ac:dyDescent="0.2">
      <c r="A13" s="149">
        <v>3</v>
      </c>
      <c r="B13" s="150" t="s">
        <v>680</v>
      </c>
      <c r="C13" s="166" t="s">
        <v>373</v>
      </c>
      <c r="D13" s="151" t="s">
        <v>99</v>
      </c>
      <c r="E13" s="152">
        <v>1</v>
      </c>
      <c r="F13" s="153"/>
      <c r="G13" s="154">
        <f>ROUND(E13*F13,2)</f>
        <v>0</v>
      </c>
      <c r="H13" s="153">
        <v>0</v>
      </c>
      <c r="I13" s="154">
        <f>ROUND(E13*H13,2)</f>
        <v>0</v>
      </c>
      <c r="J13" s="153">
        <v>6000</v>
      </c>
      <c r="K13" s="154">
        <f>ROUND(E13*J13,2)</f>
        <v>6000</v>
      </c>
      <c r="L13" s="154">
        <v>21</v>
      </c>
      <c r="M13" s="154">
        <f>G13*(1+L13/100)</f>
        <v>0</v>
      </c>
      <c r="N13" s="154">
        <v>0</v>
      </c>
      <c r="O13" s="154">
        <f>ROUND(E13*N13,2)</f>
        <v>0</v>
      </c>
      <c r="P13" s="154">
        <v>0</v>
      </c>
      <c r="Q13" s="154">
        <f>ROUND(E13*P13,2)</f>
        <v>0</v>
      </c>
      <c r="R13" s="154"/>
      <c r="S13" s="155" t="s">
        <v>100</v>
      </c>
      <c r="T13" s="138">
        <v>0</v>
      </c>
      <c r="U13" s="138">
        <f>ROUND(E13*T13,2)</f>
        <v>0</v>
      </c>
      <c r="V13" s="138"/>
      <c r="W13" s="129" t="s">
        <v>978</v>
      </c>
      <c r="X13" s="129"/>
      <c r="Y13" s="129"/>
      <c r="Z13" s="129"/>
      <c r="AA13" s="129"/>
      <c r="AB13" s="129"/>
      <c r="AC13" s="129"/>
      <c r="AD13" s="129"/>
      <c r="AE13" s="129"/>
      <c r="AF13" s="129" t="s">
        <v>101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ht="33.75" outlineLevel="1" x14ac:dyDescent="0.2">
      <c r="A14" s="136"/>
      <c r="B14" s="137"/>
      <c r="C14" s="292" t="s">
        <v>374</v>
      </c>
      <c r="D14" s="293"/>
      <c r="E14" s="293"/>
      <c r="F14" s="293"/>
      <c r="G14" s="293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29"/>
      <c r="X14" s="129"/>
      <c r="Y14" s="129"/>
      <c r="Z14" s="129"/>
      <c r="AA14" s="129"/>
      <c r="AB14" s="129"/>
      <c r="AC14" s="129"/>
      <c r="AD14" s="129"/>
      <c r="AE14" s="129"/>
      <c r="AF14" s="129" t="s">
        <v>103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56" t="str">
        <f>C14</f>
        <v xml:space="preserve"> s výřezem levý; rozměry stolu - průměr 120 cm, výřez 80 x 60 cm, výška 75,5 cm; pracovní deska tloušťky 25 mm po celém obvodě opatřena 2 mm ABS hranou; kovová tubusová noha; kování pro uchycení k pracovnímu stolu; noha osazena výškovou rektifikací pro vyrovnání až 1,5 cm nerovností</v>
      </c>
      <c r="BA14" s="129"/>
      <c r="BB14" s="129"/>
      <c r="BC14" s="129"/>
      <c r="BD14" s="129"/>
      <c r="BE14" s="129"/>
      <c r="BF14" s="129"/>
      <c r="BG14" s="129"/>
    </row>
    <row r="15" spans="1:59" ht="22.5" outlineLevel="1" x14ac:dyDescent="0.2">
      <c r="A15" s="149">
        <v>4</v>
      </c>
      <c r="B15" s="150" t="s">
        <v>681</v>
      </c>
      <c r="C15" s="166" t="s">
        <v>682</v>
      </c>
      <c r="D15" s="151" t="s">
        <v>99</v>
      </c>
      <c r="E15" s="152">
        <v>1</v>
      </c>
      <c r="F15" s="153"/>
      <c r="G15" s="154">
        <f>ROUND(E15*F15,2)</f>
        <v>0</v>
      </c>
      <c r="H15" s="153">
        <v>0</v>
      </c>
      <c r="I15" s="154">
        <f>ROUND(E15*H15,2)</f>
        <v>0</v>
      </c>
      <c r="J15" s="153">
        <v>9500</v>
      </c>
      <c r="K15" s="154">
        <f>ROUND(E15*J15,2)</f>
        <v>9500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5" t="s">
        <v>100</v>
      </c>
      <c r="T15" s="138">
        <v>0</v>
      </c>
      <c r="U15" s="138">
        <f>ROUND(E15*T15,2)</f>
        <v>0</v>
      </c>
      <c r="V15" s="138"/>
      <c r="W15" s="129" t="s">
        <v>978</v>
      </c>
      <c r="X15" s="129"/>
      <c r="Y15" s="129"/>
      <c r="Z15" s="129"/>
      <c r="AA15" s="129"/>
      <c r="AB15" s="129"/>
      <c r="AC15" s="129"/>
      <c r="AD15" s="129"/>
      <c r="AE15" s="129"/>
      <c r="AF15" s="129" t="s">
        <v>101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</row>
    <row r="16" spans="1:59" ht="33.75" outlineLevel="1" x14ac:dyDescent="0.2">
      <c r="A16" s="136"/>
      <c r="B16" s="137"/>
      <c r="C16" s="292" t="s">
        <v>683</v>
      </c>
      <c r="D16" s="293"/>
      <c r="E16" s="293"/>
      <c r="F16" s="293"/>
      <c r="G16" s="293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29"/>
      <c r="X16" s="129"/>
      <c r="Y16" s="129"/>
      <c r="Z16" s="129"/>
      <c r="AA16" s="129"/>
      <c r="AB16" s="129"/>
      <c r="AC16" s="129"/>
      <c r="AD16" s="129"/>
      <c r="AE16" s="129"/>
      <c r="AF16" s="129" t="s">
        <v>103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56" t="str">
        <f>C16</f>
        <v xml:space="preserve"> s plnými dveřmi; rozměry skříně - šířka 120 cm, hloubka 60 cm, výška 50 cm; oboustranně pohledová záda z HDF desek tl. 3 mm; 2 stavitelné police tl. 18 mm (jedna vlevo a druhá vpravo); dveře vybavené zámkem (celkem 2 ks); včetně 6 ks rektifikačních noh s nastavitelnou výškou 2,7 - 4,7 cm</v>
      </c>
      <c r="BA16" s="129"/>
      <c r="BB16" s="129"/>
      <c r="BC16" s="129"/>
      <c r="BD16" s="129"/>
      <c r="BE16" s="129"/>
      <c r="BF16" s="129"/>
      <c r="BG16" s="129"/>
    </row>
    <row r="17" spans="1:59" ht="22.5" outlineLevel="1" x14ac:dyDescent="0.2">
      <c r="A17" s="149">
        <v>5</v>
      </c>
      <c r="B17" s="150" t="s">
        <v>684</v>
      </c>
      <c r="C17" s="166" t="s">
        <v>685</v>
      </c>
      <c r="D17" s="151" t="s">
        <v>99</v>
      </c>
      <c r="E17" s="152">
        <v>1</v>
      </c>
      <c r="F17" s="153"/>
      <c r="G17" s="154">
        <f>ROUND(E17*F17,2)</f>
        <v>0</v>
      </c>
      <c r="H17" s="153">
        <v>0</v>
      </c>
      <c r="I17" s="154">
        <f>ROUND(E17*H17,2)</f>
        <v>0</v>
      </c>
      <c r="J17" s="153">
        <v>8000</v>
      </c>
      <c r="K17" s="154">
        <f>ROUND(E17*J17,2)</f>
        <v>8000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5" t="s">
        <v>100</v>
      </c>
      <c r="T17" s="138">
        <v>0</v>
      </c>
      <c r="U17" s="138">
        <f>ROUND(E17*T17,2)</f>
        <v>0</v>
      </c>
      <c r="V17" s="138"/>
      <c r="W17" s="129" t="s">
        <v>978</v>
      </c>
      <c r="X17" s="129"/>
      <c r="Y17" s="129"/>
      <c r="Z17" s="129"/>
      <c r="AA17" s="129"/>
      <c r="AB17" s="129"/>
      <c r="AC17" s="129"/>
      <c r="AD17" s="129"/>
      <c r="AE17" s="129"/>
      <c r="AF17" s="129" t="s">
        <v>101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ht="56.25" outlineLevel="1" x14ac:dyDescent="0.2">
      <c r="A18" s="136"/>
      <c r="B18" s="137"/>
      <c r="C18" s="292" t="s">
        <v>686</v>
      </c>
      <c r="D18" s="293"/>
      <c r="E18" s="293"/>
      <c r="F18" s="293"/>
      <c r="G18" s="293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29"/>
      <c r="X18" s="129"/>
      <c r="Y18" s="129"/>
      <c r="Z18" s="129"/>
      <c r="AA18" s="129"/>
      <c r="AB18" s="129"/>
      <c r="AC18" s="129"/>
      <c r="AD18" s="129"/>
      <c r="AE18" s="129"/>
      <c r="AF18" s="129" t="s">
        <v>103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56" t="str">
        <f>C18</f>
        <v>Sestava ze dvou čtvrtkruhových kancelářských skříní bez dveří; dolní skříň s rozměry - šířka 40 cm, hloubka 40 cm, výška 111 cm; horní skříň s rozměry - šířka 40 cm, hloubka 40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v>
      </c>
      <c r="BA18" s="129"/>
      <c r="BB18" s="129"/>
      <c r="BC18" s="129"/>
      <c r="BD18" s="129"/>
      <c r="BE18" s="129"/>
      <c r="BF18" s="129"/>
      <c r="BG18" s="129"/>
    </row>
    <row r="19" spans="1:59" ht="22.5" outlineLevel="1" x14ac:dyDescent="0.2">
      <c r="A19" s="149">
        <v>6</v>
      </c>
      <c r="B19" s="150" t="s">
        <v>687</v>
      </c>
      <c r="C19" s="166" t="s">
        <v>376</v>
      </c>
      <c r="D19" s="151" t="s">
        <v>99</v>
      </c>
      <c r="E19" s="152">
        <v>1</v>
      </c>
      <c r="F19" s="153"/>
      <c r="G19" s="154">
        <f>ROUND(E19*F19,2)</f>
        <v>0</v>
      </c>
      <c r="H19" s="153">
        <v>0</v>
      </c>
      <c r="I19" s="154">
        <f>ROUND(E19*H19,2)</f>
        <v>0</v>
      </c>
      <c r="J19" s="153">
        <v>7500</v>
      </c>
      <c r="K19" s="154">
        <f>ROUND(E19*J19,2)</f>
        <v>7500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5" t="s">
        <v>100</v>
      </c>
      <c r="T19" s="138">
        <v>0</v>
      </c>
      <c r="U19" s="138">
        <f>ROUND(E19*T19,2)</f>
        <v>0</v>
      </c>
      <c r="V19" s="138"/>
      <c r="W19" s="129" t="s">
        <v>978</v>
      </c>
      <c r="X19" s="129"/>
      <c r="Y19" s="129"/>
      <c r="Z19" s="129"/>
      <c r="AA19" s="129"/>
      <c r="AB19" s="129"/>
      <c r="AC19" s="129"/>
      <c r="AD19" s="129"/>
      <c r="AE19" s="129"/>
      <c r="AF19" s="129" t="s">
        <v>101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ht="56.25" outlineLevel="1" x14ac:dyDescent="0.2">
      <c r="A20" s="136"/>
      <c r="B20" s="137"/>
      <c r="C20" s="292" t="s">
        <v>688</v>
      </c>
      <c r="D20" s="293"/>
      <c r="E20" s="293"/>
      <c r="F20" s="293"/>
      <c r="G20" s="293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29"/>
      <c r="X20" s="129"/>
      <c r="Y20" s="129"/>
      <c r="Z20" s="129"/>
      <c r="AA20" s="129"/>
      <c r="AB20" s="129"/>
      <c r="AC20" s="129"/>
      <c r="AD20" s="129"/>
      <c r="AE20" s="129"/>
      <c r="AF20" s="129" t="s">
        <v>103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56" t="str">
        <f>C20</f>
        <v>Kancelářská skříň s nikou a se spodními dveřmi plnými a horními dveřmi prosklenými; rozměry skříně - šířka šířka 80 cm, hloubka 42 cm, výška 185 cm; oboustranně pohledová záda z HDF desek tl. 3 mm; 2 stavitelné police tl. 18 mm, základní výška uzpůsobena výšce šanonu; horní 2 police s prosklenými dveřmi, prostřední police otevřená bez dveří, spodní dvě police s plnými dveřmi; dveře vybavené zámkem (celkem 2 ks); včetně 4 ks rektifikačních noh s nastavitelnou výškou 2,7 - 4,7 cm</v>
      </c>
      <c r="BA20" s="129"/>
      <c r="BB20" s="129"/>
      <c r="BC20" s="129"/>
      <c r="BD20" s="129"/>
      <c r="BE20" s="129"/>
      <c r="BF20" s="129"/>
      <c r="BG20" s="129"/>
    </row>
    <row r="21" spans="1:59" ht="22.5" outlineLevel="1" x14ac:dyDescent="0.2">
      <c r="A21" s="149">
        <v>7</v>
      </c>
      <c r="B21" s="150" t="s">
        <v>689</v>
      </c>
      <c r="C21" s="166" t="s">
        <v>685</v>
      </c>
      <c r="D21" s="151" t="s">
        <v>99</v>
      </c>
      <c r="E21" s="152">
        <v>2</v>
      </c>
      <c r="F21" s="153"/>
      <c r="G21" s="154">
        <f>ROUND(E21*F21,2)</f>
        <v>0</v>
      </c>
      <c r="H21" s="153">
        <v>0</v>
      </c>
      <c r="I21" s="154">
        <f>ROUND(E21*H21,2)</f>
        <v>0</v>
      </c>
      <c r="J21" s="153">
        <v>9000</v>
      </c>
      <c r="K21" s="154">
        <f>ROUND(E21*J21,2)</f>
        <v>18000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5" t="s">
        <v>100</v>
      </c>
      <c r="T21" s="138">
        <v>0</v>
      </c>
      <c r="U21" s="138">
        <f>ROUND(E21*T21,2)</f>
        <v>0</v>
      </c>
      <c r="V21" s="138"/>
      <c r="W21" s="129" t="s">
        <v>978</v>
      </c>
      <c r="X21" s="129"/>
      <c r="Y21" s="129"/>
      <c r="Z21" s="129"/>
      <c r="AA21" s="129"/>
      <c r="AB21" s="129"/>
      <c r="AC21" s="129"/>
      <c r="AD21" s="129"/>
      <c r="AE21" s="129"/>
      <c r="AF21" s="129" t="s">
        <v>101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</row>
    <row r="22" spans="1:59" ht="56.25" outlineLevel="1" x14ac:dyDescent="0.2">
      <c r="A22" s="136"/>
      <c r="B22" s="137"/>
      <c r="C22" s="292" t="s">
        <v>690</v>
      </c>
      <c r="D22" s="293"/>
      <c r="E22" s="293"/>
      <c r="F22" s="293"/>
      <c r="G22" s="293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29"/>
      <c r="X22" s="129"/>
      <c r="Y22" s="129"/>
      <c r="Z22" s="129"/>
      <c r="AA22" s="129"/>
      <c r="AB22" s="129"/>
      <c r="AC22" s="129"/>
      <c r="AD22" s="129"/>
      <c r="AE22" s="129"/>
      <c r="AF22" s="129" t="s">
        <v>103</v>
      </c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56" t="str">
        <f>C22</f>
        <v>Sestava ze dvou kancelářských skříní 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v>
      </c>
      <c r="BA22" s="129"/>
      <c r="BB22" s="129"/>
      <c r="BC22" s="129"/>
      <c r="BD22" s="129"/>
      <c r="BE22" s="129"/>
      <c r="BF22" s="129"/>
      <c r="BG22" s="129"/>
    </row>
    <row r="23" spans="1:59" ht="22.5" outlineLevel="1" x14ac:dyDescent="0.2">
      <c r="A23" s="149">
        <v>8</v>
      </c>
      <c r="B23" s="150" t="s">
        <v>691</v>
      </c>
      <c r="C23" s="166" t="s">
        <v>465</v>
      </c>
      <c r="D23" s="151" t="s">
        <v>99</v>
      </c>
      <c r="E23" s="152">
        <v>1</v>
      </c>
      <c r="F23" s="153"/>
      <c r="G23" s="154">
        <f>ROUND(E23*F23,2)</f>
        <v>0</v>
      </c>
      <c r="H23" s="153">
        <v>0</v>
      </c>
      <c r="I23" s="154">
        <f>ROUND(E23*H23,2)</f>
        <v>0</v>
      </c>
      <c r="J23" s="153">
        <v>11000</v>
      </c>
      <c r="K23" s="154">
        <f>ROUND(E23*J23,2)</f>
        <v>11000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5" t="s">
        <v>100</v>
      </c>
      <c r="T23" s="138">
        <v>0</v>
      </c>
      <c r="U23" s="138">
        <f>ROUND(E23*T23,2)</f>
        <v>0</v>
      </c>
      <c r="V23" s="138"/>
      <c r="W23" s="129" t="s">
        <v>978</v>
      </c>
      <c r="X23" s="129"/>
      <c r="Y23" s="129"/>
      <c r="Z23" s="129"/>
      <c r="AA23" s="129"/>
      <c r="AB23" s="129"/>
      <c r="AC23" s="129"/>
      <c r="AD23" s="129"/>
      <c r="AE23" s="129"/>
      <c r="AF23" s="129" t="s">
        <v>101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ht="56.25" outlineLevel="1" x14ac:dyDescent="0.2">
      <c r="A24" s="136"/>
      <c r="B24" s="137"/>
      <c r="C24" s="292" t="s">
        <v>692</v>
      </c>
      <c r="D24" s="293"/>
      <c r="E24" s="293"/>
      <c r="F24" s="293"/>
      <c r="G24" s="293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29"/>
      <c r="X24" s="129"/>
      <c r="Y24" s="129"/>
      <c r="Z24" s="129"/>
      <c r="AA24" s="129"/>
      <c r="AB24" s="129"/>
      <c r="AC24" s="129"/>
      <c r="AD24" s="129"/>
      <c r="AE24" s="129"/>
      <c r="AF24" s="129" t="s">
        <v>103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56" t="str">
        <f>C24</f>
        <v>Sestava ze dvou rohových kancelářských skříní s plnými dveřmi; dolní skříň s rozměry - šířka 80 cm, hloubka 80 cm, výška 111 cm; horní skříň s rozměry - šířka 80 cm, hloubka 80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v>
      </c>
      <c r="BA24" s="129"/>
      <c r="BB24" s="129"/>
      <c r="BC24" s="129"/>
      <c r="BD24" s="129"/>
      <c r="BE24" s="129"/>
      <c r="BF24" s="129"/>
      <c r="BG24" s="129"/>
    </row>
    <row r="25" spans="1:59" ht="22.5" outlineLevel="1" x14ac:dyDescent="0.2">
      <c r="A25" s="149">
        <v>9</v>
      </c>
      <c r="B25" s="150" t="s">
        <v>693</v>
      </c>
      <c r="C25" s="166" t="s">
        <v>389</v>
      </c>
      <c r="D25" s="151" t="s">
        <v>99</v>
      </c>
      <c r="E25" s="152">
        <v>1</v>
      </c>
      <c r="F25" s="153"/>
      <c r="G25" s="154">
        <f>ROUND(E25*F25,2)</f>
        <v>0</v>
      </c>
      <c r="H25" s="153">
        <v>0</v>
      </c>
      <c r="I25" s="154">
        <f>ROUND(E25*H25,2)</f>
        <v>0</v>
      </c>
      <c r="J25" s="153">
        <v>5500</v>
      </c>
      <c r="K25" s="154">
        <f>ROUND(E25*J25,2)</f>
        <v>5500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5" t="s">
        <v>100</v>
      </c>
      <c r="T25" s="138">
        <v>0</v>
      </c>
      <c r="U25" s="138">
        <f>ROUND(E25*T25,2)</f>
        <v>0</v>
      </c>
      <c r="V25" s="138"/>
      <c r="W25" s="129" t="s">
        <v>978</v>
      </c>
      <c r="X25" s="129"/>
      <c r="Y25" s="129"/>
      <c r="Z25" s="129"/>
      <c r="AA25" s="129"/>
      <c r="AB25" s="129"/>
      <c r="AC25" s="129"/>
      <c r="AD25" s="129"/>
      <c r="AE25" s="129"/>
      <c r="AF25" s="129" t="s">
        <v>101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ht="78.75" outlineLevel="1" x14ac:dyDescent="0.2">
      <c r="A26" s="136"/>
      <c r="B26" s="137"/>
      <c r="C26" s="292" t="s">
        <v>694</v>
      </c>
      <c r="D26" s="293"/>
      <c r="E26" s="293"/>
      <c r="F26" s="293"/>
      <c r="G26" s="293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29"/>
      <c r="X26" s="129"/>
      <c r="Y26" s="129"/>
      <c r="Z26" s="129"/>
      <c r="AA26" s="129"/>
      <c r="AB26" s="129"/>
      <c r="AC26" s="129"/>
      <c r="AD26" s="129"/>
      <c r="AE26" s="129"/>
      <c r="AF26" s="129" t="s">
        <v>103</v>
      </c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56" t="str">
        <f>C26</f>
        <v>Kontejner na kolečkách 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6" s="129"/>
      <c r="BB26" s="129"/>
      <c r="BC26" s="129"/>
      <c r="BD26" s="129"/>
      <c r="BE26" s="129"/>
      <c r="BF26" s="129"/>
      <c r="BG26" s="129"/>
    </row>
    <row r="27" spans="1:59" ht="22.5" outlineLevel="1" x14ac:dyDescent="0.2">
      <c r="A27" s="149">
        <v>10</v>
      </c>
      <c r="B27" s="150" t="s">
        <v>695</v>
      </c>
      <c r="C27" s="166" t="s">
        <v>392</v>
      </c>
      <c r="D27" s="151" t="s">
        <v>99</v>
      </c>
      <c r="E27" s="152">
        <v>1</v>
      </c>
      <c r="F27" s="153"/>
      <c r="G27" s="154">
        <f>ROUND(E27*F27,2)</f>
        <v>0</v>
      </c>
      <c r="H27" s="153">
        <v>0</v>
      </c>
      <c r="I27" s="154">
        <f>ROUND(E27*H27,2)</f>
        <v>0</v>
      </c>
      <c r="J27" s="153">
        <v>4500</v>
      </c>
      <c r="K27" s="154">
        <f>ROUND(E27*J27,2)</f>
        <v>4500</v>
      </c>
      <c r="L27" s="154">
        <v>21</v>
      </c>
      <c r="M27" s="154">
        <f>G27*(1+L27/100)</f>
        <v>0</v>
      </c>
      <c r="N27" s="154">
        <v>0</v>
      </c>
      <c r="O27" s="154">
        <f>ROUND(E27*N27,2)</f>
        <v>0</v>
      </c>
      <c r="P27" s="154">
        <v>0</v>
      </c>
      <c r="Q27" s="154">
        <f>ROUND(E27*P27,2)</f>
        <v>0</v>
      </c>
      <c r="R27" s="154"/>
      <c r="S27" s="155" t="s">
        <v>100</v>
      </c>
      <c r="T27" s="138">
        <v>0</v>
      </c>
      <c r="U27" s="138">
        <f>ROUND(E27*T27,2)</f>
        <v>0</v>
      </c>
      <c r="V27" s="138"/>
      <c r="W27" s="129" t="s">
        <v>978</v>
      </c>
      <c r="X27" s="129"/>
      <c r="Y27" s="129"/>
      <c r="Z27" s="129"/>
      <c r="AA27" s="129"/>
      <c r="AB27" s="129"/>
      <c r="AC27" s="129"/>
      <c r="AD27" s="129"/>
      <c r="AE27" s="129"/>
      <c r="AF27" s="129" t="s">
        <v>101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ht="56.25" outlineLevel="1" x14ac:dyDescent="0.2">
      <c r="A28" s="136"/>
      <c r="B28" s="137"/>
      <c r="C28" s="292" t="s">
        <v>696</v>
      </c>
      <c r="D28" s="293"/>
      <c r="E28" s="293"/>
      <c r="F28" s="293"/>
      <c r="G28" s="293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29"/>
      <c r="X28" s="129"/>
      <c r="Y28" s="129"/>
      <c r="Z28" s="129"/>
      <c r="AA28" s="129"/>
      <c r="AB28" s="129"/>
      <c r="AC28" s="129"/>
      <c r="AD28" s="129"/>
      <c r="AE28" s="129"/>
      <c r="AF28" s="129" t="s">
        <v>103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56" t="str">
        <f>C28</f>
        <v>Kancelářské křeslo 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v>
      </c>
      <c r="BA28" s="129"/>
      <c r="BB28" s="129"/>
      <c r="BC28" s="129"/>
      <c r="BD28" s="129"/>
      <c r="BE28" s="129"/>
      <c r="BF28" s="129"/>
      <c r="BG28" s="129"/>
    </row>
    <row r="29" spans="1:59" ht="22.5" outlineLevel="1" x14ac:dyDescent="0.2">
      <c r="A29" s="149">
        <v>11</v>
      </c>
      <c r="B29" s="150" t="s">
        <v>697</v>
      </c>
      <c r="C29" s="166" t="s">
        <v>395</v>
      </c>
      <c r="D29" s="151" t="s">
        <v>99</v>
      </c>
      <c r="E29" s="152">
        <v>2</v>
      </c>
      <c r="F29" s="153"/>
      <c r="G29" s="154">
        <f>ROUND(E29*F29,2)</f>
        <v>0</v>
      </c>
      <c r="H29" s="153">
        <v>0</v>
      </c>
      <c r="I29" s="154">
        <f>ROUND(E29*H29,2)</f>
        <v>0</v>
      </c>
      <c r="J29" s="153">
        <v>1350</v>
      </c>
      <c r="K29" s="154">
        <f>ROUND(E29*J29,2)</f>
        <v>2700</v>
      </c>
      <c r="L29" s="154">
        <v>21</v>
      </c>
      <c r="M29" s="154">
        <f>G29*(1+L29/100)</f>
        <v>0</v>
      </c>
      <c r="N29" s="154">
        <v>0</v>
      </c>
      <c r="O29" s="154">
        <f>ROUND(E29*N29,2)</f>
        <v>0</v>
      </c>
      <c r="P29" s="154">
        <v>0</v>
      </c>
      <c r="Q29" s="154">
        <f>ROUND(E29*P29,2)</f>
        <v>0</v>
      </c>
      <c r="R29" s="154"/>
      <c r="S29" s="155" t="s">
        <v>100</v>
      </c>
      <c r="T29" s="138">
        <v>0</v>
      </c>
      <c r="U29" s="138">
        <f>ROUND(E29*T29,2)</f>
        <v>0</v>
      </c>
      <c r="V29" s="138"/>
      <c r="W29" s="129" t="s">
        <v>978</v>
      </c>
      <c r="X29" s="129"/>
      <c r="Y29" s="129"/>
      <c r="Z29" s="129"/>
      <c r="AA29" s="129"/>
      <c r="AB29" s="129"/>
      <c r="AC29" s="129"/>
      <c r="AD29" s="129"/>
      <c r="AE29" s="129"/>
      <c r="AF29" s="129" t="s">
        <v>101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</row>
    <row r="30" spans="1:59" outlineLevel="1" x14ac:dyDescent="0.2">
      <c r="A30" s="136"/>
      <c r="B30" s="137"/>
      <c r="C30" s="292" t="s">
        <v>698</v>
      </c>
      <c r="D30" s="293"/>
      <c r="E30" s="293"/>
      <c r="F30" s="293"/>
      <c r="G30" s="293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29"/>
      <c r="X30" s="129"/>
      <c r="Y30" s="129"/>
      <c r="Z30" s="129"/>
      <c r="AA30" s="129"/>
      <c r="AB30" s="129"/>
      <c r="AC30" s="129"/>
      <c r="AD30" s="129"/>
      <c r="AE30" s="129"/>
      <c r="AF30" s="129" t="s">
        <v>103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ht="22.5" outlineLevel="1" x14ac:dyDescent="0.2">
      <c r="A31" s="149">
        <v>12</v>
      </c>
      <c r="B31" s="150" t="s">
        <v>699</v>
      </c>
      <c r="C31" s="166" t="s">
        <v>398</v>
      </c>
      <c r="D31" s="151" t="s">
        <v>99</v>
      </c>
      <c r="E31" s="152">
        <v>1</v>
      </c>
      <c r="F31" s="153"/>
      <c r="G31" s="154">
        <f>ROUND(E31*F31,2)</f>
        <v>0</v>
      </c>
      <c r="H31" s="153">
        <v>0</v>
      </c>
      <c r="I31" s="154">
        <f>ROUND(E31*H31,2)</f>
        <v>0</v>
      </c>
      <c r="J31" s="153">
        <v>3000</v>
      </c>
      <c r="K31" s="154">
        <f>ROUND(E31*J31,2)</f>
        <v>3000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5" t="s">
        <v>100</v>
      </c>
      <c r="T31" s="138">
        <v>0</v>
      </c>
      <c r="U31" s="138">
        <f>ROUND(E31*T31,2)</f>
        <v>0</v>
      </c>
      <c r="V31" s="138"/>
      <c r="W31" s="129" t="s">
        <v>978</v>
      </c>
      <c r="X31" s="129"/>
      <c r="Y31" s="129"/>
      <c r="Z31" s="129"/>
      <c r="AA31" s="129"/>
      <c r="AB31" s="129"/>
      <c r="AC31" s="129"/>
      <c r="AD31" s="129"/>
      <c r="AE31" s="129"/>
      <c r="AF31" s="129" t="s">
        <v>101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</row>
    <row r="32" spans="1:59" outlineLevel="1" x14ac:dyDescent="0.2">
      <c r="A32" s="136"/>
      <c r="B32" s="137"/>
      <c r="C32" s="292" t="s">
        <v>700</v>
      </c>
      <c r="D32" s="293"/>
      <c r="E32" s="293"/>
      <c r="F32" s="293"/>
      <c r="G32" s="293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9"/>
      <c r="X32" s="129"/>
      <c r="Y32" s="129"/>
      <c r="Z32" s="129"/>
      <c r="AA32" s="129"/>
      <c r="AB32" s="129"/>
      <c r="AC32" s="129"/>
      <c r="AD32" s="129"/>
      <c r="AE32" s="129"/>
      <c r="AF32" s="129" t="s">
        <v>103</v>
      </c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</row>
    <row r="33" spans="1:32" x14ac:dyDescent="0.2">
      <c r="A33" s="5"/>
      <c r="B33" s="6"/>
      <c r="C33" s="169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AD33">
        <v>15</v>
      </c>
      <c r="AE33">
        <v>21</v>
      </c>
    </row>
    <row r="34" spans="1:32" x14ac:dyDescent="0.2">
      <c r="A34" s="132"/>
      <c r="B34" s="133" t="s">
        <v>26</v>
      </c>
      <c r="C34" s="170"/>
      <c r="D34" s="134"/>
      <c r="E34" s="135"/>
      <c r="F34" s="135"/>
      <c r="G34" s="164">
        <f>G8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AD34">
        <f>SUMIF(L7:L32,AD33,G7:G32)</f>
        <v>0</v>
      </c>
      <c r="AE34">
        <f>SUMIF(L7:L32,AE33,G7:G32)</f>
        <v>0</v>
      </c>
      <c r="AF34" t="s">
        <v>657</v>
      </c>
    </row>
    <row r="35" spans="1:32" x14ac:dyDescent="0.2">
      <c r="A35" s="313" t="s">
        <v>658</v>
      </c>
      <c r="B35" s="313"/>
      <c r="C35" s="169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32" x14ac:dyDescent="0.2">
      <c r="A36" s="5"/>
      <c r="B36" s="6" t="s">
        <v>659</v>
      </c>
      <c r="C36" s="169" t="s">
        <v>660</v>
      </c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AF36" t="s">
        <v>661</v>
      </c>
    </row>
    <row r="37" spans="1:32" ht="25.5" x14ac:dyDescent="0.2">
      <c r="A37" s="5"/>
      <c r="B37" s="6" t="s">
        <v>662</v>
      </c>
      <c r="C37" s="169" t="s">
        <v>663</v>
      </c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AF37" t="s">
        <v>664</v>
      </c>
    </row>
    <row r="38" spans="1:32" x14ac:dyDescent="0.2">
      <c r="A38" s="5"/>
      <c r="B38" s="6"/>
      <c r="C38" s="169" t="s">
        <v>665</v>
      </c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AF38" t="s">
        <v>666</v>
      </c>
    </row>
    <row r="39" spans="1:32" x14ac:dyDescent="0.2">
      <c r="A39" s="5"/>
      <c r="B39" s="6"/>
      <c r="C39" s="169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32" x14ac:dyDescent="0.2">
      <c r="A40" s="5"/>
      <c r="B40" s="6"/>
      <c r="C40" s="169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32" x14ac:dyDescent="0.2">
      <c r="A41" s="5"/>
      <c r="B41" s="6"/>
      <c r="C41" s="169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32" x14ac:dyDescent="0.2">
      <c r="A42" s="314" t="s">
        <v>667</v>
      </c>
      <c r="B42" s="314"/>
      <c r="C42" s="315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32" x14ac:dyDescent="0.2">
      <c r="A43" s="294"/>
      <c r="B43" s="295"/>
      <c r="C43" s="296"/>
      <c r="D43" s="295"/>
      <c r="E43" s="295"/>
      <c r="F43" s="295"/>
      <c r="G43" s="29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AF43" t="s">
        <v>668</v>
      </c>
    </row>
    <row r="44" spans="1:32" x14ac:dyDescent="0.2">
      <c r="A44" s="298"/>
      <c r="B44" s="299"/>
      <c r="C44" s="300"/>
      <c r="D44" s="299"/>
      <c r="E44" s="299"/>
      <c r="F44" s="299"/>
      <c r="G44" s="30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32" x14ac:dyDescent="0.2">
      <c r="A45" s="298"/>
      <c r="B45" s="299"/>
      <c r="C45" s="300"/>
      <c r="D45" s="299"/>
      <c r="E45" s="299"/>
      <c r="F45" s="299"/>
      <c r="G45" s="30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32" x14ac:dyDescent="0.2">
      <c r="A46" s="298"/>
      <c r="B46" s="299"/>
      <c r="C46" s="300"/>
      <c r="D46" s="299"/>
      <c r="E46" s="299"/>
      <c r="F46" s="299"/>
      <c r="G46" s="30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32" x14ac:dyDescent="0.2">
      <c r="A47" s="302"/>
      <c r="B47" s="303"/>
      <c r="C47" s="304"/>
      <c r="D47" s="303"/>
      <c r="E47" s="303"/>
      <c r="F47" s="303"/>
      <c r="G47" s="30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32" x14ac:dyDescent="0.2">
      <c r="A48" s="5"/>
      <c r="B48" s="6"/>
      <c r="C48" s="169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32" x14ac:dyDescent="0.2">
      <c r="C49" s="171"/>
      <c r="D49" s="120"/>
      <c r="AF49" t="s">
        <v>674</v>
      </c>
    </row>
    <row r="50" spans="2:32" x14ac:dyDescent="0.2">
      <c r="B50" s="37" t="s">
        <v>972</v>
      </c>
      <c r="C50"/>
      <c r="F50" s="87"/>
      <c r="G50" s="1"/>
      <c r="I50" s="1"/>
      <c r="J50" s="88"/>
    </row>
    <row r="51" spans="2:32" x14ac:dyDescent="0.2">
      <c r="B51" s="37"/>
      <c r="C51"/>
      <c r="F51" s="87"/>
      <c r="G51" s="86" t="s">
        <v>973</v>
      </c>
      <c r="H51" s="87" t="s">
        <v>974</v>
      </c>
      <c r="I51" s="86" t="s">
        <v>975</v>
      </c>
      <c r="J51" s="88"/>
    </row>
    <row r="52" spans="2:32" x14ac:dyDescent="0.2">
      <c r="B52" s="172" t="s">
        <v>976</v>
      </c>
      <c r="C52" s="173" t="s">
        <v>977</v>
      </c>
      <c r="D52" s="174"/>
      <c r="E52" s="174"/>
      <c r="F52" s="175"/>
      <c r="G52" s="176">
        <v>0</v>
      </c>
      <c r="H52" s="177">
        <f>0.21*G52</f>
        <v>0</v>
      </c>
      <c r="I52" s="176">
        <f>G52+H52</f>
        <v>0</v>
      </c>
      <c r="J52" s="1"/>
    </row>
    <row r="53" spans="2:32" x14ac:dyDescent="0.2">
      <c r="B53" s="172" t="s">
        <v>978</v>
      </c>
      <c r="C53" s="173" t="s">
        <v>979</v>
      </c>
      <c r="D53" s="174"/>
      <c r="E53" s="174"/>
      <c r="F53" s="175"/>
      <c r="G53" s="176">
        <f>G34</f>
        <v>0</v>
      </c>
      <c r="H53" s="177">
        <f>0.21*G53</f>
        <v>0</v>
      </c>
      <c r="I53" s="176">
        <f>G53+H53</f>
        <v>0</v>
      </c>
      <c r="J53" s="1"/>
    </row>
    <row r="54" spans="2:32" x14ac:dyDescent="0.2">
      <c r="B54" s="172"/>
      <c r="C54" s="173" t="s">
        <v>980</v>
      </c>
      <c r="D54" s="174"/>
      <c r="E54" s="174"/>
      <c r="F54" s="175"/>
      <c r="G54" s="176">
        <f>SUM(G52:G53)</f>
        <v>0</v>
      </c>
      <c r="H54" s="176">
        <f t="shared" ref="H54:I54" si="0">SUM(H52:H53)</f>
        <v>0</v>
      </c>
      <c r="I54" s="176">
        <f t="shared" si="0"/>
        <v>0</v>
      </c>
      <c r="J54" s="1"/>
    </row>
    <row r="55" spans="2:32" x14ac:dyDescent="0.2">
      <c r="D55" s="120"/>
    </row>
    <row r="56" spans="2:32" x14ac:dyDescent="0.2">
      <c r="D56" s="120"/>
    </row>
    <row r="57" spans="2:32" x14ac:dyDescent="0.2">
      <c r="D57" s="120"/>
    </row>
    <row r="58" spans="2:32" x14ac:dyDescent="0.2">
      <c r="D58" s="120"/>
    </row>
    <row r="59" spans="2:32" x14ac:dyDescent="0.2">
      <c r="D59" s="120"/>
    </row>
    <row r="60" spans="2:32" x14ac:dyDescent="0.2">
      <c r="D60" s="120"/>
    </row>
    <row r="61" spans="2:32" x14ac:dyDescent="0.2">
      <c r="D61" s="120"/>
    </row>
    <row r="62" spans="2:32" x14ac:dyDescent="0.2">
      <c r="D62" s="120"/>
    </row>
    <row r="63" spans="2:32" x14ac:dyDescent="0.2">
      <c r="D63" s="120"/>
    </row>
    <row r="64" spans="2:32" x14ac:dyDescent="0.2">
      <c r="D64" s="120"/>
    </row>
    <row r="65" spans="4:4" x14ac:dyDescent="0.2">
      <c r="D65" s="120"/>
    </row>
    <row r="66" spans="4:4" x14ac:dyDescent="0.2">
      <c r="D66" s="120"/>
    </row>
    <row r="67" spans="4:4" x14ac:dyDescent="0.2">
      <c r="D67" s="120"/>
    </row>
    <row r="68" spans="4:4" x14ac:dyDescent="0.2">
      <c r="D68" s="120"/>
    </row>
    <row r="69" spans="4:4" x14ac:dyDescent="0.2">
      <c r="D69" s="120"/>
    </row>
    <row r="70" spans="4:4" x14ac:dyDescent="0.2">
      <c r="D70" s="120"/>
    </row>
    <row r="71" spans="4:4" x14ac:dyDescent="0.2">
      <c r="D71" s="120"/>
    </row>
    <row r="72" spans="4:4" x14ac:dyDescent="0.2">
      <c r="D72" s="120"/>
    </row>
    <row r="73" spans="4:4" x14ac:dyDescent="0.2">
      <c r="D73" s="120"/>
    </row>
    <row r="74" spans="4:4" x14ac:dyDescent="0.2">
      <c r="D74" s="120"/>
    </row>
    <row r="75" spans="4:4" x14ac:dyDescent="0.2">
      <c r="D75" s="120"/>
    </row>
    <row r="76" spans="4:4" x14ac:dyDescent="0.2">
      <c r="D76" s="120"/>
    </row>
    <row r="77" spans="4:4" x14ac:dyDescent="0.2">
      <c r="D77" s="120"/>
    </row>
    <row r="78" spans="4:4" x14ac:dyDescent="0.2">
      <c r="D78" s="120"/>
    </row>
    <row r="79" spans="4:4" x14ac:dyDescent="0.2">
      <c r="D79" s="120"/>
    </row>
    <row r="80" spans="4:4" x14ac:dyDescent="0.2">
      <c r="D80" s="120"/>
    </row>
    <row r="81" spans="4:4" x14ac:dyDescent="0.2">
      <c r="D81" s="120"/>
    </row>
    <row r="82" spans="4:4" x14ac:dyDescent="0.2">
      <c r="D82" s="120"/>
    </row>
    <row r="83" spans="4:4" x14ac:dyDescent="0.2">
      <c r="D83" s="120"/>
    </row>
    <row r="84" spans="4:4" x14ac:dyDescent="0.2">
      <c r="D84" s="120"/>
    </row>
    <row r="85" spans="4:4" x14ac:dyDescent="0.2">
      <c r="D85" s="120"/>
    </row>
    <row r="86" spans="4:4" x14ac:dyDescent="0.2">
      <c r="D86" s="120"/>
    </row>
    <row r="87" spans="4:4" x14ac:dyDescent="0.2">
      <c r="D87" s="120"/>
    </row>
    <row r="88" spans="4:4" x14ac:dyDescent="0.2">
      <c r="D88" s="120"/>
    </row>
    <row r="89" spans="4:4" x14ac:dyDescent="0.2">
      <c r="D89" s="120"/>
    </row>
    <row r="90" spans="4:4" x14ac:dyDescent="0.2">
      <c r="D90" s="120"/>
    </row>
    <row r="91" spans="4:4" x14ac:dyDescent="0.2">
      <c r="D91" s="120"/>
    </row>
    <row r="92" spans="4:4" x14ac:dyDescent="0.2">
      <c r="D92" s="120"/>
    </row>
    <row r="93" spans="4:4" x14ac:dyDescent="0.2">
      <c r="D93" s="120"/>
    </row>
    <row r="94" spans="4:4" x14ac:dyDescent="0.2">
      <c r="D94" s="120"/>
    </row>
    <row r="95" spans="4:4" x14ac:dyDescent="0.2">
      <c r="D95" s="120"/>
    </row>
    <row r="96" spans="4:4" x14ac:dyDescent="0.2">
      <c r="D96" s="120"/>
    </row>
    <row r="97" spans="4:4" x14ac:dyDescent="0.2">
      <c r="D97" s="120"/>
    </row>
    <row r="98" spans="4:4" x14ac:dyDescent="0.2">
      <c r="D98" s="120"/>
    </row>
    <row r="99" spans="4:4" x14ac:dyDescent="0.2">
      <c r="D99" s="120"/>
    </row>
    <row r="100" spans="4:4" x14ac:dyDescent="0.2">
      <c r="D100" s="120"/>
    </row>
    <row r="101" spans="4:4" x14ac:dyDescent="0.2">
      <c r="D101" s="120"/>
    </row>
    <row r="102" spans="4:4" x14ac:dyDescent="0.2">
      <c r="D102" s="120"/>
    </row>
    <row r="103" spans="4:4" x14ac:dyDescent="0.2">
      <c r="D103" s="120"/>
    </row>
    <row r="104" spans="4:4" x14ac:dyDescent="0.2">
      <c r="D104" s="120"/>
    </row>
    <row r="105" spans="4:4" x14ac:dyDescent="0.2">
      <c r="D105" s="120"/>
    </row>
    <row r="106" spans="4:4" x14ac:dyDescent="0.2">
      <c r="D106" s="120"/>
    </row>
    <row r="107" spans="4:4" x14ac:dyDescent="0.2">
      <c r="D107" s="120"/>
    </row>
    <row r="108" spans="4:4" x14ac:dyDescent="0.2">
      <c r="D108" s="120"/>
    </row>
    <row r="109" spans="4:4" x14ac:dyDescent="0.2">
      <c r="D109" s="120"/>
    </row>
    <row r="110" spans="4:4" x14ac:dyDescent="0.2">
      <c r="D110" s="120"/>
    </row>
    <row r="111" spans="4:4" x14ac:dyDescent="0.2">
      <c r="D111" s="120"/>
    </row>
    <row r="112" spans="4:4" x14ac:dyDescent="0.2">
      <c r="D112" s="120"/>
    </row>
    <row r="113" spans="4:4" x14ac:dyDescent="0.2">
      <c r="D113" s="120"/>
    </row>
    <row r="114" spans="4:4" x14ac:dyDescent="0.2">
      <c r="D114" s="120"/>
    </row>
    <row r="115" spans="4:4" x14ac:dyDescent="0.2">
      <c r="D115" s="120"/>
    </row>
    <row r="116" spans="4:4" x14ac:dyDescent="0.2">
      <c r="D116" s="120"/>
    </row>
    <row r="117" spans="4:4" x14ac:dyDescent="0.2">
      <c r="D117" s="120"/>
    </row>
    <row r="118" spans="4:4" x14ac:dyDescent="0.2">
      <c r="D118" s="120"/>
    </row>
    <row r="119" spans="4:4" x14ac:dyDescent="0.2">
      <c r="D119" s="120"/>
    </row>
    <row r="120" spans="4:4" x14ac:dyDescent="0.2">
      <c r="D120" s="120"/>
    </row>
    <row r="121" spans="4:4" x14ac:dyDescent="0.2">
      <c r="D121" s="120"/>
    </row>
    <row r="122" spans="4:4" x14ac:dyDescent="0.2">
      <c r="D122" s="120"/>
    </row>
    <row r="123" spans="4:4" x14ac:dyDescent="0.2">
      <c r="D123" s="120"/>
    </row>
    <row r="124" spans="4:4" x14ac:dyDescent="0.2">
      <c r="D124" s="120"/>
    </row>
    <row r="125" spans="4:4" x14ac:dyDescent="0.2">
      <c r="D125" s="120"/>
    </row>
    <row r="126" spans="4:4" x14ac:dyDescent="0.2">
      <c r="D126" s="120"/>
    </row>
    <row r="127" spans="4:4" x14ac:dyDescent="0.2">
      <c r="D127" s="120"/>
    </row>
    <row r="128" spans="4:4" x14ac:dyDescent="0.2">
      <c r="D128" s="120"/>
    </row>
    <row r="129" spans="4:4" x14ac:dyDescent="0.2">
      <c r="D129" s="120"/>
    </row>
    <row r="130" spans="4:4" x14ac:dyDescent="0.2">
      <c r="D130" s="120"/>
    </row>
    <row r="131" spans="4:4" x14ac:dyDescent="0.2">
      <c r="D131" s="120"/>
    </row>
    <row r="132" spans="4:4" x14ac:dyDescent="0.2">
      <c r="D132" s="120"/>
    </row>
    <row r="133" spans="4:4" x14ac:dyDescent="0.2">
      <c r="D133" s="120"/>
    </row>
    <row r="134" spans="4:4" x14ac:dyDescent="0.2">
      <c r="D134" s="120"/>
    </row>
    <row r="135" spans="4:4" x14ac:dyDescent="0.2">
      <c r="D135" s="120"/>
    </row>
    <row r="136" spans="4:4" x14ac:dyDescent="0.2">
      <c r="D136" s="120"/>
    </row>
    <row r="137" spans="4:4" x14ac:dyDescent="0.2">
      <c r="D137" s="120"/>
    </row>
    <row r="138" spans="4:4" x14ac:dyDescent="0.2">
      <c r="D138" s="120"/>
    </row>
    <row r="139" spans="4:4" x14ac:dyDescent="0.2">
      <c r="D139" s="120"/>
    </row>
    <row r="140" spans="4:4" x14ac:dyDescent="0.2">
      <c r="D140" s="120"/>
    </row>
    <row r="141" spans="4:4" x14ac:dyDescent="0.2">
      <c r="D141" s="120"/>
    </row>
    <row r="142" spans="4:4" x14ac:dyDescent="0.2">
      <c r="D142" s="120"/>
    </row>
    <row r="143" spans="4:4" x14ac:dyDescent="0.2">
      <c r="D143" s="120"/>
    </row>
    <row r="144" spans="4:4" x14ac:dyDescent="0.2">
      <c r="D144" s="120"/>
    </row>
    <row r="145" spans="4:4" x14ac:dyDescent="0.2">
      <c r="D145" s="120"/>
    </row>
    <row r="146" spans="4:4" x14ac:dyDescent="0.2">
      <c r="D146" s="120"/>
    </row>
    <row r="147" spans="4:4" x14ac:dyDescent="0.2">
      <c r="D147" s="120"/>
    </row>
    <row r="148" spans="4:4" x14ac:dyDescent="0.2">
      <c r="D148" s="120"/>
    </row>
    <row r="149" spans="4:4" x14ac:dyDescent="0.2">
      <c r="D149" s="120"/>
    </row>
    <row r="150" spans="4:4" x14ac:dyDescent="0.2">
      <c r="D150" s="120"/>
    </row>
    <row r="151" spans="4:4" x14ac:dyDescent="0.2">
      <c r="D151" s="120"/>
    </row>
    <row r="152" spans="4:4" x14ac:dyDescent="0.2">
      <c r="D152" s="120"/>
    </row>
    <row r="153" spans="4:4" x14ac:dyDescent="0.2">
      <c r="D153" s="120"/>
    </row>
    <row r="154" spans="4:4" x14ac:dyDescent="0.2">
      <c r="D154" s="120"/>
    </row>
    <row r="155" spans="4:4" x14ac:dyDescent="0.2">
      <c r="D155" s="120"/>
    </row>
    <row r="156" spans="4:4" x14ac:dyDescent="0.2">
      <c r="D156" s="120"/>
    </row>
    <row r="157" spans="4:4" x14ac:dyDescent="0.2">
      <c r="D157" s="120"/>
    </row>
    <row r="158" spans="4:4" x14ac:dyDescent="0.2">
      <c r="D158" s="120"/>
    </row>
    <row r="159" spans="4:4" x14ac:dyDescent="0.2">
      <c r="D159" s="120"/>
    </row>
    <row r="160" spans="4:4" x14ac:dyDescent="0.2">
      <c r="D160" s="120"/>
    </row>
    <row r="161" spans="4:4" x14ac:dyDescent="0.2">
      <c r="D161" s="120"/>
    </row>
    <row r="162" spans="4:4" x14ac:dyDescent="0.2">
      <c r="D162" s="120"/>
    </row>
    <row r="163" spans="4:4" x14ac:dyDescent="0.2">
      <c r="D163" s="120"/>
    </row>
    <row r="164" spans="4:4" x14ac:dyDescent="0.2">
      <c r="D164" s="120"/>
    </row>
    <row r="165" spans="4:4" x14ac:dyDescent="0.2">
      <c r="D165" s="120"/>
    </row>
    <row r="166" spans="4:4" x14ac:dyDescent="0.2">
      <c r="D166" s="120"/>
    </row>
    <row r="167" spans="4:4" x14ac:dyDescent="0.2">
      <c r="D167" s="120"/>
    </row>
    <row r="168" spans="4:4" x14ac:dyDescent="0.2">
      <c r="D168" s="120"/>
    </row>
    <row r="169" spans="4:4" x14ac:dyDescent="0.2">
      <c r="D169" s="120"/>
    </row>
    <row r="170" spans="4:4" x14ac:dyDescent="0.2">
      <c r="D170" s="120"/>
    </row>
    <row r="171" spans="4:4" x14ac:dyDescent="0.2">
      <c r="D171" s="120"/>
    </row>
    <row r="172" spans="4:4" x14ac:dyDescent="0.2">
      <c r="D172" s="120"/>
    </row>
    <row r="173" spans="4:4" x14ac:dyDescent="0.2">
      <c r="D173" s="120"/>
    </row>
    <row r="174" spans="4:4" x14ac:dyDescent="0.2">
      <c r="D174" s="120"/>
    </row>
    <row r="175" spans="4:4" x14ac:dyDescent="0.2">
      <c r="D175" s="120"/>
    </row>
    <row r="176" spans="4:4" x14ac:dyDescent="0.2">
      <c r="D176" s="120"/>
    </row>
    <row r="177" spans="4:4" x14ac:dyDescent="0.2">
      <c r="D177" s="120"/>
    </row>
    <row r="178" spans="4:4" x14ac:dyDescent="0.2">
      <c r="D178" s="120"/>
    </row>
    <row r="179" spans="4:4" x14ac:dyDescent="0.2">
      <c r="D179" s="120"/>
    </row>
    <row r="180" spans="4:4" x14ac:dyDescent="0.2">
      <c r="D180" s="120"/>
    </row>
    <row r="181" spans="4:4" x14ac:dyDescent="0.2">
      <c r="D181" s="120"/>
    </row>
    <row r="182" spans="4:4" x14ac:dyDescent="0.2">
      <c r="D182" s="120"/>
    </row>
    <row r="183" spans="4:4" x14ac:dyDescent="0.2">
      <c r="D183" s="120"/>
    </row>
    <row r="184" spans="4:4" x14ac:dyDescent="0.2">
      <c r="D184" s="120"/>
    </row>
    <row r="185" spans="4:4" x14ac:dyDescent="0.2">
      <c r="D185" s="120"/>
    </row>
    <row r="186" spans="4:4" x14ac:dyDescent="0.2">
      <c r="D186" s="120"/>
    </row>
    <row r="187" spans="4:4" x14ac:dyDescent="0.2">
      <c r="D187" s="120"/>
    </row>
    <row r="188" spans="4:4" x14ac:dyDescent="0.2">
      <c r="D188" s="120"/>
    </row>
    <row r="189" spans="4:4" x14ac:dyDescent="0.2">
      <c r="D189" s="120"/>
    </row>
    <row r="190" spans="4:4" x14ac:dyDescent="0.2">
      <c r="D190" s="120"/>
    </row>
    <row r="191" spans="4:4" x14ac:dyDescent="0.2">
      <c r="D191" s="120"/>
    </row>
    <row r="192" spans="4:4" x14ac:dyDescent="0.2">
      <c r="D192" s="120"/>
    </row>
    <row r="193" spans="4:4" x14ac:dyDescent="0.2">
      <c r="D193" s="120"/>
    </row>
    <row r="194" spans="4:4" x14ac:dyDescent="0.2">
      <c r="D194" s="120"/>
    </row>
    <row r="195" spans="4:4" x14ac:dyDescent="0.2">
      <c r="D195" s="120"/>
    </row>
    <row r="196" spans="4:4" x14ac:dyDescent="0.2">
      <c r="D196" s="120"/>
    </row>
    <row r="197" spans="4:4" x14ac:dyDescent="0.2">
      <c r="D197" s="120"/>
    </row>
    <row r="198" spans="4:4" x14ac:dyDescent="0.2">
      <c r="D198" s="120"/>
    </row>
    <row r="199" spans="4:4" x14ac:dyDescent="0.2">
      <c r="D199" s="120"/>
    </row>
    <row r="200" spans="4:4" x14ac:dyDescent="0.2">
      <c r="D200" s="120"/>
    </row>
    <row r="201" spans="4:4" x14ac:dyDescent="0.2">
      <c r="D201" s="120"/>
    </row>
    <row r="202" spans="4:4" x14ac:dyDescent="0.2">
      <c r="D202" s="120"/>
    </row>
    <row r="203" spans="4:4" x14ac:dyDescent="0.2">
      <c r="D203" s="120"/>
    </row>
    <row r="204" spans="4:4" x14ac:dyDescent="0.2">
      <c r="D204" s="120"/>
    </row>
    <row r="205" spans="4:4" x14ac:dyDescent="0.2">
      <c r="D205" s="120"/>
    </row>
    <row r="206" spans="4:4" x14ac:dyDescent="0.2">
      <c r="D206" s="120"/>
    </row>
    <row r="207" spans="4:4" x14ac:dyDescent="0.2">
      <c r="D207" s="120"/>
    </row>
    <row r="208" spans="4:4" x14ac:dyDescent="0.2">
      <c r="D208" s="120"/>
    </row>
    <row r="209" spans="4:4" x14ac:dyDescent="0.2">
      <c r="D209" s="120"/>
    </row>
    <row r="210" spans="4:4" x14ac:dyDescent="0.2">
      <c r="D210" s="120"/>
    </row>
    <row r="211" spans="4:4" x14ac:dyDescent="0.2">
      <c r="D211" s="120"/>
    </row>
    <row r="212" spans="4:4" x14ac:dyDescent="0.2">
      <c r="D212" s="120"/>
    </row>
    <row r="213" spans="4:4" x14ac:dyDescent="0.2">
      <c r="D213" s="120"/>
    </row>
    <row r="214" spans="4:4" x14ac:dyDescent="0.2">
      <c r="D214" s="120"/>
    </row>
    <row r="215" spans="4:4" x14ac:dyDescent="0.2">
      <c r="D215" s="120"/>
    </row>
    <row r="216" spans="4:4" x14ac:dyDescent="0.2">
      <c r="D216" s="120"/>
    </row>
    <row r="217" spans="4:4" x14ac:dyDescent="0.2">
      <c r="D217" s="120"/>
    </row>
    <row r="218" spans="4:4" x14ac:dyDescent="0.2">
      <c r="D218" s="120"/>
    </row>
    <row r="219" spans="4:4" x14ac:dyDescent="0.2">
      <c r="D219" s="120"/>
    </row>
    <row r="220" spans="4:4" x14ac:dyDescent="0.2">
      <c r="D220" s="120"/>
    </row>
    <row r="221" spans="4:4" x14ac:dyDescent="0.2">
      <c r="D221" s="120"/>
    </row>
    <row r="222" spans="4:4" x14ac:dyDescent="0.2">
      <c r="D222" s="120"/>
    </row>
    <row r="223" spans="4:4" x14ac:dyDescent="0.2">
      <c r="D223" s="120"/>
    </row>
    <row r="224" spans="4:4" x14ac:dyDescent="0.2">
      <c r="D224" s="120"/>
    </row>
    <row r="225" spans="4:4" x14ac:dyDescent="0.2">
      <c r="D225" s="120"/>
    </row>
    <row r="226" spans="4:4" x14ac:dyDescent="0.2">
      <c r="D226" s="120"/>
    </row>
    <row r="227" spans="4:4" x14ac:dyDescent="0.2">
      <c r="D227" s="120"/>
    </row>
    <row r="228" spans="4:4" x14ac:dyDescent="0.2">
      <c r="D228" s="120"/>
    </row>
    <row r="229" spans="4:4" x14ac:dyDescent="0.2">
      <c r="D229" s="120"/>
    </row>
    <row r="230" spans="4:4" x14ac:dyDescent="0.2">
      <c r="D230" s="120"/>
    </row>
    <row r="231" spans="4:4" x14ac:dyDescent="0.2">
      <c r="D231" s="120"/>
    </row>
    <row r="232" spans="4:4" x14ac:dyDescent="0.2">
      <c r="D232" s="120"/>
    </row>
    <row r="233" spans="4:4" x14ac:dyDescent="0.2">
      <c r="D233" s="120"/>
    </row>
    <row r="234" spans="4:4" x14ac:dyDescent="0.2">
      <c r="D234" s="120"/>
    </row>
    <row r="235" spans="4:4" x14ac:dyDescent="0.2">
      <c r="D235" s="120"/>
    </row>
    <row r="236" spans="4:4" x14ac:dyDescent="0.2">
      <c r="D236" s="120"/>
    </row>
    <row r="237" spans="4:4" x14ac:dyDescent="0.2">
      <c r="D237" s="120"/>
    </row>
    <row r="238" spans="4:4" x14ac:dyDescent="0.2">
      <c r="D238" s="120"/>
    </row>
    <row r="239" spans="4:4" x14ac:dyDescent="0.2">
      <c r="D239" s="120"/>
    </row>
    <row r="240" spans="4:4" x14ac:dyDescent="0.2">
      <c r="D240" s="120"/>
    </row>
    <row r="241" spans="4:4" x14ac:dyDescent="0.2">
      <c r="D241" s="120"/>
    </row>
    <row r="242" spans="4:4" x14ac:dyDescent="0.2">
      <c r="D242" s="120"/>
    </row>
    <row r="243" spans="4:4" x14ac:dyDescent="0.2">
      <c r="D243" s="120"/>
    </row>
    <row r="244" spans="4:4" x14ac:dyDescent="0.2">
      <c r="D244" s="120"/>
    </row>
    <row r="245" spans="4:4" x14ac:dyDescent="0.2">
      <c r="D245" s="120"/>
    </row>
    <row r="246" spans="4:4" x14ac:dyDescent="0.2">
      <c r="D246" s="120"/>
    </row>
    <row r="247" spans="4:4" x14ac:dyDescent="0.2">
      <c r="D247" s="120"/>
    </row>
    <row r="248" spans="4:4" x14ac:dyDescent="0.2">
      <c r="D248" s="120"/>
    </row>
    <row r="249" spans="4:4" x14ac:dyDescent="0.2">
      <c r="D249" s="120"/>
    </row>
    <row r="250" spans="4:4" x14ac:dyDescent="0.2">
      <c r="D250" s="120"/>
    </row>
    <row r="251" spans="4:4" x14ac:dyDescent="0.2">
      <c r="D251" s="120"/>
    </row>
    <row r="252" spans="4:4" x14ac:dyDescent="0.2">
      <c r="D252" s="120"/>
    </row>
    <row r="253" spans="4:4" x14ac:dyDescent="0.2">
      <c r="D253" s="120"/>
    </row>
    <row r="254" spans="4:4" x14ac:dyDescent="0.2">
      <c r="D254" s="120"/>
    </row>
    <row r="255" spans="4:4" x14ac:dyDescent="0.2">
      <c r="D255" s="120"/>
    </row>
    <row r="256" spans="4:4" x14ac:dyDescent="0.2">
      <c r="D256" s="120"/>
    </row>
    <row r="257" spans="4:4" x14ac:dyDescent="0.2">
      <c r="D257" s="120"/>
    </row>
    <row r="258" spans="4:4" x14ac:dyDescent="0.2">
      <c r="D258" s="120"/>
    </row>
    <row r="259" spans="4:4" x14ac:dyDescent="0.2">
      <c r="D259" s="120"/>
    </row>
    <row r="260" spans="4:4" x14ac:dyDescent="0.2">
      <c r="D260" s="120"/>
    </row>
    <row r="261" spans="4:4" x14ac:dyDescent="0.2">
      <c r="D261" s="120"/>
    </row>
    <row r="262" spans="4:4" x14ac:dyDescent="0.2">
      <c r="D262" s="120"/>
    </row>
    <row r="263" spans="4:4" x14ac:dyDescent="0.2">
      <c r="D263" s="120"/>
    </row>
    <row r="264" spans="4:4" x14ac:dyDescent="0.2">
      <c r="D264" s="120"/>
    </row>
    <row r="265" spans="4:4" x14ac:dyDescent="0.2">
      <c r="D265" s="120"/>
    </row>
    <row r="266" spans="4:4" x14ac:dyDescent="0.2">
      <c r="D266" s="120"/>
    </row>
    <row r="267" spans="4:4" x14ac:dyDescent="0.2">
      <c r="D267" s="120"/>
    </row>
    <row r="268" spans="4:4" x14ac:dyDescent="0.2">
      <c r="D268" s="120"/>
    </row>
    <row r="269" spans="4:4" x14ac:dyDescent="0.2">
      <c r="D269" s="120"/>
    </row>
    <row r="270" spans="4:4" x14ac:dyDescent="0.2">
      <c r="D270" s="120"/>
    </row>
    <row r="271" spans="4:4" x14ac:dyDescent="0.2">
      <c r="D271" s="120"/>
    </row>
    <row r="272" spans="4:4" x14ac:dyDescent="0.2">
      <c r="D272" s="120"/>
    </row>
    <row r="273" spans="4:4" x14ac:dyDescent="0.2">
      <c r="D273" s="120"/>
    </row>
    <row r="274" spans="4:4" x14ac:dyDescent="0.2">
      <c r="D274" s="120"/>
    </row>
    <row r="275" spans="4:4" x14ac:dyDescent="0.2">
      <c r="D275" s="120"/>
    </row>
    <row r="276" spans="4:4" x14ac:dyDescent="0.2">
      <c r="D276" s="120"/>
    </row>
    <row r="277" spans="4:4" x14ac:dyDescent="0.2">
      <c r="D277" s="120"/>
    </row>
    <row r="278" spans="4:4" x14ac:dyDescent="0.2">
      <c r="D278" s="120"/>
    </row>
    <row r="279" spans="4:4" x14ac:dyDescent="0.2">
      <c r="D279" s="120"/>
    </row>
    <row r="280" spans="4:4" x14ac:dyDescent="0.2">
      <c r="D280" s="120"/>
    </row>
    <row r="281" spans="4:4" x14ac:dyDescent="0.2">
      <c r="D281" s="120"/>
    </row>
    <row r="282" spans="4:4" x14ac:dyDescent="0.2">
      <c r="D282" s="120"/>
    </row>
    <row r="283" spans="4:4" x14ac:dyDescent="0.2">
      <c r="D283" s="120"/>
    </row>
    <row r="284" spans="4:4" x14ac:dyDescent="0.2">
      <c r="D284" s="120"/>
    </row>
    <row r="285" spans="4:4" x14ac:dyDescent="0.2">
      <c r="D285" s="120"/>
    </row>
    <row r="286" spans="4:4" x14ac:dyDescent="0.2">
      <c r="D286" s="120"/>
    </row>
    <row r="287" spans="4:4" x14ac:dyDescent="0.2">
      <c r="D287" s="120"/>
    </row>
    <row r="288" spans="4:4" x14ac:dyDescent="0.2">
      <c r="D288" s="120"/>
    </row>
    <row r="289" spans="4:4" x14ac:dyDescent="0.2">
      <c r="D289" s="120"/>
    </row>
    <row r="290" spans="4:4" x14ac:dyDescent="0.2">
      <c r="D290" s="120"/>
    </row>
    <row r="291" spans="4:4" x14ac:dyDescent="0.2">
      <c r="D291" s="120"/>
    </row>
    <row r="292" spans="4:4" x14ac:dyDescent="0.2">
      <c r="D292" s="120"/>
    </row>
    <row r="293" spans="4:4" x14ac:dyDescent="0.2">
      <c r="D293" s="120"/>
    </row>
    <row r="294" spans="4:4" x14ac:dyDescent="0.2">
      <c r="D294" s="120"/>
    </row>
    <row r="295" spans="4:4" x14ac:dyDescent="0.2">
      <c r="D295" s="120"/>
    </row>
    <row r="296" spans="4:4" x14ac:dyDescent="0.2">
      <c r="D296" s="120"/>
    </row>
    <row r="297" spans="4:4" x14ac:dyDescent="0.2">
      <c r="D297" s="120"/>
    </row>
    <row r="298" spans="4:4" x14ac:dyDescent="0.2">
      <c r="D298" s="120"/>
    </row>
    <row r="299" spans="4:4" x14ac:dyDescent="0.2">
      <c r="D299" s="120"/>
    </row>
    <row r="300" spans="4:4" x14ac:dyDescent="0.2">
      <c r="D300" s="120"/>
    </row>
    <row r="301" spans="4:4" x14ac:dyDescent="0.2">
      <c r="D301" s="120"/>
    </row>
    <row r="302" spans="4:4" x14ac:dyDescent="0.2">
      <c r="D302" s="120"/>
    </row>
    <row r="303" spans="4:4" x14ac:dyDescent="0.2">
      <c r="D303" s="120"/>
    </row>
    <row r="304" spans="4:4" x14ac:dyDescent="0.2">
      <c r="D304" s="120"/>
    </row>
    <row r="305" spans="4:4" x14ac:dyDescent="0.2">
      <c r="D305" s="120"/>
    </row>
    <row r="306" spans="4:4" x14ac:dyDescent="0.2">
      <c r="D306" s="120"/>
    </row>
    <row r="307" spans="4:4" x14ac:dyDescent="0.2">
      <c r="D307" s="120"/>
    </row>
    <row r="308" spans="4:4" x14ac:dyDescent="0.2">
      <c r="D308" s="120"/>
    </row>
    <row r="309" spans="4:4" x14ac:dyDescent="0.2">
      <c r="D309" s="120"/>
    </row>
    <row r="310" spans="4:4" x14ac:dyDescent="0.2">
      <c r="D310" s="120"/>
    </row>
    <row r="311" spans="4:4" x14ac:dyDescent="0.2">
      <c r="D311" s="120"/>
    </row>
    <row r="312" spans="4:4" x14ac:dyDescent="0.2">
      <c r="D312" s="120"/>
    </row>
    <row r="313" spans="4:4" x14ac:dyDescent="0.2">
      <c r="D313" s="120"/>
    </row>
    <row r="314" spans="4:4" x14ac:dyDescent="0.2">
      <c r="D314" s="120"/>
    </row>
    <row r="315" spans="4:4" x14ac:dyDescent="0.2">
      <c r="D315" s="120"/>
    </row>
    <row r="316" spans="4:4" x14ac:dyDescent="0.2">
      <c r="D316" s="120"/>
    </row>
    <row r="317" spans="4:4" x14ac:dyDescent="0.2">
      <c r="D317" s="120"/>
    </row>
    <row r="318" spans="4:4" x14ac:dyDescent="0.2">
      <c r="D318" s="120"/>
    </row>
    <row r="319" spans="4:4" x14ac:dyDescent="0.2">
      <c r="D319" s="120"/>
    </row>
    <row r="320" spans="4:4" x14ac:dyDescent="0.2">
      <c r="D320" s="120"/>
    </row>
    <row r="321" spans="4:4" x14ac:dyDescent="0.2">
      <c r="D321" s="120"/>
    </row>
    <row r="322" spans="4:4" x14ac:dyDescent="0.2">
      <c r="D322" s="120"/>
    </row>
    <row r="323" spans="4:4" x14ac:dyDescent="0.2">
      <c r="D323" s="120"/>
    </row>
    <row r="324" spans="4:4" x14ac:dyDescent="0.2">
      <c r="D324" s="120"/>
    </row>
    <row r="325" spans="4:4" x14ac:dyDescent="0.2">
      <c r="D325" s="120"/>
    </row>
    <row r="326" spans="4:4" x14ac:dyDescent="0.2">
      <c r="D326" s="120"/>
    </row>
    <row r="327" spans="4:4" x14ac:dyDescent="0.2">
      <c r="D327" s="120"/>
    </row>
    <row r="328" spans="4:4" x14ac:dyDescent="0.2">
      <c r="D328" s="120"/>
    </row>
    <row r="329" spans="4:4" x14ac:dyDescent="0.2">
      <c r="D329" s="120"/>
    </row>
    <row r="330" spans="4:4" x14ac:dyDescent="0.2">
      <c r="D330" s="120"/>
    </row>
    <row r="331" spans="4:4" x14ac:dyDescent="0.2">
      <c r="D331" s="120"/>
    </row>
    <row r="332" spans="4:4" x14ac:dyDescent="0.2">
      <c r="D332" s="120"/>
    </row>
    <row r="333" spans="4:4" x14ac:dyDescent="0.2">
      <c r="D333" s="120"/>
    </row>
    <row r="334" spans="4:4" x14ac:dyDescent="0.2">
      <c r="D334" s="120"/>
    </row>
    <row r="335" spans="4:4" x14ac:dyDescent="0.2">
      <c r="D335" s="120"/>
    </row>
    <row r="336" spans="4:4" x14ac:dyDescent="0.2">
      <c r="D336" s="120"/>
    </row>
    <row r="337" spans="4:4" x14ac:dyDescent="0.2">
      <c r="D337" s="120"/>
    </row>
    <row r="338" spans="4:4" x14ac:dyDescent="0.2">
      <c r="D338" s="120"/>
    </row>
    <row r="339" spans="4:4" x14ac:dyDescent="0.2">
      <c r="D339" s="120"/>
    </row>
    <row r="340" spans="4:4" x14ac:dyDescent="0.2">
      <c r="D340" s="120"/>
    </row>
    <row r="341" spans="4:4" x14ac:dyDescent="0.2">
      <c r="D341" s="120"/>
    </row>
    <row r="342" spans="4:4" x14ac:dyDescent="0.2">
      <c r="D342" s="120"/>
    </row>
    <row r="343" spans="4:4" x14ac:dyDescent="0.2">
      <c r="D343" s="120"/>
    </row>
    <row r="344" spans="4:4" x14ac:dyDescent="0.2">
      <c r="D344" s="120"/>
    </row>
    <row r="345" spans="4:4" x14ac:dyDescent="0.2">
      <c r="D345" s="120"/>
    </row>
    <row r="346" spans="4:4" x14ac:dyDescent="0.2">
      <c r="D346" s="120"/>
    </row>
    <row r="347" spans="4:4" x14ac:dyDescent="0.2">
      <c r="D347" s="120"/>
    </row>
    <row r="348" spans="4:4" x14ac:dyDescent="0.2">
      <c r="D348" s="120"/>
    </row>
    <row r="349" spans="4:4" x14ac:dyDescent="0.2">
      <c r="D349" s="120"/>
    </row>
    <row r="350" spans="4:4" x14ac:dyDescent="0.2">
      <c r="D350" s="120"/>
    </row>
    <row r="351" spans="4:4" x14ac:dyDescent="0.2">
      <c r="D351" s="120"/>
    </row>
    <row r="352" spans="4:4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  <row r="4709" spans="4:4" x14ac:dyDescent="0.2">
      <c r="D4709" s="120"/>
    </row>
    <row r="4710" spans="4:4" x14ac:dyDescent="0.2">
      <c r="D4710" s="120"/>
    </row>
    <row r="4711" spans="4:4" x14ac:dyDescent="0.2">
      <c r="D4711" s="120"/>
    </row>
    <row r="4712" spans="4:4" x14ac:dyDescent="0.2">
      <c r="D4712" s="120"/>
    </row>
    <row r="4713" spans="4:4" x14ac:dyDescent="0.2">
      <c r="D4713" s="120"/>
    </row>
    <row r="4714" spans="4:4" x14ac:dyDescent="0.2">
      <c r="D4714" s="120"/>
    </row>
    <row r="4715" spans="4:4" x14ac:dyDescent="0.2">
      <c r="D4715" s="120"/>
    </row>
    <row r="4716" spans="4:4" x14ac:dyDescent="0.2">
      <c r="D4716" s="120"/>
    </row>
    <row r="4717" spans="4:4" x14ac:dyDescent="0.2">
      <c r="D4717" s="120"/>
    </row>
    <row r="4718" spans="4:4" x14ac:dyDescent="0.2">
      <c r="D4718" s="120"/>
    </row>
    <row r="4719" spans="4:4" x14ac:dyDescent="0.2">
      <c r="D4719" s="120"/>
    </row>
    <row r="4720" spans="4:4" x14ac:dyDescent="0.2">
      <c r="D4720" s="120"/>
    </row>
    <row r="4721" spans="4:4" x14ac:dyDescent="0.2">
      <c r="D4721" s="120"/>
    </row>
    <row r="4722" spans="4:4" x14ac:dyDescent="0.2">
      <c r="D4722" s="120"/>
    </row>
    <row r="4723" spans="4:4" x14ac:dyDescent="0.2">
      <c r="D4723" s="120"/>
    </row>
    <row r="4724" spans="4:4" x14ac:dyDescent="0.2">
      <c r="D4724" s="120"/>
    </row>
    <row r="4725" spans="4:4" x14ac:dyDescent="0.2">
      <c r="D4725" s="120"/>
    </row>
    <row r="4726" spans="4:4" x14ac:dyDescent="0.2">
      <c r="D4726" s="120"/>
    </row>
    <row r="4727" spans="4:4" x14ac:dyDescent="0.2">
      <c r="D4727" s="120"/>
    </row>
    <row r="4728" spans="4:4" x14ac:dyDescent="0.2">
      <c r="D4728" s="120"/>
    </row>
    <row r="4729" spans="4:4" x14ac:dyDescent="0.2">
      <c r="D4729" s="120"/>
    </row>
    <row r="4730" spans="4:4" x14ac:dyDescent="0.2">
      <c r="D4730" s="120"/>
    </row>
    <row r="4731" spans="4:4" x14ac:dyDescent="0.2">
      <c r="D4731" s="120"/>
    </row>
    <row r="4732" spans="4:4" x14ac:dyDescent="0.2">
      <c r="D4732" s="120"/>
    </row>
    <row r="4733" spans="4:4" x14ac:dyDescent="0.2">
      <c r="D4733" s="120"/>
    </row>
    <row r="4734" spans="4:4" x14ac:dyDescent="0.2">
      <c r="D4734" s="120"/>
    </row>
    <row r="4735" spans="4:4" x14ac:dyDescent="0.2">
      <c r="D4735" s="120"/>
    </row>
    <row r="4736" spans="4:4" x14ac:dyDescent="0.2">
      <c r="D4736" s="120"/>
    </row>
    <row r="4737" spans="4:4" x14ac:dyDescent="0.2">
      <c r="D4737" s="120"/>
    </row>
    <row r="4738" spans="4:4" x14ac:dyDescent="0.2">
      <c r="D4738" s="120"/>
    </row>
    <row r="4739" spans="4:4" x14ac:dyDescent="0.2">
      <c r="D4739" s="120"/>
    </row>
    <row r="4740" spans="4:4" x14ac:dyDescent="0.2">
      <c r="D4740" s="120"/>
    </row>
    <row r="4741" spans="4:4" x14ac:dyDescent="0.2">
      <c r="D4741" s="120"/>
    </row>
    <row r="4742" spans="4:4" x14ac:dyDescent="0.2">
      <c r="D4742" s="120"/>
    </row>
    <row r="4743" spans="4:4" x14ac:dyDescent="0.2">
      <c r="D4743" s="120"/>
    </row>
    <row r="4744" spans="4:4" x14ac:dyDescent="0.2">
      <c r="D4744" s="120"/>
    </row>
    <row r="4745" spans="4:4" x14ac:dyDescent="0.2">
      <c r="D4745" s="120"/>
    </row>
    <row r="4746" spans="4:4" x14ac:dyDescent="0.2">
      <c r="D4746" s="120"/>
    </row>
    <row r="4747" spans="4:4" x14ac:dyDescent="0.2">
      <c r="D4747" s="120"/>
    </row>
    <row r="4748" spans="4:4" x14ac:dyDescent="0.2">
      <c r="D4748" s="120"/>
    </row>
    <row r="4749" spans="4:4" x14ac:dyDescent="0.2">
      <c r="D4749" s="120"/>
    </row>
    <row r="4750" spans="4:4" x14ac:dyDescent="0.2">
      <c r="D4750" s="120"/>
    </row>
    <row r="4751" spans="4:4" x14ac:dyDescent="0.2">
      <c r="D4751" s="120"/>
    </row>
    <row r="4752" spans="4:4" x14ac:dyDescent="0.2">
      <c r="D4752" s="120"/>
    </row>
    <row r="4753" spans="4:4" x14ac:dyDescent="0.2">
      <c r="D4753" s="120"/>
    </row>
    <row r="4754" spans="4:4" x14ac:dyDescent="0.2">
      <c r="D4754" s="120"/>
    </row>
    <row r="4755" spans="4:4" x14ac:dyDescent="0.2">
      <c r="D4755" s="120"/>
    </row>
    <row r="4756" spans="4:4" x14ac:dyDescent="0.2">
      <c r="D4756" s="120"/>
    </row>
    <row r="4757" spans="4:4" x14ac:dyDescent="0.2">
      <c r="D4757" s="120"/>
    </row>
    <row r="4758" spans="4:4" x14ac:dyDescent="0.2">
      <c r="D4758" s="120"/>
    </row>
    <row r="4759" spans="4:4" x14ac:dyDescent="0.2">
      <c r="D4759" s="120"/>
    </row>
    <row r="4760" spans="4:4" x14ac:dyDescent="0.2">
      <c r="D4760" s="120"/>
    </row>
    <row r="4761" spans="4:4" x14ac:dyDescent="0.2">
      <c r="D4761" s="120"/>
    </row>
    <row r="4762" spans="4:4" x14ac:dyDescent="0.2">
      <c r="D4762" s="120"/>
    </row>
    <row r="4763" spans="4:4" x14ac:dyDescent="0.2">
      <c r="D4763" s="120"/>
    </row>
    <row r="4764" spans="4:4" x14ac:dyDescent="0.2">
      <c r="D4764" s="120"/>
    </row>
    <row r="4765" spans="4:4" x14ac:dyDescent="0.2">
      <c r="D4765" s="120"/>
    </row>
    <row r="4766" spans="4:4" x14ac:dyDescent="0.2">
      <c r="D4766" s="120"/>
    </row>
    <row r="4767" spans="4:4" x14ac:dyDescent="0.2">
      <c r="D4767" s="120"/>
    </row>
    <row r="4768" spans="4:4" x14ac:dyDescent="0.2">
      <c r="D4768" s="120"/>
    </row>
    <row r="4769" spans="4:4" x14ac:dyDescent="0.2">
      <c r="D4769" s="120"/>
    </row>
    <row r="4770" spans="4:4" x14ac:dyDescent="0.2">
      <c r="D4770" s="120"/>
    </row>
    <row r="4771" spans="4:4" x14ac:dyDescent="0.2">
      <c r="D4771" s="120"/>
    </row>
    <row r="4772" spans="4:4" x14ac:dyDescent="0.2">
      <c r="D4772" s="120"/>
    </row>
    <row r="4773" spans="4:4" x14ac:dyDescent="0.2">
      <c r="D4773" s="120"/>
    </row>
    <row r="4774" spans="4:4" x14ac:dyDescent="0.2">
      <c r="D4774" s="120"/>
    </row>
    <row r="4775" spans="4:4" x14ac:dyDescent="0.2">
      <c r="D4775" s="120"/>
    </row>
    <row r="4776" spans="4:4" x14ac:dyDescent="0.2">
      <c r="D4776" s="120"/>
    </row>
    <row r="4777" spans="4:4" x14ac:dyDescent="0.2">
      <c r="D4777" s="120"/>
    </row>
    <row r="4778" spans="4:4" x14ac:dyDescent="0.2">
      <c r="D4778" s="120"/>
    </row>
    <row r="4779" spans="4:4" x14ac:dyDescent="0.2">
      <c r="D4779" s="120"/>
    </row>
    <row r="4780" spans="4:4" x14ac:dyDescent="0.2">
      <c r="D4780" s="120"/>
    </row>
    <row r="4781" spans="4:4" x14ac:dyDescent="0.2">
      <c r="D4781" s="120"/>
    </row>
    <row r="4782" spans="4:4" x14ac:dyDescent="0.2">
      <c r="D4782" s="120"/>
    </row>
    <row r="4783" spans="4:4" x14ac:dyDescent="0.2">
      <c r="D4783" s="120"/>
    </row>
    <row r="4784" spans="4:4" x14ac:dyDescent="0.2">
      <c r="D4784" s="120"/>
    </row>
    <row r="4785" spans="4:4" x14ac:dyDescent="0.2">
      <c r="D4785" s="120"/>
    </row>
    <row r="4786" spans="4:4" x14ac:dyDescent="0.2">
      <c r="D4786" s="120"/>
    </row>
    <row r="4787" spans="4:4" x14ac:dyDescent="0.2">
      <c r="D4787" s="120"/>
    </row>
    <row r="4788" spans="4:4" x14ac:dyDescent="0.2">
      <c r="D4788" s="120"/>
    </row>
    <row r="4789" spans="4:4" x14ac:dyDescent="0.2">
      <c r="D4789" s="120"/>
    </row>
    <row r="4790" spans="4:4" x14ac:dyDescent="0.2">
      <c r="D4790" s="120"/>
    </row>
    <row r="4791" spans="4:4" x14ac:dyDescent="0.2">
      <c r="D4791" s="120"/>
    </row>
    <row r="4792" spans="4:4" x14ac:dyDescent="0.2">
      <c r="D4792" s="120"/>
    </row>
    <row r="4793" spans="4:4" x14ac:dyDescent="0.2">
      <c r="D4793" s="120"/>
    </row>
    <row r="4794" spans="4:4" x14ac:dyDescent="0.2">
      <c r="D4794" s="120"/>
    </row>
    <row r="4795" spans="4:4" x14ac:dyDescent="0.2">
      <c r="D4795" s="120"/>
    </row>
    <row r="4796" spans="4:4" x14ac:dyDescent="0.2">
      <c r="D4796" s="120"/>
    </row>
    <row r="4797" spans="4:4" x14ac:dyDescent="0.2">
      <c r="D4797" s="120"/>
    </row>
    <row r="4798" spans="4:4" x14ac:dyDescent="0.2">
      <c r="D4798" s="120"/>
    </row>
    <row r="4799" spans="4:4" x14ac:dyDescent="0.2">
      <c r="D4799" s="120"/>
    </row>
    <row r="4800" spans="4:4" x14ac:dyDescent="0.2">
      <c r="D4800" s="120"/>
    </row>
    <row r="4801" spans="4:4" x14ac:dyDescent="0.2">
      <c r="D4801" s="120"/>
    </row>
    <row r="4802" spans="4:4" x14ac:dyDescent="0.2">
      <c r="D4802" s="120"/>
    </row>
    <row r="4803" spans="4:4" x14ac:dyDescent="0.2">
      <c r="D4803" s="120"/>
    </row>
    <row r="4804" spans="4:4" x14ac:dyDescent="0.2">
      <c r="D4804" s="120"/>
    </row>
    <row r="4805" spans="4:4" x14ac:dyDescent="0.2">
      <c r="D4805" s="120"/>
    </row>
    <row r="4806" spans="4:4" x14ac:dyDescent="0.2">
      <c r="D4806" s="120"/>
    </row>
    <row r="4807" spans="4:4" x14ac:dyDescent="0.2">
      <c r="D4807" s="120"/>
    </row>
    <row r="4808" spans="4:4" x14ac:dyDescent="0.2">
      <c r="D4808" s="120"/>
    </row>
    <row r="4809" spans="4:4" x14ac:dyDescent="0.2">
      <c r="D4809" s="120"/>
    </row>
    <row r="4810" spans="4:4" x14ac:dyDescent="0.2">
      <c r="D4810" s="120"/>
    </row>
    <row r="4811" spans="4:4" x14ac:dyDescent="0.2">
      <c r="D4811" s="120"/>
    </row>
    <row r="4812" spans="4:4" x14ac:dyDescent="0.2">
      <c r="D4812" s="120"/>
    </row>
    <row r="4813" spans="4:4" x14ac:dyDescent="0.2">
      <c r="D4813" s="120"/>
    </row>
    <row r="4814" spans="4:4" x14ac:dyDescent="0.2">
      <c r="D4814" s="120"/>
    </row>
    <row r="4815" spans="4:4" x14ac:dyDescent="0.2">
      <c r="D4815" s="120"/>
    </row>
    <row r="4816" spans="4:4" x14ac:dyDescent="0.2">
      <c r="D4816" s="120"/>
    </row>
    <row r="4817" spans="4:4" x14ac:dyDescent="0.2">
      <c r="D4817" s="120"/>
    </row>
    <row r="4818" spans="4:4" x14ac:dyDescent="0.2">
      <c r="D4818" s="120"/>
    </row>
    <row r="4819" spans="4:4" x14ac:dyDescent="0.2">
      <c r="D4819" s="120"/>
    </row>
    <row r="4820" spans="4:4" x14ac:dyDescent="0.2">
      <c r="D4820" s="120"/>
    </row>
    <row r="4821" spans="4:4" x14ac:dyDescent="0.2">
      <c r="D4821" s="120"/>
    </row>
    <row r="4822" spans="4:4" x14ac:dyDescent="0.2">
      <c r="D4822" s="120"/>
    </row>
    <row r="4823" spans="4:4" x14ac:dyDescent="0.2">
      <c r="D4823" s="120"/>
    </row>
    <row r="4824" spans="4:4" x14ac:dyDescent="0.2">
      <c r="D4824" s="120"/>
    </row>
    <row r="4825" spans="4:4" x14ac:dyDescent="0.2">
      <c r="D4825" s="120"/>
    </row>
    <row r="4826" spans="4:4" x14ac:dyDescent="0.2">
      <c r="D4826" s="120"/>
    </row>
    <row r="4827" spans="4:4" x14ac:dyDescent="0.2">
      <c r="D4827" s="120"/>
    </row>
    <row r="4828" spans="4:4" x14ac:dyDescent="0.2">
      <c r="D4828" s="120"/>
    </row>
    <row r="4829" spans="4:4" x14ac:dyDescent="0.2">
      <c r="D4829" s="120"/>
    </row>
    <row r="4830" spans="4:4" x14ac:dyDescent="0.2">
      <c r="D4830" s="120"/>
    </row>
    <row r="4831" spans="4:4" x14ac:dyDescent="0.2">
      <c r="D4831" s="120"/>
    </row>
    <row r="4832" spans="4:4" x14ac:dyDescent="0.2">
      <c r="D4832" s="120"/>
    </row>
    <row r="4833" spans="4:4" x14ac:dyDescent="0.2">
      <c r="D4833" s="120"/>
    </row>
    <row r="4834" spans="4:4" x14ac:dyDescent="0.2">
      <c r="D4834" s="120"/>
    </row>
    <row r="4835" spans="4:4" x14ac:dyDescent="0.2">
      <c r="D4835" s="120"/>
    </row>
    <row r="4836" spans="4:4" x14ac:dyDescent="0.2">
      <c r="D4836" s="120"/>
    </row>
    <row r="4837" spans="4:4" x14ac:dyDescent="0.2">
      <c r="D4837" s="120"/>
    </row>
    <row r="4838" spans="4:4" x14ac:dyDescent="0.2">
      <c r="D4838" s="120"/>
    </row>
    <row r="4839" spans="4:4" x14ac:dyDescent="0.2">
      <c r="D4839" s="120"/>
    </row>
    <row r="4840" spans="4:4" x14ac:dyDescent="0.2">
      <c r="D4840" s="120"/>
    </row>
    <row r="4841" spans="4:4" x14ac:dyDescent="0.2">
      <c r="D4841" s="120"/>
    </row>
    <row r="4842" spans="4:4" x14ac:dyDescent="0.2">
      <c r="D4842" s="120"/>
    </row>
    <row r="4843" spans="4:4" x14ac:dyDescent="0.2">
      <c r="D4843" s="120"/>
    </row>
    <row r="4844" spans="4:4" x14ac:dyDescent="0.2">
      <c r="D4844" s="120"/>
    </row>
    <row r="4845" spans="4:4" x14ac:dyDescent="0.2">
      <c r="D4845" s="120"/>
    </row>
    <row r="4846" spans="4:4" x14ac:dyDescent="0.2">
      <c r="D4846" s="120"/>
    </row>
    <row r="4847" spans="4:4" x14ac:dyDescent="0.2">
      <c r="D4847" s="120"/>
    </row>
    <row r="4848" spans="4:4" x14ac:dyDescent="0.2">
      <c r="D4848" s="120"/>
    </row>
    <row r="4849" spans="4:4" x14ac:dyDescent="0.2">
      <c r="D4849" s="120"/>
    </row>
    <row r="4850" spans="4:4" x14ac:dyDescent="0.2">
      <c r="D4850" s="120"/>
    </row>
    <row r="4851" spans="4:4" x14ac:dyDescent="0.2">
      <c r="D4851" s="120"/>
    </row>
    <row r="4852" spans="4:4" x14ac:dyDescent="0.2">
      <c r="D4852" s="120"/>
    </row>
    <row r="4853" spans="4:4" x14ac:dyDescent="0.2">
      <c r="D4853" s="120"/>
    </row>
    <row r="4854" spans="4:4" x14ac:dyDescent="0.2">
      <c r="D4854" s="120"/>
    </row>
    <row r="4855" spans="4:4" x14ac:dyDescent="0.2">
      <c r="D4855" s="120"/>
    </row>
    <row r="4856" spans="4:4" x14ac:dyDescent="0.2">
      <c r="D4856" s="120"/>
    </row>
    <row r="4857" spans="4:4" x14ac:dyDescent="0.2">
      <c r="D4857" s="120"/>
    </row>
    <row r="4858" spans="4:4" x14ac:dyDescent="0.2">
      <c r="D4858" s="120"/>
    </row>
    <row r="4859" spans="4:4" x14ac:dyDescent="0.2">
      <c r="D4859" s="120"/>
    </row>
    <row r="4860" spans="4:4" x14ac:dyDescent="0.2">
      <c r="D4860" s="120"/>
    </row>
    <row r="4861" spans="4:4" x14ac:dyDescent="0.2">
      <c r="D4861" s="120"/>
    </row>
    <row r="4862" spans="4:4" x14ac:dyDescent="0.2">
      <c r="D4862" s="120"/>
    </row>
    <row r="4863" spans="4:4" x14ac:dyDescent="0.2">
      <c r="D4863" s="120"/>
    </row>
    <row r="4864" spans="4:4" x14ac:dyDescent="0.2">
      <c r="D4864" s="120"/>
    </row>
    <row r="4865" spans="4:4" x14ac:dyDescent="0.2">
      <c r="D4865" s="120"/>
    </row>
    <row r="4866" spans="4:4" x14ac:dyDescent="0.2">
      <c r="D4866" s="120"/>
    </row>
    <row r="4867" spans="4:4" x14ac:dyDescent="0.2">
      <c r="D4867" s="120"/>
    </row>
    <row r="4868" spans="4:4" x14ac:dyDescent="0.2">
      <c r="D4868" s="120"/>
    </row>
    <row r="4869" spans="4:4" x14ac:dyDescent="0.2">
      <c r="D4869" s="120"/>
    </row>
    <row r="4870" spans="4:4" x14ac:dyDescent="0.2">
      <c r="D4870" s="120"/>
    </row>
    <row r="4871" spans="4:4" x14ac:dyDescent="0.2">
      <c r="D4871" s="120"/>
    </row>
    <row r="4872" spans="4:4" x14ac:dyDescent="0.2">
      <c r="D4872" s="120"/>
    </row>
    <row r="4873" spans="4:4" x14ac:dyDescent="0.2">
      <c r="D4873" s="120"/>
    </row>
    <row r="4874" spans="4:4" x14ac:dyDescent="0.2">
      <c r="D4874" s="120"/>
    </row>
    <row r="4875" spans="4:4" x14ac:dyDescent="0.2">
      <c r="D4875" s="120"/>
    </row>
    <row r="4876" spans="4:4" x14ac:dyDescent="0.2">
      <c r="D4876" s="120"/>
    </row>
    <row r="4877" spans="4:4" x14ac:dyDescent="0.2">
      <c r="D4877" s="120"/>
    </row>
    <row r="4878" spans="4:4" x14ac:dyDescent="0.2">
      <c r="D4878" s="120"/>
    </row>
    <row r="4879" spans="4:4" x14ac:dyDescent="0.2">
      <c r="D4879" s="120"/>
    </row>
    <row r="4880" spans="4:4" x14ac:dyDescent="0.2">
      <c r="D4880" s="120"/>
    </row>
    <row r="4881" spans="4:4" x14ac:dyDescent="0.2">
      <c r="D4881" s="120"/>
    </row>
    <row r="4882" spans="4:4" x14ac:dyDescent="0.2">
      <c r="D4882" s="120"/>
    </row>
    <row r="4883" spans="4:4" x14ac:dyDescent="0.2">
      <c r="D4883" s="120"/>
    </row>
    <row r="4884" spans="4:4" x14ac:dyDescent="0.2">
      <c r="D4884" s="120"/>
    </row>
    <row r="4885" spans="4:4" x14ac:dyDescent="0.2">
      <c r="D4885" s="120"/>
    </row>
    <row r="4886" spans="4:4" x14ac:dyDescent="0.2">
      <c r="D4886" s="120"/>
    </row>
    <row r="4887" spans="4:4" x14ac:dyDescent="0.2">
      <c r="D4887" s="120"/>
    </row>
    <row r="4888" spans="4:4" x14ac:dyDescent="0.2">
      <c r="D4888" s="120"/>
    </row>
    <row r="4889" spans="4:4" x14ac:dyDescent="0.2">
      <c r="D4889" s="120"/>
    </row>
    <row r="4890" spans="4:4" x14ac:dyDescent="0.2">
      <c r="D4890" s="120"/>
    </row>
    <row r="4891" spans="4:4" x14ac:dyDescent="0.2">
      <c r="D4891" s="120"/>
    </row>
    <row r="4892" spans="4:4" x14ac:dyDescent="0.2">
      <c r="D4892" s="120"/>
    </row>
    <row r="4893" spans="4:4" x14ac:dyDescent="0.2">
      <c r="D4893" s="120"/>
    </row>
    <row r="4894" spans="4:4" x14ac:dyDescent="0.2">
      <c r="D4894" s="120"/>
    </row>
    <row r="4895" spans="4:4" x14ac:dyDescent="0.2">
      <c r="D4895" s="120"/>
    </row>
    <row r="4896" spans="4:4" x14ac:dyDescent="0.2">
      <c r="D4896" s="120"/>
    </row>
    <row r="4897" spans="4:4" x14ac:dyDescent="0.2">
      <c r="D4897" s="120"/>
    </row>
    <row r="4898" spans="4:4" x14ac:dyDescent="0.2">
      <c r="D4898" s="120"/>
    </row>
    <row r="4899" spans="4:4" x14ac:dyDescent="0.2">
      <c r="D4899" s="120"/>
    </row>
    <row r="4900" spans="4:4" x14ac:dyDescent="0.2">
      <c r="D4900" s="120"/>
    </row>
    <row r="4901" spans="4:4" x14ac:dyDescent="0.2">
      <c r="D4901" s="120"/>
    </row>
    <row r="4902" spans="4:4" x14ac:dyDescent="0.2">
      <c r="D4902" s="120"/>
    </row>
    <row r="4903" spans="4:4" x14ac:dyDescent="0.2">
      <c r="D4903" s="120"/>
    </row>
    <row r="4904" spans="4:4" x14ac:dyDescent="0.2">
      <c r="D4904" s="120"/>
    </row>
    <row r="4905" spans="4:4" x14ac:dyDescent="0.2">
      <c r="D4905" s="120"/>
    </row>
    <row r="4906" spans="4:4" x14ac:dyDescent="0.2">
      <c r="D4906" s="120"/>
    </row>
    <row r="4907" spans="4:4" x14ac:dyDescent="0.2">
      <c r="D4907" s="120"/>
    </row>
    <row r="4908" spans="4:4" x14ac:dyDescent="0.2">
      <c r="D4908" s="120"/>
    </row>
    <row r="4909" spans="4:4" x14ac:dyDescent="0.2">
      <c r="D4909" s="120"/>
    </row>
    <row r="4910" spans="4:4" x14ac:dyDescent="0.2">
      <c r="D4910" s="120"/>
    </row>
    <row r="4911" spans="4:4" x14ac:dyDescent="0.2">
      <c r="D4911" s="120"/>
    </row>
    <row r="4912" spans="4:4" x14ac:dyDescent="0.2">
      <c r="D4912" s="120"/>
    </row>
    <row r="4913" spans="4:4" x14ac:dyDescent="0.2">
      <c r="D4913" s="120"/>
    </row>
    <row r="4914" spans="4:4" x14ac:dyDescent="0.2">
      <c r="D4914" s="120"/>
    </row>
    <row r="4915" spans="4:4" x14ac:dyDescent="0.2">
      <c r="D4915" s="120"/>
    </row>
    <row r="4916" spans="4:4" x14ac:dyDescent="0.2">
      <c r="D4916" s="120"/>
    </row>
    <row r="4917" spans="4:4" x14ac:dyDescent="0.2">
      <c r="D4917" s="120"/>
    </row>
    <row r="4918" spans="4:4" x14ac:dyDescent="0.2">
      <c r="D4918" s="120"/>
    </row>
    <row r="4919" spans="4:4" x14ac:dyDescent="0.2">
      <c r="D4919" s="120"/>
    </row>
    <row r="4920" spans="4:4" x14ac:dyDescent="0.2">
      <c r="D4920" s="120"/>
    </row>
    <row r="4921" spans="4:4" x14ac:dyDescent="0.2">
      <c r="D4921" s="120"/>
    </row>
    <row r="4922" spans="4:4" x14ac:dyDescent="0.2">
      <c r="D4922" s="120"/>
    </row>
    <row r="4923" spans="4:4" x14ac:dyDescent="0.2">
      <c r="D4923" s="120"/>
    </row>
    <row r="4924" spans="4:4" x14ac:dyDescent="0.2">
      <c r="D4924" s="120"/>
    </row>
    <row r="4925" spans="4:4" x14ac:dyDescent="0.2">
      <c r="D4925" s="120"/>
    </row>
    <row r="4926" spans="4:4" x14ac:dyDescent="0.2">
      <c r="D4926" s="120"/>
    </row>
    <row r="4927" spans="4:4" x14ac:dyDescent="0.2">
      <c r="D4927" s="120"/>
    </row>
    <row r="4928" spans="4:4" x14ac:dyDescent="0.2">
      <c r="D4928" s="120"/>
    </row>
    <row r="4929" spans="4:4" x14ac:dyDescent="0.2">
      <c r="D4929" s="120"/>
    </row>
    <row r="4930" spans="4:4" x14ac:dyDescent="0.2">
      <c r="D4930" s="120"/>
    </row>
    <row r="4931" spans="4:4" x14ac:dyDescent="0.2">
      <c r="D4931" s="120"/>
    </row>
    <row r="4932" spans="4:4" x14ac:dyDescent="0.2">
      <c r="D4932" s="120"/>
    </row>
    <row r="4933" spans="4:4" x14ac:dyDescent="0.2">
      <c r="D4933" s="120"/>
    </row>
    <row r="4934" spans="4:4" x14ac:dyDescent="0.2">
      <c r="D4934" s="120"/>
    </row>
    <row r="4935" spans="4:4" x14ac:dyDescent="0.2">
      <c r="D4935" s="120"/>
    </row>
    <row r="4936" spans="4:4" x14ac:dyDescent="0.2">
      <c r="D4936" s="120"/>
    </row>
    <row r="4937" spans="4:4" x14ac:dyDescent="0.2">
      <c r="D4937" s="120"/>
    </row>
    <row r="4938" spans="4:4" x14ac:dyDescent="0.2">
      <c r="D4938" s="120"/>
    </row>
    <row r="4939" spans="4:4" x14ac:dyDescent="0.2">
      <c r="D4939" s="120"/>
    </row>
    <row r="4940" spans="4:4" x14ac:dyDescent="0.2">
      <c r="D4940" s="120"/>
    </row>
    <row r="4941" spans="4:4" x14ac:dyDescent="0.2">
      <c r="D4941" s="120"/>
    </row>
    <row r="4942" spans="4:4" x14ac:dyDescent="0.2">
      <c r="D4942" s="120"/>
    </row>
    <row r="4943" spans="4:4" x14ac:dyDescent="0.2">
      <c r="D4943" s="120"/>
    </row>
    <row r="4944" spans="4:4" x14ac:dyDescent="0.2">
      <c r="D4944" s="120"/>
    </row>
    <row r="4945" spans="4:4" x14ac:dyDescent="0.2">
      <c r="D4945" s="120"/>
    </row>
    <row r="4946" spans="4:4" x14ac:dyDescent="0.2">
      <c r="D4946" s="120"/>
    </row>
    <row r="4947" spans="4:4" x14ac:dyDescent="0.2">
      <c r="D4947" s="120"/>
    </row>
    <row r="4948" spans="4:4" x14ac:dyDescent="0.2">
      <c r="D4948" s="120"/>
    </row>
    <row r="4949" spans="4:4" x14ac:dyDescent="0.2">
      <c r="D4949" s="120"/>
    </row>
    <row r="4950" spans="4:4" x14ac:dyDescent="0.2">
      <c r="D4950" s="120"/>
    </row>
    <row r="4951" spans="4:4" x14ac:dyDescent="0.2">
      <c r="D4951" s="120"/>
    </row>
    <row r="4952" spans="4:4" x14ac:dyDescent="0.2">
      <c r="D4952" s="120"/>
    </row>
    <row r="4953" spans="4:4" x14ac:dyDescent="0.2">
      <c r="D4953" s="120"/>
    </row>
    <row r="4954" spans="4:4" x14ac:dyDescent="0.2">
      <c r="D4954" s="120"/>
    </row>
    <row r="4955" spans="4:4" x14ac:dyDescent="0.2">
      <c r="D4955" s="120"/>
    </row>
    <row r="4956" spans="4:4" x14ac:dyDescent="0.2">
      <c r="D4956" s="120"/>
    </row>
    <row r="4957" spans="4:4" x14ac:dyDescent="0.2">
      <c r="D4957" s="120"/>
    </row>
    <row r="4958" spans="4:4" x14ac:dyDescent="0.2">
      <c r="D4958" s="120"/>
    </row>
    <row r="4959" spans="4:4" x14ac:dyDescent="0.2">
      <c r="D4959" s="120"/>
    </row>
    <row r="4960" spans="4:4" x14ac:dyDescent="0.2">
      <c r="D4960" s="120"/>
    </row>
    <row r="4961" spans="4:4" x14ac:dyDescent="0.2">
      <c r="D4961" s="120"/>
    </row>
    <row r="4962" spans="4:4" x14ac:dyDescent="0.2">
      <c r="D4962" s="120"/>
    </row>
    <row r="4963" spans="4:4" x14ac:dyDescent="0.2">
      <c r="D4963" s="120"/>
    </row>
    <row r="4964" spans="4:4" x14ac:dyDescent="0.2">
      <c r="D4964" s="120"/>
    </row>
    <row r="4965" spans="4:4" x14ac:dyDescent="0.2">
      <c r="D4965" s="120"/>
    </row>
    <row r="4966" spans="4:4" x14ac:dyDescent="0.2">
      <c r="D4966" s="120"/>
    </row>
    <row r="4967" spans="4:4" x14ac:dyDescent="0.2">
      <c r="D4967" s="120"/>
    </row>
    <row r="4968" spans="4:4" x14ac:dyDescent="0.2">
      <c r="D4968" s="120"/>
    </row>
    <row r="4969" spans="4:4" x14ac:dyDescent="0.2">
      <c r="D4969" s="120"/>
    </row>
    <row r="4970" spans="4:4" x14ac:dyDescent="0.2">
      <c r="D4970" s="120"/>
    </row>
    <row r="4971" spans="4:4" x14ac:dyDescent="0.2">
      <c r="D4971" s="120"/>
    </row>
    <row r="4972" spans="4:4" x14ac:dyDescent="0.2">
      <c r="D4972" s="120"/>
    </row>
    <row r="4973" spans="4:4" x14ac:dyDescent="0.2">
      <c r="D4973" s="120"/>
    </row>
    <row r="4974" spans="4:4" x14ac:dyDescent="0.2">
      <c r="D4974" s="120"/>
    </row>
    <row r="4975" spans="4:4" x14ac:dyDescent="0.2">
      <c r="D4975" s="120"/>
    </row>
    <row r="4976" spans="4:4" x14ac:dyDescent="0.2">
      <c r="D4976" s="120"/>
    </row>
    <row r="4977" spans="4:4" x14ac:dyDescent="0.2">
      <c r="D4977" s="120"/>
    </row>
    <row r="4978" spans="4:4" x14ac:dyDescent="0.2">
      <c r="D4978" s="120"/>
    </row>
    <row r="4979" spans="4:4" x14ac:dyDescent="0.2">
      <c r="D4979" s="120"/>
    </row>
    <row r="4980" spans="4:4" x14ac:dyDescent="0.2">
      <c r="D4980" s="120"/>
    </row>
    <row r="4981" spans="4:4" x14ac:dyDescent="0.2">
      <c r="D4981" s="120"/>
    </row>
    <row r="4982" spans="4:4" x14ac:dyDescent="0.2">
      <c r="D4982" s="120"/>
    </row>
    <row r="4983" spans="4:4" x14ac:dyDescent="0.2">
      <c r="D4983" s="120"/>
    </row>
    <row r="4984" spans="4:4" x14ac:dyDescent="0.2">
      <c r="D4984" s="120"/>
    </row>
    <row r="4985" spans="4:4" x14ac:dyDescent="0.2">
      <c r="D4985" s="120"/>
    </row>
    <row r="4986" spans="4:4" x14ac:dyDescent="0.2">
      <c r="D4986" s="120"/>
    </row>
    <row r="4987" spans="4:4" x14ac:dyDescent="0.2">
      <c r="D4987" s="120"/>
    </row>
    <row r="4988" spans="4:4" x14ac:dyDescent="0.2">
      <c r="D4988" s="120"/>
    </row>
    <row r="4989" spans="4:4" x14ac:dyDescent="0.2">
      <c r="D4989" s="120"/>
    </row>
    <row r="4990" spans="4:4" x14ac:dyDescent="0.2">
      <c r="D4990" s="120"/>
    </row>
    <row r="4991" spans="4:4" x14ac:dyDescent="0.2">
      <c r="D4991" s="120"/>
    </row>
    <row r="4992" spans="4:4" x14ac:dyDescent="0.2">
      <c r="D4992" s="120"/>
    </row>
    <row r="4993" spans="4:4" x14ac:dyDescent="0.2">
      <c r="D4993" s="120"/>
    </row>
    <row r="4994" spans="4:4" x14ac:dyDescent="0.2">
      <c r="D4994" s="120"/>
    </row>
    <row r="4995" spans="4:4" x14ac:dyDescent="0.2">
      <c r="D4995" s="120"/>
    </row>
    <row r="4996" spans="4:4" x14ac:dyDescent="0.2">
      <c r="D4996" s="120"/>
    </row>
    <row r="4997" spans="4:4" x14ac:dyDescent="0.2">
      <c r="D4997" s="120"/>
    </row>
    <row r="4998" spans="4:4" x14ac:dyDescent="0.2">
      <c r="D4998" s="120"/>
    </row>
    <row r="4999" spans="4:4" x14ac:dyDescent="0.2">
      <c r="D4999" s="120"/>
    </row>
    <row r="5000" spans="4:4" x14ac:dyDescent="0.2">
      <c r="D5000" s="120"/>
    </row>
    <row r="5001" spans="4:4" x14ac:dyDescent="0.2">
      <c r="D5001" s="120"/>
    </row>
    <row r="5002" spans="4:4" x14ac:dyDescent="0.2">
      <c r="D5002" s="120"/>
    </row>
    <row r="5003" spans="4:4" x14ac:dyDescent="0.2">
      <c r="D5003" s="120"/>
    </row>
    <row r="5004" spans="4:4" x14ac:dyDescent="0.2">
      <c r="D5004" s="120"/>
    </row>
    <row r="5005" spans="4:4" x14ac:dyDescent="0.2">
      <c r="D5005" s="120"/>
    </row>
  </sheetData>
  <sheetProtection password="DEBF" sheet="1" objects="1" scenarios="1"/>
  <mergeCells count="19">
    <mergeCell ref="A1:G1"/>
    <mergeCell ref="C2:G2"/>
    <mergeCell ref="C3:G3"/>
    <mergeCell ref="C4:G4"/>
    <mergeCell ref="A35:B35"/>
    <mergeCell ref="C28:G28"/>
    <mergeCell ref="C30:G30"/>
    <mergeCell ref="C32:G32"/>
    <mergeCell ref="A43:G47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A42:C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22"/>
  <sheetViews>
    <sheetView view="pageBreakPreview" zoomScaleNormal="100" zoomScaleSheetLayoutView="100" workbookViewId="0">
      <pane ySplit="7" topLeftCell="A8" activePane="bottomLeft" state="frozen"/>
      <selection activeCell="C4" sqref="C4"/>
      <selection pane="bottomLeft" activeCell="C4" sqref="C4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318" customWidth="1"/>
    <col min="4" max="4" width="4.85546875" style="1" customWidth="1"/>
    <col min="5" max="5" width="10.5703125" style="1" customWidth="1"/>
    <col min="6" max="6" width="9.85546875" style="1" customWidth="1"/>
    <col min="7" max="7" width="12.7109375" style="1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F1" t="s">
        <v>72</v>
      </c>
    </row>
    <row r="2" spans="1:59" ht="24.95" customHeight="1" x14ac:dyDescent="0.2">
      <c r="A2" s="121" t="s">
        <v>8</v>
      </c>
      <c r="B2" s="226" t="s">
        <v>35</v>
      </c>
      <c r="C2" s="226" t="s">
        <v>36</v>
      </c>
      <c r="D2" s="227"/>
      <c r="E2" s="227"/>
      <c r="F2" s="227"/>
      <c r="G2" s="228"/>
      <c r="AF2" t="s">
        <v>73</v>
      </c>
    </row>
    <row r="3" spans="1:59" ht="24.95" customHeight="1" x14ac:dyDescent="0.2">
      <c r="A3" s="121" t="s">
        <v>9</v>
      </c>
      <c r="B3" s="226" t="s">
        <v>43</v>
      </c>
      <c r="C3" s="226" t="s">
        <v>44</v>
      </c>
      <c r="D3" s="227"/>
      <c r="E3" s="227"/>
      <c r="F3" s="227"/>
      <c r="G3" s="228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229" t="s">
        <v>35</v>
      </c>
      <c r="C4" s="229" t="s">
        <v>40</v>
      </c>
      <c r="D4" s="230"/>
      <c r="E4" s="230"/>
      <c r="F4" s="230"/>
      <c r="G4" s="231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319" t="s">
        <v>78</v>
      </c>
      <c r="D6" s="126" t="s">
        <v>79</v>
      </c>
      <c r="E6" s="320" t="s">
        <v>80</v>
      </c>
      <c r="F6" s="321" t="s">
        <v>81</v>
      </c>
      <c r="G6" s="320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981</v>
      </c>
    </row>
    <row r="7" spans="1:59" hidden="1" x14ac:dyDescent="0.2">
      <c r="A7" s="23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47</v>
      </c>
      <c r="C8" s="165" t="s">
        <v>48</v>
      </c>
      <c r="D8" s="145"/>
      <c r="E8" s="146"/>
      <c r="F8" s="147"/>
      <c r="G8" s="147">
        <f>SUMIF(AF9:AF167,"&lt;&gt;NOR",G9:G167)</f>
        <v>0</v>
      </c>
      <c r="H8" s="147"/>
      <c r="I8" s="147">
        <f>SUM(I9:I167)</f>
        <v>0</v>
      </c>
      <c r="J8" s="147"/>
      <c r="K8" s="147">
        <f>SUM(K9:K167)</f>
        <v>518701</v>
      </c>
      <c r="L8" s="147"/>
      <c r="M8" s="147">
        <f>SUM(M9:M167)</f>
        <v>0</v>
      </c>
      <c r="N8" s="147"/>
      <c r="O8" s="147">
        <f>SUM(O9:O167)</f>
        <v>0</v>
      </c>
      <c r="P8" s="147"/>
      <c r="Q8" s="147">
        <f>SUM(Q9:Q167)</f>
        <v>0</v>
      </c>
      <c r="R8" s="147"/>
      <c r="S8" s="148"/>
      <c r="T8" s="142"/>
      <c r="U8" s="142">
        <f>SUM(U9:U167)</f>
        <v>0</v>
      </c>
      <c r="V8" s="142"/>
      <c r="AF8" t="s">
        <v>96</v>
      </c>
    </row>
    <row r="9" spans="1:59" ht="22.5" outlineLevel="1" x14ac:dyDescent="0.2">
      <c r="A9" s="149">
        <v>1</v>
      </c>
      <c r="B9" s="150" t="s">
        <v>701</v>
      </c>
      <c r="C9" s="166" t="s">
        <v>702</v>
      </c>
      <c r="D9" s="151" t="s">
        <v>99</v>
      </c>
      <c r="E9" s="152">
        <v>31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1130</v>
      </c>
      <c r="K9" s="154">
        <f>ROUND(E9*J9,2)</f>
        <v>35030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978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ht="45" outlineLevel="1" x14ac:dyDescent="0.2">
      <c r="A10" s="136"/>
      <c r="B10" s="137"/>
      <c r="C10" s="237" t="s">
        <v>703</v>
      </c>
      <c r="D10" s="238"/>
      <c r="E10" s="238"/>
      <c r="F10" s="238"/>
      <c r="G10" s="2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56" t="str">
        <f>C10</f>
        <v>výška 600 mm, sedák z bukového dřeva průměr 350 mm, kovová konstrukce ocelového plechu, povrch PWD, barva ocelové konstrukce černošedá RAL 7021, cena včetně montáže</v>
      </c>
      <c r="BA10" s="129"/>
      <c r="BB10" s="129"/>
      <c r="BC10" s="129"/>
      <c r="BD10" s="129"/>
      <c r="BE10" s="129"/>
      <c r="BF10" s="129"/>
      <c r="BG10" s="129"/>
    </row>
    <row r="11" spans="1:59" ht="22.5" outlineLevel="1" x14ac:dyDescent="0.2">
      <c r="A11" s="149">
        <v>2</v>
      </c>
      <c r="B11" s="150" t="s">
        <v>704</v>
      </c>
      <c r="C11" s="166" t="s">
        <v>705</v>
      </c>
      <c r="D11" s="151" t="s">
        <v>99</v>
      </c>
      <c r="E11" s="152">
        <v>15</v>
      </c>
      <c r="F11" s="153"/>
      <c r="G11" s="154">
        <f>ROUND(E11*F11,2)</f>
        <v>0</v>
      </c>
      <c r="H11" s="153">
        <v>0</v>
      </c>
      <c r="I11" s="154">
        <f>ROUND(E11*H11,2)</f>
        <v>0</v>
      </c>
      <c r="J11" s="153">
        <v>10490</v>
      </c>
      <c r="K11" s="154">
        <f>ROUND(E11*J11,2)</f>
        <v>157350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5" t="s">
        <v>100</v>
      </c>
      <c r="T11" s="138">
        <v>0</v>
      </c>
      <c r="U11" s="138">
        <f>ROUND(E11*T11,2)</f>
        <v>0</v>
      </c>
      <c r="V11" s="138"/>
      <c r="W11" s="129" t="s">
        <v>978</v>
      </c>
      <c r="X11" s="129"/>
      <c r="Y11" s="129"/>
      <c r="Z11" s="129"/>
      <c r="AA11" s="129"/>
      <c r="AB11" s="129"/>
      <c r="AC11" s="129"/>
      <c r="AD11" s="129"/>
      <c r="AE11" s="129"/>
      <c r="AF11" s="129" t="s">
        <v>101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90" outlineLevel="1" x14ac:dyDescent="0.2">
      <c r="A12" s="136"/>
      <c r="B12" s="137"/>
      <c r="C12" s="237" t="s">
        <v>706</v>
      </c>
      <c r="D12" s="238"/>
      <c r="E12" s="238"/>
      <c r="F12" s="238"/>
      <c r="G12" s="2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56" t="str">
        <f>C12</f>
        <v>Rozměry 685 x 1200mm, stavitelná výška 840 - 1040mm. Pevná kovová konstrukce z ocelových profilů 3,3mm, pracovní deska buková spárovka 40mm, nosnost pracovní desky 500kg, 3 zásuvky s teleskopickými výsuvy.  Na stůl je kotvený plechový perfopanel výšky cca 500mm s háčky pro uchycení nářadí, rastr 38 x 38 mm, velikost otvorů 10 x 10 mm, včetně montáže</v>
      </c>
      <c r="BA12" s="129"/>
      <c r="BB12" s="129"/>
      <c r="BC12" s="129"/>
      <c r="BD12" s="129"/>
      <c r="BE12" s="129"/>
      <c r="BF12" s="129"/>
      <c r="BG12" s="129"/>
    </row>
    <row r="13" spans="1:59" ht="33.75" outlineLevel="1" x14ac:dyDescent="0.2">
      <c r="A13" s="157">
        <v>3</v>
      </c>
      <c r="B13" s="158" t="s">
        <v>707</v>
      </c>
      <c r="C13" s="168" t="s">
        <v>708</v>
      </c>
      <c r="D13" s="159" t="s">
        <v>99</v>
      </c>
      <c r="E13" s="160">
        <v>8</v>
      </c>
      <c r="F13" s="161"/>
      <c r="G13" s="162">
        <f>ROUND(E13*F13,2)</f>
        <v>0</v>
      </c>
      <c r="H13" s="161">
        <v>0</v>
      </c>
      <c r="I13" s="162">
        <f>ROUND(E13*H13,2)</f>
        <v>0</v>
      </c>
      <c r="J13" s="161">
        <v>1550</v>
      </c>
      <c r="K13" s="162">
        <f>ROUND(E13*J13,2)</f>
        <v>12400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2">
        <f>ROUND(E13*P13,2)</f>
        <v>0</v>
      </c>
      <c r="R13" s="162"/>
      <c r="S13" s="163" t="s">
        <v>100</v>
      </c>
      <c r="T13" s="138">
        <v>0</v>
      </c>
      <c r="U13" s="138">
        <f>ROUND(E13*T13,2)</f>
        <v>0</v>
      </c>
      <c r="V13" s="138"/>
      <c r="W13" s="129" t="s">
        <v>978</v>
      </c>
      <c r="X13" s="129"/>
      <c r="Y13" s="129"/>
      <c r="Z13" s="129"/>
      <c r="AA13" s="129"/>
      <c r="AB13" s="129"/>
      <c r="AC13" s="129"/>
      <c r="AD13" s="129"/>
      <c r="AE13" s="129"/>
      <c r="AF13" s="129" t="s">
        <v>101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ht="22.5" outlineLevel="1" x14ac:dyDescent="0.2">
      <c r="A14" s="149">
        <v>4</v>
      </c>
      <c r="B14" s="150" t="s">
        <v>709</v>
      </c>
      <c r="C14" s="166" t="s">
        <v>710</v>
      </c>
      <c r="D14" s="151" t="s">
        <v>99</v>
      </c>
      <c r="E14" s="152">
        <v>8</v>
      </c>
      <c r="F14" s="153"/>
      <c r="G14" s="154">
        <f>ROUND(E14*F14,2)</f>
        <v>0</v>
      </c>
      <c r="H14" s="153">
        <v>0</v>
      </c>
      <c r="I14" s="154">
        <f>ROUND(E14*H14,2)</f>
        <v>0</v>
      </c>
      <c r="J14" s="153">
        <v>5450</v>
      </c>
      <c r="K14" s="154">
        <f>ROUND(E14*J14,2)</f>
        <v>43600</v>
      </c>
      <c r="L14" s="154">
        <v>21</v>
      </c>
      <c r="M14" s="154">
        <f>G14*(1+L14/100)</f>
        <v>0</v>
      </c>
      <c r="N14" s="154">
        <v>0</v>
      </c>
      <c r="O14" s="154">
        <f>ROUND(E14*N14,2)</f>
        <v>0</v>
      </c>
      <c r="P14" s="154">
        <v>0</v>
      </c>
      <c r="Q14" s="154">
        <f>ROUND(E14*P14,2)</f>
        <v>0</v>
      </c>
      <c r="R14" s="154"/>
      <c r="S14" s="155" t="s">
        <v>100</v>
      </c>
      <c r="T14" s="138">
        <v>0</v>
      </c>
      <c r="U14" s="138">
        <f>ROUND(E14*T14,2)</f>
        <v>0</v>
      </c>
      <c r="V14" s="138"/>
      <c r="W14" s="129" t="s">
        <v>978</v>
      </c>
      <c r="X14" s="129"/>
      <c r="Y14" s="129"/>
      <c r="Z14" s="129"/>
      <c r="AA14" s="129"/>
      <c r="AB14" s="129"/>
      <c r="AC14" s="129"/>
      <c r="AD14" s="129"/>
      <c r="AE14" s="129"/>
      <c r="AF14" s="129" t="s">
        <v>101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</row>
    <row r="15" spans="1:59" ht="67.5" outlineLevel="1" x14ac:dyDescent="0.2">
      <c r="A15" s="136"/>
      <c r="B15" s="137"/>
      <c r="C15" s="237" t="s">
        <v>711</v>
      </c>
      <c r="D15" s="238"/>
      <c r="E15" s="238"/>
      <c r="F15" s="238"/>
      <c r="G15" s="2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29"/>
      <c r="X15" s="129"/>
      <c r="Y15" s="129"/>
      <c r="Z15" s="129"/>
      <c r="AA15" s="129"/>
      <c r="AB15" s="129"/>
      <c r="AC15" s="129"/>
      <c r="AD15" s="129"/>
      <c r="AE15" s="129"/>
      <c r="AF15" s="129" t="s">
        <v>103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56" t="str">
        <f>C15</f>
        <v>Rozměry 685 x 1200mm, stavitelná výška 840 - 1040mm. Pevná kovová konstrukce z ocelových profilů 3,3mm, pracovní deska buková spárovka 40mm, nosnost pracovní desky 500kg. Povrchová úprava ocelové konstrukce vypalovaným práškovým lakem, barva modrá , včetně montáže</v>
      </c>
      <c r="BA15" s="129"/>
      <c r="BB15" s="129"/>
      <c r="BC15" s="129"/>
      <c r="BD15" s="129"/>
      <c r="BE15" s="129"/>
      <c r="BF15" s="129"/>
      <c r="BG15" s="129"/>
    </row>
    <row r="16" spans="1:59" ht="22.5" outlineLevel="1" x14ac:dyDescent="0.2">
      <c r="A16" s="149">
        <v>5</v>
      </c>
      <c r="B16" s="150" t="s">
        <v>712</v>
      </c>
      <c r="C16" s="166" t="s">
        <v>713</v>
      </c>
      <c r="D16" s="151" t="s">
        <v>99</v>
      </c>
      <c r="E16" s="152">
        <v>2</v>
      </c>
      <c r="F16" s="153"/>
      <c r="G16" s="154">
        <f>ROUND(E16*F16,2)</f>
        <v>0</v>
      </c>
      <c r="H16" s="153">
        <v>0</v>
      </c>
      <c r="I16" s="154">
        <f>ROUND(E16*H16,2)</f>
        <v>0</v>
      </c>
      <c r="J16" s="153">
        <v>5226</v>
      </c>
      <c r="K16" s="154">
        <f>ROUND(E16*J16,2)</f>
        <v>10452</v>
      </c>
      <c r="L16" s="154">
        <v>21</v>
      </c>
      <c r="M16" s="154">
        <f>G16*(1+L16/100)</f>
        <v>0</v>
      </c>
      <c r="N16" s="154">
        <v>0</v>
      </c>
      <c r="O16" s="154">
        <f>ROUND(E16*N16,2)</f>
        <v>0</v>
      </c>
      <c r="P16" s="154">
        <v>0</v>
      </c>
      <c r="Q16" s="154">
        <f>ROUND(E16*P16,2)</f>
        <v>0</v>
      </c>
      <c r="R16" s="154"/>
      <c r="S16" s="155" t="s">
        <v>100</v>
      </c>
      <c r="T16" s="138">
        <v>0</v>
      </c>
      <c r="U16" s="138">
        <f>ROUND(E16*T16,2)</f>
        <v>0</v>
      </c>
      <c r="V16" s="138"/>
      <c r="W16" s="129" t="s">
        <v>978</v>
      </c>
      <c r="X16" s="129"/>
      <c r="Y16" s="129"/>
      <c r="Z16" s="129"/>
      <c r="AA16" s="129"/>
      <c r="AB16" s="129"/>
      <c r="AC16" s="129"/>
      <c r="AD16" s="129"/>
      <c r="AE16" s="129"/>
      <c r="AF16" s="129" t="s">
        <v>101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</row>
    <row r="17" spans="1:59" ht="22.5" outlineLevel="1" x14ac:dyDescent="0.2">
      <c r="A17" s="136"/>
      <c r="B17" s="137"/>
      <c r="C17" s="237" t="s">
        <v>714</v>
      </c>
      <c r="D17" s="238"/>
      <c r="E17" s="238"/>
      <c r="F17" s="238"/>
      <c r="G17" s="2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29"/>
      <c r="X17" s="129"/>
      <c r="Y17" s="129"/>
      <c r="Z17" s="129"/>
      <c r="AA17" s="129"/>
      <c r="AB17" s="129"/>
      <c r="AC17" s="129"/>
      <c r="AD17" s="129"/>
      <c r="AE17" s="129"/>
      <c r="AF17" s="129" t="s">
        <v>103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ht="90" outlineLevel="1" x14ac:dyDescent="0.2">
      <c r="A18" s="136"/>
      <c r="B18" s="137"/>
      <c r="C18" s="235" t="s">
        <v>715</v>
      </c>
      <c r="D18" s="236"/>
      <c r="E18" s="236"/>
      <c r="F18" s="236"/>
      <c r="G18" s="236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29"/>
      <c r="X18" s="129"/>
      <c r="Y18" s="129"/>
      <c r="Z18" s="129"/>
      <c r="AA18" s="129"/>
      <c r="AB18" s="129"/>
      <c r="AC18" s="129"/>
      <c r="AD18" s="129"/>
      <c r="AE18" s="129"/>
      <c r="AF18" s="129" t="s">
        <v>103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56" t="str">
        <f>C18</f>
        <v>Kvalitní robustní svařovaná skříň z ocelového plechu 0,7 a 0,8 mm, oblé hrany, uzamykání dveří rozvorovým zámkem s cylindrickou vložkou se dvěma klíči, skříň je vybavena 4-mi policemi, každá police má nosnost 50 kg, další police lze dokoupit. Povrchová úprava je provedena vypalovacím lakem z umělé živice v odstínech RAL 5015 (modrá) a 7001 (šedá). cena včetně montáže</v>
      </c>
      <c r="BA18" s="129"/>
      <c r="BB18" s="129"/>
      <c r="BC18" s="129"/>
      <c r="BD18" s="129"/>
      <c r="BE18" s="129"/>
      <c r="BF18" s="129"/>
      <c r="BG18" s="129"/>
    </row>
    <row r="19" spans="1:59" ht="22.5" outlineLevel="1" x14ac:dyDescent="0.2">
      <c r="A19" s="149">
        <v>6</v>
      </c>
      <c r="B19" s="150" t="s">
        <v>716</v>
      </c>
      <c r="C19" s="166" t="s">
        <v>717</v>
      </c>
      <c r="D19" s="151" t="s">
        <v>99</v>
      </c>
      <c r="E19" s="152">
        <v>1</v>
      </c>
      <c r="F19" s="153"/>
      <c r="G19" s="154">
        <f>ROUND(E19*F19,2)</f>
        <v>0</v>
      </c>
      <c r="H19" s="153">
        <v>0</v>
      </c>
      <c r="I19" s="154">
        <f>ROUND(E19*H19,2)</f>
        <v>0</v>
      </c>
      <c r="J19" s="153">
        <v>5108</v>
      </c>
      <c r="K19" s="154">
        <f>ROUND(E19*J19,2)</f>
        <v>5108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5" t="s">
        <v>100</v>
      </c>
      <c r="T19" s="138">
        <v>0</v>
      </c>
      <c r="U19" s="138">
        <f>ROUND(E19*T19,2)</f>
        <v>0</v>
      </c>
      <c r="V19" s="138"/>
      <c r="W19" s="129" t="s">
        <v>978</v>
      </c>
      <c r="X19" s="129"/>
      <c r="Y19" s="129"/>
      <c r="Z19" s="129"/>
      <c r="AA19" s="129"/>
      <c r="AB19" s="129"/>
      <c r="AC19" s="129"/>
      <c r="AD19" s="129"/>
      <c r="AE19" s="129"/>
      <c r="AF19" s="129" t="s">
        <v>101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ht="112.5" outlineLevel="1" x14ac:dyDescent="0.2">
      <c r="A20" s="136"/>
      <c r="B20" s="137"/>
      <c r="C20" s="237" t="s">
        <v>718</v>
      </c>
      <c r="D20" s="238"/>
      <c r="E20" s="238"/>
      <c r="F20" s="238"/>
      <c r="G20" s="2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29"/>
      <c r="X20" s="129"/>
      <c r="Y20" s="129"/>
      <c r="Z20" s="129"/>
      <c r="AA20" s="129"/>
      <c r="AB20" s="129"/>
      <c r="AC20" s="129"/>
      <c r="AD20" s="129"/>
      <c r="AE20" s="129"/>
      <c r="AF20" s="129" t="s">
        <v>103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56" t="str">
        <f>C20</f>
        <v>Šroubované kovové dílenské regály, sestava 4 polí rozměrů š 900 -1000 x hl 400 x v 2000 mm, šířka sestavy celkem 3600-4000mm, min.5 polic ve sloupci, nosnost police min. 100kg,  police kovové výškově přestavitelné po 25 mm,  Kovová šroubovaná pozinkovaná konstrukce, nosnost sloupce min. 500 kg při výšce rámu 2000 mm a první polici 100 mm od podlahy, druhá a předposlední police osazená rohovníky. Povrchová úprava pozinkováním. cena včetně montáže</v>
      </c>
      <c r="BA20" s="129"/>
      <c r="BB20" s="129"/>
      <c r="BC20" s="129"/>
      <c r="BD20" s="129"/>
      <c r="BE20" s="129"/>
      <c r="BF20" s="129"/>
      <c r="BG20" s="129"/>
    </row>
    <row r="21" spans="1:59" ht="22.5" outlineLevel="1" x14ac:dyDescent="0.2">
      <c r="A21" s="149">
        <v>7</v>
      </c>
      <c r="B21" s="150" t="s">
        <v>719</v>
      </c>
      <c r="C21" s="166" t="s">
        <v>720</v>
      </c>
      <c r="D21" s="151" t="s">
        <v>99</v>
      </c>
      <c r="E21" s="152">
        <v>1</v>
      </c>
      <c r="F21" s="153"/>
      <c r="G21" s="154">
        <f>ROUND(E21*F21,2)</f>
        <v>0</v>
      </c>
      <c r="H21" s="153">
        <v>0</v>
      </c>
      <c r="I21" s="154">
        <f>ROUND(E21*H21,2)</f>
        <v>0</v>
      </c>
      <c r="J21" s="153">
        <v>6470</v>
      </c>
      <c r="K21" s="154">
        <f>ROUND(E21*J21,2)</f>
        <v>6470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5" t="s">
        <v>100</v>
      </c>
      <c r="T21" s="138">
        <v>0</v>
      </c>
      <c r="U21" s="138">
        <f>ROUND(E21*T21,2)</f>
        <v>0</v>
      </c>
      <c r="V21" s="138"/>
      <c r="W21" s="129" t="s">
        <v>978</v>
      </c>
      <c r="X21" s="129"/>
      <c r="Y21" s="129"/>
      <c r="Z21" s="129"/>
      <c r="AA21" s="129"/>
      <c r="AB21" s="129"/>
      <c r="AC21" s="129"/>
      <c r="AD21" s="129"/>
      <c r="AE21" s="129"/>
      <c r="AF21" s="129" t="s">
        <v>101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</row>
    <row r="22" spans="1:59" ht="112.5" outlineLevel="1" x14ac:dyDescent="0.2">
      <c r="A22" s="136"/>
      <c r="B22" s="137"/>
      <c r="C22" s="237" t="s">
        <v>721</v>
      </c>
      <c r="D22" s="238"/>
      <c r="E22" s="238"/>
      <c r="F22" s="238"/>
      <c r="G22" s="2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29"/>
      <c r="X22" s="129"/>
      <c r="Y22" s="129"/>
      <c r="Z22" s="129"/>
      <c r="AA22" s="129"/>
      <c r="AB22" s="129"/>
      <c r="AC22" s="129"/>
      <c r="AD22" s="129"/>
      <c r="AE22" s="129"/>
      <c r="AF22" s="129" t="s">
        <v>103</v>
      </c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56" t="str">
        <f>C22</f>
        <v>Desková nástěnná tabule pro popis křídou nebo fixem, magnetická, rozměry 1200 x 2000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22" s="129"/>
      <c r="BB22" s="129"/>
      <c r="BC22" s="129"/>
      <c r="BD22" s="129"/>
      <c r="BE22" s="129"/>
      <c r="BF22" s="129"/>
      <c r="BG22" s="129"/>
    </row>
    <row r="23" spans="1:59" ht="22.5" outlineLevel="1" x14ac:dyDescent="0.2">
      <c r="A23" s="149">
        <v>8</v>
      </c>
      <c r="B23" s="150" t="s">
        <v>722</v>
      </c>
      <c r="C23" s="166" t="s">
        <v>720</v>
      </c>
      <c r="D23" s="151" t="s">
        <v>99</v>
      </c>
      <c r="E23" s="152">
        <v>1</v>
      </c>
      <c r="F23" s="153"/>
      <c r="G23" s="154">
        <f>ROUND(E23*F23,2)</f>
        <v>0</v>
      </c>
      <c r="H23" s="153">
        <v>0</v>
      </c>
      <c r="I23" s="154">
        <f>ROUND(E23*H23,2)</f>
        <v>0</v>
      </c>
      <c r="J23" s="153">
        <v>4760</v>
      </c>
      <c r="K23" s="154">
        <f>ROUND(E23*J23,2)</f>
        <v>4760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5" t="s">
        <v>100</v>
      </c>
      <c r="T23" s="138">
        <v>0</v>
      </c>
      <c r="U23" s="138">
        <f>ROUND(E23*T23,2)</f>
        <v>0</v>
      </c>
      <c r="V23" s="138"/>
      <c r="W23" s="129" t="s">
        <v>978</v>
      </c>
      <c r="X23" s="129"/>
      <c r="Y23" s="129"/>
      <c r="Z23" s="129"/>
      <c r="AA23" s="129"/>
      <c r="AB23" s="129"/>
      <c r="AC23" s="129"/>
      <c r="AD23" s="129"/>
      <c r="AE23" s="129"/>
      <c r="AF23" s="129" t="s">
        <v>101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ht="112.5" outlineLevel="1" x14ac:dyDescent="0.2">
      <c r="A24" s="136"/>
      <c r="B24" s="137"/>
      <c r="C24" s="237" t="s">
        <v>723</v>
      </c>
      <c r="D24" s="238"/>
      <c r="E24" s="238"/>
      <c r="F24" s="238"/>
      <c r="G24" s="2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29"/>
      <c r="X24" s="129"/>
      <c r="Y24" s="129"/>
      <c r="Z24" s="129"/>
      <c r="AA24" s="129"/>
      <c r="AB24" s="129"/>
      <c r="AC24" s="129"/>
      <c r="AD24" s="129"/>
      <c r="AE24" s="129"/>
      <c r="AF24" s="129" t="s">
        <v>103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56" t="str">
        <f>C24</f>
        <v>Desková nástěnná tabule pro popis křídou nebo fixem, magnetická, rozměry 1200 x 1500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24" s="129"/>
      <c r="BB24" s="129"/>
      <c r="BC24" s="129"/>
      <c r="BD24" s="129"/>
      <c r="BE24" s="129"/>
      <c r="BF24" s="129"/>
      <c r="BG24" s="129"/>
    </row>
    <row r="25" spans="1:59" outlineLevel="1" x14ac:dyDescent="0.2">
      <c r="A25" s="149">
        <v>9</v>
      </c>
      <c r="B25" s="150" t="s">
        <v>724</v>
      </c>
      <c r="C25" s="166" t="s">
        <v>725</v>
      </c>
      <c r="D25" s="151" t="s">
        <v>99</v>
      </c>
      <c r="E25" s="152">
        <v>5</v>
      </c>
      <c r="F25" s="153"/>
      <c r="G25" s="154">
        <f>ROUND(E25*F25,2)</f>
        <v>0</v>
      </c>
      <c r="H25" s="153">
        <v>0</v>
      </c>
      <c r="I25" s="154">
        <f>ROUND(E25*H25,2)</f>
        <v>0</v>
      </c>
      <c r="J25" s="153">
        <v>767</v>
      </c>
      <c r="K25" s="154">
        <f>ROUND(E25*J25,2)</f>
        <v>3835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5" t="s">
        <v>100</v>
      </c>
      <c r="T25" s="138">
        <v>0</v>
      </c>
      <c r="U25" s="138">
        <f>ROUND(E25*T25,2)</f>
        <v>0</v>
      </c>
      <c r="V25" s="138"/>
      <c r="W25" s="129" t="s">
        <v>978</v>
      </c>
      <c r="X25" s="129"/>
      <c r="Y25" s="129"/>
      <c r="Z25" s="129"/>
      <c r="AA25" s="129"/>
      <c r="AB25" s="129"/>
      <c r="AC25" s="129"/>
      <c r="AD25" s="129"/>
      <c r="AE25" s="129"/>
      <c r="AF25" s="129" t="s">
        <v>101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ht="22.5" outlineLevel="1" x14ac:dyDescent="0.2">
      <c r="A26" s="136"/>
      <c r="B26" s="137"/>
      <c r="C26" s="237" t="s">
        <v>726</v>
      </c>
      <c r="D26" s="238"/>
      <c r="E26" s="238"/>
      <c r="F26" s="238"/>
      <c r="G26" s="2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29"/>
      <c r="X26" s="129"/>
      <c r="Y26" s="129"/>
      <c r="Z26" s="129"/>
      <c r="AA26" s="129"/>
      <c r="AB26" s="129"/>
      <c r="AC26" s="129"/>
      <c r="AD26" s="129"/>
      <c r="AE26" s="129"/>
      <c r="AF26" s="129" t="s">
        <v>103</v>
      </c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 ht="22.5" outlineLevel="1" x14ac:dyDescent="0.2">
      <c r="A27" s="136"/>
      <c r="B27" s="137"/>
      <c r="C27" s="235" t="s">
        <v>727</v>
      </c>
      <c r="D27" s="236"/>
      <c r="E27" s="236"/>
      <c r="F27" s="236"/>
      <c r="G27" s="236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29"/>
      <c r="X27" s="129"/>
      <c r="Y27" s="129"/>
      <c r="Z27" s="129"/>
      <c r="AA27" s="129"/>
      <c r="AB27" s="129"/>
      <c r="AC27" s="129"/>
      <c r="AD27" s="129"/>
      <c r="AE27" s="129"/>
      <c r="AF27" s="129" t="s">
        <v>103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outlineLevel="1" x14ac:dyDescent="0.2">
      <c r="A28" s="149">
        <v>10</v>
      </c>
      <c r="B28" s="150" t="s">
        <v>728</v>
      </c>
      <c r="C28" s="166" t="s">
        <v>729</v>
      </c>
      <c r="D28" s="151" t="s">
        <v>99</v>
      </c>
      <c r="E28" s="152">
        <v>5</v>
      </c>
      <c r="F28" s="153"/>
      <c r="G28" s="154">
        <f>ROUND(E28*F28,2)</f>
        <v>0</v>
      </c>
      <c r="H28" s="153">
        <v>0</v>
      </c>
      <c r="I28" s="154">
        <f>ROUND(E28*H28,2)</f>
        <v>0</v>
      </c>
      <c r="J28" s="153">
        <v>264</v>
      </c>
      <c r="K28" s="154">
        <f>ROUND(E28*J28,2)</f>
        <v>1320</v>
      </c>
      <c r="L28" s="154">
        <v>21</v>
      </c>
      <c r="M28" s="154">
        <f>G28*(1+L28/100)</f>
        <v>0</v>
      </c>
      <c r="N28" s="154">
        <v>0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5" t="s">
        <v>100</v>
      </c>
      <c r="T28" s="138">
        <v>0</v>
      </c>
      <c r="U28" s="138">
        <f>ROUND(E28*T28,2)</f>
        <v>0</v>
      </c>
      <c r="V28" s="138"/>
      <c r="W28" s="129" t="s">
        <v>978</v>
      </c>
      <c r="X28" s="129"/>
      <c r="Y28" s="129"/>
      <c r="Z28" s="129"/>
      <c r="AA28" s="129"/>
      <c r="AB28" s="129"/>
      <c r="AC28" s="129"/>
      <c r="AD28" s="129"/>
      <c r="AE28" s="129"/>
      <c r="AF28" s="129" t="s">
        <v>101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</row>
    <row r="29" spans="1:59" outlineLevel="1" x14ac:dyDescent="0.2">
      <c r="A29" s="136"/>
      <c r="B29" s="137"/>
      <c r="C29" s="237" t="s">
        <v>965</v>
      </c>
      <c r="D29" s="238"/>
      <c r="E29" s="238"/>
      <c r="F29" s="238"/>
      <c r="G29" s="2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29"/>
      <c r="X29" s="129"/>
      <c r="Y29" s="129"/>
      <c r="Z29" s="129"/>
      <c r="AA29" s="129"/>
      <c r="AB29" s="129"/>
      <c r="AC29" s="129"/>
      <c r="AD29" s="129"/>
      <c r="AE29" s="129"/>
      <c r="AF29" s="129" t="s">
        <v>103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</row>
    <row r="30" spans="1:59" ht="22.5" outlineLevel="1" x14ac:dyDescent="0.2">
      <c r="A30" s="136"/>
      <c r="B30" s="137"/>
      <c r="C30" s="235" t="s">
        <v>730</v>
      </c>
      <c r="D30" s="236"/>
      <c r="E30" s="236"/>
      <c r="F30" s="236"/>
      <c r="G30" s="236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29"/>
      <c r="X30" s="129"/>
      <c r="Y30" s="129"/>
      <c r="Z30" s="129"/>
      <c r="AA30" s="129"/>
      <c r="AB30" s="129"/>
      <c r="AC30" s="129"/>
      <c r="AD30" s="129"/>
      <c r="AE30" s="129"/>
      <c r="AF30" s="129" t="s">
        <v>103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ht="22.5" outlineLevel="1" x14ac:dyDescent="0.2">
      <c r="A31" s="136"/>
      <c r="B31" s="137"/>
      <c r="C31" s="235" t="s">
        <v>731</v>
      </c>
      <c r="D31" s="236"/>
      <c r="E31" s="236"/>
      <c r="F31" s="236"/>
      <c r="G31" s="236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29"/>
      <c r="X31" s="129"/>
      <c r="Y31" s="129"/>
      <c r="Z31" s="129"/>
      <c r="AA31" s="129"/>
      <c r="AB31" s="129"/>
      <c r="AC31" s="129"/>
      <c r="AD31" s="129"/>
      <c r="AE31" s="129"/>
      <c r="AF31" s="129" t="s">
        <v>103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</row>
    <row r="32" spans="1:59" outlineLevel="1" x14ac:dyDescent="0.2">
      <c r="A32" s="136"/>
      <c r="B32" s="137"/>
      <c r="C32" s="235" t="s">
        <v>109</v>
      </c>
      <c r="D32" s="236"/>
      <c r="E32" s="236"/>
      <c r="F32" s="236"/>
      <c r="G32" s="236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9"/>
      <c r="X32" s="129"/>
      <c r="Y32" s="129"/>
      <c r="Z32" s="129"/>
      <c r="AA32" s="129"/>
      <c r="AB32" s="129"/>
      <c r="AC32" s="129"/>
      <c r="AD32" s="129"/>
      <c r="AE32" s="129"/>
      <c r="AF32" s="129" t="s">
        <v>103</v>
      </c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</row>
    <row r="33" spans="1:59" ht="22.5" customHeight="1" outlineLevel="1" x14ac:dyDescent="0.2">
      <c r="A33" s="157">
        <v>11</v>
      </c>
      <c r="B33" s="158" t="s">
        <v>732</v>
      </c>
      <c r="C33" s="168" t="s">
        <v>733</v>
      </c>
      <c r="D33" s="159" t="s">
        <v>99</v>
      </c>
      <c r="E33" s="160">
        <v>5</v>
      </c>
      <c r="F33" s="161"/>
      <c r="G33" s="162">
        <f>ROUND(E33*F33,2)</f>
        <v>0</v>
      </c>
      <c r="H33" s="161">
        <v>0</v>
      </c>
      <c r="I33" s="162">
        <f>ROUND(E33*H33,2)</f>
        <v>0</v>
      </c>
      <c r="J33" s="161">
        <v>247</v>
      </c>
      <c r="K33" s="162">
        <f>ROUND(E33*J33,2)</f>
        <v>1235</v>
      </c>
      <c r="L33" s="162">
        <v>21</v>
      </c>
      <c r="M33" s="162">
        <f>G33*(1+L33/100)</f>
        <v>0</v>
      </c>
      <c r="N33" s="162">
        <v>0</v>
      </c>
      <c r="O33" s="162">
        <f>ROUND(E33*N33,2)</f>
        <v>0</v>
      </c>
      <c r="P33" s="162">
        <v>0</v>
      </c>
      <c r="Q33" s="162">
        <f>ROUND(E33*P33,2)</f>
        <v>0</v>
      </c>
      <c r="R33" s="162"/>
      <c r="S33" s="163" t="s">
        <v>100</v>
      </c>
      <c r="T33" s="138">
        <v>0</v>
      </c>
      <c r="U33" s="138">
        <f>ROUND(E33*T33,2)</f>
        <v>0</v>
      </c>
      <c r="V33" s="138"/>
      <c r="W33" s="129" t="s">
        <v>978</v>
      </c>
      <c r="X33" s="129"/>
      <c r="Y33" s="129"/>
      <c r="Z33" s="129"/>
      <c r="AA33" s="129"/>
      <c r="AB33" s="129"/>
      <c r="AC33" s="129"/>
      <c r="AD33" s="129"/>
      <c r="AE33" s="129"/>
      <c r="AF33" s="129" t="s">
        <v>101</v>
      </c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</row>
    <row r="34" spans="1:59" outlineLevel="1" x14ac:dyDescent="0.2">
      <c r="A34" s="149">
        <v>12</v>
      </c>
      <c r="B34" s="150" t="s">
        <v>734</v>
      </c>
      <c r="C34" s="166" t="s">
        <v>735</v>
      </c>
      <c r="D34" s="151" t="s">
        <v>99</v>
      </c>
      <c r="E34" s="152">
        <v>11</v>
      </c>
      <c r="F34" s="153"/>
      <c r="G34" s="154">
        <f>ROUND(E34*F34,2)</f>
        <v>0</v>
      </c>
      <c r="H34" s="153">
        <v>0</v>
      </c>
      <c r="I34" s="154">
        <f>ROUND(E34*H34,2)</f>
        <v>0</v>
      </c>
      <c r="J34" s="153">
        <v>1410</v>
      </c>
      <c r="K34" s="154">
        <f>ROUND(E34*J34,2)</f>
        <v>15510</v>
      </c>
      <c r="L34" s="154">
        <v>21</v>
      </c>
      <c r="M34" s="154">
        <f>G34*(1+L34/100)</f>
        <v>0</v>
      </c>
      <c r="N34" s="154">
        <v>0</v>
      </c>
      <c r="O34" s="154">
        <f>ROUND(E34*N34,2)</f>
        <v>0</v>
      </c>
      <c r="P34" s="154">
        <v>0</v>
      </c>
      <c r="Q34" s="154">
        <f>ROUND(E34*P34,2)</f>
        <v>0</v>
      </c>
      <c r="R34" s="154"/>
      <c r="S34" s="155" t="s">
        <v>100</v>
      </c>
      <c r="T34" s="138">
        <v>0</v>
      </c>
      <c r="U34" s="138">
        <f>ROUND(E34*T34,2)</f>
        <v>0</v>
      </c>
      <c r="V34" s="138"/>
      <c r="W34" s="129" t="s">
        <v>978</v>
      </c>
      <c r="X34" s="129"/>
      <c r="Y34" s="129"/>
      <c r="Z34" s="129"/>
      <c r="AA34" s="129"/>
      <c r="AB34" s="129"/>
      <c r="AC34" s="129"/>
      <c r="AD34" s="129"/>
      <c r="AE34" s="129"/>
      <c r="AF34" s="129" t="s">
        <v>101</v>
      </c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</row>
    <row r="35" spans="1:59" ht="90" outlineLevel="1" x14ac:dyDescent="0.2">
      <c r="A35" s="136"/>
      <c r="B35" s="137"/>
      <c r="C35" s="237" t="s">
        <v>736</v>
      </c>
      <c r="D35" s="238"/>
      <c r="E35" s="238"/>
      <c r="F35" s="238"/>
      <c r="G35" s="2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29"/>
      <c r="X35" s="129"/>
      <c r="Y35" s="129"/>
      <c r="Z35" s="129"/>
      <c r="AA35" s="129"/>
      <c r="AB35" s="129"/>
      <c r="AC35" s="129"/>
      <c r="AD35" s="129"/>
      <c r="AE35" s="129"/>
      <c r="AF35" s="129" t="s">
        <v>103</v>
      </c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56" t="str">
        <f>C35</f>
        <v>Přímočará pila pro řezání dřeva, dřevotřísky, kovu a umělých hmot, příkon 530W. Univerzální úchyt pilového plátku pro standardy Bosch, Extol i Black&amp;Decker. Nástroj je vybaven regulací otáček motoru a regulací síly předkmitu, otáčky 500-2800/min., výška kmitu 18mm, sklon řezu 0-45°, Max. prořez dřevo: 55mm, Max. prořez ocel: 10mm, Max. prořez hliník: 15mm, Typy pilových plátků: všechny.</v>
      </c>
      <c r="BA35" s="129"/>
      <c r="BB35" s="129"/>
      <c r="BC35" s="129"/>
      <c r="BD35" s="129"/>
      <c r="BE35" s="129"/>
      <c r="BF35" s="129"/>
      <c r="BG35" s="129"/>
    </row>
    <row r="36" spans="1:59" outlineLevel="1" x14ac:dyDescent="0.2">
      <c r="A36" s="149">
        <v>13</v>
      </c>
      <c r="B36" s="150" t="s">
        <v>737</v>
      </c>
      <c r="C36" s="166" t="s">
        <v>738</v>
      </c>
      <c r="D36" s="151" t="s">
        <v>99</v>
      </c>
      <c r="E36" s="152">
        <v>5</v>
      </c>
      <c r="F36" s="153"/>
      <c r="G36" s="154">
        <f>ROUND(E36*F36,2)</f>
        <v>0</v>
      </c>
      <c r="H36" s="153">
        <v>0</v>
      </c>
      <c r="I36" s="154">
        <f>ROUND(E36*H36,2)</f>
        <v>0</v>
      </c>
      <c r="J36" s="153">
        <v>489</v>
      </c>
      <c r="K36" s="154">
        <f>ROUND(E36*J36,2)</f>
        <v>2445</v>
      </c>
      <c r="L36" s="154">
        <v>21</v>
      </c>
      <c r="M36" s="154">
        <f>G36*(1+L36/100)</f>
        <v>0</v>
      </c>
      <c r="N36" s="154">
        <v>0</v>
      </c>
      <c r="O36" s="154">
        <f>ROUND(E36*N36,2)</f>
        <v>0</v>
      </c>
      <c r="P36" s="154">
        <v>0</v>
      </c>
      <c r="Q36" s="154">
        <f>ROUND(E36*P36,2)</f>
        <v>0</v>
      </c>
      <c r="R36" s="154"/>
      <c r="S36" s="155" t="s">
        <v>100</v>
      </c>
      <c r="T36" s="138">
        <v>0</v>
      </c>
      <c r="U36" s="138">
        <f>ROUND(E36*T36,2)</f>
        <v>0</v>
      </c>
      <c r="V36" s="138"/>
      <c r="W36" s="129" t="s">
        <v>978</v>
      </c>
      <c r="X36" s="129"/>
      <c r="Y36" s="129"/>
      <c r="Z36" s="129"/>
      <c r="AA36" s="129"/>
      <c r="AB36" s="129"/>
      <c r="AC36" s="129"/>
      <c r="AD36" s="129"/>
      <c r="AE36" s="129"/>
      <c r="AF36" s="129" t="s">
        <v>101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</row>
    <row r="37" spans="1:59" ht="33.75" outlineLevel="1" x14ac:dyDescent="0.2">
      <c r="A37" s="136"/>
      <c r="B37" s="137"/>
      <c r="C37" s="237" t="s">
        <v>739</v>
      </c>
      <c r="D37" s="238"/>
      <c r="E37" s="238"/>
      <c r="F37" s="238"/>
      <c r="G37" s="2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29"/>
      <c r="X37" s="129"/>
      <c r="Y37" s="129"/>
      <c r="Z37" s="129"/>
      <c r="AA37" s="129"/>
      <c r="AB37" s="129"/>
      <c r="AC37" s="129"/>
      <c r="AD37" s="129"/>
      <c r="AE37" s="129"/>
      <c r="AF37" s="129" t="s">
        <v>103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</row>
    <row r="38" spans="1:59" outlineLevel="1" x14ac:dyDescent="0.2">
      <c r="A38" s="157">
        <v>14</v>
      </c>
      <c r="B38" s="158" t="s">
        <v>740</v>
      </c>
      <c r="C38" s="168" t="s">
        <v>741</v>
      </c>
      <c r="D38" s="159" t="s">
        <v>99</v>
      </c>
      <c r="E38" s="160">
        <v>5</v>
      </c>
      <c r="F38" s="161"/>
      <c r="G38" s="162">
        <f>ROUND(E38*F38,2)</f>
        <v>0</v>
      </c>
      <c r="H38" s="161">
        <v>0</v>
      </c>
      <c r="I38" s="162">
        <f>ROUND(E38*H38,2)</f>
        <v>0</v>
      </c>
      <c r="J38" s="161">
        <v>60</v>
      </c>
      <c r="K38" s="162">
        <f>ROUND(E38*J38,2)</f>
        <v>300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2">
        <f>ROUND(E38*P38,2)</f>
        <v>0</v>
      </c>
      <c r="R38" s="162"/>
      <c r="S38" s="163" t="s">
        <v>100</v>
      </c>
      <c r="T38" s="138">
        <v>0</v>
      </c>
      <c r="U38" s="138">
        <f>ROUND(E38*T38,2)</f>
        <v>0</v>
      </c>
      <c r="V38" s="138"/>
      <c r="W38" s="129" t="s">
        <v>978</v>
      </c>
      <c r="X38" s="129"/>
      <c r="Y38" s="129"/>
      <c r="Z38" s="129"/>
      <c r="AA38" s="129"/>
      <c r="AB38" s="129"/>
      <c r="AC38" s="129"/>
      <c r="AD38" s="129"/>
      <c r="AE38" s="129"/>
      <c r="AF38" s="129" t="s">
        <v>101</v>
      </c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</row>
    <row r="39" spans="1:59" outlineLevel="1" x14ac:dyDescent="0.2">
      <c r="A39" s="157">
        <v>15</v>
      </c>
      <c r="B39" s="158" t="s">
        <v>742</v>
      </c>
      <c r="C39" s="168" t="s">
        <v>743</v>
      </c>
      <c r="D39" s="159" t="s">
        <v>99</v>
      </c>
      <c r="E39" s="160">
        <v>5</v>
      </c>
      <c r="F39" s="161"/>
      <c r="G39" s="162">
        <f>ROUND(E39*F39,2)</f>
        <v>0</v>
      </c>
      <c r="H39" s="161">
        <v>0</v>
      </c>
      <c r="I39" s="162">
        <f>ROUND(E39*H39,2)</f>
        <v>0</v>
      </c>
      <c r="J39" s="161">
        <v>160</v>
      </c>
      <c r="K39" s="162">
        <f>ROUND(E39*J39,2)</f>
        <v>800</v>
      </c>
      <c r="L39" s="162">
        <v>21</v>
      </c>
      <c r="M39" s="162">
        <f>G39*(1+L39/100)</f>
        <v>0</v>
      </c>
      <c r="N39" s="162">
        <v>0</v>
      </c>
      <c r="O39" s="162">
        <f>ROUND(E39*N39,2)</f>
        <v>0</v>
      </c>
      <c r="P39" s="162">
        <v>0</v>
      </c>
      <c r="Q39" s="162">
        <f>ROUND(E39*P39,2)</f>
        <v>0</v>
      </c>
      <c r="R39" s="162"/>
      <c r="S39" s="163" t="s">
        <v>100</v>
      </c>
      <c r="T39" s="138">
        <v>0</v>
      </c>
      <c r="U39" s="138">
        <f>ROUND(E39*T39,2)</f>
        <v>0</v>
      </c>
      <c r="V39" s="138"/>
      <c r="W39" s="129" t="s">
        <v>978</v>
      </c>
      <c r="X39" s="129"/>
      <c r="Y39" s="129"/>
      <c r="Z39" s="129"/>
      <c r="AA39" s="129"/>
      <c r="AB39" s="129"/>
      <c r="AC39" s="129"/>
      <c r="AD39" s="129"/>
      <c r="AE39" s="129"/>
      <c r="AF39" s="129" t="s">
        <v>101</v>
      </c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</row>
    <row r="40" spans="1:59" outlineLevel="1" x14ac:dyDescent="0.2">
      <c r="A40" s="149">
        <v>16</v>
      </c>
      <c r="B40" s="150" t="s">
        <v>744</v>
      </c>
      <c r="C40" s="166" t="s">
        <v>745</v>
      </c>
      <c r="D40" s="151" t="s">
        <v>99</v>
      </c>
      <c r="E40" s="152">
        <v>5</v>
      </c>
      <c r="F40" s="153"/>
      <c r="G40" s="154">
        <f>ROUND(E40*F40,2)</f>
        <v>0</v>
      </c>
      <c r="H40" s="153">
        <v>0</v>
      </c>
      <c r="I40" s="154">
        <f>ROUND(E40*H40,2)</f>
        <v>0</v>
      </c>
      <c r="J40" s="153">
        <v>205</v>
      </c>
      <c r="K40" s="154">
        <f>ROUND(E40*J40,2)</f>
        <v>1025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5" t="s">
        <v>100</v>
      </c>
      <c r="T40" s="138">
        <v>0</v>
      </c>
      <c r="U40" s="138">
        <f>ROUND(E40*T40,2)</f>
        <v>0</v>
      </c>
      <c r="V40" s="138"/>
      <c r="W40" s="129" t="s">
        <v>978</v>
      </c>
      <c r="X40" s="129"/>
      <c r="Y40" s="129"/>
      <c r="Z40" s="129"/>
      <c r="AA40" s="129"/>
      <c r="AB40" s="129"/>
      <c r="AC40" s="129"/>
      <c r="AD40" s="129"/>
      <c r="AE40" s="129"/>
      <c r="AF40" s="129" t="s">
        <v>101</v>
      </c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</row>
    <row r="41" spans="1:59" ht="22.5" outlineLevel="1" x14ac:dyDescent="0.2">
      <c r="A41" s="136"/>
      <c r="B41" s="137"/>
      <c r="C41" s="237" t="s">
        <v>746</v>
      </c>
      <c r="D41" s="238"/>
      <c r="E41" s="238"/>
      <c r="F41" s="238"/>
      <c r="G41" s="2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29"/>
      <c r="X41" s="129"/>
      <c r="Y41" s="129"/>
      <c r="Z41" s="129"/>
      <c r="AA41" s="129"/>
      <c r="AB41" s="129"/>
      <c r="AC41" s="129"/>
      <c r="AD41" s="129"/>
      <c r="AE41" s="129"/>
      <c r="AF41" s="129" t="s">
        <v>103</v>
      </c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</row>
    <row r="42" spans="1:59" outlineLevel="1" x14ac:dyDescent="0.2">
      <c r="A42" s="149">
        <v>17</v>
      </c>
      <c r="B42" s="150" t="s">
        <v>747</v>
      </c>
      <c r="C42" s="166" t="s">
        <v>748</v>
      </c>
      <c r="D42" s="151" t="s">
        <v>99</v>
      </c>
      <c r="E42" s="152">
        <v>15</v>
      </c>
      <c r="F42" s="153"/>
      <c r="G42" s="154">
        <f>ROUND(E42*F42,2)</f>
        <v>0</v>
      </c>
      <c r="H42" s="153">
        <v>0</v>
      </c>
      <c r="I42" s="154">
        <f>ROUND(E42*H42,2)</f>
        <v>0</v>
      </c>
      <c r="J42" s="153">
        <v>292</v>
      </c>
      <c r="K42" s="154">
        <f>ROUND(E42*J42,2)</f>
        <v>4380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5" t="s">
        <v>100</v>
      </c>
      <c r="T42" s="138">
        <v>0</v>
      </c>
      <c r="U42" s="138">
        <f>ROUND(E42*T42,2)</f>
        <v>0</v>
      </c>
      <c r="V42" s="138"/>
      <c r="W42" s="129" t="s">
        <v>978</v>
      </c>
      <c r="X42" s="129"/>
      <c r="Y42" s="129"/>
      <c r="Z42" s="129"/>
      <c r="AA42" s="129"/>
      <c r="AB42" s="129"/>
      <c r="AC42" s="129"/>
      <c r="AD42" s="129"/>
      <c r="AE42" s="129"/>
      <c r="AF42" s="129" t="s">
        <v>101</v>
      </c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</row>
    <row r="43" spans="1:59" ht="33.75" outlineLevel="1" x14ac:dyDescent="0.2">
      <c r="A43" s="136"/>
      <c r="B43" s="137"/>
      <c r="C43" s="237" t="s">
        <v>749</v>
      </c>
      <c r="D43" s="238"/>
      <c r="E43" s="238"/>
      <c r="F43" s="238"/>
      <c r="G43" s="2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29"/>
      <c r="X43" s="129"/>
      <c r="Y43" s="129"/>
      <c r="Z43" s="129"/>
      <c r="AA43" s="129"/>
      <c r="AB43" s="129"/>
      <c r="AC43" s="129"/>
      <c r="AD43" s="129"/>
      <c r="AE43" s="129"/>
      <c r="AF43" s="129" t="s">
        <v>103</v>
      </c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</row>
    <row r="44" spans="1:59" outlineLevel="1" x14ac:dyDescent="0.2">
      <c r="A44" s="149">
        <v>18</v>
      </c>
      <c r="B44" s="150" t="s">
        <v>750</v>
      </c>
      <c r="C44" s="166" t="s">
        <v>751</v>
      </c>
      <c r="D44" s="151" t="s">
        <v>99</v>
      </c>
      <c r="E44" s="152">
        <v>13</v>
      </c>
      <c r="F44" s="153"/>
      <c r="G44" s="154">
        <f>ROUND(E44*F44,2)</f>
        <v>0</v>
      </c>
      <c r="H44" s="153">
        <v>0</v>
      </c>
      <c r="I44" s="154">
        <f>ROUND(E44*H44,2)</f>
        <v>0</v>
      </c>
      <c r="J44" s="153">
        <v>13</v>
      </c>
      <c r="K44" s="154">
        <f>ROUND(E44*J44,2)</f>
        <v>169</v>
      </c>
      <c r="L44" s="154">
        <v>21</v>
      </c>
      <c r="M44" s="154">
        <f>G44*(1+L44/100)</f>
        <v>0</v>
      </c>
      <c r="N44" s="154">
        <v>0</v>
      </c>
      <c r="O44" s="154">
        <f>ROUND(E44*N44,2)</f>
        <v>0</v>
      </c>
      <c r="P44" s="154">
        <v>0</v>
      </c>
      <c r="Q44" s="154">
        <f>ROUND(E44*P44,2)</f>
        <v>0</v>
      </c>
      <c r="R44" s="154"/>
      <c r="S44" s="155" t="s">
        <v>100</v>
      </c>
      <c r="T44" s="138">
        <v>0</v>
      </c>
      <c r="U44" s="138">
        <f>ROUND(E44*T44,2)</f>
        <v>0</v>
      </c>
      <c r="V44" s="138"/>
      <c r="W44" s="129" t="s">
        <v>978</v>
      </c>
      <c r="X44" s="129"/>
      <c r="Y44" s="129"/>
      <c r="Z44" s="129"/>
      <c r="AA44" s="129"/>
      <c r="AB44" s="129"/>
      <c r="AC44" s="129"/>
      <c r="AD44" s="129"/>
      <c r="AE44" s="129"/>
      <c r="AF44" s="129" t="s">
        <v>101</v>
      </c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</row>
    <row r="45" spans="1:59" ht="22.5" outlineLevel="1" x14ac:dyDescent="0.2">
      <c r="A45" s="136"/>
      <c r="B45" s="137"/>
      <c r="C45" s="237" t="s">
        <v>752</v>
      </c>
      <c r="D45" s="238"/>
      <c r="E45" s="238"/>
      <c r="F45" s="238"/>
      <c r="G45" s="2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29"/>
      <c r="X45" s="129"/>
      <c r="Y45" s="129"/>
      <c r="Z45" s="129"/>
      <c r="AA45" s="129"/>
      <c r="AB45" s="129"/>
      <c r="AC45" s="129"/>
      <c r="AD45" s="129"/>
      <c r="AE45" s="129"/>
      <c r="AF45" s="129" t="s">
        <v>103</v>
      </c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</row>
    <row r="46" spans="1:59" outlineLevel="1" x14ac:dyDescent="0.2">
      <c r="A46" s="149">
        <v>19</v>
      </c>
      <c r="B46" s="150" t="s">
        <v>753</v>
      </c>
      <c r="C46" s="166" t="s">
        <v>754</v>
      </c>
      <c r="D46" s="151" t="s">
        <v>99</v>
      </c>
      <c r="E46" s="152">
        <v>17</v>
      </c>
      <c r="F46" s="153"/>
      <c r="G46" s="154">
        <f>ROUND(E46*F46,2)</f>
        <v>0</v>
      </c>
      <c r="H46" s="153">
        <v>0</v>
      </c>
      <c r="I46" s="154">
        <f>ROUND(E46*H46,2)</f>
        <v>0</v>
      </c>
      <c r="J46" s="153">
        <v>135</v>
      </c>
      <c r="K46" s="154">
        <f>ROUND(E46*J46,2)</f>
        <v>2295</v>
      </c>
      <c r="L46" s="154">
        <v>21</v>
      </c>
      <c r="M46" s="154">
        <f>G46*(1+L46/100)</f>
        <v>0</v>
      </c>
      <c r="N46" s="154">
        <v>0</v>
      </c>
      <c r="O46" s="154">
        <f>ROUND(E46*N46,2)</f>
        <v>0</v>
      </c>
      <c r="P46" s="154">
        <v>0</v>
      </c>
      <c r="Q46" s="154">
        <f>ROUND(E46*P46,2)</f>
        <v>0</v>
      </c>
      <c r="R46" s="154"/>
      <c r="S46" s="155" t="s">
        <v>100</v>
      </c>
      <c r="T46" s="138">
        <v>0</v>
      </c>
      <c r="U46" s="138">
        <f>ROUND(E46*T46,2)</f>
        <v>0</v>
      </c>
      <c r="V46" s="138"/>
      <c r="W46" s="129" t="s">
        <v>978</v>
      </c>
      <c r="X46" s="129"/>
      <c r="Y46" s="129"/>
      <c r="Z46" s="129"/>
      <c r="AA46" s="129"/>
      <c r="AB46" s="129"/>
      <c r="AC46" s="129"/>
      <c r="AD46" s="129"/>
      <c r="AE46" s="129"/>
      <c r="AF46" s="129" t="s">
        <v>101</v>
      </c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</row>
    <row r="47" spans="1:59" ht="45" outlineLevel="1" x14ac:dyDescent="0.2">
      <c r="A47" s="136"/>
      <c r="B47" s="137"/>
      <c r="C47" s="237" t="s">
        <v>755</v>
      </c>
      <c r="D47" s="238"/>
      <c r="E47" s="238"/>
      <c r="F47" s="238"/>
      <c r="G47" s="2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29"/>
      <c r="X47" s="129"/>
      <c r="Y47" s="129"/>
      <c r="Z47" s="129"/>
      <c r="AA47" s="129"/>
      <c r="AB47" s="129"/>
      <c r="AC47" s="129"/>
      <c r="AD47" s="129"/>
      <c r="AE47" s="129"/>
      <c r="AF47" s="129" t="s">
        <v>103</v>
      </c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56" t="str">
        <f>C47</f>
        <v>sada vrutů do dřeva - 310ks, váha 2kg : 60ks-3,0x12mm, 50ks-3,0x16mm, 40ks-3,0x20mm, 50ks-3,5x20mm, 40ks-3,5x30mm, 25ks-4,0x30mm, 20ks-4,0x40mm, 15ks-5,0x50mm, 10ks-5,0x60mm</v>
      </c>
      <c r="BA47" s="129"/>
      <c r="BB47" s="129"/>
      <c r="BC47" s="129"/>
      <c r="BD47" s="129"/>
      <c r="BE47" s="129"/>
      <c r="BF47" s="129"/>
      <c r="BG47" s="129"/>
    </row>
    <row r="48" spans="1:59" outlineLevel="1" x14ac:dyDescent="0.2">
      <c r="A48" s="149">
        <v>20</v>
      </c>
      <c r="B48" s="150" t="s">
        <v>756</v>
      </c>
      <c r="C48" s="166" t="s">
        <v>757</v>
      </c>
      <c r="D48" s="151" t="s">
        <v>99</v>
      </c>
      <c r="E48" s="152">
        <v>1</v>
      </c>
      <c r="F48" s="153"/>
      <c r="G48" s="154">
        <f>ROUND(E48*F48,2)</f>
        <v>0</v>
      </c>
      <c r="H48" s="153">
        <v>0</v>
      </c>
      <c r="I48" s="154">
        <f>ROUND(E48*H48,2)</f>
        <v>0</v>
      </c>
      <c r="J48" s="153">
        <v>2810</v>
      </c>
      <c r="K48" s="154">
        <f>ROUND(E48*J48,2)</f>
        <v>2810</v>
      </c>
      <c r="L48" s="154">
        <v>21</v>
      </c>
      <c r="M48" s="154">
        <f>G48*(1+L48/100)</f>
        <v>0</v>
      </c>
      <c r="N48" s="154">
        <v>0</v>
      </c>
      <c r="O48" s="154">
        <f>ROUND(E48*N48,2)</f>
        <v>0</v>
      </c>
      <c r="P48" s="154">
        <v>0</v>
      </c>
      <c r="Q48" s="154">
        <f>ROUND(E48*P48,2)</f>
        <v>0</v>
      </c>
      <c r="R48" s="154"/>
      <c r="S48" s="155" t="s">
        <v>100</v>
      </c>
      <c r="T48" s="138">
        <v>0</v>
      </c>
      <c r="U48" s="138">
        <f>ROUND(E48*T48,2)</f>
        <v>0</v>
      </c>
      <c r="V48" s="138"/>
      <c r="W48" s="129" t="s">
        <v>978</v>
      </c>
      <c r="X48" s="129"/>
      <c r="Y48" s="129"/>
      <c r="Z48" s="129"/>
      <c r="AA48" s="129"/>
      <c r="AB48" s="129"/>
      <c r="AC48" s="129"/>
      <c r="AD48" s="129"/>
      <c r="AE48" s="129"/>
      <c r="AF48" s="129" t="s">
        <v>101</v>
      </c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</row>
    <row r="49" spans="1:59" ht="112.5" outlineLevel="1" x14ac:dyDescent="0.2">
      <c r="A49" s="136"/>
      <c r="B49" s="137"/>
      <c r="C49" s="237" t="s">
        <v>758</v>
      </c>
      <c r="D49" s="238"/>
      <c r="E49" s="238"/>
      <c r="F49" s="238"/>
      <c r="G49" s="2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29"/>
      <c r="X49" s="129"/>
      <c r="Y49" s="129"/>
      <c r="Z49" s="129"/>
      <c r="AA49" s="129"/>
      <c r="AB49" s="129"/>
      <c r="AC49" s="129"/>
      <c r="AD49" s="129"/>
      <c r="AE49" s="129"/>
      <c r="AF49" s="129" t="s">
        <v>103</v>
      </c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56" t="str">
        <f>C49</f>
        <v>Stojanová vrtačka  s konstrukci z odolné litiny, příkon 350 W, otáčky 500-2500, typ motoru 230V/ 50Hz,  rychloupínací sklíčidlo 13 mm ve standardu, pět stupňů rychlosti pro práci s tvrdým a měkkým dřevem, kovy i plasty a silný motor o výkonu 350 W. Stroj musísplňovat poslední požadavky evropské unie na bezpečnost, jako je např. hlavní vypínač umístěný na čele stroje, kryt sklíčidla ap. Stroj je umístěn na stabilním podstavci s možností pevného uchycení šrouby k pracovní desce.</v>
      </c>
      <c r="BA49" s="129"/>
      <c r="BB49" s="129"/>
      <c r="BC49" s="129"/>
      <c r="BD49" s="129"/>
      <c r="BE49" s="129"/>
      <c r="BF49" s="129"/>
      <c r="BG49" s="129"/>
    </row>
    <row r="50" spans="1:59" outlineLevel="1" x14ac:dyDescent="0.2">
      <c r="A50" s="149">
        <v>21</v>
      </c>
      <c r="B50" s="150" t="s">
        <v>759</v>
      </c>
      <c r="C50" s="166" t="s">
        <v>760</v>
      </c>
      <c r="D50" s="151" t="s">
        <v>99</v>
      </c>
      <c r="E50" s="152">
        <v>1</v>
      </c>
      <c r="F50" s="153"/>
      <c r="G50" s="154">
        <f>ROUND(E50*F50,2)</f>
        <v>0</v>
      </c>
      <c r="H50" s="153">
        <v>0</v>
      </c>
      <c r="I50" s="154">
        <f>ROUND(E50*H50,2)</f>
        <v>0</v>
      </c>
      <c r="J50" s="153">
        <v>2522</v>
      </c>
      <c r="K50" s="154">
        <f>ROUND(E50*J50,2)</f>
        <v>2522</v>
      </c>
      <c r="L50" s="154">
        <v>21</v>
      </c>
      <c r="M50" s="154">
        <f>G50*(1+L50/100)</f>
        <v>0</v>
      </c>
      <c r="N50" s="154">
        <v>0</v>
      </c>
      <c r="O50" s="154">
        <f>ROUND(E50*N50,2)</f>
        <v>0</v>
      </c>
      <c r="P50" s="154">
        <v>0</v>
      </c>
      <c r="Q50" s="154">
        <f>ROUND(E50*P50,2)</f>
        <v>0</v>
      </c>
      <c r="R50" s="154"/>
      <c r="S50" s="155" t="s">
        <v>100</v>
      </c>
      <c r="T50" s="138">
        <v>0</v>
      </c>
      <c r="U50" s="138">
        <f>ROUND(E50*T50,2)</f>
        <v>0</v>
      </c>
      <c r="V50" s="138"/>
      <c r="W50" s="129" t="s">
        <v>978</v>
      </c>
      <c r="X50" s="129"/>
      <c r="Y50" s="129"/>
      <c r="Z50" s="129"/>
      <c r="AA50" s="129"/>
      <c r="AB50" s="129"/>
      <c r="AC50" s="129"/>
      <c r="AD50" s="129"/>
      <c r="AE50" s="129"/>
      <c r="AF50" s="129" t="s">
        <v>101</v>
      </c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</row>
    <row r="51" spans="1:59" ht="33.75" outlineLevel="1" x14ac:dyDescent="0.2">
      <c r="A51" s="136"/>
      <c r="B51" s="137"/>
      <c r="C51" s="237" t="s">
        <v>966</v>
      </c>
      <c r="D51" s="238"/>
      <c r="E51" s="238"/>
      <c r="F51" s="238"/>
      <c r="G51" s="2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29"/>
      <c r="X51" s="129"/>
      <c r="Y51" s="129"/>
      <c r="Z51" s="129"/>
      <c r="AA51" s="129"/>
      <c r="AB51" s="129"/>
      <c r="AC51" s="129"/>
      <c r="AD51" s="129"/>
      <c r="AE51" s="129"/>
      <c r="AF51" s="129" t="s">
        <v>103</v>
      </c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</row>
    <row r="52" spans="1:59" outlineLevel="1" x14ac:dyDescent="0.2">
      <c r="A52" s="136"/>
      <c r="B52" s="137"/>
      <c r="C52" s="235" t="s">
        <v>761</v>
      </c>
      <c r="D52" s="236"/>
      <c r="E52" s="236"/>
      <c r="F52" s="236"/>
      <c r="G52" s="236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29"/>
      <c r="X52" s="129"/>
      <c r="Y52" s="129"/>
      <c r="Z52" s="129"/>
      <c r="AA52" s="129"/>
      <c r="AB52" s="129"/>
      <c r="AC52" s="129"/>
      <c r="AD52" s="129"/>
      <c r="AE52" s="129"/>
      <c r="AF52" s="129" t="s">
        <v>103</v>
      </c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</row>
    <row r="53" spans="1:59" outlineLevel="1" x14ac:dyDescent="0.2">
      <c r="A53" s="136"/>
      <c r="B53" s="137"/>
      <c r="C53" s="235" t="s">
        <v>762</v>
      </c>
      <c r="D53" s="236"/>
      <c r="E53" s="236"/>
      <c r="F53" s="236"/>
      <c r="G53" s="236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29"/>
      <c r="X53" s="129"/>
      <c r="Y53" s="129"/>
      <c r="Z53" s="129"/>
      <c r="AA53" s="129"/>
      <c r="AB53" s="129"/>
      <c r="AC53" s="129"/>
      <c r="AD53" s="129"/>
      <c r="AE53" s="129"/>
      <c r="AF53" s="129" t="s">
        <v>103</v>
      </c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</row>
    <row r="54" spans="1:59" outlineLevel="1" x14ac:dyDescent="0.2">
      <c r="A54" s="136"/>
      <c r="B54" s="137"/>
      <c r="C54" s="235" t="s">
        <v>763</v>
      </c>
      <c r="D54" s="236"/>
      <c r="E54" s="236"/>
      <c r="F54" s="236"/>
      <c r="G54" s="236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29"/>
      <c r="X54" s="129"/>
      <c r="Y54" s="129"/>
      <c r="Z54" s="129"/>
      <c r="AA54" s="129"/>
      <c r="AB54" s="129"/>
      <c r="AC54" s="129"/>
      <c r="AD54" s="129"/>
      <c r="AE54" s="129"/>
      <c r="AF54" s="129" t="s">
        <v>103</v>
      </c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</row>
    <row r="55" spans="1:59" ht="22.5" outlineLevel="1" x14ac:dyDescent="0.2">
      <c r="A55" s="136"/>
      <c r="B55" s="137"/>
      <c r="C55" s="235" t="s">
        <v>764</v>
      </c>
      <c r="D55" s="236"/>
      <c r="E55" s="236"/>
      <c r="F55" s="236"/>
      <c r="G55" s="236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29"/>
      <c r="X55" s="129"/>
      <c r="Y55" s="129"/>
      <c r="Z55" s="129"/>
      <c r="AA55" s="129"/>
      <c r="AB55" s="129"/>
      <c r="AC55" s="129"/>
      <c r="AD55" s="129"/>
      <c r="AE55" s="129"/>
      <c r="AF55" s="129" t="s">
        <v>103</v>
      </c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</row>
    <row r="56" spans="1:59" ht="22.5" outlineLevel="1" x14ac:dyDescent="0.2">
      <c r="A56" s="136"/>
      <c r="B56" s="137"/>
      <c r="C56" s="235" t="s">
        <v>765</v>
      </c>
      <c r="D56" s="236"/>
      <c r="E56" s="236"/>
      <c r="F56" s="236"/>
      <c r="G56" s="236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29"/>
      <c r="X56" s="129"/>
      <c r="Y56" s="129"/>
      <c r="Z56" s="129"/>
      <c r="AA56" s="129"/>
      <c r="AB56" s="129"/>
      <c r="AC56" s="129"/>
      <c r="AD56" s="129"/>
      <c r="AE56" s="129"/>
      <c r="AF56" s="129" t="s">
        <v>103</v>
      </c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</row>
    <row r="57" spans="1:59" ht="22.5" outlineLevel="1" x14ac:dyDescent="0.2">
      <c r="A57" s="136"/>
      <c r="B57" s="137"/>
      <c r="C57" s="235" t="s">
        <v>766</v>
      </c>
      <c r="D57" s="236"/>
      <c r="E57" s="236"/>
      <c r="F57" s="236"/>
      <c r="G57" s="236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29"/>
      <c r="X57" s="129"/>
      <c r="Y57" s="129"/>
      <c r="Z57" s="129"/>
      <c r="AA57" s="129"/>
      <c r="AB57" s="129"/>
      <c r="AC57" s="129"/>
      <c r="AD57" s="129"/>
      <c r="AE57" s="129"/>
      <c r="AF57" s="129" t="s">
        <v>103</v>
      </c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</row>
    <row r="58" spans="1:59" outlineLevel="1" x14ac:dyDescent="0.2">
      <c r="A58" s="149">
        <v>22</v>
      </c>
      <c r="B58" s="150" t="s">
        <v>767</v>
      </c>
      <c r="C58" s="166" t="s">
        <v>768</v>
      </c>
      <c r="D58" s="151" t="s">
        <v>99</v>
      </c>
      <c r="E58" s="152">
        <v>15</v>
      </c>
      <c r="F58" s="153"/>
      <c r="G58" s="154">
        <f>ROUND(E58*F58,2)</f>
        <v>0</v>
      </c>
      <c r="H58" s="153">
        <v>0</v>
      </c>
      <c r="I58" s="154">
        <f>ROUND(E58*H58,2)</f>
        <v>0</v>
      </c>
      <c r="J58" s="153">
        <v>1562</v>
      </c>
      <c r="K58" s="154">
        <f>ROUND(E58*J58,2)</f>
        <v>23430</v>
      </c>
      <c r="L58" s="154">
        <v>21</v>
      </c>
      <c r="M58" s="154">
        <f>G58*(1+L58/100)</f>
        <v>0</v>
      </c>
      <c r="N58" s="154">
        <v>0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5" t="s">
        <v>100</v>
      </c>
      <c r="T58" s="138">
        <v>0</v>
      </c>
      <c r="U58" s="138">
        <f>ROUND(E58*T58,2)</f>
        <v>0</v>
      </c>
      <c r="V58" s="138"/>
      <c r="W58" s="129" t="s">
        <v>978</v>
      </c>
      <c r="X58" s="129"/>
      <c r="Y58" s="129"/>
      <c r="Z58" s="129"/>
      <c r="AA58" s="129"/>
      <c r="AB58" s="129"/>
      <c r="AC58" s="129"/>
      <c r="AD58" s="129"/>
      <c r="AE58" s="129"/>
      <c r="AF58" s="129" t="s">
        <v>101</v>
      </c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</row>
    <row r="59" spans="1:59" ht="78.75" outlineLevel="1" x14ac:dyDescent="0.2">
      <c r="A59" s="136"/>
      <c r="B59" s="137"/>
      <c r="C59" s="237" t="s">
        <v>769</v>
      </c>
      <c r="D59" s="238"/>
      <c r="E59" s="238"/>
      <c r="F59" s="238"/>
      <c r="G59" s="2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29"/>
      <c r="X59" s="129"/>
      <c r="Y59" s="129"/>
      <c r="Z59" s="129"/>
      <c r="AA59" s="129"/>
      <c r="AB59" s="129"/>
      <c r="AC59" s="129"/>
      <c r="AD59" s="129"/>
      <c r="AE59" s="129"/>
      <c r="AF59" s="129" t="s">
        <v>103</v>
      </c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56" t="str">
        <f>C59</f>
        <v>svěrák na ponk -  šířka čelistí 100mm, délka upnutí 105mm, čelisti z vysoce kvalitní oceli kaleny na 52-54 HRC, velká kovadlina, integrovaná otočná deska ±35° s polohovacími šrouby, přesné válcové vedení, vratidlo s bezpečnostními koncovkami, upevnění k základové desce maticemi, bez speciální povrchové úpravy</v>
      </c>
      <c r="BA59" s="129"/>
      <c r="BB59" s="129"/>
      <c r="BC59" s="129"/>
      <c r="BD59" s="129"/>
      <c r="BE59" s="129"/>
      <c r="BF59" s="129"/>
      <c r="BG59" s="129"/>
    </row>
    <row r="60" spans="1:59" outlineLevel="1" x14ac:dyDescent="0.2">
      <c r="A60" s="149">
        <v>23</v>
      </c>
      <c r="B60" s="150" t="s">
        <v>770</v>
      </c>
      <c r="C60" s="166" t="s">
        <v>771</v>
      </c>
      <c r="D60" s="151" t="s">
        <v>99</v>
      </c>
      <c r="E60" s="152">
        <v>5</v>
      </c>
      <c r="F60" s="153"/>
      <c r="G60" s="154">
        <f>ROUND(E60*F60,2)</f>
        <v>0</v>
      </c>
      <c r="H60" s="153">
        <v>0</v>
      </c>
      <c r="I60" s="154">
        <f>ROUND(E60*H60,2)</f>
        <v>0</v>
      </c>
      <c r="J60" s="153">
        <v>100</v>
      </c>
      <c r="K60" s="154">
        <f>ROUND(E60*J60,2)</f>
        <v>500</v>
      </c>
      <c r="L60" s="154">
        <v>21</v>
      </c>
      <c r="M60" s="154">
        <f>G60*(1+L60/100)</f>
        <v>0</v>
      </c>
      <c r="N60" s="154">
        <v>0</v>
      </c>
      <c r="O60" s="154">
        <f>ROUND(E60*N60,2)</f>
        <v>0</v>
      </c>
      <c r="P60" s="154">
        <v>0</v>
      </c>
      <c r="Q60" s="154">
        <f>ROUND(E60*P60,2)</f>
        <v>0</v>
      </c>
      <c r="R60" s="154"/>
      <c r="S60" s="155" t="s">
        <v>100</v>
      </c>
      <c r="T60" s="138">
        <v>0</v>
      </c>
      <c r="U60" s="138">
        <f>ROUND(E60*T60,2)</f>
        <v>0</v>
      </c>
      <c r="V60" s="138"/>
      <c r="W60" s="129" t="s">
        <v>978</v>
      </c>
      <c r="X60" s="129"/>
      <c r="Y60" s="129"/>
      <c r="Z60" s="129"/>
      <c r="AA60" s="129"/>
      <c r="AB60" s="129"/>
      <c r="AC60" s="129"/>
      <c r="AD60" s="129"/>
      <c r="AE60" s="129"/>
      <c r="AF60" s="129" t="s">
        <v>101</v>
      </c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</row>
    <row r="61" spans="1:59" ht="56.25" outlineLevel="1" x14ac:dyDescent="0.2">
      <c r="A61" s="136"/>
      <c r="B61" s="137"/>
      <c r="C61" s="237" t="s">
        <v>772</v>
      </c>
      <c r="D61" s="238"/>
      <c r="E61" s="238"/>
      <c r="F61" s="238"/>
      <c r="G61" s="2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29"/>
      <c r="X61" s="129"/>
      <c r="Y61" s="129"/>
      <c r="Z61" s="129"/>
      <c r="AA61" s="129"/>
      <c r="AB61" s="129"/>
      <c r="AC61" s="129"/>
      <c r="AD61" s="129"/>
      <c r="AE61" s="129"/>
      <c r="AF61" s="129" t="s">
        <v>103</v>
      </c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56" t="str">
        <f>C61</f>
        <v>"stolařská svěrka F - 200 x 50 mm, kvalitní ocelová konstrukce, povrchová úprava zabraňující korozi, pevná profilovaná ramena, ergonomická protiskluzová rukojeť, měkčené opláštění styčných ploch</v>
      </c>
      <c r="BA61" s="129"/>
      <c r="BB61" s="129"/>
      <c r="BC61" s="129"/>
      <c r="BD61" s="129"/>
      <c r="BE61" s="129"/>
      <c r="BF61" s="129"/>
      <c r="BG61" s="129"/>
    </row>
    <row r="62" spans="1:59" outlineLevel="1" x14ac:dyDescent="0.2">
      <c r="A62" s="136"/>
      <c r="B62" s="137"/>
      <c r="C62" s="235" t="s">
        <v>773</v>
      </c>
      <c r="D62" s="236"/>
      <c r="E62" s="236"/>
      <c r="F62" s="236"/>
      <c r="G62" s="236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29"/>
      <c r="X62" s="129"/>
      <c r="Y62" s="129"/>
      <c r="Z62" s="129"/>
      <c r="AA62" s="129"/>
      <c r="AB62" s="129"/>
      <c r="AC62" s="129"/>
      <c r="AD62" s="129"/>
      <c r="AE62" s="129"/>
      <c r="AF62" s="129" t="s">
        <v>103</v>
      </c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</row>
    <row r="63" spans="1:59" outlineLevel="1" x14ac:dyDescent="0.2">
      <c r="A63" s="149">
        <v>24</v>
      </c>
      <c r="B63" s="150" t="s">
        <v>774</v>
      </c>
      <c r="C63" s="166" t="s">
        <v>771</v>
      </c>
      <c r="D63" s="151" t="s">
        <v>99</v>
      </c>
      <c r="E63" s="152">
        <v>5</v>
      </c>
      <c r="F63" s="153"/>
      <c r="G63" s="154">
        <f>ROUND(E63*F63,2)</f>
        <v>0</v>
      </c>
      <c r="H63" s="153">
        <v>0</v>
      </c>
      <c r="I63" s="154">
        <f>ROUND(E63*H63,2)</f>
        <v>0</v>
      </c>
      <c r="J63" s="153">
        <v>165</v>
      </c>
      <c r="K63" s="154">
        <f>ROUND(E63*J63,2)</f>
        <v>825</v>
      </c>
      <c r="L63" s="154">
        <v>21</v>
      </c>
      <c r="M63" s="154">
        <f>G63*(1+L63/100)</f>
        <v>0</v>
      </c>
      <c r="N63" s="154">
        <v>0</v>
      </c>
      <c r="O63" s="154">
        <f>ROUND(E63*N63,2)</f>
        <v>0</v>
      </c>
      <c r="P63" s="154">
        <v>0</v>
      </c>
      <c r="Q63" s="154">
        <f>ROUND(E63*P63,2)</f>
        <v>0</v>
      </c>
      <c r="R63" s="154"/>
      <c r="S63" s="155" t="s">
        <v>100</v>
      </c>
      <c r="T63" s="138">
        <v>0</v>
      </c>
      <c r="U63" s="138">
        <f>ROUND(E63*T63,2)</f>
        <v>0</v>
      </c>
      <c r="V63" s="138"/>
      <c r="W63" s="129" t="s">
        <v>978</v>
      </c>
      <c r="X63" s="129"/>
      <c r="Y63" s="129"/>
      <c r="Z63" s="129"/>
      <c r="AA63" s="129"/>
      <c r="AB63" s="129"/>
      <c r="AC63" s="129"/>
      <c r="AD63" s="129"/>
      <c r="AE63" s="129"/>
      <c r="AF63" s="129" t="s">
        <v>101</v>
      </c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</row>
    <row r="64" spans="1:59" ht="56.25" outlineLevel="1" x14ac:dyDescent="0.2">
      <c r="A64" s="136"/>
      <c r="B64" s="137"/>
      <c r="C64" s="237" t="s">
        <v>775</v>
      </c>
      <c r="D64" s="238"/>
      <c r="E64" s="238"/>
      <c r="F64" s="238"/>
      <c r="G64" s="2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29"/>
      <c r="X64" s="129"/>
      <c r="Y64" s="129"/>
      <c r="Z64" s="129"/>
      <c r="AA64" s="129"/>
      <c r="AB64" s="129"/>
      <c r="AC64" s="129"/>
      <c r="AD64" s="129"/>
      <c r="AE64" s="129"/>
      <c r="AF64" s="129" t="s">
        <v>103</v>
      </c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56" t="str">
        <f>C64</f>
        <v>stolařská svěrka F -  300 x 80 mm, kvalitní ocelová konstrukce, povrchová úprava zabraňující korozi, pevná profilovaná ramena, ergonomická protiskluzová rukojeť, měkčené opláštění styčných ploch</v>
      </c>
      <c r="BA64" s="129"/>
      <c r="BB64" s="129"/>
      <c r="BC64" s="129"/>
      <c r="BD64" s="129"/>
      <c r="BE64" s="129"/>
      <c r="BF64" s="129"/>
      <c r="BG64" s="129"/>
    </row>
    <row r="65" spans="1:59" outlineLevel="1" x14ac:dyDescent="0.2">
      <c r="A65" s="149">
        <v>25</v>
      </c>
      <c r="B65" s="150" t="s">
        <v>776</v>
      </c>
      <c r="C65" s="166" t="s">
        <v>777</v>
      </c>
      <c r="D65" s="151" t="s">
        <v>99</v>
      </c>
      <c r="E65" s="152">
        <v>7</v>
      </c>
      <c r="F65" s="153"/>
      <c r="G65" s="154">
        <f>ROUND(E65*F65,2)</f>
        <v>0</v>
      </c>
      <c r="H65" s="153">
        <v>0</v>
      </c>
      <c r="I65" s="154">
        <f>ROUND(E65*H65,2)</f>
        <v>0</v>
      </c>
      <c r="J65" s="153">
        <v>166</v>
      </c>
      <c r="K65" s="154">
        <f>ROUND(E65*J65,2)</f>
        <v>1162</v>
      </c>
      <c r="L65" s="154">
        <v>21</v>
      </c>
      <c r="M65" s="154">
        <f>G65*(1+L65/100)</f>
        <v>0</v>
      </c>
      <c r="N65" s="154">
        <v>0</v>
      </c>
      <c r="O65" s="154">
        <f>ROUND(E65*N65,2)</f>
        <v>0</v>
      </c>
      <c r="P65" s="154">
        <v>0</v>
      </c>
      <c r="Q65" s="154">
        <f>ROUND(E65*P65,2)</f>
        <v>0</v>
      </c>
      <c r="R65" s="154"/>
      <c r="S65" s="155" t="s">
        <v>100</v>
      </c>
      <c r="T65" s="138">
        <v>0</v>
      </c>
      <c r="U65" s="138">
        <f>ROUND(E65*T65,2)</f>
        <v>0</v>
      </c>
      <c r="V65" s="138"/>
      <c r="W65" s="129" t="s">
        <v>978</v>
      </c>
      <c r="X65" s="129"/>
      <c r="Y65" s="129"/>
      <c r="Z65" s="129"/>
      <c r="AA65" s="129"/>
      <c r="AB65" s="129"/>
      <c r="AC65" s="129"/>
      <c r="AD65" s="129"/>
      <c r="AE65" s="129"/>
      <c r="AF65" s="129" t="s">
        <v>101</v>
      </c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</row>
    <row r="66" spans="1:59" ht="22.5" outlineLevel="1" x14ac:dyDescent="0.2">
      <c r="A66" s="136"/>
      <c r="B66" s="137"/>
      <c r="C66" s="237" t="s">
        <v>778</v>
      </c>
      <c r="D66" s="238"/>
      <c r="E66" s="238"/>
      <c r="F66" s="238"/>
      <c r="G66" s="2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29"/>
      <c r="X66" s="129"/>
      <c r="Y66" s="129"/>
      <c r="Z66" s="129"/>
      <c r="AA66" s="129"/>
      <c r="AB66" s="129"/>
      <c r="AC66" s="129"/>
      <c r="AD66" s="129"/>
      <c r="AE66" s="129"/>
      <c r="AF66" s="129" t="s">
        <v>103</v>
      </c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</row>
    <row r="67" spans="1:59" outlineLevel="1" x14ac:dyDescent="0.2">
      <c r="A67" s="149">
        <v>26</v>
      </c>
      <c r="B67" s="150" t="s">
        <v>779</v>
      </c>
      <c r="C67" s="166" t="s">
        <v>780</v>
      </c>
      <c r="D67" s="151" t="s">
        <v>99</v>
      </c>
      <c r="E67" s="152">
        <v>5</v>
      </c>
      <c r="F67" s="153"/>
      <c r="G67" s="154">
        <f>ROUND(E67*F67,2)</f>
        <v>0</v>
      </c>
      <c r="H67" s="153">
        <v>0</v>
      </c>
      <c r="I67" s="154">
        <f>ROUND(E67*H67,2)</f>
        <v>0</v>
      </c>
      <c r="J67" s="153">
        <v>165</v>
      </c>
      <c r="K67" s="154">
        <f>ROUND(E67*J67,2)</f>
        <v>825</v>
      </c>
      <c r="L67" s="154">
        <v>21</v>
      </c>
      <c r="M67" s="154">
        <f>G67*(1+L67/100)</f>
        <v>0</v>
      </c>
      <c r="N67" s="154">
        <v>0</v>
      </c>
      <c r="O67" s="154">
        <f>ROUND(E67*N67,2)</f>
        <v>0</v>
      </c>
      <c r="P67" s="154">
        <v>0</v>
      </c>
      <c r="Q67" s="154">
        <f>ROUND(E67*P67,2)</f>
        <v>0</v>
      </c>
      <c r="R67" s="154"/>
      <c r="S67" s="155" t="s">
        <v>100</v>
      </c>
      <c r="T67" s="138">
        <v>0</v>
      </c>
      <c r="U67" s="138">
        <f>ROUND(E67*T67,2)</f>
        <v>0</v>
      </c>
      <c r="V67" s="138"/>
      <c r="W67" s="129" t="s">
        <v>978</v>
      </c>
      <c r="X67" s="129"/>
      <c r="Y67" s="129"/>
      <c r="Z67" s="129"/>
      <c r="AA67" s="129"/>
      <c r="AB67" s="129"/>
      <c r="AC67" s="129"/>
      <c r="AD67" s="129"/>
      <c r="AE67" s="129"/>
      <c r="AF67" s="129" t="s">
        <v>101</v>
      </c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</row>
    <row r="68" spans="1:59" ht="33.75" outlineLevel="1" x14ac:dyDescent="0.2">
      <c r="A68" s="136"/>
      <c r="B68" s="137"/>
      <c r="C68" s="237" t="s">
        <v>781</v>
      </c>
      <c r="D68" s="238"/>
      <c r="E68" s="238"/>
      <c r="F68" s="238"/>
      <c r="G68" s="2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29"/>
      <c r="X68" s="129"/>
      <c r="Y68" s="129"/>
      <c r="Z68" s="129"/>
      <c r="AA68" s="129"/>
      <c r="AB68" s="129"/>
      <c r="AC68" s="129"/>
      <c r="AD68" s="129"/>
      <c r="AE68" s="129"/>
      <c r="AF68" s="129" t="s">
        <v>103</v>
      </c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</row>
    <row r="69" spans="1:59" outlineLevel="1" x14ac:dyDescent="0.2">
      <c r="A69" s="149">
        <v>27</v>
      </c>
      <c r="B69" s="150" t="s">
        <v>782</v>
      </c>
      <c r="C69" s="166" t="s">
        <v>783</v>
      </c>
      <c r="D69" s="151" t="s">
        <v>99</v>
      </c>
      <c r="E69" s="152">
        <v>11</v>
      </c>
      <c r="F69" s="153"/>
      <c r="G69" s="154">
        <f>ROUND(E69*F69,2)</f>
        <v>0</v>
      </c>
      <c r="H69" s="153">
        <v>0</v>
      </c>
      <c r="I69" s="154">
        <f>ROUND(E69*H69,2)</f>
        <v>0</v>
      </c>
      <c r="J69" s="153">
        <v>660</v>
      </c>
      <c r="K69" s="154">
        <f>ROUND(E69*J69,2)</f>
        <v>7260</v>
      </c>
      <c r="L69" s="154">
        <v>21</v>
      </c>
      <c r="M69" s="154">
        <f>G69*(1+L69/100)</f>
        <v>0</v>
      </c>
      <c r="N69" s="154">
        <v>0</v>
      </c>
      <c r="O69" s="154">
        <f>ROUND(E69*N69,2)</f>
        <v>0</v>
      </c>
      <c r="P69" s="154">
        <v>0</v>
      </c>
      <c r="Q69" s="154">
        <f>ROUND(E69*P69,2)</f>
        <v>0</v>
      </c>
      <c r="R69" s="154"/>
      <c r="S69" s="155" t="s">
        <v>100</v>
      </c>
      <c r="T69" s="138">
        <v>0</v>
      </c>
      <c r="U69" s="138">
        <f>ROUND(E69*T69,2)</f>
        <v>0</v>
      </c>
      <c r="V69" s="138"/>
      <c r="W69" s="129" t="s">
        <v>978</v>
      </c>
      <c r="X69" s="129"/>
      <c r="Y69" s="129"/>
      <c r="Z69" s="129"/>
      <c r="AA69" s="129"/>
      <c r="AB69" s="129"/>
      <c r="AC69" s="129"/>
      <c r="AD69" s="129"/>
      <c r="AE69" s="129"/>
      <c r="AF69" s="129" t="s">
        <v>101</v>
      </c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</row>
    <row r="70" spans="1:59" ht="56.25" outlineLevel="1" x14ac:dyDescent="0.2">
      <c r="A70" s="136"/>
      <c r="B70" s="137"/>
      <c r="C70" s="237" t="s">
        <v>784</v>
      </c>
      <c r="D70" s="238"/>
      <c r="E70" s="238"/>
      <c r="F70" s="238"/>
      <c r="G70" s="2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29"/>
      <c r="X70" s="129"/>
      <c r="Y70" s="129"/>
      <c r="Z70" s="129"/>
      <c r="AA70" s="129"/>
      <c r="AB70" s="129"/>
      <c r="AC70" s="129"/>
      <c r="AD70" s="129"/>
      <c r="AE70" s="129"/>
      <c r="AF70" s="129" t="s">
        <v>103</v>
      </c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56" t="str">
        <f>C70</f>
        <v>"vibrační bruska - dvouruční bruska pro plošné a koutové broušení dřevěných materiálů, kovů, plastů, tmelů a laků, příkon 150W, napětí/frekvence: 230V/50Hz, otáčky: 10000/min, brusná plocha: 187x90mm, hmotnost: 1,3kg</v>
      </c>
      <c r="BA70" s="129"/>
      <c r="BB70" s="129"/>
      <c r="BC70" s="129"/>
      <c r="BD70" s="129"/>
      <c r="BE70" s="129"/>
      <c r="BF70" s="129"/>
      <c r="BG70" s="129"/>
    </row>
    <row r="71" spans="1:59" outlineLevel="1" x14ac:dyDescent="0.2">
      <c r="A71" s="136"/>
      <c r="B71" s="137"/>
      <c r="C71" s="235" t="s">
        <v>785</v>
      </c>
      <c r="D71" s="236"/>
      <c r="E71" s="236"/>
      <c r="F71" s="236"/>
      <c r="G71" s="236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29"/>
      <c r="X71" s="129"/>
      <c r="Y71" s="129"/>
      <c r="Z71" s="129"/>
      <c r="AA71" s="129"/>
      <c r="AB71" s="129"/>
      <c r="AC71" s="129"/>
      <c r="AD71" s="129"/>
      <c r="AE71" s="129"/>
      <c r="AF71" s="129" t="s">
        <v>103</v>
      </c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</row>
    <row r="72" spans="1:59" ht="22.5" outlineLevel="1" x14ac:dyDescent="0.2">
      <c r="A72" s="157">
        <v>28</v>
      </c>
      <c r="B72" s="158" t="s">
        <v>786</v>
      </c>
      <c r="C72" s="168" t="s">
        <v>787</v>
      </c>
      <c r="D72" s="159" t="s">
        <v>99</v>
      </c>
      <c r="E72" s="160">
        <v>100</v>
      </c>
      <c r="F72" s="161"/>
      <c r="G72" s="162">
        <f>ROUND(E72*F72,2)</f>
        <v>0</v>
      </c>
      <c r="H72" s="161">
        <v>0</v>
      </c>
      <c r="I72" s="162">
        <f>ROUND(E72*H72,2)</f>
        <v>0</v>
      </c>
      <c r="J72" s="161">
        <v>25</v>
      </c>
      <c r="K72" s="162">
        <f>ROUND(E72*J72,2)</f>
        <v>2500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</v>
      </c>
      <c r="Q72" s="162">
        <f>ROUND(E72*P72,2)</f>
        <v>0</v>
      </c>
      <c r="R72" s="162"/>
      <c r="S72" s="163" t="s">
        <v>100</v>
      </c>
      <c r="T72" s="138">
        <v>0</v>
      </c>
      <c r="U72" s="138">
        <f>ROUND(E72*T72,2)</f>
        <v>0</v>
      </c>
      <c r="V72" s="138"/>
      <c r="W72" s="129" t="s">
        <v>978</v>
      </c>
      <c r="X72" s="129"/>
      <c r="Y72" s="129"/>
      <c r="Z72" s="129"/>
      <c r="AA72" s="129"/>
      <c r="AB72" s="129"/>
      <c r="AC72" s="129"/>
      <c r="AD72" s="129"/>
      <c r="AE72" s="129"/>
      <c r="AF72" s="129" t="s">
        <v>101</v>
      </c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</row>
    <row r="73" spans="1:59" ht="22.5" outlineLevel="1" x14ac:dyDescent="0.2">
      <c r="A73" s="157">
        <v>29</v>
      </c>
      <c r="B73" s="158" t="s">
        <v>788</v>
      </c>
      <c r="C73" s="168" t="s">
        <v>789</v>
      </c>
      <c r="D73" s="159" t="s">
        <v>99</v>
      </c>
      <c r="E73" s="160">
        <v>100</v>
      </c>
      <c r="F73" s="161"/>
      <c r="G73" s="162">
        <f>ROUND(E73*F73,2)</f>
        <v>0</v>
      </c>
      <c r="H73" s="161">
        <v>0</v>
      </c>
      <c r="I73" s="162">
        <f>ROUND(E73*H73,2)</f>
        <v>0</v>
      </c>
      <c r="J73" s="161">
        <v>30</v>
      </c>
      <c r="K73" s="162">
        <f>ROUND(E73*J73,2)</f>
        <v>3000</v>
      </c>
      <c r="L73" s="162">
        <v>21</v>
      </c>
      <c r="M73" s="162">
        <f>G73*(1+L73/100)</f>
        <v>0</v>
      </c>
      <c r="N73" s="162">
        <v>0</v>
      </c>
      <c r="O73" s="162">
        <f>ROUND(E73*N73,2)</f>
        <v>0</v>
      </c>
      <c r="P73" s="162">
        <v>0</v>
      </c>
      <c r="Q73" s="162">
        <f>ROUND(E73*P73,2)</f>
        <v>0</v>
      </c>
      <c r="R73" s="162"/>
      <c r="S73" s="163" t="s">
        <v>100</v>
      </c>
      <c r="T73" s="138">
        <v>0</v>
      </c>
      <c r="U73" s="138">
        <f>ROUND(E73*T73,2)</f>
        <v>0</v>
      </c>
      <c r="V73" s="138"/>
      <c r="W73" s="129" t="s">
        <v>978</v>
      </c>
      <c r="X73" s="129"/>
      <c r="Y73" s="129"/>
      <c r="Z73" s="129"/>
      <c r="AA73" s="129"/>
      <c r="AB73" s="129"/>
      <c r="AC73" s="129"/>
      <c r="AD73" s="129"/>
      <c r="AE73" s="129"/>
      <c r="AF73" s="129" t="s">
        <v>101</v>
      </c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</row>
    <row r="74" spans="1:59" ht="22.5" outlineLevel="1" x14ac:dyDescent="0.2">
      <c r="A74" s="157">
        <v>30</v>
      </c>
      <c r="B74" s="158" t="s">
        <v>790</v>
      </c>
      <c r="C74" s="168" t="s">
        <v>791</v>
      </c>
      <c r="D74" s="159" t="s">
        <v>99</v>
      </c>
      <c r="E74" s="160">
        <v>100</v>
      </c>
      <c r="F74" s="161"/>
      <c r="G74" s="162">
        <f>ROUND(E74*F74,2)</f>
        <v>0</v>
      </c>
      <c r="H74" s="161">
        <v>0</v>
      </c>
      <c r="I74" s="162">
        <f>ROUND(E74*H74,2)</f>
        <v>0</v>
      </c>
      <c r="J74" s="161">
        <v>30</v>
      </c>
      <c r="K74" s="162">
        <f>ROUND(E74*J74,2)</f>
        <v>3000</v>
      </c>
      <c r="L74" s="162">
        <v>21</v>
      </c>
      <c r="M74" s="162">
        <f>G74*(1+L74/100)</f>
        <v>0</v>
      </c>
      <c r="N74" s="162">
        <v>0</v>
      </c>
      <c r="O74" s="162">
        <f>ROUND(E74*N74,2)</f>
        <v>0</v>
      </c>
      <c r="P74" s="162">
        <v>0</v>
      </c>
      <c r="Q74" s="162">
        <f>ROUND(E74*P74,2)</f>
        <v>0</v>
      </c>
      <c r="R74" s="162"/>
      <c r="S74" s="163" t="s">
        <v>100</v>
      </c>
      <c r="T74" s="138">
        <v>0</v>
      </c>
      <c r="U74" s="138">
        <f>ROUND(E74*T74,2)</f>
        <v>0</v>
      </c>
      <c r="V74" s="138"/>
      <c r="W74" s="129" t="s">
        <v>978</v>
      </c>
      <c r="X74" s="129"/>
      <c r="Y74" s="129"/>
      <c r="Z74" s="129"/>
      <c r="AA74" s="129"/>
      <c r="AB74" s="129"/>
      <c r="AC74" s="129"/>
      <c r="AD74" s="129"/>
      <c r="AE74" s="129"/>
      <c r="AF74" s="129" t="s">
        <v>101</v>
      </c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</row>
    <row r="75" spans="1:59" ht="22.5" outlineLevel="1" x14ac:dyDescent="0.2">
      <c r="A75" s="157">
        <v>31</v>
      </c>
      <c r="B75" s="158" t="s">
        <v>792</v>
      </c>
      <c r="C75" s="168" t="s">
        <v>793</v>
      </c>
      <c r="D75" s="159" t="s">
        <v>99</v>
      </c>
      <c r="E75" s="160">
        <v>100</v>
      </c>
      <c r="F75" s="161"/>
      <c r="G75" s="162">
        <f>ROUND(E75*F75,2)</f>
        <v>0</v>
      </c>
      <c r="H75" s="161">
        <v>0</v>
      </c>
      <c r="I75" s="162">
        <f>ROUND(E75*H75,2)</f>
        <v>0</v>
      </c>
      <c r="J75" s="161">
        <v>30</v>
      </c>
      <c r="K75" s="162">
        <f>ROUND(E75*J75,2)</f>
        <v>3000</v>
      </c>
      <c r="L75" s="162">
        <v>21</v>
      </c>
      <c r="M75" s="162">
        <f>G75*(1+L75/100)</f>
        <v>0</v>
      </c>
      <c r="N75" s="162">
        <v>0</v>
      </c>
      <c r="O75" s="162">
        <f>ROUND(E75*N75,2)</f>
        <v>0</v>
      </c>
      <c r="P75" s="162">
        <v>0</v>
      </c>
      <c r="Q75" s="162">
        <f>ROUND(E75*P75,2)</f>
        <v>0</v>
      </c>
      <c r="R75" s="162"/>
      <c r="S75" s="163" t="s">
        <v>100</v>
      </c>
      <c r="T75" s="138">
        <v>0</v>
      </c>
      <c r="U75" s="138">
        <f>ROUND(E75*T75,2)</f>
        <v>0</v>
      </c>
      <c r="V75" s="138"/>
      <c r="W75" s="129" t="s">
        <v>978</v>
      </c>
      <c r="X75" s="129"/>
      <c r="Y75" s="129"/>
      <c r="Z75" s="129"/>
      <c r="AA75" s="129"/>
      <c r="AB75" s="129"/>
      <c r="AC75" s="129"/>
      <c r="AD75" s="129"/>
      <c r="AE75" s="129"/>
      <c r="AF75" s="129" t="s">
        <v>101</v>
      </c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</row>
    <row r="76" spans="1:59" outlineLevel="1" x14ac:dyDescent="0.2">
      <c r="A76" s="149">
        <v>32</v>
      </c>
      <c r="B76" s="150" t="s">
        <v>794</v>
      </c>
      <c r="C76" s="166" t="s">
        <v>795</v>
      </c>
      <c r="D76" s="151" t="s">
        <v>99</v>
      </c>
      <c r="E76" s="152">
        <v>100</v>
      </c>
      <c r="F76" s="153"/>
      <c r="G76" s="154">
        <f>ROUND(E76*F76,2)</f>
        <v>0</v>
      </c>
      <c r="H76" s="153">
        <v>0</v>
      </c>
      <c r="I76" s="154">
        <f>ROUND(E76*H76,2)</f>
        <v>0</v>
      </c>
      <c r="J76" s="153">
        <v>12</v>
      </c>
      <c r="K76" s="154">
        <f>ROUND(E76*J76,2)</f>
        <v>1200</v>
      </c>
      <c r="L76" s="154">
        <v>21</v>
      </c>
      <c r="M76" s="154">
        <f>G76*(1+L76/100)</f>
        <v>0</v>
      </c>
      <c r="N76" s="154">
        <v>0</v>
      </c>
      <c r="O76" s="154">
        <f>ROUND(E76*N76,2)</f>
        <v>0</v>
      </c>
      <c r="P76" s="154">
        <v>0</v>
      </c>
      <c r="Q76" s="154">
        <f>ROUND(E76*P76,2)</f>
        <v>0</v>
      </c>
      <c r="R76" s="154"/>
      <c r="S76" s="155" t="s">
        <v>100</v>
      </c>
      <c r="T76" s="138">
        <v>0</v>
      </c>
      <c r="U76" s="138">
        <f>ROUND(E76*T76,2)</f>
        <v>0</v>
      </c>
      <c r="V76" s="138"/>
      <c r="W76" s="129" t="s">
        <v>978</v>
      </c>
      <c r="X76" s="129"/>
      <c r="Y76" s="129"/>
      <c r="Z76" s="129"/>
      <c r="AA76" s="129"/>
      <c r="AB76" s="129"/>
      <c r="AC76" s="129"/>
      <c r="AD76" s="129"/>
      <c r="AE76" s="129"/>
      <c r="AF76" s="129" t="s">
        <v>101</v>
      </c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</row>
    <row r="77" spans="1:59" ht="45" outlineLevel="1" x14ac:dyDescent="0.2">
      <c r="A77" s="136"/>
      <c r="B77" s="137"/>
      <c r="C77" s="237" t="s">
        <v>796</v>
      </c>
      <c r="D77" s="238"/>
      <c r="E77" s="238"/>
      <c r="F77" s="238"/>
      <c r="G77" s="2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29"/>
      <c r="X77" s="129"/>
      <c r="Y77" s="129"/>
      <c r="Z77" s="129"/>
      <c r="AA77" s="129"/>
      <c r="AB77" s="129"/>
      <c r="AC77" s="129"/>
      <c r="AD77" s="129"/>
      <c r="AE77" s="129"/>
      <c r="AF77" s="129" t="s">
        <v>103</v>
      </c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56" t="str">
        <f>C77</f>
        <v>vrták do kovu  3/65 mm, HSS-G DIN 338, vybrušovaný , stopka válcová, použitelný pro vrtání do nelegované oceli, železa, litiny, barevných kovů, plastů.</v>
      </c>
      <c r="BA77" s="129"/>
      <c r="BB77" s="129"/>
      <c r="BC77" s="129"/>
      <c r="BD77" s="129"/>
      <c r="BE77" s="129"/>
      <c r="BF77" s="129"/>
      <c r="BG77" s="129"/>
    </row>
    <row r="78" spans="1:59" outlineLevel="1" x14ac:dyDescent="0.2">
      <c r="A78" s="149">
        <v>33</v>
      </c>
      <c r="B78" s="150" t="s">
        <v>797</v>
      </c>
      <c r="C78" s="166" t="s">
        <v>798</v>
      </c>
      <c r="D78" s="151" t="s">
        <v>99</v>
      </c>
      <c r="E78" s="152">
        <v>100</v>
      </c>
      <c r="F78" s="153"/>
      <c r="G78" s="154">
        <f>ROUND(E78*F78,2)</f>
        <v>0</v>
      </c>
      <c r="H78" s="153">
        <v>0</v>
      </c>
      <c r="I78" s="154">
        <f>ROUND(E78*H78,2)</f>
        <v>0</v>
      </c>
      <c r="J78" s="153">
        <v>18</v>
      </c>
      <c r="K78" s="154">
        <f>ROUND(E78*J78,2)</f>
        <v>1800</v>
      </c>
      <c r="L78" s="154">
        <v>21</v>
      </c>
      <c r="M78" s="154">
        <f>G78*(1+L78/100)</f>
        <v>0</v>
      </c>
      <c r="N78" s="154">
        <v>0</v>
      </c>
      <c r="O78" s="154">
        <f>ROUND(E78*N78,2)</f>
        <v>0</v>
      </c>
      <c r="P78" s="154">
        <v>0</v>
      </c>
      <c r="Q78" s="154">
        <f>ROUND(E78*P78,2)</f>
        <v>0</v>
      </c>
      <c r="R78" s="154"/>
      <c r="S78" s="155" t="s">
        <v>100</v>
      </c>
      <c r="T78" s="138">
        <v>0</v>
      </c>
      <c r="U78" s="138">
        <f>ROUND(E78*T78,2)</f>
        <v>0</v>
      </c>
      <c r="V78" s="138"/>
      <c r="W78" s="129" t="s">
        <v>978</v>
      </c>
      <c r="X78" s="129"/>
      <c r="Y78" s="129"/>
      <c r="Z78" s="129"/>
      <c r="AA78" s="129"/>
      <c r="AB78" s="129"/>
      <c r="AC78" s="129"/>
      <c r="AD78" s="129"/>
      <c r="AE78" s="129"/>
      <c r="AF78" s="129" t="s">
        <v>101</v>
      </c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</row>
    <row r="79" spans="1:59" ht="45" outlineLevel="1" x14ac:dyDescent="0.2">
      <c r="A79" s="136"/>
      <c r="B79" s="137"/>
      <c r="C79" s="237" t="s">
        <v>799</v>
      </c>
      <c r="D79" s="238"/>
      <c r="E79" s="238"/>
      <c r="F79" s="238"/>
      <c r="G79" s="2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29"/>
      <c r="X79" s="129"/>
      <c r="Y79" s="129"/>
      <c r="Z79" s="129"/>
      <c r="AA79" s="129"/>
      <c r="AB79" s="129"/>
      <c r="AC79" s="129"/>
      <c r="AD79" s="129"/>
      <c r="AE79" s="129"/>
      <c r="AF79" s="129" t="s">
        <v>103</v>
      </c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56" t="str">
        <f>C79</f>
        <v>vrták do kovu  4/75 mm, HSS-G DIN 338, vybrušovaný , stopka válcová, použitelný pro vrtání do nelegované oceli, železa, litiny, barevných kovů, plastů.</v>
      </c>
      <c r="BA79" s="129"/>
      <c r="BB79" s="129"/>
      <c r="BC79" s="129"/>
      <c r="BD79" s="129"/>
      <c r="BE79" s="129"/>
      <c r="BF79" s="129"/>
      <c r="BG79" s="129"/>
    </row>
    <row r="80" spans="1:59" outlineLevel="1" x14ac:dyDescent="0.2">
      <c r="A80" s="149">
        <v>34</v>
      </c>
      <c r="B80" s="150" t="s">
        <v>800</v>
      </c>
      <c r="C80" s="166" t="s">
        <v>801</v>
      </c>
      <c r="D80" s="151" t="s">
        <v>99</v>
      </c>
      <c r="E80" s="152">
        <v>100</v>
      </c>
      <c r="F80" s="153"/>
      <c r="G80" s="154">
        <f>ROUND(E80*F80,2)</f>
        <v>0</v>
      </c>
      <c r="H80" s="153">
        <v>0</v>
      </c>
      <c r="I80" s="154">
        <f>ROUND(E80*H80,2)</f>
        <v>0</v>
      </c>
      <c r="J80" s="153">
        <v>27</v>
      </c>
      <c r="K80" s="154">
        <f>ROUND(E80*J80,2)</f>
        <v>2700</v>
      </c>
      <c r="L80" s="154">
        <v>21</v>
      </c>
      <c r="M80" s="154">
        <f>G80*(1+L80/100)</f>
        <v>0</v>
      </c>
      <c r="N80" s="154">
        <v>0</v>
      </c>
      <c r="O80" s="154">
        <f>ROUND(E80*N80,2)</f>
        <v>0</v>
      </c>
      <c r="P80" s="154">
        <v>0</v>
      </c>
      <c r="Q80" s="154">
        <f>ROUND(E80*P80,2)</f>
        <v>0</v>
      </c>
      <c r="R80" s="154"/>
      <c r="S80" s="155" t="s">
        <v>100</v>
      </c>
      <c r="T80" s="138">
        <v>0</v>
      </c>
      <c r="U80" s="138">
        <f>ROUND(E80*T80,2)</f>
        <v>0</v>
      </c>
      <c r="V80" s="138"/>
      <c r="W80" s="129" t="s">
        <v>978</v>
      </c>
      <c r="X80" s="129"/>
      <c r="Y80" s="129"/>
      <c r="Z80" s="129"/>
      <c r="AA80" s="129"/>
      <c r="AB80" s="129"/>
      <c r="AC80" s="129"/>
      <c r="AD80" s="129"/>
      <c r="AE80" s="129"/>
      <c r="AF80" s="129" t="s">
        <v>101</v>
      </c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</row>
    <row r="81" spans="1:59" ht="45" outlineLevel="1" x14ac:dyDescent="0.2">
      <c r="A81" s="136"/>
      <c r="B81" s="137"/>
      <c r="C81" s="237" t="s">
        <v>802</v>
      </c>
      <c r="D81" s="238"/>
      <c r="E81" s="238"/>
      <c r="F81" s="238"/>
      <c r="G81" s="2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29"/>
      <c r="X81" s="129"/>
      <c r="Y81" s="129"/>
      <c r="Z81" s="129"/>
      <c r="AA81" s="129"/>
      <c r="AB81" s="129"/>
      <c r="AC81" s="129"/>
      <c r="AD81" s="129"/>
      <c r="AE81" s="129"/>
      <c r="AF81" s="129" t="s">
        <v>103</v>
      </c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56" t="str">
        <f>C81</f>
        <v>vrták do kovu  5/86 mm, HSS-G DIN 338, vybrušovaný , stopka válcová, použitelný pro vrtání do nelegované oceli, železa, litiny, barevných kovů, plastů.</v>
      </c>
      <c r="BA81" s="129"/>
      <c r="BB81" s="129"/>
      <c r="BC81" s="129"/>
      <c r="BD81" s="129"/>
      <c r="BE81" s="129"/>
      <c r="BF81" s="129"/>
      <c r="BG81" s="129"/>
    </row>
    <row r="82" spans="1:59" outlineLevel="1" x14ac:dyDescent="0.2">
      <c r="A82" s="149">
        <v>35</v>
      </c>
      <c r="B82" s="150" t="s">
        <v>803</v>
      </c>
      <c r="C82" s="166" t="s">
        <v>804</v>
      </c>
      <c r="D82" s="151" t="s">
        <v>99</v>
      </c>
      <c r="E82" s="152">
        <v>100</v>
      </c>
      <c r="F82" s="153"/>
      <c r="G82" s="154">
        <f>ROUND(E82*F82,2)</f>
        <v>0</v>
      </c>
      <c r="H82" s="153">
        <v>0</v>
      </c>
      <c r="I82" s="154">
        <f>ROUND(E82*H82,2)</f>
        <v>0</v>
      </c>
      <c r="J82" s="153">
        <v>40</v>
      </c>
      <c r="K82" s="154">
        <f>ROUND(E82*J82,2)</f>
        <v>4000</v>
      </c>
      <c r="L82" s="154">
        <v>21</v>
      </c>
      <c r="M82" s="154">
        <f>G82*(1+L82/100)</f>
        <v>0</v>
      </c>
      <c r="N82" s="154">
        <v>0</v>
      </c>
      <c r="O82" s="154">
        <f>ROUND(E82*N82,2)</f>
        <v>0</v>
      </c>
      <c r="P82" s="154">
        <v>0</v>
      </c>
      <c r="Q82" s="154">
        <f>ROUND(E82*P82,2)</f>
        <v>0</v>
      </c>
      <c r="R82" s="154"/>
      <c r="S82" s="155" t="s">
        <v>100</v>
      </c>
      <c r="T82" s="138">
        <v>0</v>
      </c>
      <c r="U82" s="138">
        <f>ROUND(E82*T82,2)</f>
        <v>0</v>
      </c>
      <c r="V82" s="138"/>
      <c r="W82" s="129" t="s">
        <v>978</v>
      </c>
      <c r="X82" s="129"/>
      <c r="Y82" s="129"/>
      <c r="Z82" s="129"/>
      <c r="AA82" s="129"/>
      <c r="AB82" s="129"/>
      <c r="AC82" s="129"/>
      <c r="AD82" s="129"/>
      <c r="AE82" s="129"/>
      <c r="AF82" s="129" t="s">
        <v>101</v>
      </c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</row>
    <row r="83" spans="1:59" ht="45" outlineLevel="1" x14ac:dyDescent="0.2">
      <c r="A83" s="136"/>
      <c r="B83" s="137"/>
      <c r="C83" s="237" t="s">
        <v>805</v>
      </c>
      <c r="D83" s="238"/>
      <c r="E83" s="238"/>
      <c r="F83" s="238"/>
      <c r="G83" s="2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29"/>
      <c r="X83" s="129"/>
      <c r="Y83" s="129"/>
      <c r="Z83" s="129"/>
      <c r="AA83" s="129"/>
      <c r="AB83" s="129"/>
      <c r="AC83" s="129"/>
      <c r="AD83" s="129"/>
      <c r="AE83" s="129"/>
      <c r="AF83" s="129" t="s">
        <v>103</v>
      </c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56" t="str">
        <f>C83</f>
        <v>vrták do kovu  6/93 mm, HSS-G DIN 338, vybrušovaný , stopka válcová, použitelný pro vrtání do nelegované oceli, železa, litiny, barevných kovů, plastů.</v>
      </c>
      <c r="BA83" s="129"/>
      <c r="BB83" s="129"/>
      <c r="BC83" s="129"/>
      <c r="BD83" s="129"/>
      <c r="BE83" s="129"/>
      <c r="BF83" s="129"/>
      <c r="BG83" s="129"/>
    </row>
    <row r="84" spans="1:59" outlineLevel="1" x14ac:dyDescent="0.2">
      <c r="A84" s="149">
        <v>36</v>
      </c>
      <c r="B84" s="150" t="s">
        <v>806</v>
      </c>
      <c r="C84" s="166" t="s">
        <v>982</v>
      </c>
      <c r="D84" s="151" t="s">
        <v>99</v>
      </c>
      <c r="E84" s="152">
        <v>12</v>
      </c>
      <c r="F84" s="153"/>
      <c r="G84" s="154">
        <f>ROUND(E84*F84,2)</f>
        <v>0</v>
      </c>
      <c r="H84" s="153">
        <v>0</v>
      </c>
      <c r="I84" s="154">
        <f>ROUND(E84*H84,2)</f>
        <v>0</v>
      </c>
      <c r="J84" s="153">
        <v>2810</v>
      </c>
      <c r="K84" s="154">
        <f>ROUND(E84*J84,2)</f>
        <v>33720</v>
      </c>
      <c r="L84" s="154">
        <v>21</v>
      </c>
      <c r="M84" s="154">
        <f>G84*(1+L84/100)</f>
        <v>0</v>
      </c>
      <c r="N84" s="154">
        <v>0</v>
      </c>
      <c r="O84" s="154">
        <f>ROUND(E84*N84,2)</f>
        <v>0</v>
      </c>
      <c r="P84" s="154">
        <v>0</v>
      </c>
      <c r="Q84" s="154">
        <f>ROUND(E84*P84,2)</f>
        <v>0</v>
      </c>
      <c r="R84" s="154"/>
      <c r="S84" s="155" t="s">
        <v>100</v>
      </c>
      <c r="T84" s="138">
        <v>0</v>
      </c>
      <c r="U84" s="138">
        <f>ROUND(E84*T84,2)</f>
        <v>0</v>
      </c>
      <c r="V84" s="138"/>
      <c r="W84" s="129" t="s">
        <v>978</v>
      </c>
      <c r="X84" s="129"/>
      <c r="Y84" s="129"/>
      <c r="Z84" s="129"/>
      <c r="AA84" s="129"/>
      <c r="AB84" s="129"/>
      <c r="AC84" s="129"/>
      <c r="AD84" s="129"/>
      <c r="AE84" s="129"/>
      <c r="AF84" s="129" t="s">
        <v>101</v>
      </c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</row>
    <row r="85" spans="1:59" ht="45" outlineLevel="1" x14ac:dyDescent="0.2">
      <c r="A85" s="136"/>
      <c r="B85" s="137"/>
      <c r="C85" s="237" t="s">
        <v>807</v>
      </c>
      <c r="D85" s="238"/>
      <c r="E85" s="238"/>
      <c r="F85" s="238"/>
      <c r="G85" s="2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29"/>
      <c r="X85" s="129"/>
      <c r="Y85" s="129"/>
      <c r="Z85" s="129"/>
      <c r="AA85" s="129"/>
      <c r="AB85" s="129"/>
      <c r="AC85" s="129"/>
      <c r="AD85" s="129"/>
      <c r="AE85" s="129"/>
      <c r="AF85" s="129" t="s">
        <v>103</v>
      </c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56" t="str">
        <f>C85</f>
        <v>"vrtací aku šroubovák s příklepem - 14,4V/1,1Ah, 2 rychlostní , sklíčidlo 1,5-10mm, 2x 14,4 V akumulátor 1,1Ah bez paměťového efektu a samovolného vybíjení, pravo levý chod</v>
      </c>
      <c r="BA85" s="129"/>
      <c r="BB85" s="129"/>
      <c r="BC85" s="129"/>
      <c r="BD85" s="129"/>
      <c r="BE85" s="129"/>
      <c r="BF85" s="129"/>
      <c r="BG85" s="129"/>
    </row>
    <row r="86" spans="1:59" ht="33.75" outlineLevel="1" x14ac:dyDescent="0.2">
      <c r="A86" s="136"/>
      <c r="B86" s="137"/>
      <c r="C86" s="235" t="s">
        <v>808</v>
      </c>
      <c r="D86" s="236"/>
      <c r="E86" s="236"/>
      <c r="F86" s="236"/>
      <c r="G86" s="236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29"/>
      <c r="X86" s="129"/>
      <c r="Y86" s="129"/>
      <c r="Z86" s="129"/>
      <c r="AA86" s="129"/>
      <c r="AB86" s="129"/>
      <c r="AC86" s="129"/>
      <c r="AD86" s="129"/>
      <c r="AE86" s="129"/>
      <c r="AF86" s="129" t="s">
        <v>103</v>
      </c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</row>
    <row r="87" spans="1:59" outlineLevel="1" x14ac:dyDescent="0.2">
      <c r="A87" s="136"/>
      <c r="B87" s="137"/>
      <c r="C87" s="235" t="s">
        <v>109</v>
      </c>
      <c r="D87" s="236"/>
      <c r="E87" s="236"/>
      <c r="F87" s="236"/>
      <c r="G87" s="236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29"/>
      <c r="X87" s="129"/>
      <c r="Y87" s="129"/>
      <c r="Z87" s="129"/>
      <c r="AA87" s="129"/>
      <c r="AB87" s="129"/>
      <c r="AC87" s="129"/>
      <c r="AD87" s="129"/>
      <c r="AE87" s="129"/>
      <c r="AF87" s="129" t="s">
        <v>103</v>
      </c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</row>
    <row r="88" spans="1:59" outlineLevel="1" x14ac:dyDescent="0.2">
      <c r="A88" s="149">
        <v>37</v>
      </c>
      <c r="B88" s="150" t="s">
        <v>809</v>
      </c>
      <c r="C88" s="166" t="s">
        <v>810</v>
      </c>
      <c r="D88" s="151" t="s">
        <v>99</v>
      </c>
      <c r="E88" s="152">
        <v>7</v>
      </c>
      <c r="F88" s="153"/>
      <c r="G88" s="154">
        <f>ROUND(E88*F88,2)</f>
        <v>0</v>
      </c>
      <c r="H88" s="153">
        <v>0</v>
      </c>
      <c r="I88" s="154">
        <f>ROUND(E88*H88,2)</f>
        <v>0</v>
      </c>
      <c r="J88" s="153">
        <v>380</v>
      </c>
      <c r="K88" s="154">
        <f>ROUND(E88*J88,2)</f>
        <v>2660</v>
      </c>
      <c r="L88" s="154">
        <v>21</v>
      </c>
      <c r="M88" s="154">
        <f>G88*(1+L88/100)</f>
        <v>0</v>
      </c>
      <c r="N88" s="154">
        <v>0</v>
      </c>
      <c r="O88" s="154">
        <f>ROUND(E88*N88,2)</f>
        <v>0</v>
      </c>
      <c r="P88" s="154">
        <v>0</v>
      </c>
      <c r="Q88" s="154">
        <f>ROUND(E88*P88,2)</f>
        <v>0</v>
      </c>
      <c r="R88" s="154"/>
      <c r="S88" s="155" t="s">
        <v>100</v>
      </c>
      <c r="T88" s="138">
        <v>0</v>
      </c>
      <c r="U88" s="138">
        <f>ROUND(E88*T88,2)</f>
        <v>0</v>
      </c>
      <c r="V88" s="138"/>
      <c r="W88" s="129" t="s">
        <v>978</v>
      </c>
      <c r="X88" s="129"/>
      <c r="Y88" s="129"/>
      <c r="Z88" s="129"/>
      <c r="AA88" s="129"/>
      <c r="AB88" s="129"/>
      <c r="AC88" s="129"/>
      <c r="AD88" s="129"/>
      <c r="AE88" s="129"/>
      <c r="AF88" s="129" t="s">
        <v>101</v>
      </c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</row>
    <row r="89" spans="1:59" ht="22.5" outlineLevel="1" x14ac:dyDescent="0.2">
      <c r="A89" s="136"/>
      <c r="B89" s="137"/>
      <c r="C89" s="237" t="s">
        <v>811</v>
      </c>
      <c r="D89" s="238"/>
      <c r="E89" s="238"/>
      <c r="F89" s="238"/>
      <c r="G89" s="2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29"/>
      <c r="X89" s="129"/>
      <c r="Y89" s="129"/>
      <c r="Z89" s="129"/>
      <c r="AA89" s="129"/>
      <c r="AB89" s="129"/>
      <c r="AC89" s="129"/>
      <c r="AD89" s="129"/>
      <c r="AE89" s="129"/>
      <c r="AF89" s="129" t="s">
        <v>103</v>
      </c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</row>
    <row r="90" spans="1:59" ht="22.5" outlineLevel="1" x14ac:dyDescent="0.2">
      <c r="A90" s="136"/>
      <c r="B90" s="137"/>
      <c r="C90" s="235" t="s">
        <v>812</v>
      </c>
      <c r="D90" s="236"/>
      <c r="E90" s="236"/>
      <c r="F90" s="236"/>
      <c r="G90" s="236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29"/>
      <c r="X90" s="129"/>
      <c r="Y90" s="129"/>
      <c r="Z90" s="129"/>
      <c r="AA90" s="129"/>
      <c r="AB90" s="129"/>
      <c r="AC90" s="129"/>
      <c r="AD90" s="129"/>
      <c r="AE90" s="129"/>
      <c r="AF90" s="129" t="s">
        <v>103</v>
      </c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</row>
    <row r="91" spans="1:59" outlineLevel="1" x14ac:dyDescent="0.2">
      <c r="A91" s="136"/>
      <c r="B91" s="137"/>
      <c r="C91" s="235" t="s">
        <v>813</v>
      </c>
      <c r="D91" s="236"/>
      <c r="E91" s="236"/>
      <c r="F91" s="236"/>
      <c r="G91" s="236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29"/>
      <c r="X91" s="129"/>
      <c r="Y91" s="129"/>
      <c r="Z91" s="129"/>
      <c r="AA91" s="129"/>
      <c r="AB91" s="129"/>
      <c r="AC91" s="129"/>
      <c r="AD91" s="129"/>
      <c r="AE91" s="129"/>
      <c r="AF91" s="129" t="s">
        <v>103</v>
      </c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</row>
    <row r="92" spans="1:59" outlineLevel="1" x14ac:dyDescent="0.2">
      <c r="A92" s="136"/>
      <c r="B92" s="137"/>
      <c r="C92" s="235" t="s">
        <v>814</v>
      </c>
      <c r="D92" s="236"/>
      <c r="E92" s="236"/>
      <c r="F92" s="236"/>
      <c r="G92" s="236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29"/>
      <c r="X92" s="129"/>
      <c r="Y92" s="129"/>
      <c r="Z92" s="129"/>
      <c r="AA92" s="129"/>
      <c r="AB92" s="129"/>
      <c r="AC92" s="129"/>
      <c r="AD92" s="129"/>
      <c r="AE92" s="129"/>
      <c r="AF92" s="129" t="s">
        <v>103</v>
      </c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</row>
    <row r="93" spans="1:59" outlineLevel="1" x14ac:dyDescent="0.2">
      <c r="A93" s="149">
        <v>38</v>
      </c>
      <c r="B93" s="150" t="s">
        <v>815</v>
      </c>
      <c r="C93" s="166" t="s">
        <v>816</v>
      </c>
      <c r="D93" s="151" t="s">
        <v>99</v>
      </c>
      <c r="E93" s="152">
        <v>13</v>
      </c>
      <c r="F93" s="153"/>
      <c r="G93" s="154">
        <f>ROUND(E93*F93,2)</f>
        <v>0</v>
      </c>
      <c r="H93" s="153">
        <v>0</v>
      </c>
      <c r="I93" s="154">
        <f>ROUND(E93*H93,2)</f>
        <v>0</v>
      </c>
      <c r="J93" s="153">
        <v>1305</v>
      </c>
      <c r="K93" s="154">
        <f>ROUND(E93*J93,2)</f>
        <v>16965</v>
      </c>
      <c r="L93" s="154">
        <v>21</v>
      </c>
      <c r="M93" s="154">
        <f>G93*(1+L93/100)</f>
        <v>0</v>
      </c>
      <c r="N93" s="154">
        <v>0</v>
      </c>
      <c r="O93" s="154">
        <f>ROUND(E93*N93,2)</f>
        <v>0</v>
      </c>
      <c r="P93" s="154">
        <v>0</v>
      </c>
      <c r="Q93" s="154">
        <f>ROUND(E93*P93,2)</f>
        <v>0</v>
      </c>
      <c r="R93" s="154"/>
      <c r="S93" s="155" t="s">
        <v>100</v>
      </c>
      <c r="T93" s="138">
        <v>0</v>
      </c>
      <c r="U93" s="138">
        <f>ROUND(E93*T93,2)</f>
        <v>0</v>
      </c>
      <c r="V93" s="138"/>
      <c r="W93" s="129" t="s">
        <v>978</v>
      </c>
      <c r="X93" s="129"/>
      <c r="Y93" s="129"/>
      <c r="Z93" s="129"/>
      <c r="AA93" s="129"/>
      <c r="AB93" s="129"/>
      <c r="AC93" s="129"/>
      <c r="AD93" s="129"/>
      <c r="AE93" s="129"/>
      <c r="AF93" s="129" t="s">
        <v>101</v>
      </c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</row>
    <row r="94" spans="1:59" ht="90" outlineLevel="1" x14ac:dyDescent="0.2">
      <c r="A94" s="136"/>
      <c r="B94" s="137"/>
      <c r="C94" s="237" t="s">
        <v>817</v>
      </c>
      <c r="D94" s="238"/>
      <c r="E94" s="238"/>
      <c r="F94" s="238"/>
      <c r="G94" s="2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29"/>
      <c r="X94" s="129"/>
      <c r="Y94" s="129"/>
      <c r="Z94" s="129"/>
      <c r="AA94" s="129"/>
      <c r="AB94" s="129"/>
      <c r="AC94" s="129"/>
      <c r="AD94" s="129"/>
      <c r="AE94" s="129"/>
      <c r="AF94" s="129" t="s">
        <v>103</v>
      </c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56" t="str">
        <f>C94</f>
        <v>bruska excentrická - napájení 230V/450W, otáčky 4000-13000/min, plynulá elektronická regulace, excentricita disku 5mm, průměr brusného disku 150mm (v příslušenství přiložen též disk průměr 125mm), s plynulou regulací otáček a lapačem nečistot. Je nutno pouít brusné papíry tvaru krunice opatřené suchým zipem, neboť brusná deska je vybavena suchým zipem.</v>
      </c>
      <c r="BA94" s="129"/>
      <c r="BB94" s="129"/>
      <c r="BC94" s="129"/>
      <c r="BD94" s="129"/>
      <c r="BE94" s="129"/>
      <c r="BF94" s="129"/>
      <c r="BG94" s="129"/>
    </row>
    <row r="95" spans="1:59" outlineLevel="1" x14ac:dyDescent="0.2">
      <c r="A95" s="149">
        <v>39</v>
      </c>
      <c r="B95" s="150" t="s">
        <v>818</v>
      </c>
      <c r="C95" s="166" t="s">
        <v>819</v>
      </c>
      <c r="D95" s="151" t="s">
        <v>99</v>
      </c>
      <c r="E95" s="152">
        <v>50</v>
      </c>
      <c r="F95" s="153"/>
      <c r="G95" s="154">
        <f>ROUND(E95*F95,2)</f>
        <v>0</v>
      </c>
      <c r="H95" s="153">
        <v>0</v>
      </c>
      <c r="I95" s="154">
        <f>ROUND(E95*H95,2)</f>
        <v>0</v>
      </c>
      <c r="J95" s="153">
        <v>75</v>
      </c>
      <c r="K95" s="154">
        <f>ROUND(E95*J95,2)</f>
        <v>3750</v>
      </c>
      <c r="L95" s="154">
        <v>21</v>
      </c>
      <c r="M95" s="154">
        <f>G95*(1+L95/100)</f>
        <v>0</v>
      </c>
      <c r="N95" s="154">
        <v>0</v>
      </c>
      <c r="O95" s="154">
        <f>ROUND(E95*N95,2)</f>
        <v>0</v>
      </c>
      <c r="P95" s="154">
        <v>0</v>
      </c>
      <c r="Q95" s="154">
        <f>ROUND(E95*P95,2)</f>
        <v>0</v>
      </c>
      <c r="R95" s="154"/>
      <c r="S95" s="155" t="s">
        <v>100</v>
      </c>
      <c r="T95" s="138">
        <v>0</v>
      </c>
      <c r="U95" s="138">
        <f>ROUND(E95*T95,2)</f>
        <v>0</v>
      </c>
      <c r="V95" s="138"/>
      <c r="W95" s="129" t="s">
        <v>978</v>
      </c>
      <c r="X95" s="129"/>
      <c r="Y95" s="129"/>
      <c r="Z95" s="129"/>
      <c r="AA95" s="129"/>
      <c r="AB95" s="129"/>
      <c r="AC95" s="129"/>
      <c r="AD95" s="129"/>
      <c r="AE95" s="129"/>
      <c r="AF95" s="129" t="s">
        <v>101</v>
      </c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</row>
    <row r="96" spans="1:59" ht="33.75" outlineLevel="1" x14ac:dyDescent="0.2">
      <c r="A96" s="136"/>
      <c r="B96" s="137"/>
      <c r="C96" s="237" t="s">
        <v>820</v>
      </c>
      <c r="D96" s="238"/>
      <c r="E96" s="238"/>
      <c r="F96" s="238"/>
      <c r="G96" s="2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29"/>
      <c r="X96" s="129"/>
      <c r="Y96" s="129"/>
      <c r="Z96" s="129"/>
      <c r="AA96" s="129"/>
      <c r="AB96" s="129"/>
      <c r="AC96" s="129"/>
      <c r="AD96" s="129"/>
      <c r="AE96" s="129"/>
      <c r="AF96" s="129" t="s">
        <v>103</v>
      </c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</row>
    <row r="97" spans="1:59" outlineLevel="1" x14ac:dyDescent="0.2">
      <c r="A97" s="149">
        <v>40</v>
      </c>
      <c r="B97" s="150" t="s">
        <v>821</v>
      </c>
      <c r="C97" s="166" t="s">
        <v>822</v>
      </c>
      <c r="D97" s="151" t="s">
        <v>99</v>
      </c>
      <c r="E97" s="152">
        <v>1</v>
      </c>
      <c r="F97" s="153"/>
      <c r="G97" s="154">
        <f>ROUND(E97*F97,2)</f>
        <v>0</v>
      </c>
      <c r="H97" s="153">
        <v>0</v>
      </c>
      <c r="I97" s="154">
        <f>ROUND(E97*H97,2)</f>
        <v>0</v>
      </c>
      <c r="J97" s="153">
        <v>2570</v>
      </c>
      <c r="K97" s="154">
        <f>ROUND(E97*J97,2)</f>
        <v>2570</v>
      </c>
      <c r="L97" s="154">
        <v>21</v>
      </c>
      <c r="M97" s="154">
        <f>G97*(1+L97/100)</f>
        <v>0</v>
      </c>
      <c r="N97" s="154">
        <v>0</v>
      </c>
      <c r="O97" s="154">
        <f>ROUND(E97*N97,2)</f>
        <v>0</v>
      </c>
      <c r="P97" s="154">
        <v>0</v>
      </c>
      <c r="Q97" s="154">
        <f>ROUND(E97*P97,2)</f>
        <v>0</v>
      </c>
      <c r="R97" s="154"/>
      <c r="S97" s="155" t="s">
        <v>100</v>
      </c>
      <c r="T97" s="138">
        <v>0</v>
      </c>
      <c r="U97" s="138">
        <f>ROUND(E97*T97,2)</f>
        <v>0</v>
      </c>
      <c r="V97" s="138"/>
      <c r="W97" s="129" t="s">
        <v>978</v>
      </c>
      <c r="X97" s="129"/>
      <c r="Y97" s="129"/>
      <c r="Z97" s="129"/>
      <c r="AA97" s="129"/>
      <c r="AB97" s="129"/>
      <c r="AC97" s="129"/>
      <c r="AD97" s="129"/>
      <c r="AE97" s="129"/>
      <c r="AF97" s="129" t="s">
        <v>101</v>
      </c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</row>
    <row r="98" spans="1:59" ht="56.25" outlineLevel="1" x14ac:dyDescent="0.2">
      <c r="A98" s="136"/>
      <c r="B98" s="137"/>
      <c r="C98" s="237" t="s">
        <v>823</v>
      </c>
      <c r="D98" s="238"/>
      <c r="E98" s="238"/>
      <c r="F98" s="238"/>
      <c r="G98" s="2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29"/>
      <c r="X98" s="129"/>
      <c r="Y98" s="129"/>
      <c r="Z98" s="129"/>
      <c r="AA98" s="129"/>
      <c r="AB98" s="129"/>
      <c r="AC98" s="129"/>
      <c r="AD98" s="129"/>
      <c r="AE98" s="129"/>
      <c r="AF98" s="129" t="s">
        <v>103</v>
      </c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56" t="str">
        <f>C98</f>
        <v>elektrický hoblík - příkon 620 W, otáčky naprázdno 17.000 min-1, šířka hoblování 82 mm, plynulý odběr třísek  2,5 mm, hloubka drážky 0-9 mm, hmotnost 2,6 kg, HM otočný nůž, pro opracování měkého dřeva lze použít i HSS-nůž.</v>
      </c>
      <c r="BA98" s="129"/>
      <c r="BB98" s="129"/>
      <c r="BC98" s="129"/>
      <c r="BD98" s="129"/>
      <c r="BE98" s="129"/>
      <c r="BF98" s="129"/>
      <c r="BG98" s="129"/>
    </row>
    <row r="99" spans="1:59" outlineLevel="1" x14ac:dyDescent="0.2">
      <c r="A99" s="149">
        <v>41</v>
      </c>
      <c r="B99" s="150" t="s">
        <v>824</v>
      </c>
      <c r="C99" s="166" t="s">
        <v>825</v>
      </c>
      <c r="D99" s="151" t="s">
        <v>99</v>
      </c>
      <c r="E99" s="152">
        <v>15</v>
      </c>
      <c r="F99" s="153"/>
      <c r="G99" s="154">
        <f>ROUND(E99*F99,2)</f>
        <v>0</v>
      </c>
      <c r="H99" s="153">
        <v>0</v>
      </c>
      <c r="I99" s="154">
        <f>ROUND(E99*H99,2)</f>
        <v>0</v>
      </c>
      <c r="J99" s="153">
        <v>47</v>
      </c>
      <c r="K99" s="154">
        <f>ROUND(E99*J99,2)</f>
        <v>705</v>
      </c>
      <c r="L99" s="154">
        <v>21</v>
      </c>
      <c r="M99" s="154">
        <f>G99*(1+L99/100)</f>
        <v>0</v>
      </c>
      <c r="N99" s="154">
        <v>0</v>
      </c>
      <c r="O99" s="154">
        <f>ROUND(E99*N99,2)</f>
        <v>0</v>
      </c>
      <c r="P99" s="154">
        <v>0</v>
      </c>
      <c r="Q99" s="154">
        <f>ROUND(E99*P99,2)</f>
        <v>0</v>
      </c>
      <c r="R99" s="154"/>
      <c r="S99" s="155" t="s">
        <v>100</v>
      </c>
      <c r="T99" s="138">
        <v>0</v>
      </c>
      <c r="U99" s="138">
        <f>ROUND(E99*T99,2)</f>
        <v>0</v>
      </c>
      <c r="V99" s="138"/>
      <c r="W99" s="129" t="s">
        <v>978</v>
      </c>
      <c r="X99" s="129"/>
      <c r="Y99" s="129"/>
      <c r="Z99" s="129"/>
      <c r="AA99" s="129"/>
      <c r="AB99" s="129"/>
      <c r="AC99" s="129"/>
      <c r="AD99" s="129"/>
      <c r="AE99" s="129"/>
      <c r="AF99" s="129" t="s">
        <v>101</v>
      </c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</row>
    <row r="100" spans="1:59" ht="22.5" outlineLevel="1" x14ac:dyDescent="0.2">
      <c r="A100" s="136"/>
      <c r="B100" s="137"/>
      <c r="C100" s="237" t="s">
        <v>826</v>
      </c>
      <c r="D100" s="238"/>
      <c r="E100" s="238"/>
      <c r="F100" s="238"/>
      <c r="G100" s="2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 t="s">
        <v>103</v>
      </c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</row>
    <row r="101" spans="1:59" outlineLevel="1" x14ac:dyDescent="0.2">
      <c r="A101" s="157">
        <v>42</v>
      </c>
      <c r="B101" s="158" t="s">
        <v>827</v>
      </c>
      <c r="C101" s="168" t="s">
        <v>828</v>
      </c>
      <c r="D101" s="159" t="s">
        <v>829</v>
      </c>
      <c r="E101" s="160">
        <v>1.8</v>
      </c>
      <c r="F101" s="161"/>
      <c r="G101" s="162">
        <f>ROUND(E101*F101,2)</f>
        <v>0</v>
      </c>
      <c r="H101" s="161">
        <v>0</v>
      </c>
      <c r="I101" s="162">
        <f>ROUND(E101*H101,2)</f>
        <v>0</v>
      </c>
      <c r="J101" s="161">
        <v>135</v>
      </c>
      <c r="K101" s="162">
        <f>ROUND(E101*J101,2)</f>
        <v>243</v>
      </c>
      <c r="L101" s="162">
        <v>21</v>
      </c>
      <c r="M101" s="162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2">
        <f>ROUND(E101*P101,2)</f>
        <v>0</v>
      </c>
      <c r="R101" s="162"/>
      <c r="S101" s="163" t="s">
        <v>100</v>
      </c>
      <c r="T101" s="138">
        <v>0</v>
      </c>
      <c r="U101" s="138">
        <f>ROUND(E101*T101,2)</f>
        <v>0</v>
      </c>
      <c r="V101" s="138"/>
      <c r="W101" s="129" t="s">
        <v>978</v>
      </c>
      <c r="X101" s="129"/>
      <c r="Y101" s="129"/>
      <c r="Z101" s="129"/>
      <c r="AA101" s="129"/>
      <c r="AB101" s="129"/>
      <c r="AC101" s="129"/>
      <c r="AD101" s="129"/>
      <c r="AE101" s="129"/>
      <c r="AF101" s="129" t="s">
        <v>101</v>
      </c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</row>
    <row r="102" spans="1:59" outlineLevel="1" x14ac:dyDescent="0.2">
      <c r="A102" s="157">
        <v>43</v>
      </c>
      <c r="B102" s="158" t="s">
        <v>830</v>
      </c>
      <c r="C102" s="168" t="s">
        <v>831</v>
      </c>
      <c r="D102" s="159" t="s">
        <v>99</v>
      </c>
      <c r="E102" s="160">
        <v>5</v>
      </c>
      <c r="F102" s="161"/>
      <c r="G102" s="162">
        <f>ROUND(E102*F102,2)</f>
        <v>0</v>
      </c>
      <c r="H102" s="161">
        <v>0</v>
      </c>
      <c r="I102" s="162">
        <f>ROUND(E102*H102,2)</f>
        <v>0</v>
      </c>
      <c r="J102" s="161">
        <v>30</v>
      </c>
      <c r="K102" s="162">
        <f>ROUND(E102*J102,2)</f>
        <v>150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2">
        <f>ROUND(E102*P102,2)</f>
        <v>0</v>
      </c>
      <c r="R102" s="162"/>
      <c r="S102" s="163" t="s">
        <v>100</v>
      </c>
      <c r="T102" s="138">
        <v>0</v>
      </c>
      <c r="U102" s="138">
        <f>ROUND(E102*T102,2)</f>
        <v>0</v>
      </c>
      <c r="V102" s="138"/>
      <c r="W102" s="129" t="s">
        <v>978</v>
      </c>
      <c r="X102" s="129"/>
      <c r="Y102" s="129"/>
      <c r="Z102" s="129"/>
      <c r="AA102" s="129"/>
      <c r="AB102" s="129"/>
      <c r="AC102" s="129"/>
      <c r="AD102" s="129"/>
      <c r="AE102" s="129"/>
      <c r="AF102" s="129" t="s">
        <v>101</v>
      </c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</row>
    <row r="103" spans="1:59" ht="22.5" outlineLevel="1" x14ac:dyDescent="0.2">
      <c r="A103" s="157">
        <v>44</v>
      </c>
      <c r="B103" s="158" t="s">
        <v>832</v>
      </c>
      <c r="C103" s="168" t="s">
        <v>833</v>
      </c>
      <c r="D103" s="159" t="s">
        <v>99</v>
      </c>
      <c r="E103" s="160">
        <v>7</v>
      </c>
      <c r="F103" s="161"/>
      <c r="G103" s="162">
        <f>ROUND(E103*F103,2)</f>
        <v>0</v>
      </c>
      <c r="H103" s="161">
        <v>0</v>
      </c>
      <c r="I103" s="162">
        <f>ROUND(E103*H103,2)</f>
        <v>0</v>
      </c>
      <c r="J103" s="161">
        <v>70</v>
      </c>
      <c r="K103" s="162">
        <f>ROUND(E103*J103,2)</f>
        <v>490</v>
      </c>
      <c r="L103" s="162">
        <v>21</v>
      </c>
      <c r="M103" s="162">
        <f>G103*(1+L103/100)</f>
        <v>0</v>
      </c>
      <c r="N103" s="162">
        <v>0</v>
      </c>
      <c r="O103" s="162">
        <f>ROUND(E103*N103,2)</f>
        <v>0</v>
      </c>
      <c r="P103" s="162">
        <v>0</v>
      </c>
      <c r="Q103" s="162">
        <f>ROUND(E103*P103,2)</f>
        <v>0</v>
      </c>
      <c r="R103" s="162"/>
      <c r="S103" s="163" t="s">
        <v>100</v>
      </c>
      <c r="T103" s="138">
        <v>0</v>
      </c>
      <c r="U103" s="138">
        <f>ROUND(E103*T103,2)</f>
        <v>0</v>
      </c>
      <c r="V103" s="138"/>
      <c r="W103" s="129" t="s">
        <v>978</v>
      </c>
      <c r="X103" s="129"/>
      <c r="Y103" s="129"/>
      <c r="Z103" s="129"/>
      <c r="AA103" s="129"/>
      <c r="AB103" s="129"/>
      <c r="AC103" s="129"/>
      <c r="AD103" s="129"/>
      <c r="AE103" s="129"/>
      <c r="AF103" s="129" t="s">
        <v>101</v>
      </c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</row>
    <row r="104" spans="1:59" ht="22.5" outlineLevel="1" x14ac:dyDescent="0.2">
      <c r="A104" s="157">
        <v>45</v>
      </c>
      <c r="B104" s="158" t="s">
        <v>834</v>
      </c>
      <c r="C104" s="168" t="s">
        <v>835</v>
      </c>
      <c r="D104" s="159" t="s">
        <v>99</v>
      </c>
      <c r="E104" s="160">
        <v>13</v>
      </c>
      <c r="F104" s="161"/>
      <c r="G104" s="162">
        <f>ROUND(E104*F104,2)</f>
        <v>0</v>
      </c>
      <c r="H104" s="161">
        <v>0</v>
      </c>
      <c r="I104" s="162">
        <f>ROUND(E104*H104,2)</f>
        <v>0</v>
      </c>
      <c r="J104" s="161">
        <v>85</v>
      </c>
      <c r="K104" s="162">
        <f>ROUND(E104*J104,2)</f>
        <v>1105</v>
      </c>
      <c r="L104" s="162">
        <v>21</v>
      </c>
      <c r="M104" s="162">
        <f>G104*(1+L104/100)</f>
        <v>0</v>
      </c>
      <c r="N104" s="162">
        <v>0</v>
      </c>
      <c r="O104" s="162">
        <f>ROUND(E104*N104,2)</f>
        <v>0</v>
      </c>
      <c r="P104" s="162">
        <v>0</v>
      </c>
      <c r="Q104" s="162">
        <f>ROUND(E104*P104,2)</f>
        <v>0</v>
      </c>
      <c r="R104" s="162"/>
      <c r="S104" s="163" t="s">
        <v>100</v>
      </c>
      <c r="T104" s="138">
        <v>0</v>
      </c>
      <c r="U104" s="138">
        <f>ROUND(E104*T104,2)</f>
        <v>0</v>
      </c>
      <c r="V104" s="138"/>
      <c r="W104" s="129" t="s">
        <v>978</v>
      </c>
      <c r="X104" s="129"/>
      <c r="Y104" s="129"/>
      <c r="Z104" s="129"/>
      <c r="AA104" s="129"/>
      <c r="AB104" s="129"/>
      <c r="AC104" s="129"/>
      <c r="AD104" s="129"/>
      <c r="AE104" s="129"/>
      <c r="AF104" s="129" t="s">
        <v>101</v>
      </c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</row>
    <row r="105" spans="1:59" outlineLevel="1" x14ac:dyDescent="0.2">
      <c r="A105" s="149">
        <v>46</v>
      </c>
      <c r="B105" s="150" t="s">
        <v>836</v>
      </c>
      <c r="C105" s="166" t="s">
        <v>837</v>
      </c>
      <c r="D105" s="151" t="s">
        <v>99</v>
      </c>
      <c r="E105" s="152">
        <v>5</v>
      </c>
      <c r="F105" s="153"/>
      <c r="G105" s="154">
        <f>ROUND(E105*F105,2)</f>
        <v>0</v>
      </c>
      <c r="H105" s="153">
        <v>0</v>
      </c>
      <c r="I105" s="154">
        <f>ROUND(E105*H105,2)</f>
        <v>0</v>
      </c>
      <c r="J105" s="153">
        <v>105</v>
      </c>
      <c r="K105" s="154">
        <f>ROUND(E105*J105,2)</f>
        <v>525</v>
      </c>
      <c r="L105" s="154">
        <v>21</v>
      </c>
      <c r="M105" s="154">
        <f>G105*(1+L105/100)</f>
        <v>0</v>
      </c>
      <c r="N105" s="154">
        <v>0</v>
      </c>
      <c r="O105" s="154">
        <f>ROUND(E105*N105,2)</f>
        <v>0</v>
      </c>
      <c r="P105" s="154">
        <v>0</v>
      </c>
      <c r="Q105" s="154">
        <f>ROUND(E105*P105,2)</f>
        <v>0</v>
      </c>
      <c r="R105" s="154"/>
      <c r="S105" s="155" t="s">
        <v>100</v>
      </c>
      <c r="T105" s="138">
        <v>0</v>
      </c>
      <c r="U105" s="138">
        <f>ROUND(E105*T105,2)</f>
        <v>0</v>
      </c>
      <c r="V105" s="138"/>
      <c r="W105" s="129" t="s">
        <v>978</v>
      </c>
      <c r="X105" s="129"/>
      <c r="Y105" s="129"/>
      <c r="Z105" s="129"/>
      <c r="AA105" s="129"/>
      <c r="AB105" s="129"/>
      <c r="AC105" s="129"/>
      <c r="AD105" s="129"/>
      <c r="AE105" s="129"/>
      <c r="AF105" s="129" t="s">
        <v>101</v>
      </c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</row>
    <row r="106" spans="1:59" outlineLevel="1" x14ac:dyDescent="0.2">
      <c r="A106" s="136"/>
      <c r="B106" s="137"/>
      <c r="C106" s="237" t="s">
        <v>838</v>
      </c>
      <c r="D106" s="238"/>
      <c r="E106" s="238"/>
      <c r="F106" s="238"/>
      <c r="G106" s="2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 t="s">
        <v>103</v>
      </c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</row>
    <row r="107" spans="1:59" ht="22.5" outlineLevel="1" x14ac:dyDescent="0.2">
      <c r="A107" s="136"/>
      <c r="B107" s="137"/>
      <c r="C107" s="235" t="s">
        <v>839</v>
      </c>
      <c r="D107" s="236"/>
      <c r="E107" s="236"/>
      <c r="F107" s="236"/>
      <c r="G107" s="236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 t="s">
        <v>103</v>
      </c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</row>
    <row r="108" spans="1:59" outlineLevel="1" x14ac:dyDescent="0.2">
      <c r="A108" s="136"/>
      <c r="B108" s="137"/>
      <c r="C108" s="235" t="s">
        <v>840</v>
      </c>
      <c r="D108" s="236"/>
      <c r="E108" s="236"/>
      <c r="F108" s="236"/>
      <c r="G108" s="236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 t="s">
        <v>103</v>
      </c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</row>
    <row r="109" spans="1:59" outlineLevel="1" x14ac:dyDescent="0.2">
      <c r="A109" s="136"/>
      <c r="B109" s="137"/>
      <c r="C109" s="235" t="s">
        <v>841</v>
      </c>
      <c r="D109" s="236"/>
      <c r="E109" s="236"/>
      <c r="F109" s="236"/>
      <c r="G109" s="236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 t="s">
        <v>103</v>
      </c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</row>
    <row r="110" spans="1:59" ht="22.5" outlineLevel="1" x14ac:dyDescent="0.2">
      <c r="A110" s="136"/>
      <c r="B110" s="137"/>
      <c r="C110" s="235" t="s">
        <v>842</v>
      </c>
      <c r="D110" s="236"/>
      <c r="E110" s="236"/>
      <c r="F110" s="236"/>
      <c r="G110" s="236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 t="s">
        <v>103</v>
      </c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</row>
    <row r="111" spans="1:59" outlineLevel="1" x14ac:dyDescent="0.2">
      <c r="A111" s="149">
        <v>47</v>
      </c>
      <c r="B111" s="150" t="s">
        <v>843</v>
      </c>
      <c r="C111" s="166" t="s">
        <v>844</v>
      </c>
      <c r="D111" s="151" t="s">
        <v>99</v>
      </c>
      <c r="E111" s="152">
        <v>5</v>
      </c>
      <c r="F111" s="153"/>
      <c r="G111" s="154">
        <f>ROUND(E111*F111,2)</f>
        <v>0</v>
      </c>
      <c r="H111" s="153">
        <v>0</v>
      </c>
      <c r="I111" s="154">
        <f>ROUND(E111*H111,2)</f>
        <v>0</v>
      </c>
      <c r="J111" s="153">
        <v>90</v>
      </c>
      <c r="K111" s="154">
        <f>ROUND(E111*J111,2)</f>
        <v>450</v>
      </c>
      <c r="L111" s="154">
        <v>21</v>
      </c>
      <c r="M111" s="154">
        <f>G111*(1+L111/100)</f>
        <v>0</v>
      </c>
      <c r="N111" s="154">
        <v>0</v>
      </c>
      <c r="O111" s="154">
        <f>ROUND(E111*N111,2)</f>
        <v>0</v>
      </c>
      <c r="P111" s="154">
        <v>0</v>
      </c>
      <c r="Q111" s="154">
        <f>ROUND(E111*P111,2)</f>
        <v>0</v>
      </c>
      <c r="R111" s="154"/>
      <c r="S111" s="155" t="s">
        <v>100</v>
      </c>
      <c r="T111" s="138">
        <v>0</v>
      </c>
      <c r="U111" s="138">
        <f>ROUND(E111*T111,2)</f>
        <v>0</v>
      </c>
      <c r="V111" s="138"/>
      <c r="W111" s="129" t="s">
        <v>978</v>
      </c>
      <c r="X111" s="129"/>
      <c r="Y111" s="129"/>
      <c r="Z111" s="129"/>
      <c r="AA111" s="129"/>
      <c r="AB111" s="129"/>
      <c r="AC111" s="129"/>
      <c r="AD111" s="129"/>
      <c r="AE111" s="129"/>
      <c r="AF111" s="129" t="s">
        <v>101</v>
      </c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</row>
    <row r="112" spans="1:59" ht="67.5" outlineLevel="1" x14ac:dyDescent="0.2">
      <c r="A112" s="136"/>
      <c r="B112" s="137"/>
      <c r="C112" s="237" t="s">
        <v>845</v>
      </c>
      <c r="D112" s="238"/>
      <c r="E112" s="238"/>
      <c r="F112" s="238"/>
      <c r="G112" s="2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 t="s">
        <v>103</v>
      </c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56" t="str">
        <f>C112</f>
        <v>kleště kulaté 160mm - Kvalitní kulaté kleště z CrV oceli, s rukojetí, z vícesložkového měkčeného plastu, kulaté čelisti kuželovitého tvaru pro tvarování, průměr na špici 2 mm, u kloubu 7 mm, délka 46 mm, rukojeti z vícesložkového měkčeného plastu.    DIN 5745  délka (mm)160</v>
      </c>
      <c r="BA112" s="129"/>
      <c r="BB112" s="129"/>
      <c r="BC112" s="129"/>
      <c r="BD112" s="129"/>
      <c r="BE112" s="129"/>
      <c r="BF112" s="129"/>
      <c r="BG112" s="129"/>
    </row>
    <row r="113" spans="1:59" outlineLevel="1" x14ac:dyDescent="0.2">
      <c r="A113" s="149">
        <v>48</v>
      </c>
      <c r="B113" s="150" t="s">
        <v>846</v>
      </c>
      <c r="C113" s="166" t="s">
        <v>847</v>
      </c>
      <c r="D113" s="151" t="s">
        <v>99</v>
      </c>
      <c r="E113" s="152">
        <v>5</v>
      </c>
      <c r="F113" s="153"/>
      <c r="G113" s="154">
        <f>ROUND(E113*F113,2)</f>
        <v>0</v>
      </c>
      <c r="H113" s="153">
        <v>0</v>
      </c>
      <c r="I113" s="154">
        <f>ROUND(E113*H113,2)</f>
        <v>0</v>
      </c>
      <c r="J113" s="153">
        <v>238</v>
      </c>
      <c r="K113" s="154">
        <f>ROUND(E113*J113,2)</f>
        <v>1190</v>
      </c>
      <c r="L113" s="154">
        <v>21</v>
      </c>
      <c r="M113" s="154">
        <f>G113*(1+L113/100)</f>
        <v>0</v>
      </c>
      <c r="N113" s="154">
        <v>0</v>
      </c>
      <c r="O113" s="154">
        <f>ROUND(E113*N113,2)</f>
        <v>0</v>
      </c>
      <c r="P113" s="154">
        <v>0</v>
      </c>
      <c r="Q113" s="154">
        <f>ROUND(E113*P113,2)</f>
        <v>0</v>
      </c>
      <c r="R113" s="154"/>
      <c r="S113" s="155" t="s">
        <v>100</v>
      </c>
      <c r="T113" s="138">
        <v>0</v>
      </c>
      <c r="U113" s="138">
        <f>ROUND(E113*T113,2)</f>
        <v>0</v>
      </c>
      <c r="V113" s="138"/>
      <c r="W113" s="129" t="s">
        <v>978</v>
      </c>
      <c r="X113" s="129"/>
      <c r="Y113" s="129"/>
      <c r="Z113" s="129"/>
      <c r="AA113" s="129"/>
      <c r="AB113" s="129"/>
      <c r="AC113" s="129"/>
      <c r="AD113" s="129"/>
      <c r="AE113" s="129"/>
      <c r="AF113" s="129" t="s">
        <v>101</v>
      </c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</row>
    <row r="114" spans="1:59" ht="56.25" outlineLevel="1" x14ac:dyDescent="0.2">
      <c r="A114" s="136"/>
      <c r="B114" s="137"/>
      <c r="C114" s="237" t="s">
        <v>848</v>
      </c>
      <c r="D114" s="238"/>
      <c r="E114" s="238"/>
      <c r="F114" s="238"/>
      <c r="G114" s="2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 t="s">
        <v>103</v>
      </c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56" t="str">
        <f>C114</f>
        <v>kleště štípací  boční VDE , celková délka 160mm, multi-komponentní rukojeti VDE, poskytují vícevrstvou izolaci do 1000V s certifikátem VDE, která umožňuje použití při práci s napětím do 1 kV, vyrobený z vysoce kvalitní chrom-vanadové oceli</v>
      </c>
      <c r="BA114" s="129"/>
      <c r="BB114" s="129"/>
      <c r="BC114" s="129"/>
      <c r="BD114" s="129"/>
      <c r="BE114" s="129"/>
      <c r="BF114" s="129"/>
      <c r="BG114" s="129"/>
    </row>
    <row r="115" spans="1:59" outlineLevel="1" x14ac:dyDescent="0.2">
      <c r="A115" s="149">
        <v>49</v>
      </c>
      <c r="B115" s="150" t="s">
        <v>849</v>
      </c>
      <c r="C115" s="166" t="s">
        <v>847</v>
      </c>
      <c r="D115" s="151" t="s">
        <v>99</v>
      </c>
      <c r="E115" s="152">
        <v>5</v>
      </c>
      <c r="F115" s="153"/>
      <c r="G115" s="154">
        <f>ROUND(E115*F115,2)</f>
        <v>0</v>
      </c>
      <c r="H115" s="153">
        <v>0</v>
      </c>
      <c r="I115" s="154">
        <f>ROUND(E115*H115,2)</f>
        <v>0</v>
      </c>
      <c r="J115" s="153">
        <v>140</v>
      </c>
      <c r="K115" s="154">
        <f>ROUND(E115*J115,2)</f>
        <v>700</v>
      </c>
      <c r="L115" s="154">
        <v>21</v>
      </c>
      <c r="M115" s="154">
        <f>G115*(1+L115/100)</f>
        <v>0</v>
      </c>
      <c r="N115" s="154">
        <v>0</v>
      </c>
      <c r="O115" s="154">
        <f>ROUND(E115*N115,2)</f>
        <v>0</v>
      </c>
      <c r="P115" s="154">
        <v>0</v>
      </c>
      <c r="Q115" s="154">
        <f>ROUND(E115*P115,2)</f>
        <v>0</v>
      </c>
      <c r="R115" s="154"/>
      <c r="S115" s="155" t="s">
        <v>100</v>
      </c>
      <c r="T115" s="138">
        <v>0</v>
      </c>
      <c r="U115" s="138">
        <f>ROUND(E115*T115,2)</f>
        <v>0</v>
      </c>
      <c r="V115" s="138"/>
      <c r="W115" s="129" t="s">
        <v>978</v>
      </c>
      <c r="X115" s="129"/>
      <c r="Y115" s="129"/>
      <c r="Z115" s="129"/>
      <c r="AA115" s="129"/>
      <c r="AB115" s="129"/>
      <c r="AC115" s="129"/>
      <c r="AD115" s="129"/>
      <c r="AE115" s="129"/>
      <c r="AF115" s="129" t="s">
        <v>101</v>
      </c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</row>
    <row r="116" spans="1:59" ht="22.5" outlineLevel="1" x14ac:dyDescent="0.2">
      <c r="A116" s="136"/>
      <c r="B116" s="137"/>
      <c r="C116" s="237" t="s">
        <v>850</v>
      </c>
      <c r="D116" s="238"/>
      <c r="E116" s="238"/>
      <c r="F116" s="238"/>
      <c r="G116" s="2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 t="s">
        <v>103</v>
      </c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</row>
    <row r="117" spans="1:59" outlineLevel="1" x14ac:dyDescent="0.2">
      <c r="A117" s="157">
        <v>50</v>
      </c>
      <c r="B117" s="158" t="s">
        <v>851</v>
      </c>
      <c r="C117" s="168" t="s">
        <v>852</v>
      </c>
      <c r="D117" s="159" t="s">
        <v>99</v>
      </c>
      <c r="E117" s="160">
        <v>15</v>
      </c>
      <c r="F117" s="161"/>
      <c r="G117" s="162">
        <f>ROUND(E117*F117,2)</f>
        <v>0</v>
      </c>
      <c r="H117" s="161">
        <v>0</v>
      </c>
      <c r="I117" s="162">
        <f>ROUND(E117*H117,2)</f>
        <v>0</v>
      </c>
      <c r="J117" s="161">
        <v>321</v>
      </c>
      <c r="K117" s="162">
        <f>ROUND(E117*J117,2)</f>
        <v>4815</v>
      </c>
      <c r="L117" s="162">
        <v>21</v>
      </c>
      <c r="M117" s="162">
        <f>G117*(1+L117/100)</f>
        <v>0</v>
      </c>
      <c r="N117" s="162">
        <v>0</v>
      </c>
      <c r="O117" s="162">
        <f>ROUND(E117*N117,2)</f>
        <v>0</v>
      </c>
      <c r="P117" s="162">
        <v>0</v>
      </c>
      <c r="Q117" s="162">
        <f>ROUND(E117*P117,2)</f>
        <v>0</v>
      </c>
      <c r="R117" s="162"/>
      <c r="S117" s="163" t="s">
        <v>100</v>
      </c>
      <c r="T117" s="138">
        <v>0</v>
      </c>
      <c r="U117" s="138">
        <f>ROUND(E117*T117,2)</f>
        <v>0</v>
      </c>
      <c r="V117" s="138"/>
      <c r="W117" s="129" t="s">
        <v>978</v>
      </c>
      <c r="X117" s="129"/>
      <c r="Y117" s="129"/>
      <c r="Z117" s="129"/>
      <c r="AA117" s="129"/>
      <c r="AB117" s="129"/>
      <c r="AC117" s="129"/>
      <c r="AD117" s="129"/>
      <c r="AE117" s="129"/>
      <c r="AF117" s="129" t="s">
        <v>101</v>
      </c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</row>
    <row r="118" spans="1:59" outlineLevel="1" x14ac:dyDescent="0.2">
      <c r="A118" s="149">
        <v>51</v>
      </c>
      <c r="B118" s="150" t="s">
        <v>853</v>
      </c>
      <c r="C118" s="166" t="s">
        <v>854</v>
      </c>
      <c r="D118" s="151" t="s">
        <v>99</v>
      </c>
      <c r="E118" s="152">
        <v>11</v>
      </c>
      <c r="F118" s="153"/>
      <c r="G118" s="154">
        <f>ROUND(E118*F118,2)</f>
        <v>0</v>
      </c>
      <c r="H118" s="153">
        <v>0</v>
      </c>
      <c r="I118" s="154">
        <f>ROUND(E118*H118,2)</f>
        <v>0</v>
      </c>
      <c r="J118" s="153">
        <v>182</v>
      </c>
      <c r="K118" s="154">
        <f>ROUND(E118*J118,2)</f>
        <v>2002</v>
      </c>
      <c r="L118" s="154">
        <v>21</v>
      </c>
      <c r="M118" s="154">
        <f>G118*(1+L118/100)</f>
        <v>0</v>
      </c>
      <c r="N118" s="154">
        <v>0</v>
      </c>
      <c r="O118" s="154">
        <f>ROUND(E118*N118,2)</f>
        <v>0</v>
      </c>
      <c r="P118" s="154">
        <v>0</v>
      </c>
      <c r="Q118" s="154">
        <f>ROUND(E118*P118,2)</f>
        <v>0</v>
      </c>
      <c r="R118" s="154"/>
      <c r="S118" s="155" t="s">
        <v>100</v>
      </c>
      <c r="T118" s="138">
        <v>0</v>
      </c>
      <c r="U118" s="138">
        <f>ROUND(E118*T118,2)</f>
        <v>0</v>
      </c>
      <c r="V118" s="138"/>
      <c r="W118" s="129" t="s">
        <v>978</v>
      </c>
      <c r="X118" s="129"/>
      <c r="Y118" s="129"/>
      <c r="Z118" s="129"/>
      <c r="AA118" s="129"/>
      <c r="AB118" s="129"/>
      <c r="AC118" s="129"/>
      <c r="AD118" s="129"/>
      <c r="AE118" s="129"/>
      <c r="AF118" s="129" t="s">
        <v>101</v>
      </c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</row>
    <row r="119" spans="1:59" ht="22.5" outlineLevel="1" x14ac:dyDescent="0.2">
      <c r="A119" s="136"/>
      <c r="B119" s="137"/>
      <c r="C119" s="237" t="s">
        <v>855</v>
      </c>
      <c r="D119" s="238"/>
      <c r="E119" s="238"/>
      <c r="F119" s="238"/>
      <c r="G119" s="2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 t="s">
        <v>103</v>
      </c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</row>
    <row r="120" spans="1:59" outlineLevel="1" x14ac:dyDescent="0.2">
      <c r="A120" s="149">
        <v>52</v>
      </c>
      <c r="B120" s="150" t="s">
        <v>856</v>
      </c>
      <c r="C120" s="166" t="s">
        <v>857</v>
      </c>
      <c r="D120" s="151" t="s">
        <v>99</v>
      </c>
      <c r="E120" s="152">
        <v>5</v>
      </c>
      <c r="F120" s="153"/>
      <c r="G120" s="154">
        <f>ROUND(E120*F120,2)</f>
        <v>0</v>
      </c>
      <c r="H120" s="153">
        <v>0</v>
      </c>
      <c r="I120" s="154">
        <f>ROUND(E120*H120,2)</f>
        <v>0</v>
      </c>
      <c r="J120" s="153">
        <v>50</v>
      </c>
      <c r="K120" s="154">
        <f>ROUND(E120*J120,2)</f>
        <v>250</v>
      </c>
      <c r="L120" s="154">
        <v>21</v>
      </c>
      <c r="M120" s="154">
        <f>G120*(1+L120/100)</f>
        <v>0</v>
      </c>
      <c r="N120" s="154">
        <v>0</v>
      </c>
      <c r="O120" s="154">
        <f>ROUND(E120*N120,2)</f>
        <v>0</v>
      </c>
      <c r="P120" s="154">
        <v>0</v>
      </c>
      <c r="Q120" s="154">
        <f>ROUND(E120*P120,2)</f>
        <v>0</v>
      </c>
      <c r="R120" s="154"/>
      <c r="S120" s="155" t="s">
        <v>100</v>
      </c>
      <c r="T120" s="138">
        <v>0</v>
      </c>
      <c r="U120" s="138">
        <f>ROUND(E120*T120,2)</f>
        <v>0</v>
      </c>
      <c r="V120" s="138"/>
      <c r="W120" s="129" t="s">
        <v>978</v>
      </c>
      <c r="X120" s="129"/>
      <c r="Y120" s="129"/>
      <c r="Z120" s="129"/>
      <c r="AA120" s="129"/>
      <c r="AB120" s="129"/>
      <c r="AC120" s="129"/>
      <c r="AD120" s="129"/>
      <c r="AE120" s="129"/>
      <c r="AF120" s="129" t="s">
        <v>101</v>
      </c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</row>
    <row r="121" spans="1:59" ht="22.5" outlineLevel="1" x14ac:dyDescent="0.2">
      <c r="A121" s="136"/>
      <c r="B121" s="137"/>
      <c r="C121" s="237" t="s">
        <v>858</v>
      </c>
      <c r="D121" s="238"/>
      <c r="E121" s="238"/>
      <c r="F121" s="238"/>
      <c r="G121" s="2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 t="s">
        <v>103</v>
      </c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</row>
    <row r="122" spans="1:59" outlineLevel="1" x14ac:dyDescent="0.2">
      <c r="A122" s="157">
        <v>53</v>
      </c>
      <c r="B122" s="158" t="s">
        <v>859</v>
      </c>
      <c r="C122" s="168" t="s">
        <v>860</v>
      </c>
      <c r="D122" s="159" t="s">
        <v>99</v>
      </c>
      <c r="E122" s="160">
        <v>17</v>
      </c>
      <c r="F122" s="161"/>
      <c r="G122" s="162">
        <f>ROUND(E122*F122,2)</f>
        <v>0</v>
      </c>
      <c r="H122" s="161">
        <v>0</v>
      </c>
      <c r="I122" s="162">
        <f>ROUND(E122*H122,2)</f>
        <v>0</v>
      </c>
      <c r="J122" s="161">
        <v>50</v>
      </c>
      <c r="K122" s="162">
        <f>ROUND(E122*J122,2)</f>
        <v>850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2">
        <f>ROUND(E122*P122,2)</f>
        <v>0</v>
      </c>
      <c r="R122" s="162"/>
      <c r="S122" s="163" t="s">
        <v>100</v>
      </c>
      <c r="T122" s="138">
        <v>0</v>
      </c>
      <c r="U122" s="138">
        <f>ROUND(E122*T122,2)</f>
        <v>0</v>
      </c>
      <c r="V122" s="138"/>
      <c r="W122" s="129" t="s">
        <v>978</v>
      </c>
      <c r="X122" s="129"/>
      <c r="Y122" s="129"/>
      <c r="Z122" s="129"/>
      <c r="AA122" s="129"/>
      <c r="AB122" s="129"/>
      <c r="AC122" s="129"/>
      <c r="AD122" s="129"/>
      <c r="AE122" s="129"/>
      <c r="AF122" s="129" t="s">
        <v>101</v>
      </c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</row>
    <row r="123" spans="1:59" outlineLevel="1" x14ac:dyDescent="0.2">
      <c r="A123" s="149">
        <v>54</v>
      </c>
      <c r="B123" s="150" t="s">
        <v>861</v>
      </c>
      <c r="C123" s="166" t="s">
        <v>862</v>
      </c>
      <c r="D123" s="151" t="s">
        <v>99</v>
      </c>
      <c r="E123" s="152">
        <v>10</v>
      </c>
      <c r="F123" s="153"/>
      <c r="G123" s="154">
        <f>ROUND(E123*F123,2)</f>
        <v>0</v>
      </c>
      <c r="H123" s="153">
        <v>0</v>
      </c>
      <c r="I123" s="154">
        <f>ROUND(E123*H123,2)</f>
        <v>0</v>
      </c>
      <c r="J123" s="153">
        <v>29</v>
      </c>
      <c r="K123" s="154">
        <f>ROUND(E123*J123,2)</f>
        <v>290</v>
      </c>
      <c r="L123" s="154">
        <v>21</v>
      </c>
      <c r="M123" s="154">
        <f>G123*(1+L123/100)</f>
        <v>0</v>
      </c>
      <c r="N123" s="154">
        <v>0</v>
      </c>
      <c r="O123" s="154">
        <f>ROUND(E123*N123,2)</f>
        <v>0</v>
      </c>
      <c r="P123" s="154">
        <v>0</v>
      </c>
      <c r="Q123" s="154">
        <f>ROUND(E123*P123,2)</f>
        <v>0</v>
      </c>
      <c r="R123" s="154"/>
      <c r="S123" s="155" t="s">
        <v>100</v>
      </c>
      <c r="T123" s="138">
        <v>0</v>
      </c>
      <c r="U123" s="138">
        <f>ROUND(E123*T123,2)</f>
        <v>0</v>
      </c>
      <c r="V123" s="138"/>
      <c r="W123" s="129" t="s">
        <v>978</v>
      </c>
      <c r="X123" s="129"/>
      <c r="Y123" s="129"/>
      <c r="Z123" s="129"/>
      <c r="AA123" s="129"/>
      <c r="AB123" s="129"/>
      <c r="AC123" s="129"/>
      <c r="AD123" s="129"/>
      <c r="AE123" s="129"/>
      <c r="AF123" s="129" t="s">
        <v>101</v>
      </c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</row>
    <row r="124" spans="1:59" ht="33.75" outlineLevel="1" x14ac:dyDescent="0.2">
      <c r="A124" s="136"/>
      <c r="B124" s="137"/>
      <c r="C124" s="237" t="s">
        <v>863</v>
      </c>
      <c r="D124" s="238"/>
      <c r="E124" s="238"/>
      <c r="F124" s="238"/>
      <c r="G124" s="2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 t="s">
        <v>103</v>
      </c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</row>
    <row r="125" spans="1:59" ht="22.5" outlineLevel="1" x14ac:dyDescent="0.2">
      <c r="A125" s="157">
        <v>55</v>
      </c>
      <c r="B125" s="158" t="s">
        <v>864</v>
      </c>
      <c r="C125" s="168" t="s">
        <v>865</v>
      </c>
      <c r="D125" s="159" t="s">
        <v>99</v>
      </c>
      <c r="E125" s="160">
        <v>200</v>
      </c>
      <c r="F125" s="161"/>
      <c r="G125" s="162">
        <f>ROUND(E125*F125,2)</f>
        <v>0</v>
      </c>
      <c r="H125" s="161">
        <v>0</v>
      </c>
      <c r="I125" s="162">
        <f>ROUND(E125*H125,2)</f>
        <v>0</v>
      </c>
      <c r="J125" s="161">
        <v>4</v>
      </c>
      <c r="K125" s="162">
        <f>ROUND(E125*J125,2)</f>
        <v>800</v>
      </c>
      <c r="L125" s="162">
        <v>21</v>
      </c>
      <c r="M125" s="162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2">
        <f>ROUND(E125*P125,2)</f>
        <v>0</v>
      </c>
      <c r="R125" s="162"/>
      <c r="S125" s="163" t="s">
        <v>100</v>
      </c>
      <c r="T125" s="138">
        <v>0</v>
      </c>
      <c r="U125" s="138">
        <f>ROUND(E125*T125,2)</f>
        <v>0</v>
      </c>
      <c r="V125" s="138"/>
      <c r="W125" s="129" t="s">
        <v>978</v>
      </c>
      <c r="X125" s="129"/>
      <c r="Y125" s="129"/>
      <c r="Z125" s="129"/>
      <c r="AA125" s="129"/>
      <c r="AB125" s="129"/>
      <c r="AC125" s="129"/>
      <c r="AD125" s="129"/>
      <c r="AE125" s="129"/>
      <c r="AF125" s="129" t="s">
        <v>101</v>
      </c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</row>
    <row r="126" spans="1:59" outlineLevel="1" x14ac:dyDescent="0.2">
      <c r="A126" s="149">
        <v>56</v>
      </c>
      <c r="B126" s="150" t="s">
        <v>866</v>
      </c>
      <c r="C126" s="166" t="s">
        <v>867</v>
      </c>
      <c r="D126" s="151" t="s">
        <v>99</v>
      </c>
      <c r="E126" s="152">
        <v>2</v>
      </c>
      <c r="F126" s="153"/>
      <c r="G126" s="154">
        <f>ROUND(E126*F126,2)</f>
        <v>0</v>
      </c>
      <c r="H126" s="153">
        <v>0</v>
      </c>
      <c r="I126" s="154">
        <f>ROUND(E126*H126,2)</f>
        <v>0</v>
      </c>
      <c r="J126" s="153">
        <v>226</v>
      </c>
      <c r="K126" s="154">
        <f>ROUND(E126*J126,2)</f>
        <v>452</v>
      </c>
      <c r="L126" s="154">
        <v>21</v>
      </c>
      <c r="M126" s="154">
        <f>G126*(1+L126/100)</f>
        <v>0</v>
      </c>
      <c r="N126" s="154">
        <v>0</v>
      </c>
      <c r="O126" s="154">
        <f>ROUND(E126*N126,2)</f>
        <v>0</v>
      </c>
      <c r="P126" s="154">
        <v>0</v>
      </c>
      <c r="Q126" s="154">
        <f>ROUND(E126*P126,2)</f>
        <v>0</v>
      </c>
      <c r="R126" s="154"/>
      <c r="S126" s="155" t="s">
        <v>100</v>
      </c>
      <c r="T126" s="138">
        <v>0</v>
      </c>
      <c r="U126" s="138">
        <f>ROUND(E126*T126,2)</f>
        <v>0</v>
      </c>
      <c r="V126" s="138"/>
      <c r="W126" s="129" t="s">
        <v>978</v>
      </c>
      <c r="X126" s="129"/>
      <c r="Y126" s="129"/>
      <c r="Z126" s="129"/>
      <c r="AA126" s="129"/>
      <c r="AB126" s="129"/>
      <c r="AC126" s="129"/>
      <c r="AD126" s="129"/>
      <c r="AE126" s="129"/>
      <c r="AF126" s="129" t="s">
        <v>101</v>
      </c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</row>
    <row r="127" spans="1:59" ht="22.5" outlineLevel="1" x14ac:dyDescent="0.2">
      <c r="A127" s="136"/>
      <c r="B127" s="137"/>
      <c r="C127" s="237" t="s">
        <v>868</v>
      </c>
      <c r="D127" s="238"/>
      <c r="E127" s="238"/>
      <c r="F127" s="238"/>
      <c r="G127" s="2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 t="s">
        <v>103</v>
      </c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</row>
    <row r="128" spans="1:59" outlineLevel="1" x14ac:dyDescent="0.2">
      <c r="A128" s="149">
        <v>57</v>
      </c>
      <c r="B128" s="150" t="s">
        <v>869</v>
      </c>
      <c r="C128" s="166" t="s">
        <v>870</v>
      </c>
      <c r="D128" s="151" t="s">
        <v>99</v>
      </c>
      <c r="E128" s="152">
        <v>17</v>
      </c>
      <c r="F128" s="153"/>
      <c r="G128" s="154">
        <f>ROUND(E128*F128,2)</f>
        <v>0</v>
      </c>
      <c r="H128" s="153">
        <v>0</v>
      </c>
      <c r="I128" s="154">
        <f>ROUND(E128*H128,2)</f>
        <v>0</v>
      </c>
      <c r="J128" s="153">
        <v>169</v>
      </c>
      <c r="K128" s="154">
        <f>ROUND(E128*J128,2)</f>
        <v>2873</v>
      </c>
      <c r="L128" s="154">
        <v>21</v>
      </c>
      <c r="M128" s="154">
        <f>G128*(1+L128/100)</f>
        <v>0</v>
      </c>
      <c r="N128" s="154">
        <v>0</v>
      </c>
      <c r="O128" s="154">
        <f>ROUND(E128*N128,2)</f>
        <v>0</v>
      </c>
      <c r="P128" s="154">
        <v>0</v>
      </c>
      <c r="Q128" s="154">
        <f>ROUND(E128*P128,2)</f>
        <v>0</v>
      </c>
      <c r="R128" s="154"/>
      <c r="S128" s="155" t="s">
        <v>100</v>
      </c>
      <c r="T128" s="138">
        <v>0</v>
      </c>
      <c r="U128" s="138">
        <f>ROUND(E128*T128,2)</f>
        <v>0</v>
      </c>
      <c r="V128" s="138"/>
      <c r="W128" s="129" t="s">
        <v>978</v>
      </c>
      <c r="X128" s="129"/>
      <c r="Y128" s="129"/>
      <c r="Z128" s="129"/>
      <c r="AA128" s="129"/>
      <c r="AB128" s="129"/>
      <c r="AC128" s="129"/>
      <c r="AD128" s="129"/>
      <c r="AE128" s="129"/>
      <c r="AF128" s="129" t="s">
        <v>101</v>
      </c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</row>
    <row r="129" spans="1:59" ht="33.75" outlineLevel="1" x14ac:dyDescent="0.2">
      <c r="A129" s="136"/>
      <c r="B129" s="137"/>
      <c r="C129" s="237" t="s">
        <v>871</v>
      </c>
      <c r="D129" s="238"/>
      <c r="E129" s="238"/>
      <c r="F129" s="238"/>
      <c r="G129" s="2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 t="s">
        <v>103</v>
      </c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</row>
    <row r="130" spans="1:59" outlineLevel="1" x14ac:dyDescent="0.2">
      <c r="A130" s="149">
        <v>58</v>
      </c>
      <c r="B130" s="150" t="s">
        <v>872</v>
      </c>
      <c r="C130" s="166" t="s">
        <v>873</v>
      </c>
      <c r="D130" s="151" t="s">
        <v>99</v>
      </c>
      <c r="E130" s="152">
        <v>13</v>
      </c>
      <c r="F130" s="153"/>
      <c r="G130" s="154">
        <f>ROUND(E130*F130,2)</f>
        <v>0</v>
      </c>
      <c r="H130" s="153">
        <v>0</v>
      </c>
      <c r="I130" s="154">
        <f>ROUND(E130*H130,2)</f>
        <v>0</v>
      </c>
      <c r="J130" s="153">
        <v>104</v>
      </c>
      <c r="K130" s="154">
        <f>ROUND(E130*J130,2)</f>
        <v>1352</v>
      </c>
      <c r="L130" s="154">
        <v>21</v>
      </c>
      <c r="M130" s="154">
        <f>G130*(1+L130/100)</f>
        <v>0</v>
      </c>
      <c r="N130" s="154">
        <v>0</v>
      </c>
      <c r="O130" s="154">
        <f>ROUND(E130*N130,2)</f>
        <v>0</v>
      </c>
      <c r="P130" s="154">
        <v>0</v>
      </c>
      <c r="Q130" s="154">
        <f>ROUND(E130*P130,2)</f>
        <v>0</v>
      </c>
      <c r="R130" s="154"/>
      <c r="S130" s="155" t="s">
        <v>100</v>
      </c>
      <c r="T130" s="138">
        <v>0</v>
      </c>
      <c r="U130" s="138">
        <f>ROUND(E130*T130,2)</f>
        <v>0</v>
      </c>
      <c r="V130" s="138"/>
      <c r="W130" s="129" t="s">
        <v>978</v>
      </c>
      <c r="X130" s="129"/>
      <c r="Y130" s="129"/>
      <c r="Z130" s="129"/>
      <c r="AA130" s="129"/>
      <c r="AB130" s="129"/>
      <c r="AC130" s="129"/>
      <c r="AD130" s="129"/>
      <c r="AE130" s="129"/>
      <c r="AF130" s="129" t="s">
        <v>101</v>
      </c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</row>
    <row r="131" spans="1:59" ht="45" outlineLevel="1" x14ac:dyDescent="0.2">
      <c r="A131" s="136"/>
      <c r="B131" s="137"/>
      <c r="C131" s="237" t="s">
        <v>874</v>
      </c>
      <c r="D131" s="238"/>
      <c r="E131" s="238"/>
      <c r="F131" s="238"/>
      <c r="G131" s="2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 t="s">
        <v>103</v>
      </c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56" t="str">
        <f>C131</f>
        <v>pila čepovka 350mm, 12 zubů na 25mm, trojbroušené tvrzené zuby, ergonomická rukojeť z tvrdého plastu měkčená protiskluzovou TPR gumou, magnetická ochranná lišta</v>
      </c>
      <c r="BA131" s="129"/>
      <c r="BB131" s="129"/>
      <c r="BC131" s="129"/>
      <c r="BD131" s="129"/>
      <c r="BE131" s="129"/>
      <c r="BF131" s="129"/>
      <c r="BG131" s="129"/>
    </row>
    <row r="132" spans="1:59" outlineLevel="1" x14ac:dyDescent="0.2">
      <c r="A132" s="149">
        <v>59</v>
      </c>
      <c r="B132" s="150" t="s">
        <v>875</v>
      </c>
      <c r="C132" s="166" t="s">
        <v>876</v>
      </c>
      <c r="D132" s="151" t="s">
        <v>99</v>
      </c>
      <c r="E132" s="152">
        <v>2</v>
      </c>
      <c r="F132" s="153"/>
      <c r="G132" s="154">
        <f>ROUND(E132*F132,2)</f>
        <v>0</v>
      </c>
      <c r="H132" s="153">
        <v>0</v>
      </c>
      <c r="I132" s="154">
        <f>ROUND(E132*H132,2)</f>
        <v>0</v>
      </c>
      <c r="J132" s="153">
        <v>125</v>
      </c>
      <c r="K132" s="154">
        <f>ROUND(E132*J132,2)</f>
        <v>250</v>
      </c>
      <c r="L132" s="154">
        <v>21</v>
      </c>
      <c r="M132" s="154">
        <f>G132*(1+L132/100)</f>
        <v>0</v>
      </c>
      <c r="N132" s="154">
        <v>0</v>
      </c>
      <c r="O132" s="154">
        <f>ROUND(E132*N132,2)</f>
        <v>0</v>
      </c>
      <c r="P132" s="154">
        <v>0</v>
      </c>
      <c r="Q132" s="154">
        <f>ROUND(E132*P132,2)</f>
        <v>0</v>
      </c>
      <c r="R132" s="154"/>
      <c r="S132" s="155" t="s">
        <v>100</v>
      </c>
      <c r="T132" s="138">
        <v>0</v>
      </c>
      <c r="U132" s="138">
        <f>ROUND(E132*T132,2)</f>
        <v>0</v>
      </c>
      <c r="V132" s="138"/>
      <c r="W132" s="129" t="s">
        <v>978</v>
      </c>
      <c r="X132" s="129"/>
      <c r="Y132" s="129"/>
      <c r="Z132" s="129"/>
      <c r="AA132" s="129"/>
      <c r="AB132" s="129"/>
      <c r="AC132" s="129"/>
      <c r="AD132" s="129"/>
      <c r="AE132" s="129"/>
      <c r="AF132" s="129" t="s">
        <v>101</v>
      </c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</row>
    <row r="133" spans="1:59" ht="56.25" outlineLevel="1" x14ac:dyDescent="0.2">
      <c r="A133" s="136"/>
      <c r="B133" s="137"/>
      <c r="C133" s="237" t="s">
        <v>877</v>
      </c>
      <c r="D133" s="238"/>
      <c r="E133" s="238"/>
      <c r="F133" s="238"/>
      <c r="G133" s="2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 t="s">
        <v>103</v>
      </c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56" t="str">
        <f>C133</f>
        <v>"pila ocaska ""švancka"" 400mm, ergonomická rukojeť z tvrdého plastu měkčená protiskluzovou TPR pryží, pevný a stabilní list pro maximální přenos síly na ozubené ostří, indukčně kalené trojbroušené zuby, orientační označení úhlů 45° a 90°,</v>
      </c>
      <c r="BA133" s="129"/>
      <c r="BB133" s="129"/>
      <c r="BC133" s="129"/>
      <c r="BD133" s="129"/>
      <c r="BE133" s="129"/>
      <c r="BF133" s="129"/>
      <c r="BG133" s="129"/>
    </row>
    <row r="134" spans="1:59" ht="22.5" outlineLevel="1" x14ac:dyDescent="0.2">
      <c r="A134" s="136"/>
      <c r="B134" s="137"/>
      <c r="C134" s="235" t="s">
        <v>878</v>
      </c>
      <c r="D134" s="236"/>
      <c r="E134" s="236"/>
      <c r="F134" s="236"/>
      <c r="G134" s="236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 t="s">
        <v>103</v>
      </c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</row>
    <row r="135" spans="1:59" outlineLevel="1" x14ac:dyDescent="0.2">
      <c r="A135" s="149">
        <v>60</v>
      </c>
      <c r="B135" s="150" t="s">
        <v>879</v>
      </c>
      <c r="C135" s="166" t="s">
        <v>880</v>
      </c>
      <c r="D135" s="151" t="s">
        <v>99</v>
      </c>
      <c r="E135" s="152">
        <v>2</v>
      </c>
      <c r="F135" s="153"/>
      <c r="G135" s="154">
        <f>ROUND(E135*F135,2)</f>
        <v>0</v>
      </c>
      <c r="H135" s="153">
        <v>0</v>
      </c>
      <c r="I135" s="154">
        <f>ROUND(E135*H135,2)</f>
        <v>0</v>
      </c>
      <c r="J135" s="153">
        <v>126</v>
      </c>
      <c r="K135" s="154">
        <f>ROUND(E135*J135,2)</f>
        <v>252</v>
      </c>
      <c r="L135" s="154">
        <v>21</v>
      </c>
      <c r="M135" s="154">
        <f>G135*(1+L135/100)</f>
        <v>0</v>
      </c>
      <c r="N135" s="154">
        <v>0</v>
      </c>
      <c r="O135" s="154">
        <f>ROUND(E135*N135,2)</f>
        <v>0</v>
      </c>
      <c r="P135" s="154">
        <v>0</v>
      </c>
      <c r="Q135" s="154">
        <f>ROUND(E135*P135,2)</f>
        <v>0</v>
      </c>
      <c r="R135" s="154"/>
      <c r="S135" s="155" t="s">
        <v>100</v>
      </c>
      <c r="T135" s="138">
        <v>0</v>
      </c>
      <c r="U135" s="138">
        <f>ROUND(E135*T135,2)</f>
        <v>0</v>
      </c>
      <c r="V135" s="138"/>
      <c r="W135" s="129" t="s">
        <v>978</v>
      </c>
      <c r="X135" s="129"/>
      <c r="Y135" s="129"/>
      <c r="Z135" s="129"/>
      <c r="AA135" s="129"/>
      <c r="AB135" s="129"/>
      <c r="AC135" s="129"/>
      <c r="AD135" s="129"/>
      <c r="AE135" s="129"/>
      <c r="AF135" s="129" t="s">
        <v>101</v>
      </c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</row>
    <row r="136" spans="1:59" ht="33.75" outlineLevel="1" x14ac:dyDescent="0.2">
      <c r="A136" s="136"/>
      <c r="B136" s="137"/>
      <c r="C136" s="237" t="s">
        <v>881</v>
      </c>
      <c r="D136" s="238"/>
      <c r="E136" s="238"/>
      <c r="F136" s="238"/>
      <c r="G136" s="2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 t="s">
        <v>103</v>
      </c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</row>
    <row r="137" spans="1:59" outlineLevel="1" x14ac:dyDescent="0.2">
      <c r="A137" s="149">
        <v>61</v>
      </c>
      <c r="B137" s="150" t="s">
        <v>882</v>
      </c>
      <c r="C137" s="166" t="s">
        <v>883</v>
      </c>
      <c r="D137" s="151" t="s">
        <v>99</v>
      </c>
      <c r="E137" s="152">
        <v>70</v>
      </c>
      <c r="F137" s="153"/>
      <c r="G137" s="154">
        <f>ROUND(E137*F137,2)</f>
        <v>0</v>
      </c>
      <c r="H137" s="153">
        <v>0</v>
      </c>
      <c r="I137" s="154">
        <f>ROUND(E137*H137,2)</f>
        <v>0</v>
      </c>
      <c r="J137" s="153">
        <v>6</v>
      </c>
      <c r="K137" s="154">
        <f>ROUND(E137*J137,2)</f>
        <v>420</v>
      </c>
      <c r="L137" s="154">
        <v>21</v>
      </c>
      <c r="M137" s="154">
        <f>G137*(1+L137/100)</f>
        <v>0</v>
      </c>
      <c r="N137" s="154">
        <v>0</v>
      </c>
      <c r="O137" s="154">
        <f>ROUND(E137*N137,2)</f>
        <v>0</v>
      </c>
      <c r="P137" s="154">
        <v>0</v>
      </c>
      <c r="Q137" s="154">
        <f>ROUND(E137*P137,2)</f>
        <v>0</v>
      </c>
      <c r="R137" s="154"/>
      <c r="S137" s="155" t="s">
        <v>100</v>
      </c>
      <c r="T137" s="138">
        <v>0</v>
      </c>
      <c r="U137" s="138">
        <f>ROUND(E137*T137,2)</f>
        <v>0</v>
      </c>
      <c r="V137" s="138"/>
      <c r="W137" s="129" t="s">
        <v>978</v>
      </c>
      <c r="X137" s="129"/>
      <c r="Y137" s="129"/>
      <c r="Z137" s="129"/>
      <c r="AA137" s="129"/>
      <c r="AB137" s="129"/>
      <c r="AC137" s="129"/>
      <c r="AD137" s="129"/>
      <c r="AE137" s="129"/>
      <c r="AF137" s="129" t="s">
        <v>101</v>
      </c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</row>
    <row r="138" spans="1:59" ht="22.5" outlineLevel="1" x14ac:dyDescent="0.2">
      <c r="A138" s="136"/>
      <c r="B138" s="137"/>
      <c r="C138" s="237" t="s">
        <v>967</v>
      </c>
      <c r="D138" s="238"/>
      <c r="E138" s="238"/>
      <c r="F138" s="238"/>
      <c r="G138" s="2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 t="s">
        <v>103</v>
      </c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</row>
    <row r="139" spans="1:59" outlineLevel="1" x14ac:dyDescent="0.2">
      <c r="A139" s="136"/>
      <c r="B139" s="137"/>
      <c r="C139" s="235" t="s">
        <v>884</v>
      </c>
      <c r="D139" s="236"/>
      <c r="E139" s="236"/>
      <c r="F139" s="236"/>
      <c r="G139" s="236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 t="s">
        <v>103</v>
      </c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</row>
    <row r="140" spans="1:59" outlineLevel="1" x14ac:dyDescent="0.2">
      <c r="A140" s="149">
        <v>62</v>
      </c>
      <c r="B140" s="150" t="s">
        <v>885</v>
      </c>
      <c r="C140" s="166" t="s">
        <v>886</v>
      </c>
      <c r="D140" s="151" t="s">
        <v>99</v>
      </c>
      <c r="E140" s="152">
        <v>30</v>
      </c>
      <c r="F140" s="153"/>
      <c r="G140" s="154">
        <f>ROUND(E140*F140,2)</f>
        <v>0</v>
      </c>
      <c r="H140" s="153">
        <v>0</v>
      </c>
      <c r="I140" s="154">
        <f>ROUND(E140*H140,2)</f>
        <v>0</v>
      </c>
      <c r="J140" s="153">
        <v>165</v>
      </c>
      <c r="K140" s="154">
        <f>ROUND(E140*J140,2)</f>
        <v>4950</v>
      </c>
      <c r="L140" s="154">
        <v>21</v>
      </c>
      <c r="M140" s="154">
        <f>G140*(1+L140/100)</f>
        <v>0</v>
      </c>
      <c r="N140" s="154">
        <v>0</v>
      </c>
      <c r="O140" s="154">
        <f>ROUND(E140*N140,2)</f>
        <v>0</v>
      </c>
      <c r="P140" s="154">
        <v>0</v>
      </c>
      <c r="Q140" s="154">
        <f>ROUND(E140*P140,2)</f>
        <v>0</v>
      </c>
      <c r="R140" s="154"/>
      <c r="S140" s="155" t="s">
        <v>100</v>
      </c>
      <c r="T140" s="138">
        <v>0</v>
      </c>
      <c r="U140" s="138">
        <f>ROUND(E140*T140,2)</f>
        <v>0</v>
      </c>
      <c r="V140" s="138"/>
      <c r="W140" s="129" t="s">
        <v>978</v>
      </c>
      <c r="X140" s="129"/>
      <c r="Y140" s="129"/>
      <c r="Z140" s="129"/>
      <c r="AA140" s="129"/>
      <c r="AB140" s="129"/>
      <c r="AC140" s="129"/>
      <c r="AD140" s="129"/>
      <c r="AE140" s="129"/>
      <c r="AF140" s="129" t="s">
        <v>101</v>
      </c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</row>
    <row r="141" spans="1:59" ht="56.25" outlineLevel="1" x14ac:dyDescent="0.2">
      <c r="A141" s="136"/>
      <c r="B141" s="137"/>
      <c r="C141" s="237" t="s">
        <v>887</v>
      </c>
      <c r="D141" s="238"/>
      <c r="E141" s="238"/>
      <c r="F141" s="238"/>
      <c r="G141" s="2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 t="s">
        <v>103</v>
      </c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56" t="str">
        <f>C141</f>
        <v>"zahradnické nůžky  205mm - ostří z kvalitní uhlíkové oceli SK5,  rukojeť z pevného a lehkého hliníku, potažená protiskluzovou TPR gumou, antikorozní chromová úprava čelistí, zámek nůžek pro bezpečnou manipulaci a skladování.</v>
      </c>
      <c r="BA141" s="129"/>
      <c r="BB141" s="129"/>
      <c r="BC141" s="129"/>
      <c r="BD141" s="129"/>
      <c r="BE141" s="129"/>
      <c r="BF141" s="129"/>
      <c r="BG141" s="129"/>
    </row>
    <row r="142" spans="1:59" outlineLevel="1" x14ac:dyDescent="0.2">
      <c r="A142" s="136"/>
      <c r="B142" s="137"/>
      <c r="C142" s="235" t="s">
        <v>888</v>
      </c>
      <c r="D142" s="236"/>
      <c r="E142" s="236"/>
      <c r="F142" s="236"/>
      <c r="G142" s="236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 t="s">
        <v>103</v>
      </c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</row>
    <row r="143" spans="1:59" outlineLevel="1" x14ac:dyDescent="0.2">
      <c r="A143" s="149">
        <v>63</v>
      </c>
      <c r="B143" s="150" t="s">
        <v>889</v>
      </c>
      <c r="C143" s="166" t="s">
        <v>890</v>
      </c>
      <c r="D143" s="151" t="s">
        <v>99</v>
      </c>
      <c r="E143" s="152">
        <v>30</v>
      </c>
      <c r="F143" s="153"/>
      <c r="G143" s="154">
        <f>ROUND(E143*F143,2)</f>
        <v>0</v>
      </c>
      <c r="H143" s="153">
        <v>0</v>
      </c>
      <c r="I143" s="154">
        <f>ROUND(E143*H143,2)</f>
        <v>0</v>
      </c>
      <c r="J143" s="153">
        <v>163</v>
      </c>
      <c r="K143" s="154">
        <f>ROUND(E143*J143,2)</f>
        <v>4890</v>
      </c>
      <c r="L143" s="154">
        <v>21</v>
      </c>
      <c r="M143" s="154">
        <f>G143*(1+L143/100)</f>
        <v>0</v>
      </c>
      <c r="N143" s="154">
        <v>0</v>
      </c>
      <c r="O143" s="154">
        <f>ROUND(E143*N143,2)</f>
        <v>0</v>
      </c>
      <c r="P143" s="154">
        <v>0</v>
      </c>
      <c r="Q143" s="154">
        <f>ROUND(E143*P143,2)</f>
        <v>0</v>
      </c>
      <c r="R143" s="154"/>
      <c r="S143" s="155" t="s">
        <v>100</v>
      </c>
      <c r="T143" s="138">
        <v>0</v>
      </c>
      <c r="U143" s="138">
        <f>ROUND(E143*T143,2)</f>
        <v>0</v>
      </c>
      <c r="V143" s="138"/>
      <c r="W143" s="129" t="s">
        <v>978</v>
      </c>
      <c r="X143" s="129"/>
      <c r="Y143" s="129"/>
      <c r="Z143" s="129"/>
      <c r="AA143" s="129"/>
      <c r="AB143" s="129"/>
      <c r="AC143" s="129"/>
      <c r="AD143" s="129"/>
      <c r="AE143" s="129"/>
      <c r="AF143" s="129" t="s">
        <v>101</v>
      </c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</row>
    <row r="144" spans="1:59" ht="45" outlineLevel="1" x14ac:dyDescent="0.2">
      <c r="A144" s="136"/>
      <c r="B144" s="137"/>
      <c r="C144" s="237" t="s">
        <v>891</v>
      </c>
      <c r="D144" s="238"/>
      <c r="E144" s="238"/>
      <c r="F144" s="238"/>
      <c r="G144" s="2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 t="s">
        <v>103</v>
      </c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56" t="str">
        <f>C144</f>
        <v>přesazovací lopatka - odolná úzká zahradní lopatka se špičatým ostřím vyrobená z pevného polyamidu vyztuženého skelnými vlákny, délka 29cm,šířka 5,6cm.</v>
      </c>
      <c r="BA144" s="129"/>
      <c r="BB144" s="129"/>
      <c r="BC144" s="129"/>
      <c r="BD144" s="129"/>
      <c r="BE144" s="129"/>
      <c r="BF144" s="129"/>
      <c r="BG144" s="129"/>
    </row>
    <row r="145" spans="1:59" outlineLevel="1" x14ac:dyDescent="0.2">
      <c r="A145" s="149">
        <v>64</v>
      </c>
      <c r="B145" s="150" t="s">
        <v>892</v>
      </c>
      <c r="C145" s="166" t="s">
        <v>893</v>
      </c>
      <c r="D145" s="151" t="s">
        <v>99</v>
      </c>
      <c r="E145" s="152">
        <v>30</v>
      </c>
      <c r="F145" s="153"/>
      <c r="G145" s="154">
        <f>ROUND(E145*F145,2)</f>
        <v>0</v>
      </c>
      <c r="H145" s="153">
        <v>0</v>
      </c>
      <c r="I145" s="154">
        <f>ROUND(E145*H145,2)</f>
        <v>0</v>
      </c>
      <c r="J145" s="153">
        <v>19</v>
      </c>
      <c r="K145" s="154">
        <f>ROUND(E145*J145,2)</f>
        <v>570</v>
      </c>
      <c r="L145" s="154">
        <v>21</v>
      </c>
      <c r="M145" s="154">
        <f>G145*(1+L145/100)</f>
        <v>0</v>
      </c>
      <c r="N145" s="154">
        <v>0</v>
      </c>
      <c r="O145" s="154">
        <f>ROUND(E145*N145,2)</f>
        <v>0</v>
      </c>
      <c r="P145" s="154">
        <v>0</v>
      </c>
      <c r="Q145" s="154">
        <f>ROUND(E145*P145,2)</f>
        <v>0</v>
      </c>
      <c r="R145" s="154"/>
      <c r="S145" s="155" t="s">
        <v>100</v>
      </c>
      <c r="T145" s="138">
        <v>0</v>
      </c>
      <c r="U145" s="138">
        <f>ROUND(E145*T145,2)</f>
        <v>0</v>
      </c>
      <c r="V145" s="138"/>
      <c r="W145" s="129" t="s">
        <v>978</v>
      </c>
      <c r="X145" s="129"/>
      <c r="Y145" s="129"/>
      <c r="Z145" s="129"/>
      <c r="AA145" s="129"/>
      <c r="AB145" s="129"/>
      <c r="AC145" s="129"/>
      <c r="AD145" s="129"/>
      <c r="AE145" s="129"/>
      <c r="AF145" s="129" t="s">
        <v>101</v>
      </c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</row>
    <row r="146" spans="1:59" ht="33.75" outlineLevel="1" x14ac:dyDescent="0.2">
      <c r="A146" s="136"/>
      <c r="B146" s="137"/>
      <c r="C146" s="237" t="s">
        <v>894</v>
      </c>
      <c r="D146" s="238"/>
      <c r="E146" s="238"/>
      <c r="F146" s="238"/>
      <c r="G146" s="2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 t="s">
        <v>103</v>
      </c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</row>
    <row r="147" spans="1:59" outlineLevel="1" x14ac:dyDescent="0.2">
      <c r="A147" s="149">
        <v>65</v>
      </c>
      <c r="B147" s="150" t="s">
        <v>895</v>
      </c>
      <c r="C147" s="166" t="s">
        <v>896</v>
      </c>
      <c r="D147" s="151" t="s">
        <v>99</v>
      </c>
      <c r="E147" s="152">
        <v>30</v>
      </c>
      <c r="F147" s="153"/>
      <c r="G147" s="154">
        <f>ROUND(E147*F147,2)</f>
        <v>0</v>
      </c>
      <c r="H147" s="153">
        <v>0</v>
      </c>
      <c r="I147" s="154">
        <f>ROUND(E147*H147,2)</f>
        <v>0</v>
      </c>
      <c r="J147" s="153">
        <v>1490</v>
      </c>
      <c r="K147" s="154">
        <f>ROUND(E147*J147,2)</f>
        <v>44700</v>
      </c>
      <c r="L147" s="154">
        <v>21</v>
      </c>
      <c r="M147" s="154">
        <f>G147*(1+L147/100)</f>
        <v>0</v>
      </c>
      <c r="N147" s="154">
        <v>0</v>
      </c>
      <c r="O147" s="154">
        <f>ROUND(E147*N147,2)</f>
        <v>0</v>
      </c>
      <c r="P147" s="154">
        <v>0</v>
      </c>
      <c r="Q147" s="154">
        <f>ROUND(E147*P147,2)</f>
        <v>0</v>
      </c>
      <c r="R147" s="154"/>
      <c r="S147" s="155" t="s">
        <v>100</v>
      </c>
      <c r="T147" s="138">
        <v>0</v>
      </c>
      <c r="U147" s="138">
        <f>ROUND(E147*T147,2)</f>
        <v>0</v>
      </c>
      <c r="V147" s="138"/>
      <c r="W147" s="129" t="s">
        <v>978</v>
      </c>
      <c r="X147" s="129"/>
      <c r="Y147" s="129"/>
      <c r="Z147" s="129"/>
      <c r="AA147" s="129"/>
      <c r="AB147" s="129"/>
      <c r="AC147" s="129"/>
      <c r="AD147" s="129"/>
      <c r="AE147" s="129"/>
      <c r="AF147" s="129" t="s">
        <v>101</v>
      </c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</row>
    <row r="148" spans="1:59" ht="67.5" outlineLevel="1" x14ac:dyDescent="0.2">
      <c r="A148" s="136"/>
      <c r="B148" s="137"/>
      <c r="C148" s="237" t="s">
        <v>897</v>
      </c>
      <c r="D148" s="238"/>
      <c r="E148" s="238"/>
      <c r="F148" s="238"/>
      <c r="G148" s="2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 t="s">
        <v>103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56" t="str">
        <f>C148</f>
        <v>nůžky na trávu na akumulátorový pohon, typ akumulátoru Li-Ion, napětí akumulátoru 18 V,  otáčky 2 000 (1/min), doba běhu 100minut,  součástí dodávky jsou střižná lišta na trávu se záběrem 10 cm a střižná lišta na keře se záběrem 20cm , držádlo má speciální protiskluzovou úpravu</v>
      </c>
      <c r="BA148" s="129"/>
      <c r="BB148" s="129"/>
      <c r="BC148" s="129"/>
      <c r="BD148" s="129"/>
      <c r="BE148" s="129"/>
      <c r="BF148" s="129"/>
      <c r="BG148" s="129"/>
    </row>
    <row r="149" spans="1:59" outlineLevel="1" x14ac:dyDescent="0.2">
      <c r="A149" s="149">
        <v>66</v>
      </c>
      <c r="B149" s="150" t="s">
        <v>898</v>
      </c>
      <c r="C149" s="166" t="s">
        <v>899</v>
      </c>
      <c r="D149" s="151" t="s">
        <v>99</v>
      </c>
      <c r="E149" s="152">
        <v>30</v>
      </c>
      <c r="F149" s="153"/>
      <c r="G149" s="154">
        <f>ROUND(E149*F149,2)</f>
        <v>0</v>
      </c>
      <c r="H149" s="153">
        <v>0</v>
      </c>
      <c r="I149" s="154">
        <f>ROUND(E149*H149,2)</f>
        <v>0</v>
      </c>
      <c r="J149" s="153">
        <v>145</v>
      </c>
      <c r="K149" s="154">
        <f>ROUND(E149*J149,2)</f>
        <v>4350</v>
      </c>
      <c r="L149" s="154">
        <v>21</v>
      </c>
      <c r="M149" s="154">
        <f>G149*(1+L149/100)</f>
        <v>0</v>
      </c>
      <c r="N149" s="154">
        <v>0</v>
      </c>
      <c r="O149" s="154">
        <f>ROUND(E149*N149,2)</f>
        <v>0</v>
      </c>
      <c r="P149" s="154">
        <v>0</v>
      </c>
      <c r="Q149" s="154">
        <f>ROUND(E149*P149,2)</f>
        <v>0</v>
      </c>
      <c r="R149" s="154"/>
      <c r="S149" s="155" t="s">
        <v>100</v>
      </c>
      <c r="T149" s="138">
        <v>0</v>
      </c>
      <c r="U149" s="138">
        <f>ROUND(E149*T149,2)</f>
        <v>0</v>
      </c>
      <c r="V149" s="138"/>
      <c r="W149" s="129" t="s">
        <v>978</v>
      </c>
      <c r="X149" s="129"/>
      <c r="Y149" s="129"/>
      <c r="Z149" s="129"/>
      <c r="AA149" s="129"/>
      <c r="AB149" s="129"/>
      <c r="AC149" s="129"/>
      <c r="AD149" s="129"/>
      <c r="AE149" s="129"/>
      <c r="AF149" s="129" t="s">
        <v>101</v>
      </c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</row>
    <row r="150" spans="1:59" ht="22.5" outlineLevel="1" x14ac:dyDescent="0.2">
      <c r="A150" s="136"/>
      <c r="B150" s="137"/>
      <c r="C150" s="237" t="s">
        <v>900</v>
      </c>
      <c r="D150" s="238"/>
      <c r="E150" s="238"/>
      <c r="F150" s="238"/>
      <c r="G150" s="2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 t="s">
        <v>103</v>
      </c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</row>
    <row r="151" spans="1:59" outlineLevel="1" x14ac:dyDescent="0.2">
      <c r="A151" s="149">
        <v>67</v>
      </c>
      <c r="B151" s="150" t="s">
        <v>901</v>
      </c>
      <c r="C151" s="166" t="s">
        <v>902</v>
      </c>
      <c r="D151" s="151" t="s">
        <v>99</v>
      </c>
      <c r="E151" s="152">
        <v>6</v>
      </c>
      <c r="F151" s="153"/>
      <c r="G151" s="154">
        <f>ROUND(E151*F151,2)</f>
        <v>0</v>
      </c>
      <c r="H151" s="153">
        <v>0</v>
      </c>
      <c r="I151" s="154">
        <f>ROUND(E151*H151,2)</f>
        <v>0</v>
      </c>
      <c r="J151" s="153">
        <v>665</v>
      </c>
      <c r="K151" s="154">
        <f>ROUND(E151*J151,2)</f>
        <v>3990</v>
      </c>
      <c r="L151" s="154">
        <v>21</v>
      </c>
      <c r="M151" s="154">
        <f>G151*(1+L151/100)</f>
        <v>0</v>
      </c>
      <c r="N151" s="154">
        <v>0</v>
      </c>
      <c r="O151" s="154">
        <f>ROUND(E151*N151,2)</f>
        <v>0</v>
      </c>
      <c r="P151" s="154">
        <v>0</v>
      </c>
      <c r="Q151" s="154">
        <f>ROUND(E151*P151,2)</f>
        <v>0</v>
      </c>
      <c r="R151" s="154"/>
      <c r="S151" s="155" t="s">
        <v>100</v>
      </c>
      <c r="T151" s="138">
        <v>0</v>
      </c>
      <c r="U151" s="138">
        <f>ROUND(E151*T151,2)</f>
        <v>0</v>
      </c>
      <c r="V151" s="138"/>
      <c r="W151" s="129" t="s">
        <v>978</v>
      </c>
      <c r="X151" s="129"/>
      <c r="Y151" s="129"/>
      <c r="Z151" s="129"/>
      <c r="AA151" s="129"/>
      <c r="AB151" s="129"/>
      <c r="AC151" s="129"/>
      <c r="AD151" s="129"/>
      <c r="AE151" s="129"/>
      <c r="AF151" s="129" t="s">
        <v>101</v>
      </c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</row>
    <row r="152" spans="1:59" ht="45" outlineLevel="1" x14ac:dyDescent="0.2">
      <c r="A152" s="136"/>
      <c r="B152" s="137"/>
      <c r="C152" s="237" t="s">
        <v>903</v>
      </c>
      <c r="D152" s="238"/>
      <c r="E152" s="238"/>
      <c r="F152" s="238"/>
      <c r="G152" s="2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 t="s">
        <v>103</v>
      </c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56" t="str">
        <f>C152</f>
        <v>UH Zahradní vozík na kolečkách objem 65l -rozměry 49,5x59,5x87 cm, nosnost max. 50 kg.  Součástí vozíku jsou praktické úchyty pro upevnění lopaty, smetáku či hrábí. Materiál: vysoce kvalitní plast.</v>
      </c>
      <c r="BA152" s="129"/>
      <c r="BB152" s="129"/>
      <c r="BC152" s="129"/>
      <c r="BD152" s="129"/>
      <c r="BE152" s="129"/>
      <c r="BF152" s="129"/>
      <c r="BG152" s="129"/>
    </row>
    <row r="153" spans="1:59" outlineLevel="1" x14ac:dyDescent="0.2">
      <c r="A153" s="149">
        <v>68</v>
      </c>
      <c r="B153" s="150" t="s">
        <v>904</v>
      </c>
      <c r="C153" s="166" t="s">
        <v>905</v>
      </c>
      <c r="D153" s="151" t="s">
        <v>99</v>
      </c>
      <c r="E153" s="152">
        <v>5</v>
      </c>
      <c r="F153" s="153"/>
      <c r="G153" s="154">
        <f>ROUND(E153*F153,2)</f>
        <v>0</v>
      </c>
      <c r="H153" s="153">
        <v>0</v>
      </c>
      <c r="I153" s="154">
        <f>ROUND(E153*H153,2)</f>
        <v>0</v>
      </c>
      <c r="J153" s="153">
        <v>157</v>
      </c>
      <c r="K153" s="154">
        <f>ROUND(E153*J153,2)</f>
        <v>785</v>
      </c>
      <c r="L153" s="154">
        <v>21</v>
      </c>
      <c r="M153" s="154">
        <f>G153*(1+L153/100)</f>
        <v>0</v>
      </c>
      <c r="N153" s="154">
        <v>0</v>
      </c>
      <c r="O153" s="154">
        <f>ROUND(E153*N153,2)</f>
        <v>0</v>
      </c>
      <c r="P153" s="154">
        <v>0</v>
      </c>
      <c r="Q153" s="154">
        <f>ROUND(E153*P153,2)</f>
        <v>0</v>
      </c>
      <c r="R153" s="154"/>
      <c r="S153" s="155" t="s">
        <v>100</v>
      </c>
      <c r="T153" s="138">
        <v>0</v>
      </c>
      <c r="U153" s="138">
        <f>ROUND(E153*T153,2)</f>
        <v>0</v>
      </c>
      <c r="V153" s="138"/>
      <c r="W153" s="129" t="s">
        <v>978</v>
      </c>
      <c r="X153" s="129"/>
      <c r="Y153" s="129"/>
      <c r="Z153" s="129"/>
      <c r="AA153" s="129"/>
      <c r="AB153" s="129"/>
      <c r="AC153" s="129"/>
      <c r="AD153" s="129"/>
      <c r="AE153" s="129"/>
      <c r="AF153" s="129" t="s">
        <v>101</v>
      </c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</row>
    <row r="154" spans="1:59" ht="56.25" outlineLevel="1" x14ac:dyDescent="0.2">
      <c r="A154" s="136"/>
      <c r="B154" s="137"/>
      <c r="C154" s="237" t="s">
        <v>906</v>
      </c>
      <c r="D154" s="238"/>
      <c r="E154" s="238"/>
      <c r="F154" s="238"/>
      <c r="G154" s="2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 t="s">
        <v>103</v>
      </c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56" t="str">
        <f>C154</f>
        <v>přepravka na ovoce a zeleninu nosnost 15kg,  stohovatelná, rozměry (šxvxh): 60 x 22 x 40 cm. Vyrobena z regranulátu nebo z vysoce jakostního polyetylenu. Odolná vůči olejům, pryskyřicím a zásadám.</v>
      </c>
      <c r="BA154" s="129"/>
      <c r="BB154" s="129"/>
      <c r="BC154" s="129"/>
      <c r="BD154" s="129"/>
      <c r="BE154" s="129"/>
      <c r="BF154" s="129"/>
      <c r="BG154" s="129"/>
    </row>
    <row r="155" spans="1:59" outlineLevel="1" x14ac:dyDescent="0.2">
      <c r="A155" s="149">
        <v>69</v>
      </c>
      <c r="B155" s="150" t="s">
        <v>907</v>
      </c>
      <c r="C155" s="166" t="s">
        <v>905</v>
      </c>
      <c r="D155" s="151" t="s">
        <v>99</v>
      </c>
      <c r="E155" s="152">
        <v>5</v>
      </c>
      <c r="F155" s="153"/>
      <c r="G155" s="154">
        <f>ROUND(E155*F155,2)</f>
        <v>0</v>
      </c>
      <c r="H155" s="153">
        <v>0</v>
      </c>
      <c r="I155" s="154">
        <f>ROUND(E155*H155,2)</f>
        <v>0</v>
      </c>
      <c r="J155" s="153">
        <v>116</v>
      </c>
      <c r="K155" s="154">
        <f>ROUND(E155*J155,2)</f>
        <v>580</v>
      </c>
      <c r="L155" s="154">
        <v>21</v>
      </c>
      <c r="M155" s="154">
        <f>G155*(1+L155/100)</f>
        <v>0</v>
      </c>
      <c r="N155" s="154">
        <v>0</v>
      </c>
      <c r="O155" s="154">
        <f>ROUND(E155*N155,2)</f>
        <v>0</v>
      </c>
      <c r="P155" s="154">
        <v>0</v>
      </c>
      <c r="Q155" s="154">
        <f>ROUND(E155*P155,2)</f>
        <v>0</v>
      </c>
      <c r="R155" s="154"/>
      <c r="S155" s="155" t="s">
        <v>100</v>
      </c>
      <c r="T155" s="138">
        <v>0</v>
      </c>
      <c r="U155" s="138">
        <f>ROUND(E155*T155,2)</f>
        <v>0</v>
      </c>
      <c r="V155" s="138"/>
      <c r="W155" s="129" t="s">
        <v>978</v>
      </c>
      <c r="X155" s="129"/>
      <c r="Y155" s="129"/>
      <c r="Z155" s="129"/>
      <c r="AA155" s="129"/>
      <c r="AB155" s="129"/>
      <c r="AC155" s="129"/>
      <c r="AD155" s="129"/>
      <c r="AE155" s="129"/>
      <c r="AF155" s="129" t="s">
        <v>101</v>
      </c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</row>
    <row r="156" spans="1:59" ht="56.25" outlineLevel="1" x14ac:dyDescent="0.2">
      <c r="A156" s="136"/>
      <c r="B156" s="137"/>
      <c r="C156" s="237" t="s">
        <v>908</v>
      </c>
      <c r="D156" s="238"/>
      <c r="E156" s="238"/>
      <c r="F156" s="238"/>
      <c r="G156" s="2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 t="s">
        <v>103</v>
      </c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56" t="str">
        <f>C156</f>
        <v>přepravka na ovoce a zeleninu nízká,  nosnost 10 kg, stohovatelná, rozměry (šxvxh): 60 x 13 x 40 cm. Vyrobena z regranulátu nebo z vysoce jakostního polyetylenu. Odolná vůči olejům, pryskyřicím a zásadám.</v>
      </c>
      <c r="BA156" s="129"/>
      <c r="BB156" s="129"/>
      <c r="BC156" s="129"/>
      <c r="BD156" s="129"/>
      <c r="BE156" s="129"/>
      <c r="BF156" s="129"/>
      <c r="BG156" s="129"/>
    </row>
    <row r="157" spans="1:59" outlineLevel="1" x14ac:dyDescent="0.2">
      <c r="A157" s="149">
        <v>70</v>
      </c>
      <c r="B157" s="150" t="s">
        <v>909</v>
      </c>
      <c r="C157" s="166" t="s">
        <v>886</v>
      </c>
      <c r="D157" s="151" t="s">
        <v>99</v>
      </c>
      <c r="E157" s="152">
        <v>3</v>
      </c>
      <c r="F157" s="153"/>
      <c r="G157" s="154">
        <f>ROUND(E157*F157,2)</f>
        <v>0</v>
      </c>
      <c r="H157" s="153">
        <v>0</v>
      </c>
      <c r="I157" s="154">
        <f>ROUND(E157*H157,2)</f>
        <v>0</v>
      </c>
      <c r="J157" s="153">
        <v>230</v>
      </c>
      <c r="K157" s="154">
        <f>ROUND(E157*J157,2)</f>
        <v>690</v>
      </c>
      <c r="L157" s="154">
        <v>21</v>
      </c>
      <c r="M157" s="154">
        <f>G157*(1+L157/100)</f>
        <v>0</v>
      </c>
      <c r="N157" s="154">
        <v>0</v>
      </c>
      <c r="O157" s="154">
        <f>ROUND(E157*N157,2)</f>
        <v>0</v>
      </c>
      <c r="P157" s="154">
        <v>0</v>
      </c>
      <c r="Q157" s="154">
        <f>ROUND(E157*P157,2)</f>
        <v>0</v>
      </c>
      <c r="R157" s="154"/>
      <c r="S157" s="155" t="s">
        <v>100</v>
      </c>
      <c r="T157" s="138">
        <v>0</v>
      </c>
      <c r="U157" s="138">
        <f>ROUND(E157*T157,2)</f>
        <v>0</v>
      </c>
      <c r="V157" s="138"/>
      <c r="W157" s="129" t="s">
        <v>978</v>
      </c>
      <c r="X157" s="129"/>
      <c r="Y157" s="129"/>
      <c r="Z157" s="129"/>
      <c r="AA157" s="129"/>
      <c r="AB157" s="129"/>
      <c r="AC157" s="129"/>
      <c r="AD157" s="129"/>
      <c r="AE157" s="129"/>
      <c r="AF157" s="129" t="s">
        <v>101</v>
      </c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</row>
    <row r="158" spans="1:59" ht="22.5" outlineLevel="1" x14ac:dyDescent="0.2">
      <c r="A158" s="136"/>
      <c r="B158" s="137"/>
      <c r="C158" s="237" t="s">
        <v>910</v>
      </c>
      <c r="D158" s="238"/>
      <c r="E158" s="238"/>
      <c r="F158" s="238"/>
      <c r="G158" s="2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 t="s">
        <v>103</v>
      </c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</row>
    <row r="159" spans="1:59" outlineLevel="1" x14ac:dyDescent="0.2">
      <c r="A159" s="157">
        <v>71</v>
      </c>
      <c r="B159" s="158" t="s">
        <v>911</v>
      </c>
      <c r="C159" s="168" t="s">
        <v>912</v>
      </c>
      <c r="D159" s="159" t="s">
        <v>99</v>
      </c>
      <c r="E159" s="160">
        <v>10</v>
      </c>
      <c r="F159" s="161"/>
      <c r="G159" s="162">
        <f>ROUND(E159*F159,2)</f>
        <v>0</v>
      </c>
      <c r="H159" s="161">
        <v>0</v>
      </c>
      <c r="I159" s="162">
        <f>ROUND(E159*H159,2)</f>
        <v>0</v>
      </c>
      <c r="J159" s="161">
        <v>164</v>
      </c>
      <c r="K159" s="162">
        <f>ROUND(E159*J159,2)</f>
        <v>1640</v>
      </c>
      <c r="L159" s="162">
        <v>21</v>
      </c>
      <c r="M159" s="162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2"/>
      <c r="S159" s="163" t="s">
        <v>100</v>
      </c>
      <c r="T159" s="138">
        <v>0</v>
      </c>
      <c r="U159" s="138">
        <f>ROUND(E159*T159,2)</f>
        <v>0</v>
      </c>
      <c r="V159" s="138"/>
      <c r="W159" s="129" t="s">
        <v>978</v>
      </c>
      <c r="X159" s="129"/>
      <c r="Y159" s="129"/>
      <c r="Z159" s="129"/>
      <c r="AA159" s="129"/>
      <c r="AB159" s="129"/>
      <c r="AC159" s="129"/>
      <c r="AD159" s="129"/>
      <c r="AE159" s="129"/>
      <c r="AF159" s="129" t="s">
        <v>101</v>
      </c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</row>
    <row r="160" spans="1:59" outlineLevel="1" x14ac:dyDescent="0.2">
      <c r="A160" s="149">
        <v>72</v>
      </c>
      <c r="B160" s="150" t="s">
        <v>913</v>
      </c>
      <c r="C160" s="166" t="s">
        <v>914</v>
      </c>
      <c r="D160" s="151" t="s">
        <v>99</v>
      </c>
      <c r="E160" s="152">
        <v>3</v>
      </c>
      <c r="F160" s="153"/>
      <c r="G160" s="154">
        <f>ROUND(E160*F160,2)</f>
        <v>0</v>
      </c>
      <c r="H160" s="153">
        <v>0</v>
      </c>
      <c r="I160" s="154">
        <f>ROUND(E160*H160,2)</f>
        <v>0</v>
      </c>
      <c r="J160" s="153">
        <v>443</v>
      </c>
      <c r="K160" s="154">
        <f>ROUND(E160*J160,2)</f>
        <v>1329</v>
      </c>
      <c r="L160" s="154">
        <v>21</v>
      </c>
      <c r="M160" s="154">
        <f>G160*(1+L160/100)</f>
        <v>0</v>
      </c>
      <c r="N160" s="154">
        <v>0</v>
      </c>
      <c r="O160" s="154">
        <f>ROUND(E160*N160,2)</f>
        <v>0</v>
      </c>
      <c r="P160" s="154">
        <v>0</v>
      </c>
      <c r="Q160" s="154">
        <f>ROUND(E160*P160,2)</f>
        <v>0</v>
      </c>
      <c r="R160" s="154"/>
      <c r="S160" s="155" t="s">
        <v>100</v>
      </c>
      <c r="T160" s="138">
        <v>0</v>
      </c>
      <c r="U160" s="138">
        <f>ROUND(E160*T160,2)</f>
        <v>0</v>
      </c>
      <c r="V160" s="138"/>
      <c r="W160" s="129" t="s">
        <v>978</v>
      </c>
      <c r="X160" s="129"/>
      <c r="Y160" s="129"/>
      <c r="Z160" s="129"/>
      <c r="AA160" s="129"/>
      <c r="AB160" s="129"/>
      <c r="AC160" s="129"/>
      <c r="AD160" s="129"/>
      <c r="AE160" s="129"/>
      <c r="AF160" s="129" t="s">
        <v>101</v>
      </c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</row>
    <row r="161" spans="1:59" ht="45" outlineLevel="1" x14ac:dyDescent="0.2">
      <c r="A161" s="136"/>
      <c r="B161" s="137"/>
      <c r="C161" s="237" t="s">
        <v>915</v>
      </c>
      <c r="D161" s="238"/>
      <c r="E161" s="238"/>
      <c r="F161" s="238"/>
      <c r="G161" s="2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 t="s">
        <v>103</v>
      </c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56" t="str">
        <f>C161</f>
        <v>rycí vidle  - délka 1215 mm, hmotnost 2160 g, pevné hroty pro rozrušení tvrdé a kamenité půdy, násada z ocelové trubky je potažena v místě uchopení vrstvou plastu, který izoluje ruku od chladu</v>
      </c>
      <c r="BA161" s="129"/>
      <c r="BB161" s="129"/>
      <c r="BC161" s="129"/>
      <c r="BD161" s="129"/>
      <c r="BE161" s="129"/>
      <c r="BF161" s="129"/>
      <c r="BG161" s="129"/>
    </row>
    <row r="162" spans="1:59" outlineLevel="1" x14ac:dyDescent="0.2">
      <c r="A162" s="149">
        <v>73</v>
      </c>
      <c r="B162" s="150" t="s">
        <v>916</v>
      </c>
      <c r="C162" s="166" t="s">
        <v>917</v>
      </c>
      <c r="D162" s="151" t="s">
        <v>99</v>
      </c>
      <c r="E162" s="152">
        <v>3</v>
      </c>
      <c r="F162" s="153"/>
      <c r="G162" s="154">
        <f>ROUND(E162*F162,2)</f>
        <v>0</v>
      </c>
      <c r="H162" s="153">
        <v>0</v>
      </c>
      <c r="I162" s="154">
        <f>ROUND(E162*H162,2)</f>
        <v>0</v>
      </c>
      <c r="J162" s="153">
        <v>460</v>
      </c>
      <c r="K162" s="154">
        <f>ROUND(E162*J162,2)</f>
        <v>1380</v>
      </c>
      <c r="L162" s="154">
        <v>21</v>
      </c>
      <c r="M162" s="154">
        <f>G162*(1+L162/100)</f>
        <v>0</v>
      </c>
      <c r="N162" s="154">
        <v>0</v>
      </c>
      <c r="O162" s="154">
        <f>ROUND(E162*N162,2)</f>
        <v>0</v>
      </c>
      <c r="P162" s="154">
        <v>0</v>
      </c>
      <c r="Q162" s="154">
        <f>ROUND(E162*P162,2)</f>
        <v>0</v>
      </c>
      <c r="R162" s="154"/>
      <c r="S162" s="155" t="s">
        <v>100</v>
      </c>
      <c r="T162" s="138">
        <v>0</v>
      </c>
      <c r="U162" s="138">
        <f>ROUND(E162*T162,2)</f>
        <v>0</v>
      </c>
      <c r="V162" s="138"/>
      <c r="W162" s="129" t="s">
        <v>978</v>
      </c>
      <c r="X162" s="129"/>
      <c r="Y162" s="129"/>
      <c r="Z162" s="129"/>
      <c r="AA162" s="129"/>
      <c r="AB162" s="129"/>
      <c r="AC162" s="129"/>
      <c r="AD162" s="129"/>
      <c r="AE162" s="129"/>
      <c r="AF162" s="129" t="s">
        <v>101</v>
      </c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</row>
    <row r="163" spans="1:59" ht="45" outlineLevel="1" x14ac:dyDescent="0.2">
      <c r="A163" s="136"/>
      <c r="B163" s="137"/>
      <c r="C163" s="237" t="s">
        <v>968</v>
      </c>
      <c r="D163" s="238"/>
      <c r="E163" s="238"/>
      <c r="F163" s="238"/>
      <c r="G163" s="2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 t="s">
        <v>103</v>
      </c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56" t="str">
        <f>C163</f>
        <v>"rýč zahradnický špičatý s naostřenou čepelí - délka 1250 mm, šířka čepele 195 mm, hmotnost  1870 g, Úhel násady proti čepeli 26° snižuje únavu zad a ramen.</v>
      </c>
      <c r="BA163" s="129"/>
      <c r="BB163" s="129"/>
      <c r="BC163" s="129"/>
      <c r="BD163" s="129"/>
      <c r="BE163" s="129"/>
      <c r="BF163" s="129"/>
      <c r="BG163" s="129"/>
    </row>
    <row r="164" spans="1:59" outlineLevel="1" x14ac:dyDescent="0.2">
      <c r="A164" s="136"/>
      <c r="B164" s="137"/>
      <c r="C164" s="235" t="s">
        <v>969</v>
      </c>
      <c r="D164" s="236"/>
      <c r="E164" s="236"/>
      <c r="F164" s="236"/>
      <c r="G164" s="236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 t="s">
        <v>103</v>
      </c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</row>
    <row r="165" spans="1:59" ht="33.75" outlineLevel="1" x14ac:dyDescent="0.2">
      <c r="A165" s="136"/>
      <c r="B165" s="137"/>
      <c r="C165" s="235" t="s">
        <v>970</v>
      </c>
      <c r="D165" s="236"/>
      <c r="E165" s="236"/>
      <c r="F165" s="236"/>
      <c r="G165" s="236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 t="s">
        <v>103</v>
      </c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</row>
    <row r="166" spans="1:59" ht="22.5" outlineLevel="1" x14ac:dyDescent="0.2">
      <c r="A166" s="136"/>
      <c r="B166" s="137"/>
      <c r="C166" s="235" t="s">
        <v>971</v>
      </c>
      <c r="D166" s="236"/>
      <c r="E166" s="236"/>
      <c r="F166" s="236"/>
      <c r="G166" s="236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 t="s">
        <v>103</v>
      </c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</row>
    <row r="167" spans="1:59" ht="22.5" outlineLevel="1" x14ac:dyDescent="0.2">
      <c r="A167" s="136"/>
      <c r="B167" s="137"/>
      <c r="C167" s="235" t="s">
        <v>918</v>
      </c>
      <c r="D167" s="236"/>
      <c r="E167" s="236"/>
      <c r="F167" s="236"/>
      <c r="G167" s="236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 t="s">
        <v>103</v>
      </c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</row>
    <row r="168" spans="1:59" x14ac:dyDescent="0.2">
      <c r="A168" s="143" t="s">
        <v>95</v>
      </c>
      <c r="B168" s="144" t="s">
        <v>51</v>
      </c>
      <c r="C168" s="165" t="s">
        <v>52</v>
      </c>
      <c r="D168" s="145"/>
      <c r="E168" s="146"/>
      <c r="F168" s="147"/>
      <c r="G168" s="147">
        <f>SUMIF(AF169:AF238,"&lt;&gt;NOR",G169:G238)</f>
        <v>0</v>
      </c>
      <c r="H168" s="147"/>
      <c r="I168" s="147">
        <f>SUM(I169:I238)</f>
        <v>0</v>
      </c>
      <c r="J168" s="147"/>
      <c r="K168" s="147">
        <f>SUM(K169:K238)</f>
        <v>208538</v>
      </c>
      <c r="L168" s="147"/>
      <c r="M168" s="147">
        <f>SUM(M169:M238)</f>
        <v>0</v>
      </c>
      <c r="N168" s="147"/>
      <c r="O168" s="147">
        <f>SUM(O169:O238)</f>
        <v>0</v>
      </c>
      <c r="P168" s="147"/>
      <c r="Q168" s="147">
        <f>SUM(Q169:Q238)</f>
        <v>0</v>
      </c>
      <c r="R168" s="147"/>
      <c r="S168" s="148"/>
      <c r="T168" s="142"/>
      <c r="U168" s="142">
        <f>SUM(U169:U238)</f>
        <v>0</v>
      </c>
      <c r="V168" s="142"/>
      <c r="AF168" t="s">
        <v>96</v>
      </c>
    </row>
    <row r="169" spans="1:59" ht="22.5" outlineLevel="1" x14ac:dyDescent="0.2">
      <c r="A169" s="149">
        <v>74</v>
      </c>
      <c r="B169" s="150" t="s">
        <v>919</v>
      </c>
      <c r="C169" s="166" t="s">
        <v>920</v>
      </c>
      <c r="D169" s="151" t="s">
        <v>99</v>
      </c>
      <c r="E169" s="152">
        <v>18</v>
      </c>
      <c r="F169" s="153"/>
      <c r="G169" s="154">
        <f>ROUND(E169*F169,2)</f>
        <v>0</v>
      </c>
      <c r="H169" s="153">
        <v>0</v>
      </c>
      <c r="I169" s="154">
        <f>ROUND(E169*H169,2)</f>
        <v>0</v>
      </c>
      <c r="J169" s="153">
        <v>1035</v>
      </c>
      <c r="K169" s="154">
        <f>ROUND(E169*J169,2)</f>
        <v>18630</v>
      </c>
      <c r="L169" s="154">
        <v>21</v>
      </c>
      <c r="M169" s="154">
        <f>G169*(1+L169/100)</f>
        <v>0</v>
      </c>
      <c r="N169" s="154">
        <v>0</v>
      </c>
      <c r="O169" s="154">
        <f>ROUND(E169*N169,2)</f>
        <v>0</v>
      </c>
      <c r="P169" s="154">
        <v>0</v>
      </c>
      <c r="Q169" s="154">
        <f>ROUND(E169*P169,2)</f>
        <v>0</v>
      </c>
      <c r="R169" s="154"/>
      <c r="S169" s="155" t="s">
        <v>100</v>
      </c>
      <c r="T169" s="138">
        <v>0</v>
      </c>
      <c r="U169" s="138">
        <f>ROUND(E169*T169,2)</f>
        <v>0</v>
      </c>
      <c r="V169" s="138"/>
      <c r="W169" s="129" t="s">
        <v>978</v>
      </c>
      <c r="X169" s="129"/>
      <c r="Y169" s="129"/>
      <c r="Z169" s="129"/>
      <c r="AA169" s="129"/>
      <c r="AB169" s="129"/>
      <c r="AC169" s="129"/>
      <c r="AD169" s="129"/>
      <c r="AE169" s="129"/>
      <c r="AF169" s="129" t="s">
        <v>101</v>
      </c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</row>
    <row r="170" spans="1:59" ht="56.25" outlineLevel="1" x14ac:dyDescent="0.2">
      <c r="A170" s="136"/>
      <c r="B170" s="137"/>
      <c r="C170" s="237" t="s">
        <v>921</v>
      </c>
      <c r="D170" s="238"/>
      <c r="E170" s="238"/>
      <c r="F170" s="238"/>
      <c r="G170" s="2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 t="s">
        <v>103</v>
      </c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56" t="str">
        <f>C170</f>
        <v>Židle stavitelná vel. 3-5 , nosná konstrukce plochoovál 38 x 20 - trubka 25x 15 - povrchová úprava komaxit, barva žlutá RAL 1018,  sedák lakovaná překližka, stohovatelná, cena včetně montáže</v>
      </c>
      <c r="BA170" s="129"/>
      <c r="BB170" s="129"/>
      <c r="BC170" s="129"/>
      <c r="BD170" s="129"/>
      <c r="BE170" s="129"/>
      <c r="BF170" s="129"/>
      <c r="BG170" s="129"/>
    </row>
    <row r="171" spans="1:59" ht="22.5" outlineLevel="1" x14ac:dyDescent="0.2">
      <c r="A171" s="149">
        <v>75</v>
      </c>
      <c r="B171" s="150" t="s">
        <v>922</v>
      </c>
      <c r="C171" s="166" t="s">
        <v>920</v>
      </c>
      <c r="D171" s="151" t="s">
        <v>99</v>
      </c>
      <c r="E171" s="152">
        <v>12</v>
      </c>
      <c r="F171" s="153"/>
      <c r="G171" s="154">
        <f>ROUND(E171*F171,2)</f>
        <v>0</v>
      </c>
      <c r="H171" s="153">
        <v>0</v>
      </c>
      <c r="I171" s="154">
        <f>ROUND(E171*H171,2)</f>
        <v>0</v>
      </c>
      <c r="J171" s="153">
        <v>1035</v>
      </c>
      <c r="K171" s="154">
        <f>ROUND(E171*J171,2)</f>
        <v>12420</v>
      </c>
      <c r="L171" s="154">
        <v>21</v>
      </c>
      <c r="M171" s="154">
        <f>G171*(1+L171/100)</f>
        <v>0</v>
      </c>
      <c r="N171" s="154">
        <v>0</v>
      </c>
      <c r="O171" s="154">
        <f>ROUND(E171*N171,2)</f>
        <v>0</v>
      </c>
      <c r="P171" s="154">
        <v>0</v>
      </c>
      <c r="Q171" s="154">
        <f>ROUND(E171*P171,2)</f>
        <v>0</v>
      </c>
      <c r="R171" s="154"/>
      <c r="S171" s="155" t="s">
        <v>100</v>
      </c>
      <c r="T171" s="138">
        <v>0</v>
      </c>
      <c r="U171" s="138">
        <f>ROUND(E171*T171,2)</f>
        <v>0</v>
      </c>
      <c r="V171" s="138"/>
      <c r="W171" s="129" t="s">
        <v>978</v>
      </c>
      <c r="X171" s="129"/>
      <c r="Y171" s="129"/>
      <c r="Z171" s="129"/>
      <c r="AA171" s="129"/>
      <c r="AB171" s="129"/>
      <c r="AC171" s="129"/>
      <c r="AD171" s="129"/>
      <c r="AE171" s="129"/>
      <c r="AF171" s="129" t="s">
        <v>101</v>
      </c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</row>
    <row r="172" spans="1:59" ht="56.25" outlineLevel="1" x14ac:dyDescent="0.2">
      <c r="A172" s="136"/>
      <c r="B172" s="137"/>
      <c r="C172" s="237" t="s">
        <v>923</v>
      </c>
      <c r="D172" s="238"/>
      <c r="E172" s="238"/>
      <c r="F172" s="238"/>
      <c r="G172" s="2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 t="s">
        <v>103</v>
      </c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56" t="str">
        <f>C172</f>
        <v>Židle stavitelná vel. 4-6 , nosná konstrukce plochoovál 38 x 20 - trubka 25x 15 - povrchová úprava komaxit, barva žlutá RAL 1018,  sedák lakovaná překližka, stohovatelná, cena včetně montáže</v>
      </c>
      <c r="BA172" s="129"/>
      <c r="BB172" s="129"/>
      <c r="BC172" s="129"/>
      <c r="BD172" s="129"/>
      <c r="BE172" s="129"/>
      <c r="BF172" s="129"/>
      <c r="BG172" s="129"/>
    </row>
    <row r="173" spans="1:59" ht="22.5" outlineLevel="1" x14ac:dyDescent="0.2">
      <c r="A173" s="149">
        <v>76</v>
      </c>
      <c r="B173" s="150" t="s">
        <v>924</v>
      </c>
      <c r="C173" s="166" t="s">
        <v>476</v>
      </c>
      <c r="D173" s="151" t="s">
        <v>99</v>
      </c>
      <c r="E173" s="152">
        <v>1</v>
      </c>
      <c r="F173" s="153"/>
      <c r="G173" s="154">
        <f>ROUND(E173*F173,2)</f>
        <v>0</v>
      </c>
      <c r="H173" s="153">
        <v>0</v>
      </c>
      <c r="I173" s="154">
        <f>ROUND(E173*H173,2)</f>
        <v>0</v>
      </c>
      <c r="J173" s="153">
        <v>2295</v>
      </c>
      <c r="K173" s="154">
        <f>ROUND(E173*J173,2)</f>
        <v>2295</v>
      </c>
      <c r="L173" s="154">
        <v>21</v>
      </c>
      <c r="M173" s="154">
        <f>G173*(1+L173/100)</f>
        <v>0</v>
      </c>
      <c r="N173" s="154">
        <v>0</v>
      </c>
      <c r="O173" s="154">
        <f>ROUND(E173*N173,2)</f>
        <v>0</v>
      </c>
      <c r="P173" s="154">
        <v>0</v>
      </c>
      <c r="Q173" s="154">
        <f>ROUND(E173*P173,2)</f>
        <v>0</v>
      </c>
      <c r="R173" s="154"/>
      <c r="S173" s="155" t="s">
        <v>100</v>
      </c>
      <c r="T173" s="138">
        <v>0</v>
      </c>
      <c r="U173" s="138">
        <f>ROUND(E173*T173,2)</f>
        <v>0</v>
      </c>
      <c r="V173" s="138"/>
      <c r="W173" s="129" t="s">
        <v>978</v>
      </c>
      <c r="X173" s="129"/>
      <c r="Y173" s="129"/>
      <c r="Z173" s="129"/>
      <c r="AA173" s="129"/>
      <c r="AB173" s="129"/>
      <c r="AC173" s="129"/>
      <c r="AD173" s="129"/>
      <c r="AE173" s="129"/>
      <c r="AF173" s="129" t="s">
        <v>101</v>
      </c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</row>
    <row r="174" spans="1:59" ht="67.5" outlineLevel="1" x14ac:dyDescent="0.2">
      <c r="A174" s="136"/>
      <c r="B174" s="137"/>
      <c r="C174" s="237" t="s">
        <v>477</v>
      </c>
      <c r="D174" s="238"/>
      <c r="E174" s="238"/>
      <c r="F174" s="238"/>
      <c r="G174" s="2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 t="s">
        <v>103</v>
      </c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56" t="str">
        <f>C174</f>
        <v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v>
      </c>
      <c r="BA174" s="129"/>
      <c r="BB174" s="129"/>
      <c r="BC174" s="129"/>
      <c r="BD174" s="129"/>
      <c r="BE174" s="129"/>
      <c r="BF174" s="129"/>
      <c r="BG174" s="129"/>
    </row>
    <row r="175" spans="1:59" ht="22.5" outlineLevel="1" x14ac:dyDescent="0.2">
      <c r="A175" s="149">
        <v>77</v>
      </c>
      <c r="B175" s="150" t="s">
        <v>925</v>
      </c>
      <c r="C175" s="166" t="s">
        <v>926</v>
      </c>
      <c r="D175" s="151" t="s">
        <v>99</v>
      </c>
      <c r="E175" s="152">
        <v>14</v>
      </c>
      <c r="F175" s="153"/>
      <c r="G175" s="154">
        <f>ROUND(E175*F175,2)</f>
        <v>0</v>
      </c>
      <c r="H175" s="153">
        <v>0</v>
      </c>
      <c r="I175" s="154">
        <f>ROUND(E175*H175,2)</f>
        <v>0</v>
      </c>
      <c r="J175" s="153">
        <v>1840</v>
      </c>
      <c r="K175" s="154">
        <f>ROUND(E175*J175,2)</f>
        <v>25760</v>
      </c>
      <c r="L175" s="154">
        <v>21</v>
      </c>
      <c r="M175" s="154">
        <f>G175*(1+L175/100)</f>
        <v>0</v>
      </c>
      <c r="N175" s="154">
        <v>0</v>
      </c>
      <c r="O175" s="154">
        <f>ROUND(E175*N175,2)</f>
        <v>0</v>
      </c>
      <c r="P175" s="154">
        <v>0</v>
      </c>
      <c r="Q175" s="154">
        <f>ROUND(E175*P175,2)</f>
        <v>0</v>
      </c>
      <c r="R175" s="154"/>
      <c r="S175" s="155" t="s">
        <v>100</v>
      </c>
      <c r="T175" s="138">
        <v>0</v>
      </c>
      <c r="U175" s="138">
        <f>ROUND(E175*T175,2)</f>
        <v>0</v>
      </c>
      <c r="V175" s="138"/>
      <c r="W175" s="129" t="s">
        <v>978</v>
      </c>
      <c r="X175" s="129"/>
      <c r="Y175" s="129"/>
      <c r="Z175" s="129"/>
      <c r="AA175" s="129"/>
      <c r="AB175" s="129"/>
      <c r="AC175" s="129"/>
      <c r="AD175" s="129"/>
      <c r="AE175" s="129"/>
      <c r="AF175" s="129" t="s">
        <v>101</v>
      </c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</row>
    <row r="176" spans="1:59" ht="78.75" outlineLevel="1" x14ac:dyDescent="0.2">
      <c r="A176" s="136"/>
      <c r="B176" s="137"/>
      <c r="C176" s="237" t="s">
        <v>927</v>
      </c>
      <c r="D176" s="238"/>
      <c r="E176" s="238"/>
      <c r="F176" s="238"/>
      <c r="G176" s="2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 t="s">
        <v>103</v>
      </c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56" t="str">
        <f>C176</f>
        <v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v>
      </c>
      <c r="BA176" s="129"/>
      <c r="BB176" s="129"/>
      <c r="BC176" s="129"/>
      <c r="BD176" s="129"/>
      <c r="BE176" s="129"/>
      <c r="BF176" s="129"/>
      <c r="BG176" s="129"/>
    </row>
    <row r="177" spans="1:59" ht="22.5" outlineLevel="1" x14ac:dyDescent="0.2">
      <c r="A177" s="149">
        <v>78</v>
      </c>
      <c r="B177" s="150" t="s">
        <v>928</v>
      </c>
      <c r="C177" s="166" t="s">
        <v>929</v>
      </c>
      <c r="D177" s="151" t="s">
        <v>99</v>
      </c>
      <c r="E177" s="152">
        <v>8</v>
      </c>
      <c r="F177" s="153"/>
      <c r="G177" s="154">
        <f>ROUND(E177*F177,2)</f>
        <v>0</v>
      </c>
      <c r="H177" s="153">
        <v>0</v>
      </c>
      <c r="I177" s="154">
        <f>ROUND(E177*H177,2)</f>
        <v>0</v>
      </c>
      <c r="J177" s="153">
        <v>1524</v>
      </c>
      <c r="K177" s="154">
        <f>ROUND(E177*J177,2)</f>
        <v>12192</v>
      </c>
      <c r="L177" s="154">
        <v>21</v>
      </c>
      <c r="M177" s="154">
        <f>G177*(1+L177/100)</f>
        <v>0</v>
      </c>
      <c r="N177" s="154">
        <v>0</v>
      </c>
      <c r="O177" s="154">
        <f>ROUND(E177*N177,2)</f>
        <v>0</v>
      </c>
      <c r="P177" s="154">
        <v>0</v>
      </c>
      <c r="Q177" s="154">
        <f>ROUND(E177*P177,2)</f>
        <v>0</v>
      </c>
      <c r="R177" s="154"/>
      <c r="S177" s="155" t="s">
        <v>100</v>
      </c>
      <c r="T177" s="138">
        <v>0</v>
      </c>
      <c r="U177" s="138">
        <f>ROUND(E177*T177,2)</f>
        <v>0</v>
      </c>
      <c r="V177" s="138"/>
      <c r="W177" s="129" t="s">
        <v>978</v>
      </c>
      <c r="X177" s="129"/>
      <c r="Y177" s="129"/>
      <c r="Z177" s="129"/>
      <c r="AA177" s="129"/>
      <c r="AB177" s="129"/>
      <c r="AC177" s="129"/>
      <c r="AD177" s="129"/>
      <c r="AE177" s="129"/>
      <c r="AF177" s="129" t="s">
        <v>101</v>
      </c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</row>
    <row r="178" spans="1:59" ht="78.75" outlineLevel="1" x14ac:dyDescent="0.2">
      <c r="A178" s="136"/>
      <c r="B178" s="137"/>
      <c r="C178" s="237" t="s">
        <v>930</v>
      </c>
      <c r="D178" s="238"/>
      <c r="E178" s="238"/>
      <c r="F178" s="238"/>
      <c r="G178" s="2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 t="s">
        <v>103</v>
      </c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56" t="str">
        <f>C178</f>
        <v>Pevná kovová konstrukce plochoovál 38/20, v kombinaci s trubkou, rozměr desky 670x510mm. Dva šrouby pro vyrovnání nerovností podlahy.  Velikosti 3-6. Povrchová úprava kovové konstrukce komaxit, barva žlutá RAL 1018. Pracovní deska LTD 18mm , ABS hrany 2mm, dezén lamina světlé dřevo - javor, cena včetně montáže</v>
      </c>
      <c r="BA178" s="129"/>
      <c r="BB178" s="129"/>
      <c r="BC178" s="129"/>
      <c r="BD178" s="129"/>
      <c r="BE178" s="129"/>
      <c r="BF178" s="129"/>
      <c r="BG178" s="129"/>
    </row>
    <row r="179" spans="1:59" ht="22.5" outlineLevel="1" x14ac:dyDescent="0.2">
      <c r="A179" s="149">
        <v>79</v>
      </c>
      <c r="B179" s="150" t="s">
        <v>931</v>
      </c>
      <c r="C179" s="166" t="s">
        <v>485</v>
      </c>
      <c r="D179" s="151" t="s">
        <v>99</v>
      </c>
      <c r="E179" s="152">
        <v>1</v>
      </c>
      <c r="F179" s="153"/>
      <c r="G179" s="154">
        <f>ROUND(E179*F179,2)</f>
        <v>0</v>
      </c>
      <c r="H179" s="153">
        <v>0</v>
      </c>
      <c r="I179" s="154">
        <f>ROUND(E179*H179,2)</f>
        <v>0</v>
      </c>
      <c r="J179" s="153">
        <v>3090</v>
      </c>
      <c r="K179" s="154">
        <f>ROUND(E179*J179,2)</f>
        <v>3090</v>
      </c>
      <c r="L179" s="154">
        <v>21</v>
      </c>
      <c r="M179" s="154">
        <f>G179*(1+L179/100)</f>
        <v>0</v>
      </c>
      <c r="N179" s="154">
        <v>0</v>
      </c>
      <c r="O179" s="154">
        <f>ROUND(E179*N179,2)</f>
        <v>0</v>
      </c>
      <c r="P179" s="154">
        <v>0</v>
      </c>
      <c r="Q179" s="154">
        <f>ROUND(E179*P179,2)</f>
        <v>0</v>
      </c>
      <c r="R179" s="154"/>
      <c r="S179" s="155" t="s">
        <v>100</v>
      </c>
      <c r="T179" s="138">
        <v>0</v>
      </c>
      <c r="U179" s="138">
        <f>ROUND(E179*T179,2)</f>
        <v>0</v>
      </c>
      <c r="V179" s="138"/>
      <c r="W179" s="129" t="s">
        <v>978</v>
      </c>
      <c r="X179" s="129"/>
      <c r="Y179" s="129"/>
      <c r="Z179" s="129"/>
      <c r="AA179" s="129"/>
      <c r="AB179" s="129"/>
      <c r="AC179" s="129"/>
      <c r="AD179" s="129"/>
      <c r="AE179" s="129"/>
      <c r="AF179" s="129" t="s">
        <v>101</v>
      </c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</row>
    <row r="180" spans="1:59" ht="78.75" outlineLevel="1" x14ac:dyDescent="0.2">
      <c r="A180" s="136"/>
      <c r="B180" s="137"/>
      <c r="C180" s="237" t="s">
        <v>486</v>
      </c>
      <c r="D180" s="238"/>
      <c r="E180" s="238"/>
      <c r="F180" s="238"/>
      <c r="G180" s="2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 t="s">
        <v>103</v>
      </c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56" t="str">
        <f>C180</f>
        <v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v>
      </c>
      <c r="BA180" s="129"/>
      <c r="BB180" s="129"/>
      <c r="BC180" s="129"/>
      <c r="BD180" s="129"/>
      <c r="BE180" s="129"/>
      <c r="BF180" s="129"/>
      <c r="BG180" s="129"/>
    </row>
    <row r="181" spans="1:59" ht="22.5" outlineLevel="1" x14ac:dyDescent="0.2">
      <c r="A181" s="149">
        <v>80</v>
      </c>
      <c r="B181" s="150" t="s">
        <v>932</v>
      </c>
      <c r="C181" s="166" t="s">
        <v>933</v>
      </c>
      <c r="D181" s="151" t="s">
        <v>99</v>
      </c>
      <c r="E181" s="152">
        <v>6</v>
      </c>
      <c r="F181" s="153"/>
      <c r="G181" s="154">
        <f>ROUND(E181*F181,2)</f>
        <v>0</v>
      </c>
      <c r="H181" s="153">
        <v>0</v>
      </c>
      <c r="I181" s="154">
        <f>ROUND(E181*H181,2)</f>
        <v>0</v>
      </c>
      <c r="J181" s="153">
        <v>2290</v>
      </c>
      <c r="K181" s="154">
        <f>ROUND(E181*J181,2)</f>
        <v>13740</v>
      </c>
      <c r="L181" s="154">
        <v>21</v>
      </c>
      <c r="M181" s="154">
        <f>G181*(1+L181/100)</f>
        <v>0</v>
      </c>
      <c r="N181" s="154">
        <v>0</v>
      </c>
      <c r="O181" s="154">
        <f>ROUND(E181*N181,2)</f>
        <v>0</v>
      </c>
      <c r="P181" s="154">
        <v>0</v>
      </c>
      <c r="Q181" s="154">
        <f>ROUND(E181*P181,2)</f>
        <v>0</v>
      </c>
      <c r="R181" s="154"/>
      <c r="S181" s="155" t="s">
        <v>100</v>
      </c>
      <c r="T181" s="138">
        <v>0</v>
      </c>
      <c r="U181" s="138">
        <f>ROUND(E181*T181,2)</f>
        <v>0</v>
      </c>
      <c r="V181" s="138"/>
      <c r="W181" s="129" t="s">
        <v>978</v>
      </c>
      <c r="X181" s="129"/>
      <c r="Y181" s="129"/>
      <c r="Z181" s="129"/>
      <c r="AA181" s="129"/>
      <c r="AB181" s="129"/>
      <c r="AC181" s="129"/>
      <c r="AD181" s="129"/>
      <c r="AE181" s="129"/>
      <c r="AF181" s="129" t="s">
        <v>101</v>
      </c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</row>
    <row r="182" spans="1:59" ht="45" outlineLevel="1" x14ac:dyDescent="0.2">
      <c r="A182" s="136"/>
      <c r="B182" s="137"/>
      <c r="C182" s="237" t="s">
        <v>934</v>
      </c>
      <c r="D182" s="238"/>
      <c r="E182" s="238"/>
      <c r="F182" s="238"/>
      <c r="G182" s="2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 t="s">
        <v>103</v>
      </c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56" t="str">
        <f>C182</f>
        <v>Čtyřnohá stolička s kovovou čtyřnohou konstrukcí, sedák průměr 320mm čalouněný, výška sedáku šroubovatelná  580 - 750mm, čalounění koženka - barva tyrkysová modrá, cena včetně montáže</v>
      </c>
      <c r="BA182" s="129"/>
      <c r="BB182" s="129"/>
      <c r="BC182" s="129"/>
      <c r="BD182" s="129"/>
      <c r="BE182" s="129"/>
      <c r="BF182" s="129"/>
      <c r="BG182" s="129"/>
    </row>
    <row r="183" spans="1:59" ht="22.5" outlineLevel="1" x14ac:dyDescent="0.2">
      <c r="A183" s="149">
        <v>81</v>
      </c>
      <c r="B183" s="150" t="s">
        <v>935</v>
      </c>
      <c r="C183" s="166" t="s">
        <v>488</v>
      </c>
      <c r="D183" s="151" t="s">
        <v>99</v>
      </c>
      <c r="E183" s="152">
        <v>2</v>
      </c>
      <c r="F183" s="153"/>
      <c r="G183" s="154">
        <f>ROUND(E183*F183,2)</f>
        <v>0</v>
      </c>
      <c r="H183" s="153">
        <v>0</v>
      </c>
      <c r="I183" s="154">
        <f>ROUND(E183*H183,2)</f>
        <v>0</v>
      </c>
      <c r="J183" s="153">
        <v>2224</v>
      </c>
      <c r="K183" s="154">
        <f>ROUND(E183*J183,2)</f>
        <v>4448</v>
      </c>
      <c r="L183" s="154">
        <v>21</v>
      </c>
      <c r="M183" s="154">
        <f>G183*(1+L183/100)</f>
        <v>0</v>
      </c>
      <c r="N183" s="154">
        <v>0</v>
      </c>
      <c r="O183" s="154">
        <f>ROUND(E183*N183,2)</f>
        <v>0</v>
      </c>
      <c r="P183" s="154">
        <v>0</v>
      </c>
      <c r="Q183" s="154">
        <f>ROUND(E183*P183,2)</f>
        <v>0</v>
      </c>
      <c r="R183" s="154"/>
      <c r="S183" s="155" t="s">
        <v>100</v>
      </c>
      <c r="T183" s="138">
        <v>0</v>
      </c>
      <c r="U183" s="138">
        <f>ROUND(E183*T183,2)</f>
        <v>0</v>
      </c>
      <c r="V183" s="138"/>
      <c r="W183" s="129" t="s">
        <v>978</v>
      </c>
      <c r="X183" s="129"/>
      <c r="Y183" s="129"/>
      <c r="Z183" s="129"/>
      <c r="AA183" s="129"/>
      <c r="AB183" s="129"/>
      <c r="AC183" s="129"/>
      <c r="AD183" s="129"/>
      <c r="AE183" s="129"/>
      <c r="AF183" s="129" t="s">
        <v>101</v>
      </c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</row>
    <row r="184" spans="1:59" ht="22.5" outlineLevel="1" x14ac:dyDescent="0.2">
      <c r="A184" s="136"/>
      <c r="B184" s="137"/>
      <c r="C184" s="237" t="s">
        <v>489</v>
      </c>
      <c r="D184" s="238"/>
      <c r="E184" s="238"/>
      <c r="F184" s="238"/>
      <c r="G184" s="2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 t="s">
        <v>103</v>
      </c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</row>
    <row r="185" spans="1:59" ht="22.5" outlineLevel="1" x14ac:dyDescent="0.2">
      <c r="A185" s="136"/>
      <c r="B185" s="137"/>
      <c r="C185" s="235" t="s">
        <v>490</v>
      </c>
      <c r="D185" s="236"/>
      <c r="E185" s="236"/>
      <c r="F185" s="236"/>
      <c r="G185" s="236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 t="s">
        <v>103</v>
      </c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</row>
    <row r="186" spans="1:59" outlineLevel="1" x14ac:dyDescent="0.2">
      <c r="A186" s="136"/>
      <c r="B186" s="137"/>
      <c r="C186" s="235" t="s">
        <v>671</v>
      </c>
      <c r="D186" s="236"/>
      <c r="E186" s="236"/>
      <c r="F186" s="236"/>
      <c r="G186" s="236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 t="s">
        <v>103</v>
      </c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</row>
    <row r="187" spans="1:59" outlineLevel="1" x14ac:dyDescent="0.2">
      <c r="A187" s="136"/>
      <c r="B187" s="137"/>
      <c r="C187" s="235" t="s">
        <v>491</v>
      </c>
      <c r="D187" s="236"/>
      <c r="E187" s="236"/>
      <c r="F187" s="236"/>
      <c r="G187" s="236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 t="s">
        <v>103</v>
      </c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</row>
    <row r="188" spans="1:59" outlineLevel="1" x14ac:dyDescent="0.2">
      <c r="A188" s="136"/>
      <c r="B188" s="137"/>
      <c r="C188" s="235" t="s">
        <v>492</v>
      </c>
      <c r="D188" s="236"/>
      <c r="E188" s="236"/>
      <c r="F188" s="236"/>
      <c r="G188" s="236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 t="s">
        <v>103</v>
      </c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</row>
    <row r="189" spans="1:59" outlineLevel="1" x14ac:dyDescent="0.2">
      <c r="A189" s="136"/>
      <c r="B189" s="137"/>
      <c r="C189" s="235" t="s">
        <v>493</v>
      </c>
      <c r="D189" s="236"/>
      <c r="E189" s="236"/>
      <c r="F189" s="236"/>
      <c r="G189" s="236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 t="s">
        <v>103</v>
      </c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</row>
    <row r="190" spans="1:59" ht="22.5" outlineLevel="1" x14ac:dyDescent="0.2">
      <c r="A190" s="149">
        <v>82</v>
      </c>
      <c r="B190" s="150" t="s">
        <v>936</v>
      </c>
      <c r="C190" s="166" t="s">
        <v>506</v>
      </c>
      <c r="D190" s="151" t="s">
        <v>99</v>
      </c>
      <c r="E190" s="152">
        <v>1</v>
      </c>
      <c r="F190" s="153"/>
      <c r="G190" s="154">
        <f>ROUND(E190*F190,2)</f>
        <v>0</v>
      </c>
      <c r="H190" s="153">
        <v>0</v>
      </c>
      <c r="I190" s="154">
        <f>ROUND(E190*H190,2)</f>
        <v>0</v>
      </c>
      <c r="J190" s="153">
        <v>21033</v>
      </c>
      <c r="K190" s="154">
        <f>ROUND(E190*J190,2)</f>
        <v>21033</v>
      </c>
      <c r="L190" s="154">
        <v>21</v>
      </c>
      <c r="M190" s="154">
        <f>G190*(1+L190/100)</f>
        <v>0</v>
      </c>
      <c r="N190" s="154">
        <v>0</v>
      </c>
      <c r="O190" s="154">
        <f>ROUND(E190*N190,2)</f>
        <v>0</v>
      </c>
      <c r="P190" s="154">
        <v>0</v>
      </c>
      <c r="Q190" s="154">
        <f>ROUND(E190*P190,2)</f>
        <v>0</v>
      </c>
      <c r="R190" s="154"/>
      <c r="S190" s="155" t="s">
        <v>100</v>
      </c>
      <c r="T190" s="138">
        <v>0</v>
      </c>
      <c r="U190" s="138">
        <f>ROUND(E190*T190,2)</f>
        <v>0</v>
      </c>
      <c r="V190" s="138"/>
      <c r="W190" s="129" t="s">
        <v>978</v>
      </c>
      <c r="X190" s="129"/>
      <c r="Y190" s="129"/>
      <c r="Z190" s="129"/>
      <c r="AA190" s="129"/>
      <c r="AB190" s="129"/>
      <c r="AC190" s="129"/>
      <c r="AD190" s="129"/>
      <c r="AE190" s="129"/>
      <c r="AF190" s="129" t="s">
        <v>101</v>
      </c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</row>
    <row r="191" spans="1:59" ht="56.25" outlineLevel="1" x14ac:dyDescent="0.2">
      <c r="A191" s="136"/>
      <c r="B191" s="137"/>
      <c r="C191" s="237" t="s">
        <v>507</v>
      </c>
      <c r="D191" s="238"/>
      <c r="E191" s="238"/>
      <c r="F191" s="238"/>
      <c r="G191" s="2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 t="s">
        <v>103</v>
      </c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56" t="str">
        <f>C191</f>
        <v>Desková nástěnná tabule pro popis křídou a fixem, magnetická, rozměr v zavřeném stavu 1000 x 2000 mm, materiál keramika, barva zelená, pojezd na hliníkových pylonech, velmi lehký posuv. cena včetně montáže</v>
      </c>
      <c r="BA191" s="129"/>
      <c r="BB191" s="129"/>
      <c r="BC191" s="129"/>
      <c r="BD191" s="129"/>
      <c r="BE191" s="129"/>
      <c r="BF191" s="129"/>
      <c r="BG191" s="129"/>
    </row>
    <row r="192" spans="1:59" ht="90" outlineLevel="1" x14ac:dyDescent="0.2">
      <c r="A192" s="136"/>
      <c r="B192" s="137"/>
      <c r="C192" s="235" t="s">
        <v>508</v>
      </c>
      <c r="D192" s="236"/>
      <c r="E192" s="236"/>
      <c r="F192" s="236"/>
      <c r="G192" s="236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 t="s">
        <v>103</v>
      </c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56" t="str">
        <f>C192</f>
        <v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192" s="129"/>
      <c r="BB192" s="129"/>
      <c r="BC192" s="129"/>
      <c r="BD192" s="129"/>
      <c r="BE192" s="129"/>
      <c r="BF192" s="129"/>
      <c r="BG192" s="129"/>
    </row>
    <row r="193" spans="1:59" ht="22.5" outlineLevel="1" x14ac:dyDescent="0.2">
      <c r="A193" s="149">
        <v>83</v>
      </c>
      <c r="B193" s="150" t="s">
        <v>937</v>
      </c>
      <c r="C193" s="166" t="s">
        <v>510</v>
      </c>
      <c r="D193" s="151" t="s">
        <v>99</v>
      </c>
      <c r="E193" s="152">
        <v>1</v>
      </c>
      <c r="F193" s="153"/>
      <c r="G193" s="154">
        <f>ROUND(E193*F193,2)</f>
        <v>0</v>
      </c>
      <c r="H193" s="153">
        <v>0</v>
      </c>
      <c r="I193" s="154">
        <f>ROUND(E193*H193,2)</f>
        <v>0</v>
      </c>
      <c r="J193" s="153">
        <v>30300</v>
      </c>
      <c r="K193" s="154">
        <f>ROUND(E193*J193,2)</f>
        <v>30300</v>
      </c>
      <c r="L193" s="154">
        <v>21</v>
      </c>
      <c r="M193" s="154">
        <f>G193*(1+L193/100)</f>
        <v>0</v>
      </c>
      <c r="N193" s="154">
        <v>0</v>
      </c>
      <c r="O193" s="154">
        <f>ROUND(E193*N193,2)</f>
        <v>0</v>
      </c>
      <c r="P193" s="154">
        <v>0</v>
      </c>
      <c r="Q193" s="154">
        <f>ROUND(E193*P193,2)</f>
        <v>0</v>
      </c>
      <c r="R193" s="154"/>
      <c r="S193" s="155" t="s">
        <v>100</v>
      </c>
      <c r="T193" s="138">
        <v>0</v>
      </c>
      <c r="U193" s="138">
        <f>ROUND(E193*T193,2)</f>
        <v>0</v>
      </c>
      <c r="V193" s="138"/>
      <c r="W193" s="129" t="s">
        <v>978</v>
      </c>
      <c r="X193" s="129"/>
      <c r="Y193" s="129"/>
      <c r="Z193" s="129"/>
      <c r="AA193" s="129"/>
      <c r="AB193" s="129"/>
      <c r="AC193" s="129"/>
      <c r="AD193" s="129"/>
      <c r="AE193" s="129"/>
      <c r="AF193" s="129" t="s">
        <v>101</v>
      </c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</row>
    <row r="194" spans="1:59" ht="101.25" outlineLevel="1" x14ac:dyDescent="0.2">
      <c r="A194" s="136"/>
      <c r="B194" s="137"/>
      <c r="C194" s="237" t="s">
        <v>511</v>
      </c>
      <c r="D194" s="238"/>
      <c r="E194" s="238"/>
      <c r="F194" s="238"/>
      <c r="G194" s="2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 t="s">
        <v>103</v>
      </c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56" t="str">
        <f>C194</f>
        <v>Formát 4:3, úhlopříčka aktivní plochy 200cm, komunikace USB, ovládání bezbateriovými pery,povrch vhodný pro projekci, ActivArena - 2 uživatelé současně, každý vlasní nástrojová lišta, integrované ozvučení aktivním reproduktorem, 4x vstup, linkový výstup.Interaktivní tabule musí být kompatabilní se stávajícími tabulemi Activboard a souvisejícím softwarem a harwarem.Záruka 60 měsíců</v>
      </c>
      <c r="BA194" s="129"/>
      <c r="BB194" s="129"/>
      <c r="BC194" s="129"/>
      <c r="BD194" s="129"/>
      <c r="BE194" s="129"/>
      <c r="BF194" s="129"/>
      <c r="BG194" s="129"/>
    </row>
    <row r="195" spans="1:59" ht="22.5" outlineLevel="1" x14ac:dyDescent="0.2">
      <c r="A195" s="149">
        <v>84</v>
      </c>
      <c r="B195" s="150" t="s">
        <v>938</v>
      </c>
      <c r="C195" s="166" t="s">
        <v>513</v>
      </c>
      <c r="D195" s="151" t="s">
        <v>99</v>
      </c>
      <c r="E195" s="152">
        <v>1</v>
      </c>
      <c r="F195" s="153"/>
      <c r="G195" s="154">
        <f>ROUND(E195*F195,2)</f>
        <v>0</v>
      </c>
      <c r="H195" s="153">
        <v>0</v>
      </c>
      <c r="I195" s="154">
        <f>ROUND(E195*H195,2)</f>
        <v>0</v>
      </c>
      <c r="J195" s="153">
        <v>16000</v>
      </c>
      <c r="K195" s="154">
        <f>ROUND(E195*J195,2)</f>
        <v>16000</v>
      </c>
      <c r="L195" s="154">
        <v>21</v>
      </c>
      <c r="M195" s="154">
        <f>G195*(1+L195/100)</f>
        <v>0</v>
      </c>
      <c r="N195" s="154">
        <v>0</v>
      </c>
      <c r="O195" s="154">
        <f>ROUND(E195*N195,2)</f>
        <v>0</v>
      </c>
      <c r="P195" s="154">
        <v>0</v>
      </c>
      <c r="Q195" s="154">
        <f>ROUND(E195*P195,2)</f>
        <v>0</v>
      </c>
      <c r="R195" s="154"/>
      <c r="S195" s="155" t="s">
        <v>100</v>
      </c>
      <c r="T195" s="138">
        <v>0</v>
      </c>
      <c r="U195" s="138">
        <f>ROUND(E195*T195,2)</f>
        <v>0</v>
      </c>
      <c r="V195" s="138"/>
      <c r="W195" s="129" t="s">
        <v>978</v>
      </c>
      <c r="X195" s="129"/>
      <c r="Y195" s="129"/>
      <c r="Z195" s="129"/>
      <c r="AA195" s="129"/>
      <c r="AB195" s="129"/>
      <c r="AC195" s="129"/>
      <c r="AD195" s="129"/>
      <c r="AE195" s="129"/>
      <c r="AF195" s="129" t="s">
        <v>101</v>
      </c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</row>
    <row r="196" spans="1:59" outlineLevel="1" x14ac:dyDescent="0.2">
      <c r="A196" s="136"/>
      <c r="B196" s="137"/>
      <c r="C196" s="237" t="s">
        <v>514</v>
      </c>
      <c r="D196" s="238"/>
      <c r="E196" s="238"/>
      <c r="F196" s="238"/>
      <c r="G196" s="2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 t="s">
        <v>103</v>
      </c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</row>
    <row r="197" spans="1:59" outlineLevel="1" x14ac:dyDescent="0.2">
      <c r="A197" s="136"/>
      <c r="B197" s="137"/>
      <c r="C197" s="235" t="s">
        <v>515</v>
      </c>
      <c r="D197" s="236"/>
      <c r="E197" s="236"/>
      <c r="F197" s="236"/>
      <c r="G197" s="236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 t="s">
        <v>103</v>
      </c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</row>
    <row r="198" spans="1:59" outlineLevel="1" x14ac:dyDescent="0.2">
      <c r="A198" s="136"/>
      <c r="B198" s="137"/>
      <c r="C198" s="235" t="s">
        <v>516</v>
      </c>
      <c r="D198" s="236"/>
      <c r="E198" s="236"/>
      <c r="F198" s="236"/>
      <c r="G198" s="236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 t="s">
        <v>103</v>
      </c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</row>
    <row r="199" spans="1:59" outlineLevel="1" x14ac:dyDescent="0.2">
      <c r="A199" s="136"/>
      <c r="B199" s="137"/>
      <c r="C199" s="235" t="s">
        <v>517</v>
      </c>
      <c r="D199" s="236"/>
      <c r="E199" s="236"/>
      <c r="F199" s="236"/>
      <c r="G199" s="236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 t="s">
        <v>103</v>
      </c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</row>
    <row r="200" spans="1:59" outlineLevel="1" x14ac:dyDescent="0.2">
      <c r="A200" s="136"/>
      <c r="B200" s="137"/>
      <c r="C200" s="235" t="s">
        <v>518</v>
      </c>
      <c r="D200" s="236"/>
      <c r="E200" s="236"/>
      <c r="F200" s="236"/>
      <c r="G200" s="236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 t="s">
        <v>103</v>
      </c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</row>
    <row r="201" spans="1:59" ht="22.5" outlineLevel="1" x14ac:dyDescent="0.2">
      <c r="A201" s="136"/>
      <c r="B201" s="137"/>
      <c r="C201" s="235" t="s">
        <v>519</v>
      </c>
      <c r="D201" s="236"/>
      <c r="E201" s="236"/>
      <c r="F201" s="236"/>
      <c r="G201" s="236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 t="s">
        <v>103</v>
      </c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</row>
    <row r="202" spans="1:59" outlineLevel="1" x14ac:dyDescent="0.2">
      <c r="A202" s="136"/>
      <c r="B202" s="137"/>
      <c r="C202" s="235" t="s">
        <v>520</v>
      </c>
      <c r="D202" s="236"/>
      <c r="E202" s="236"/>
      <c r="F202" s="236"/>
      <c r="G202" s="236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 t="s">
        <v>103</v>
      </c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</row>
    <row r="203" spans="1:59" ht="22.5" outlineLevel="1" x14ac:dyDescent="0.2">
      <c r="A203" s="149">
        <v>85</v>
      </c>
      <c r="B203" s="150" t="s">
        <v>939</v>
      </c>
      <c r="C203" s="166" t="s">
        <v>522</v>
      </c>
      <c r="D203" s="151" t="s">
        <v>99</v>
      </c>
      <c r="E203" s="152">
        <v>1</v>
      </c>
      <c r="F203" s="153"/>
      <c r="G203" s="154">
        <f>ROUND(E203*F203,2)</f>
        <v>0</v>
      </c>
      <c r="H203" s="153">
        <v>0</v>
      </c>
      <c r="I203" s="154">
        <f>ROUND(E203*H203,2)</f>
        <v>0</v>
      </c>
      <c r="J203" s="153">
        <v>1500</v>
      </c>
      <c r="K203" s="154">
        <f>ROUND(E203*J203,2)</f>
        <v>1500</v>
      </c>
      <c r="L203" s="154">
        <v>21</v>
      </c>
      <c r="M203" s="154">
        <f>G203*(1+L203/100)</f>
        <v>0</v>
      </c>
      <c r="N203" s="154">
        <v>0</v>
      </c>
      <c r="O203" s="154">
        <f>ROUND(E203*N203,2)</f>
        <v>0</v>
      </c>
      <c r="P203" s="154">
        <v>0</v>
      </c>
      <c r="Q203" s="154">
        <f>ROUND(E203*P203,2)</f>
        <v>0</v>
      </c>
      <c r="R203" s="154"/>
      <c r="S203" s="155" t="s">
        <v>100</v>
      </c>
      <c r="T203" s="138">
        <v>0</v>
      </c>
      <c r="U203" s="138">
        <f>ROUND(E203*T203,2)</f>
        <v>0</v>
      </c>
      <c r="V203" s="138"/>
      <c r="W203" s="129" t="s">
        <v>978</v>
      </c>
      <c r="X203" s="129"/>
      <c r="Y203" s="129"/>
      <c r="Z203" s="129"/>
      <c r="AA203" s="129"/>
      <c r="AB203" s="129"/>
      <c r="AC203" s="129"/>
      <c r="AD203" s="129"/>
      <c r="AE203" s="129"/>
      <c r="AF203" s="129" t="s">
        <v>101</v>
      </c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</row>
    <row r="204" spans="1:59" outlineLevel="1" x14ac:dyDescent="0.2">
      <c r="A204" s="136"/>
      <c r="B204" s="137"/>
      <c r="C204" s="237" t="s">
        <v>523</v>
      </c>
      <c r="D204" s="238"/>
      <c r="E204" s="238"/>
      <c r="F204" s="238"/>
      <c r="G204" s="2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 t="s">
        <v>103</v>
      </c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</row>
    <row r="205" spans="1:59" ht="22.5" outlineLevel="1" x14ac:dyDescent="0.2">
      <c r="A205" s="149">
        <v>86</v>
      </c>
      <c r="B205" s="150" t="s">
        <v>940</v>
      </c>
      <c r="C205" s="166" t="s">
        <v>525</v>
      </c>
      <c r="D205" s="151" t="s">
        <v>99</v>
      </c>
      <c r="E205" s="152">
        <v>1</v>
      </c>
      <c r="F205" s="153"/>
      <c r="G205" s="154">
        <f>ROUND(E205*F205,2)</f>
        <v>0</v>
      </c>
      <c r="H205" s="153">
        <v>0</v>
      </c>
      <c r="I205" s="154">
        <f>ROUND(E205*H205,2)</f>
        <v>0</v>
      </c>
      <c r="J205" s="153">
        <v>21490</v>
      </c>
      <c r="K205" s="154">
        <f>ROUND(E205*J205,2)</f>
        <v>21490</v>
      </c>
      <c r="L205" s="154">
        <v>21</v>
      </c>
      <c r="M205" s="154">
        <f>G205*(1+L205/100)</f>
        <v>0</v>
      </c>
      <c r="N205" s="154">
        <v>0</v>
      </c>
      <c r="O205" s="154">
        <f>ROUND(E205*N205,2)</f>
        <v>0</v>
      </c>
      <c r="P205" s="154">
        <v>0</v>
      </c>
      <c r="Q205" s="154">
        <f>ROUND(E205*P205,2)</f>
        <v>0</v>
      </c>
      <c r="R205" s="154"/>
      <c r="S205" s="155" t="s">
        <v>100</v>
      </c>
      <c r="T205" s="138">
        <v>0</v>
      </c>
      <c r="U205" s="138">
        <f>ROUND(E205*T205,2)</f>
        <v>0</v>
      </c>
      <c r="V205" s="138"/>
      <c r="W205" s="129" t="s">
        <v>978</v>
      </c>
      <c r="X205" s="129"/>
      <c r="Y205" s="129"/>
      <c r="Z205" s="129"/>
      <c r="AA205" s="129"/>
      <c r="AB205" s="129"/>
      <c r="AC205" s="129"/>
      <c r="AD205" s="129"/>
      <c r="AE205" s="129"/>
      <c r="AF205" s="129" t="s">
        <v>101</v>
      </c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</row>
    <row r="206" spans="1:59" outlineLevel="1" x14ac:dyDescent="0.2">
      <c r="A206" s="136"/>
      <c r="B206" s="137"/>
      <c r="C206" s="237" t="s">
        <v>526</v>
      </c>
      <c r="D206" s="238"/>
      <c r="E206" s="238"/>
      <c r="F206" s="238"/>
      <c r="G206" s="2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 t="s">
        <v>103</v>
      </c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</row>
    <row r="207" spans="1:59" outlineLevel="1" x14ac:dyDescent="0.2">
      <c r="A207" s="136"/>
      <c r="B207" s="137"/>
      <c r="C207" s="235" t="s">
        <v>527</v>
      </c>
      <c r="D207" s="236"/>
      <c r="E207" s="236"/>
      <c r="F207" s="236"/>
      <c r="G207" s="236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 t="s">
        <v>103</v>
      </c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</row>
    <row r="208" spans="1:59" outlineLevel="1" x14ac:dyDescent="0.2">
      <c r="A208" s="136"/>
      <c r="B208" s="137"/>
      <c r="C208" s="235" t="s">
        <v>528</v>
      </c>
      <c r="D208" s="236"/>
      <c r="E208" s="236"/>
      <c r="F208" s="236"/>
      <c r="G208" s="236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 t="s">
        <v>103</v>
      </c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</row>
    <row r="209" spans="1:59" outlineLevel="1" x14ac:dyDescent="0.2">
      <c r="A209" s="136"/>
      <c r="B209" s="137"/>
      <c r="C209" s="235" t="s">
        <v>529</v>
      </c>
      <c r="D209" s="236"/>
      <c r="E209" s="236"/>
      <c r="F209" s="236"/>
      <c r="G209" s="236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 t="s">
        <v>103</v>
      </c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</row>
    <row r="210" spans="1:59" outlineLevel="1" x14ac:dyDescent="0.2">
      <c r="A210" s="136"/>
      <c r="B210" s="137"/>
      <c r="C210" s="235" t="s">
        <v>530</v>
      </c>
      <c r="D210" s="236"/>
      <c r="E210" s="236"/>
      <c r="F210" s="236"/>
      <c r="G210" s="236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 t="s">
        <v>103</v>
      </c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</row>
    <row r="211" spans="1:59" outlineLevel="1" x14ac:dyDescent="0.2">
      <c r="A211" s="136"/>
      <c r="B211" s="137"/>
      <c r="C211" s="235" t="s">
        <v>531</v>
      </c>
      <c r="D211" s="236"/>
      <c r="E211" s="236"/>
      <c r="F211" s="236"/>
      <c r="G211" s="236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 t="s">
        <v>103</v>
      </c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</row>
    <row r="212" spans="1:59" outlineLevel="1" x14ac:dyDescent="0.2">
      <c r="A212" s="136"/>
      <c r="B212" s="137"/>
      <c r="C212" s="235" t="s">
        <v>532</v>
      </c>
      <c r="D212" s="236"/>
      <c r="E212" s="236"/>
      <c r="F212" s="236"/>
      <c r="G212" s="236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 t="s">
        <v>103</v>
      </c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</row>
    <row r="213" spans="1:59" outlineLevel="1" x14ac:dyDescent="0.2">
      <c r="A213" s="136"/>
      <c r="B213" s="137"/>
      <c r="C213" s="235" t="s">
        <v>533</v>
      </c>
      <c r="D213" s="236"/>
      <c r="E213" s="236"/>
      <c r="F213" s="236"/>
      <c r="G213" s="236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 t="s">
        <v>103</v>
      </c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</row>
    <row r="214" spans="1:59" outlineLevel="1" x14ac:dyDescent="0.2">
      <c r="A214" s="136"/>
      <c r="B214" s="137"/>
      <c r="C214" s="235" t="s">
        <v>534</v>
      </c>
      <c r="D214" s="236"/>
      <c r="E214" s="236"/>
      <c r="F214" s="236"/>
      <c r="G214" s="236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 t="s">
        <v>103</v>
      </c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</row>
    <row r="215" spans="1:59" outlineLevel="1" x14ac:dyDescent="0.2">
      <c r="A215" s="136"/>
      <c r="B215" s="137"/>
      <c r="C215" s="235" t="s">
        <v>535</v>
      </c>
      <c r="D215" s="236"/>
      <c r="E215" s="236"/>
      <c r="F215" s="236"/>
      <c r="G215" s="236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 t="s">
        <v>103</v>
      </c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</row>
    <row r="216" spans="1:59" outlineLevel="1" x14ac:dyDescent="0.2">
      <c r="A216" s="136"/>
      <c r="B216" s="137"/>
      <c r="C216" s="235" t="s">
        <v>536</v>
      </c>
      <c r="D216" s="236"/>
      <c r="E216" s="236"/>
      <c r="F216" s="236"/>
      <c r="G216" s="236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 t="s">
        <v>103</v>
      </c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</row>
    <row r="217" spans="1:59" outlineLevel="1" x14ac:dyDescent="0.2">
      <c r="A217" s="136"/>
      <c r="B217" s="137"/>
      <c r="C217" s="235" t="s">
        <v>537</v>
      </c>
      <c r="D217" s="236"/>
      <c r="E217" s="236"/>
      <c r="F217" s="236"/>
      <c r="G217" s="236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 t="s">
        <v>103</v>
      </c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</row>
    <row r="218" spans="1:59" outlineLevel="1" x14ac:dyDescent="0.2">
      <c r="A218" s="136"/>
      <c r="B218" s="137"/>
      <c r="C218" s="235" t="s">
        <v>538</v>
      </c>
      <c r="D218" s="236"/>
      <c r="E218" s="236"/>
      <c r="F218" s="236"/>
      <c r="G218" s="236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 t="s">
        <v>103</v>
      </c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</row>
    <row r="219" spans="1:59" ht="22.5" outlineLevel="1" x14ac:dyDescent="0.2">
      <c r="A219" s="149">
        <v>87</v>
      </c>
      <c r="B219" s="150" t="s">
        <v>941</v>
      </c>
      <c r="C219" s="166" t="s">
        <v>549</v>
      </c>
      <c r="D219" s="151" t="s">
        <v>99</v>
      </c>
      <c r="E219" s="152">
        <v>1</v>
      </c>
      <c r="F219" s="153"/>
      <c r="G219" s="154">
        <f>ROUND(E219*F219,2)</f>
        <v>0</v>
      </c>
      <c r="H219" s="153">
        <v>0</v>
      </c>
      <c r="I219" s="154">
        <f>ROUND(E219*H219,2)</f>
        <v>0</v>
      </c>
      <c r="J219" s="153">
        <v>17360</v>
      </c>
      <c r="K219" s="154">
        <f>ROUND(E219*J219,2)</f>
        <v>17360</v>
      </c>
      <c r="L219" s="154">
        <v>21</v>
      </c>
      <c r="M219" s="154">
        <f>G219*(1+L219/100)</f>
        <v>0</v>
      </c>
      <c r="N219" s="154">
        <v>0</v>
      </c>
      <c r="O219" s="154">
        <f>ROUND(E219*N219,2)</f>
        <v>0</v>
      </c>
      <c r="P219" s="154">
        <v>0</v>
      </c>
      <c r="Q219" s="154">
        <f>ROUND(E219*P219,2)</f>
        <v>0</v>
      </c>
      <c r="R219" s="154"/>
      <c r="S219" s="155" t="s">
        <v>100</v>
      </c>
      <c r="T219" s="138">
        <v>0</v>
      </c>
      <c r="U219" s="138">
        <f>ROUND(E219*T219,2)</f>
        <v>0</v>
      </c>
      <c r="V219" s="138"/>
      <c r="W219" s="129" t="s">
        <v>978</v>
      </c>
      <c r="X219" s="129"/>
      <c r="Y219" s="129"/>
      <c r="Z219" s="129"/>
      <c r="AA219" s="129"/>
      <c r="AB219" s="129"/>
      <c r="AC219" s="129"/>
      <c r="AD219" s="129"/>
      <c r="AE219" s="129"/>
      <c r="AF219" s="129" t="s">
        <v>101</v>
      </c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</row>
    <row r="220" spans="1:59" outlineLevel="1" x14ac:dyDescent="0.2">
      <c r="A220" s="136"/>
      <c r="B220" s="137"/>
      <c r="C220" s="237" t="s">
        <v>550</v>
      </c>
      <c r="D220" s="238"/>
      <c r="E220" s="238"/>
      <c r="F220" s="238"/>
      <c r="G220" s="2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 t="s">
        <v>103</v>
      </c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</row>
    <row r="221" spans="1:59" outlineLevel="1" x14ac:dyDescent="0.2">
      <c r="A221" s="136"/>
      <c r="B221" s="137"/>
      <c r="C221" s="235" t="s">
        <v>551</v>
      </c>
      <c r="D221" s="236"/>
      <c r="E221" s="236"/>
      <c r="F221" s="236"/>
      <c r="G221" s="236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 t="s">
        <v>103</v>
      </c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</row>
    <row r="222" spans="1:59" outlineLevel="1" x14ac:dyDescent="0.2">
      <c r="A222" s="136"/>
      <c r="B222" s="137"/>
      <c r="C222" s="235" t="s">
        <v>552</v>
      </c>
      <c r="D222" s="236"/>
      <c r="E222" s="236"/>
      <c r="F222" s="236"/>
      <c r="G222" s="236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 t="s">
        <v>103</v>
      </c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</row>
    <row r="223" spans="1:59" outlineLevel="1" x14ac:dyDescent="0.2">
      <c r="A223" s="136"/>
      <c r="B223" s="137"/>
      <c r="C223" s="235" t="s">
        <v>553</v>
      </c>
      <c r="D223" s="236"/>
      <c r="E223" s="236"/>
      <c r="F223" s="236"/>
      <c r="G223" s="236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 t="s">
        <v>103</v>
      </c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</row>
    <row r="224" spans="1:59" outlineLevel="1" x14ac:dyDescent="0.2">
      <c r="A224" s="136"/>
      <c r="B224" s="137"/>
      <c r="C224" s="235" t="s">
        <v>554</v>
      </c>
      <c r="D224" s="236"/>
      <c r="E224" s="236"/>
      <c r="F224" s="236"/>
      <c r="G224" s="236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 t="s">
        <v>103</v>
      </c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</row>
    <row r="225" spans="1:59" outlineLevel="1" x14ac:dyDescent="0.2">
      <c r="A225" s="136"/>
      <c r="B225" s="137"/>
      <c r="C225" s="235" t="s">
        <v>555</v>
      </c>
      <c r="D225" s="236"/>
      <c r="E225" s="236"/>
      <c r="F225" s="236"/>
      <c r="G225" s="236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 t="s">
        <v>103</v>
      </c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</row>
    <row r="226" spans="1:59" ht="22.5" outlineLevel="1" x14ac:dyDescent="0.2">
      <c r="A226" s="136"/>
      <c r="B226" s="137"/>
      <c r="C226" s="235" t="s">
        <v>556</v>
      </c>
      <c r="D226" s="236"/>
      <c r="E226" s="236"/>
      <c r="F226" s="236"/>
      <c r="G226" s="236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 t="s">
        <v>103</v>
      </c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</row>
    <row r="227" spans="1:59" ht="22.5" outlineLevel="1" x14ac:dyDescent="0.2">
      <c r="A227" s="136"/>
      <c r="B227" s="137"/>
      <c r="C227" s="235" t="s">
        <v>557</v>
      </c>
      <c r="D227" s="236"/>
      <c r="E227" s="236"/>
      <c r="F227" s="236"/>
      <c r="G227" s="236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 t="s">
        <v>103</v>
      </c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</row>
    <row r="228" spans="1:59" ht="22.5" outlineLevel="1" x14ac:dyDescent="0.2">
      <c r="A228" s="149">
        <v>88</v>
      </c>
      <c r="B228" s="150" t="s">
        <v>942</v>
      </c>
      <c r="C228" s="166" t="s">
        <v>559</v>
      </c>
      <c r="D228" s="151" t="s">
        <v>99</v>
      </c>
      <c r="E228" s="152">
        <v>1</v>
      </c>
      <c r="F228" s="153"/>
      <c r="G228" s="154">
        <f>ROUND(E228*F228,2)</f>
        <v>0</v>
      </c>
      <c r="H228" s="153">
        <v>0</v>
      </c>
      <c r="I228" s="154">
        <f>ROUND(E228*H228,2)</f>
        <v>0</v>
      </c>
      <c r="J228" s="153">
        <v>8280</v>
      </c>
      <c r="K228" s="154">
        <f>ROUND(E228*J228,2)</f>
        <v>8280</v>
      </c>
      <c r="L228" s="154">
        <v>21</v>
      </c>
      <c r="M228" s="154">
        <f>G228*(1+L228/100)</f>
        <v>0</v>
      </c>
      <c r="N228" s="154">
        <v>0</v>
      </c>
      <c r="O228" s="154">
        <f>ROUND(E228*N228,2)</f>
        <v>0</v>
      </c>
      <c r="P228" s="154">
        <v>0</v>
      </c>
      <c r="Q228" s="154">
        <f>ROUND(E228*P228,2)</f>
        <v>0</v>
      </c>
      <c r="R228" s="154"/>
      <c r="S228" s="155" t="s">
        <v>100</v>
      </c>
      <c r="T228" s="138">
        <v>0</v>
      </c>
      <c r="U228" s="138">
        <f>ROUND(E228*T228,2)</f>
        <v>0</v>
      </c>
      <c r="V228" s="138"/>
      <c r="W228" s="129" t="s">
        <v>978</v>
      </c>
      <c r="X228" s="129"/>
      <c r="Y228" s="129"/>
      <c r="Z228" s="129"/>
      <c r="AA228" s="129"/>
      <c r="AB228" s="129"/>
      <c r="AC228" s="129"/>
      <c r="AD228" s="129"/>
      <c r="AE228" s="129"/>
      <c r="AF228" s="129" t="s">
        <v>101</v>
      </c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</row>
    <row r="229" spans="1:59" outlineLevel="1" x14ac:dyDescent="0.2">
      <c r="A229" s="136"/>
      <c r="B229" s="137"/>
      <c r="C229" s="237" t="s">
        <v>560</v>
      </c>
      <c r="D229" s="238"/>
      <c r="E229" s="238"/>
      <c r="F229" s="238"/>
      <c r="G229" s="2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 t="s">
        <v>103</v>
      </c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</row>
    <row r="230" spans="1:59" outlineLevel="1" x14ac:dyDescent="0.2">
      <c r="A230" s="136"/>
      <c r="B230" s="137"/>
      <c r="C230" s="235" t="s">
        <v>561</v>
      </c>
      <c r="D230" s="236"/>
      <c r="E230" s="236"/>
      <c r="F230" s="236"/>
      <c r="G230" s="236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 t="s">
        <v>103</v>
      </c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</row>
    <row r="231" spans="1:59" outlineLevel="1" x14ac:dyDescent="0.2">
      <c r="A231" s="136"/>
      <c r="B231" s="137"/>
      <c r="C231" s="235" t="s">
        <v>562</v>
      </c>
      <c r="D231" s="236"/>
      <c r="E231" s="236"/>
      <c r="F231" s="236"/>
      <c r="G231" s="236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 t="s">
        <v>103</v>
      </c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</row>
    <row r="232" spans="1:59" outlineLevel="1" x14ac:dyDescent="0.2">
      <c r="A232" s="136"/>
      <c r="B232" s="137"/>
      <c r="C232" s="235" t="s">
        <v>563</v>
      </c>
      <c r="D232" s="236"/>
      <c r="E232" s="236"/>
      <c r="F232" s="236"/>
      <c r="G232" s="236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 t="s">
        <v>103</v>
      </c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</row>
    <row r="233" spans="1:59" outlineLevel="1" x14ac:dyDescent="0.2">
      <c r="A233" s="136"/>
      <c r="B233" s="137"/>
      <c r="C233" s="235" t="s">
        <v>564</v>
      </c>
      <c r="D233" s="236"/>
      <c r="E233" s="236"/>
      <c r="F233" s="236"/>
      <c r="G233" s="236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 t="s">
        <v>103</v>
      </c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</row>
    <row r="234" spans="1:59" outlineLevel="1" x14ac:dyDescent="0.2">
      <c r="A234" s="136"/>
      <c r="B234" s="137"/>
      <c r="C234" s="235" t="s">
        <v>565</v>
      </c>
      <c r="D234" s="236"/>
      <c r="E234" s="236"/>
      <c r="F234" s="236"/>
      <c r="G234" s="236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 t="s">
        <v>103</v>
      </c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</row>
    <row r="235" spans="1:59" outlineLevel="1" x14ac:dyDescent="0.2">
      <c r="A235" s="136"/>
      <c r="B235" s="137"/>
      <c r="C235" s="235" t="s">
        <v>566</v>
      </c>
      <c r="D235" s="236"/>
      <c r="E235" s="236"/>
      <c r="F235" s="236"/>
      <c r="G235" s="236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 t="s">
        <v>103</v>
      </c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</row>
    <row r="236" spans="1:59" outlineLevel="1" x14ac:dyDescent="0.2">
      <c r="A236" s="149">
        <v>89</v>
      </c>
      <c r="B236" s="150" t="s">
        <v>943</v>
      </c>
      <c r="C236" s="166" t="s">
        <v>568</v>
      </c>
      <c r="D236" s="151" t="s">
        <v>99</v>
      </c>
      <c r="E236" s="152">
        <v>1</v>
      </c>
      <c r="F236" s="153"/>
      <c r="G236" s="154">
        <f>ROUND(E236*F236,2)</f>
        <v>0</v>
      </c>
      <c r="H236" s="153">
        <v>0</v>
      </c>
      <c r="I236" s="154">
        <f>ROUND(E236*H236,2)</f>
        <v>0</v>
      </c>
      <c r="J236" s="153">
        <v>0</v>
      </c>
      <c r="K236" s="154">
        <f>ROUND(E236*J236,2)</f>
        <v>0</v>
      </c>
      <c r="L236" s="154">
        <v>21</v>
      </c>
      <c r="M236" s="154">
        <f>G236*(1+L236/100)</f>
        <v>0</v>
      </c>
      <c r="N236" s="154">
        <v>0</v>
      </c>
      <c r="O236" s="154">
        <f>ROUND(E236*N236,2)</f>
        <v>0</v>
      </c>
      <c r="P236" s="154">
        <v>0</v>
      </c>
      <c r="Q236" s="154">
        <f>ROUND(E236*P236,2)</f>
        <v>0</v>
      </c>
      <c r="R236" s="154"/>
      <c r="S236" s="155" t="s">
        <v>100</v>
      </c>
      <c r="T236" s="138">
        <v>0</v>
      </c>
      <c r="U236" s="138">
        <f>ROUND(E236*T236,2)</f>
        <v>0</v>
      </c>
      <c r="V236" s="138"/>
      <c r="W236" s="129" t="s">
        <v>978</v>
      </c>
      <c r="X236" s="129"/>
      <c r="Y236" s="129"/>
      <c r="Z236" s="129"/>
      <c r="AA236" s="129"/>
      <c r="AB236" s="129"/>
      <c r="AC236" s="129"/>
      <c r="AD236" s="129"/>
      <c r="AE236" s="129"/>
      <c r="AF236" s="129" t="s">
        <v>101</v>
      </c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</row>
    <row r="237" spans="1:59" ht="90" outlineLevel="1" x14ac:dyDescent="0.2">
      <c r="A237" s="136"/>
      <c r="B237" s="137"/>
      <c r="C237" s="237" t="s">
        <v>570</v>
      </c>
      <c r="D237" s="238"/>
      <c r="E237" s="238"/>
      <c r="F237" s="238"/>
      <c r="G237" s="2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 t="s">
        <v>103</v>
      </c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56" t="str">
        <f>C237</f>
        <v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v>
      </c>
      <c r="BA237" s="129"/>
      <c r="BB237" s="129"/>
      <c r="BC237" s="129"/>
      <c r="BD237" s="129"/>
      <c r="BE237" s="129"/>
      <c r="BF237" s="129"/>
      <c r="BG237" s="129"/>
    </row>
    <row r="238" spans="1:59" outlineLevel="1" x14ac:dyDescent="0.2">
      <c r="A238" s="136"/>
      <c r="B238" s="137"/>
      <c r="C238" s="235" t="s">
        <v>571</v>
      </c>
      <c r="D238" s="236"/>
      <c r="E238" s="236"/>
      <c r="F238" s="236"/>
      <c r="G238" s="236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 t="s">
        <v>103</v>
      </c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</row>
    <row r="239" spans="1:59" x14ac:dyDescent="0.2">
      <c r="A239" s="143" t="s">
        <v>95</v>
      </c>
      <c r="B239" s="144" t="s">
        <v>53</v>
      </c>
      <c r="C239" s="165" t="s">
        <v>54</v>
      </c>
      <c r="D239" s="145"/>
      <c r="E239" s="146"/>
      <c r="F239" s="147"/>
      <c r="G239" s="147">
        <f>SUM(G240,G242,G244,G246,G248,G250,G252,G260,G268,G275,G278,G280,G288,G290,G304,G307,G315,G318,G320,G322)</f>
        <v>0</v>
      </c>
      <c r="H239" s="147"/>
      <c r="I239" s="147">
        <f>SUM(I240:I306)</f>
        <v>0</v>
      </c>
      <c r="J239" s="147"/>
      <c r="K239" s="147">
        <f>SUM(K240:K306)</f>
        <v>160130</v>
      </c>
      <c r="L239" s="147"/>
      <c r="M239" s="147">
        <f>SUM(M240:M306)</f>
        <v>0</v>
      </c>
      <c r="N239" s="147"/>
      <c r="O239" s="147">
        <f>SUM(O240:O306)</f>
        <v>0</v>
      </c>
      <c r="P239" s="147"/>
      <c r="Q239" s="147">
        <f>SUM(Q240:Q306)</f>
        <v>0</v>
      </c>
      <c r="R239" s="147"/>
      <c r="S239" s="148"/>
      <c r="T239" s="142"/>
      <c r="U239" s="142">
        <f>SUM(U240:U306)</f>
        <v>0</v>
      </c>
      <c r="V239" s="142"/>
      <c r="AF239" t="s">
        <v>96</v>
      </c>
    </row>
    <row r="240" spans="1:59" s="192" customFormat="1" ht="22.5" outlineLevel="1" x14ac:dyDescent="0.2">
      <c r="A240" s="212">
        <v>90</v>
      </c>
      <c r="B240" s="213" t="s">
        <v>944</v>
      </c>
      <c r="C240" s="214" t="s">
        <v>920</v>
      </c>
      <c r="D240" s="215" t="s">
        <v>99</v>
      </c>
      <c r="E240" s="216">
        <v>15</v>
      </c>
      <c r="F240" s="153"/>
      <c r="G240" s="217">
        <f>ROUND(E240*F240,2)</f>
        <v>0</v>
      </c>
      <c r="H240" s="218">
        <v>0</v>
      </c>
      <c r="I240" s="217">
        <f>ROUND(E240*H240,2)</f>
        <v>0</v>
      </c>
      <c r="J240" s="218">
        <v>1035</v>
      </c>
      <c r="K240" s="217">
        <f>ROUND(E240*J240,2)</f>
        <v>15525</v>
      </c>
      <c r="L240" s="217">
        <v>21</v>
      </c>
      <c r="M240" s="217">
        <f>G240*(1+L240/100)</f>
        <v>0</v>
      </c>
      <c r="N240" s="217">
        <v>0</v>
      </c>
      <c r="O240" s="217">
        <f>ROUND(E240*N240,2)</f>
        <v>0</v>
      </c>
      <c r="P240" s="217">
        <v>0</v>
      </c>
      <c r="Q240" s="217">
        <f>ROUND(E240*P240,2)</f>
        <v>0</v>
      </c>
      <c r="R240" s="217"/>
      <c r="S240" s="219" t="s">
        <v>100</v>
      </c>
      <c r="T240" s="220">
        <v>0</v>
      </c>
      <c r="U240" s="220">
        <f>ROUND(E240*T240,2)</f>
        <v>0</v>
      </c>
      <c r="V240" s="220"/>
      <c r="W240" s="179" t="s">
        <v>978</v>
      </c>
      <c r="X240" s="191"/>
      <c r="Y240" s="191"/>
      <c r="Z240" s="191"/>
      <c r="AA240" s="191"/>
      <c r="AB240" s="191"/>
      <c r="AC240" s="191"/>
      <c r="AD240" s="191"/>
      <c r="AE240" s="191"/>
      <c r="AF240" s="191" t="s">
        <v>101</v>
      </c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  <c r="BE240" s="191"/>
      <c r="BF240" s="191"/>
      <c r="BG240" s="191"/>
    </row>
    <row r="241" spans="1:59" ht="56.25" outlineLevel="1" x14ac:dyDescent="0.2">
      <c r="A241" s="136"/>
      <c r="B241" s="137"/>
      <c r="C241" s="237" t="s">
        <v>921</v>
      </c>
      <c r="D241" s="238"/>
      <c r="E241" s="238"/>
      <c r="F241" s="238"/>
      <c r="G241" s="2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 t="s">
        <v>103</v>
      </c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56" t="str">
        <f>C241</f>
        <v>Židle stavitelná vel. 3-5 , nosná konstrukce plochoovál 38 x 20 - trubka 25x 15 - povrchová úprava komaxit, barva žlutá RAL 1018,  sedák lakovaná překližka, stohovatelná, cena včetně montáže</v>
      </c>
      <c r="BA241" s="129"/>
      <c r="BB241" s="129"/>
      <c r="BC241" s="129"/>
      <c r="BD241" s="129"/>
      <c r="BE241" s="129"/>
      <c r="BF241" s="129"/>
      <c r="BG241" s="129"/>
    </row>
    <row r="242" spans="1:59" s="192" customFormat="1" ht="22.5" outlineLevel="1" x14ac:dyDescent="0.2">
      <c r="A242" s="212">
        <v>91</v>
      </c>
      <c r="B242" s="213" t="s">
        <v>945</v>
      </c>
      <c r="C242" s="214" t="s">
        <v>920</v>
      </c>
      <c r="D242" s="215" t="s">
        <v>99</v>
      </c>
      <c r="E242" s="216">
        <v>9</v>
      </c>
      <c r="F242" s="153"/>
      <c r="G242" s="217">
        <f>ROUND(E242*F242,2)</f>
        <v>0</v>
      </c>
      <c r="H242" s="218">
        <v>0</v>
      </c>
      <c r="I242" s="217">
        <f>ROUND(E242*H242,2)</f>
        <v>0</v>
      </c>
      <c r="J242" s="218">
        <v>1035</v>
      </c>
      <c r="K242" s="217">
        <f>ROUND(E242*J242,2)</f>
        <v>9315</v>
      </c>
      <c r="L242" s="217">
        <v>21</v>
      </c>
      <c r="M242" s="217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7"/>
      <c r="S242" s="219" t="s">
        <v>100</v>
      </c>
      <c r="T242" s="220">
        <v>0</v>
      </c>
      <c r="U242" s="220">
        <f>ROUND(E242*T242,2)</f>
        <v>0</v>
      </c>
      <c r="V242" s="220"/>
      <c r="W242" s="179" t="s">
        <v>978</v>
      </c>
      <c r="X242" s="191"/>
      <c r="Y242" s="191"/>
      <c r="Z242" s="191"/>
      <c r="AA242" s="191"/>
      <c r="AB242" s="191"/>
      <c r="AC242" s="191"/>
      <c r="AD242" s="191"/>
      <c r="AE242" s="191"/>
      <c r="AF242" s="191" t="s">
        <v>101</v>
      </c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</row>
    <row r="243" spans="1:59" ht="56.25" outlineLevel="1" x14ac:dyDescent="0.2">
      <c r="A243" s="136"/>
      <c r="B243" s="137"/>
      <c r="C243" s="237" t="s">
        <v>923</v>
      </c>
      <c r="D243" s="238"/>
      <c r="E243" s="238"/>
      <c r="F243" s="238"/>
      <c r="G243" s="2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 t="s">
        <v>103</v>
      </c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56" t="str">
        <f>C243</f>
        <v>Židle stavitelná vel. 4-6 , nosná konstrukce plochoovál 38 x 20 - trubka 25x 15 - povrchová úprava komaxit, barva žlutá RAL 1018,  sedák lakovaná překližka, stohovatelná, cena včetně montáže</v>
      </c>
      <c r="BA243" s="129"/>
      <c r="BB243" s="129"/>
      <c r="BC243" s="129"/>
      <c r="BD243" s="129"/>
      <c r="BE243" s="129"/>
      <c r="BF243" s="129"/>
      <c r="BG243" s="129"/>
    </row>
    <row r="244" spans="1:59" ht="22.5" outlineLevel="1" x14ac:dyDescent="0.2">
      <c r="A244" s="149">
        <v>92</v>
      </c>
      <c r="B244" s="150" t="s">
        <v>946</v>
      </c>
      <c r="C244" s="166" t="s">
        <v>476</v>
      </c>
      <c r="D244" s="151" t="s">
        <v>99</v>
      </c>
      <c r="E244" s="152">
        <v>1</v>
      </c>
      <c r="F244" s="153"/>
      <c r="G244" s="154">
        <f>ROUND(E244*F244,2)</f>
        <v>0</v>
      </c>
      <c r="H244" s="153">
        <v>0</v>
      </c>
      <c r="I244" s="154">
        <f>ROUND(E244*H244,2)</f>
        <v>0</v>
      </c>
      <c r="J244" s="153">
        <v>2295</v>
      </c>
      <c r="K244" s="154">
        <f>ROUND(E244*J244,2)</f>
        <v>2295</v>
      </c>
      <c r="L244" s="154">
        <v>21</v>
      </c>
      <c r="M244" s="154">
        <f>G244*(1+L244/100)</f>
        <v>0</v>
      </c>
      <c r="N244" s="154">
        <v>0</v>
      </c>
      <c r="O244" s="154">
        <f>ROUND(E244*N244,2)</f>
        <v>0</v>
      </c>
      <c r="P244" s="154">
        <v>0</v>
      </c>
      <c r="Q244" s="154">
        <f>ROUND(E244*P244,2)</f>
        <v>0</v>
      </c>
      <c r="R244" s="154"/>
      <c r="S244" s="155" t="s">
        <v>100</v>
      </c>
      <c r="T244" s="138">
        <v>0</v>
      </c>
      <c r="U244" s="138">
        <f>ROUND(E244*T244,2)</f>
        <v>0</v>
      </c>
      <c r="V244" s="138"/>
      <c r="W244" s="129" t="s">
        <v>978</v>
      </c>
      <c r="X244" s="129"/>
      <c r="Y244" s="129"/>
      <c r="Z244" s="129"/>
      <c r="AA244" s="129"/>
      <c r="AB244" s="129"/>
      <c r="AC244" s="129"/>
      <c r="AD244" s="129"/>
      <c r="AE244" s="129"/>
      <c r="AF244" s="129" t="s">
        <v>101</v>
      </c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</row>
    <row r="245" spans="1:59" ht="67.5" outlineLevel="1" x14ac:dyDescent="0.2">
      <c r="A245" s="136"/>
      <c r="B245" s="137"/>
      <c r="C245" s="237" t="s">
        <v>477</v>
      </c>
      <c r="D245" s="238"/>
      <c r="E245" s="238"/>
      <c r="F245" s="238"/>
      <c r="G245" s="2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 t="s">
        <v>103</v>
      </c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56" t="str">
        <f>C245</f>
        <v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v>
      </c>
      <c r="BA245" s="129"/>
      <c r="BB245" s="129"/>
      <c r="BC245" s="129"/>
      <c r="BD245" s="129"/>
      <c r="BE245" s="129"/>
      <c r="BF245" s="129"/>
      <c r="BG245" s="129"/>
    </row>
    <row r="246" spans="1:59" s="192" customFormat="1" ht="22.5" outlineLevel="1" x14ac:dyDescent="0.2">
      <c r="A246" s="212">
        <v>93</v>
      </c>
      <c r="B246" s="213" t="s">
        <v>947</v>
      </c>
      <c r="C246" s="214" t="s">
        <v>926</v>
      </c>
      <c r="D246" s="215" t="s">
        <v>99</v>
      </c>
      <c r="E246" s="216">
        <v>11</v>
      </c>
      <c r="F246" s="153"/>
      <c r="G246" s="217">
        <f>ROUND(E246*F246,2)</f>
        <v>0</v>
      </c>
      <c r="H246" s="218">
        <v>0</v>
      </c>
      <c r="I246" s="217">
        <f>ROUND(E246*H246,2)</f>
        <v>0</v>
      </c>
      <c r="J246" s="218">
        <v>1840</v>
      </c>
      <c r="K246" s="217">
        <f>ROUND(E246*J246,2)</f>
        <v>20240</v>
      </c>
      <c r="L246" s="217">
        <v>21</v>
      </c>
      <c r="M246" s="217">
        <f>G246*(1+L246/100)</f>
        <v>0</v>
      </c>
      <c r="N246" s="217">
        <v>0</v>
      </c>
      <c r="O246" s="217">
        <f>ROUND(E246*N246,2)</f>
        <v>0</v>
      </c>
      <c r="P246" s="217">
        <v>0</v>
      </c>
      <c r="Q246" s="217">
        <f>ROUND(E246*P246,2)</f>
        <v>0</v>
      </c>
      <c r="R246" s="217"/>
      <c r="S246" s="219" t="s">
        <v>100</v>
      </c>
      <c r="T246" s="220">
        <v>0</v>
      </c>
      <c r="U246" s="220">
        <f>ROUND(E246*T246,2)</f>
        <v>0</v>
      </c>
      <c r="V246" s="220"/>
      <c r="W246" s="179" t="s">
        <v>978</v>
      </c>
      <c r="X246" s="191"/>
      <c r="Y246" s="191"/>
      <c r="Z246" s="191"/>
      <c r="AA246" s="191"/>
      <c r="AB246" s="191"/>
      <c r="AC246" s="191"/>
      <c r="AD246" s="191"/>
      <c r="AE246" s="191"/>
      <c r="AF246" s="191" t="s">
        <v>101</v>
      </c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</row>
    <row r="247" spans="1:59" ht="78.75" outlineLevel="1" x14ac:dyDescent="0.2">
      <c r="A247" s="136"/>
      <c r="B247" s="137"/>
      <c r="C247" s="237" t="s">
        <v>927</v>
      </c>
      <c r="D247" s="238"/>
      <c r="E247" s="238"/>
      <c r="F247" s="238"/>
      <c r="G247" s="2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 t="s">
        <v>103</v>
      </c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56" t="str">
        <f>C247</f>
        <v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v>
      </c>
      <c r="BA247" s="129"/>
      <c r="BB247" s="129"/>
      <c r="BC247" s="129"/>
      <c r="BD247" s="129"/>
      <c r="BE247" s="129"/>
      <c r="BF247" s="129"/>
      <c r="BG247" s="129"/>
    </row>
    <row r="248" spans="1:59" ht="22.5" outlineLevel="1" x14ac:dyDescent="0.2">
      <c r="A248" s="149">
        <v>94</v>
      </c>
      <c r="B248" s="150" t="s">
        <v>948</v>
      </c>
      <c r="C248" s="166" t="s">
        <v>929</v>
      </c>
      <c r="D248" s="151" t="s">
        <v>99</v>
      </c>
      <c r="E248" s="152">
        <v>2</v>
      </c>
      <c r="F248" s="153"/>
      <c r="G248" s="154">
        <f>ROUND(E248*F248,2)</f>
        <v>0</v>
      </c>
      <c r="H248" s="153">
        <v>0</v>
      </c>
      <c r="I248" s="154">
        <f>ROUND(E248*H248,2)</f>
        <v>0</v>
      </c>
      <c r="J248" s="153">
        <v>1524</v>
      </c>
      <c r="K248" s="154">
        <f>ROUND(E248*J248,2)</f>
        <v>3048</v>
      </c>
      <c r="L248" s="154">
        <v>21</v>
      </c>
      <c r="M248" s="154">
        <f>G248*(1+L248/100)</f>
        <v>0</v>
      </c>
      <c r="N248" s="154">
        <v>0</v>
      </c>
      <c r="O248" s="154">
        <f>ROUND(E248*N248,2)</f>
        <v>0</v>
      </c>
      <c r="P248" s="154">
        <v>0</v>
      </c>
      <c r="Q248" s="154">
        <f>ROUND(E248*P248,2)</f>
        <v>0</v>
      </c>
      <c r="R248" s="154"/>
      <c r="S248" s="155" t="s">
        <v>100</v>
      </c>
      <c r="T248" s="138">
        <v>0</v>
      </c>
      <c r="U248" s="138">
        <f>ROUND(E248*T248,2)</f>
        <v>0</v>
      </c>
      <c r="V248" s="138"/>
      <c r="W248" s="129" t="s">
        <v>978</v>
      </c>
      <c r="X248" s="129"/>
      <c r="Y248" s="129"/>
      <c r="Z248" s="129"/>
      <c r="AA248" s="129"/>
      <c r="AB248" s="129"/>
      <c r="AC248" s="129"/>
      <c r="AD248" s="129"/>
      <c r="AE248" s="129"/>
      <c r="AF248" s="129" t="s">
        <v>101</v>
      </c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</row>
    <row r="249" spans="1:59" ht="78.75" outlineLevel="1" x14ac:dyDescent="0.2">
      <c r="A249" s="136"/>
      <c r="B249" s="137"/>
      <c r="C249" s="237" t="s">
        <v>930</v>
      </c>
      <c r="D249" s="238"/>
      <c r="E249" s="238"/>
      <c r="F249" s="238"/>
      <c r="G249" s="2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 t="s">
        <v>103</v>
      </c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56" t="str">
        <f>C249</f>
        <v>Pevná kovová konstrukce plochoovál 38/20, v kombinaci s trubkou, rozměr desky 670x510mm. Dva šrouby pro vyrovnání nerovností podlahy.  Velikosti 3-6. Povrchová úprava kovové konstrukce komaxit, barva žlutá RAL 1018. Pracovní deska LTD 18mm , ABS hrany 2mm, dezén lamina světlé dřevo - javor, cena včetně montáže</v>
      </c>
      <c r="BA249" s="129"/>
      <c r="BB249" s="129"/>
      <c r="BC249" s="129"/>
      <c r="BD249" s="129"/>
      <c r="BE249" s="129"/>
      <c r="BF249" s="129"/>
      <c r="BG249" s="129"/>
    </row>
    <row r="250" spans="1:59" ht="22.5" outlineLevel="1" x14ac:dyDescent="0.2">
      <c r="A250" s="149">
        <v>95</v>
      </c>
      <c r="B250" s="150" t="s">
        <v>949</v>
      </c>
      <c r="C250" s="166" t="s">
        <v>485</v>
      </c>
      <c r="D250" s="151" t="s">
        <v>99</v>
      </c>
      <c r="E250" s="152">
        <v>1</v>
      </c>
      <c r="F250" s="153"/>
      <c r="G250" s="154">
        <f>ROUND(E250*F250,2)</f>
        <v>0</v>
      </c>
      <c r="H250" s="153">
        <v>0</v>
      </c>
      <c r="I250" s="154">
        <f>ROUND(E250*H250,2)</f>
        <v>0</v>
      </c>
      <c r="J250" s="153">
        <v>3090</v>
      </c>
      <c r="K250" s="154">
        <f>ROUND(E250*J250,2)</f>
        <v>3090</v>
      </c>
      <c r="L250" s="154">
        <v>21</v>
      </c>
      <c r="M250" s="154">
        <f>G250*(1+L250/100)</f>
        <v>0</v>
      </c>
      <c r="N250" s="154">
        <v>0</v>
      </c>
      <c r="O250" s="154">
        <f>ROUND(E250*N250,2)</f>
        <v>0</v>
      </c>
      <c r="P250" s="154">
        <v>0</v>
      </c>
      <c r="Q250" s="154">
        <f>ROUND(E250*P250,2)</f>
        <v>0</v>
      </c>
      <c r="R250" s="154"/>
      <c r="S250" s="155" t="s">
        <v>100</v>
      </c>
      <c r="T250" s="138">
        <v>0</v>
      </c>
      <c r="U250" s="138">
        <f>ROUND(E250*T250,2)</f>
        <v>0</v>
      </c>
      <c r="V250" s="138"/>
      <c r="W250" s="129" t="s">
        <v>978</v>
      </c>
      <c r="X250" s="129"/>
      <c r="Y250" s="129"/>
      <c r="Z250" s="129"/>
      <c r="AA250" s="129"/>
      <c r="AB250" s="129"/>
      <c r="AC250" s="129"/>
      <c r="AD250" s="129"/>
      <c r="AE250" s="129"/>
      <c r="AF250" s="129" t="s">
        <v>101</v>
      </c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</row>
    <row r="251" spans="1:59" ht="78.75" outlineLevel="1" x14ac:dyDescent="0.2">
      <c r="A251" s="136"/>
      <c r="B251" s="137"/>
      <c r="C251" s="237" t="s">
        <v>486</v>
      </c>
      <c r="D251" s="238"/>
      <c r="E251" s="238"/>
      <c r="F251" s="238"/>
      <c r="G251" s="2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 t="s">
        <v>103</v>
      </c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56" t="str">
        <f>C251</f>
        <v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v>
      </c>
      <c r="BA251" s="129"/>
      <c r="BB251" s="129"/>
      <c r="BC251" s="129"/>
      <c r="BD251" s="129"/>
      <c r="BE251" s="129"/>
      <c r="BF251" s="129"/>
      <c r="BG251" s="129"/>
    </row>
    <row r="252" spans="1:59" ht="22.5" outlineLevel="1" x14ac:dyDescent="0.2">
      <c r="A252" s="149">
        <v>96</v>
      </c>
      <c r="B252" s="150" t="s">
        <v>950</v>
      </c>
      <c r="C252" s="166" t="s">
        <v>951</v>
      </c>
      <c r="D252" s="151" t="s">
        <v>99</v>
      </c>
      <c r="E252" s="152">
        <v>1</v>
      </c>
      <c r="F252" s="153"/>
      <c r="G252" s="154">
        <f>ROUND(E252*F252,2)</f>
        <v>0</v>
      </c>
      <c r="H252" s="153">
        <v>0</v>
      </c>
      <c r="I252" s="154">
        <f>ROUND(E252*H252,2)</f>
        <v>0</v>
      </c>
      <c r="J252" s="153">
        <v>8355</v>
      </c>
      <c r="K252" s="154">
        <f>ROUND(E252*J252,2)</f>
        <v>8355</v>
      </c>
      <c r="L252" s="154">
        <v>21</v>
      </c>
      <c r="M252" s="154">
        <f>G252*(1+L252/100)</f>
        <v>0</v>
      </c>
      <c r="N252" s="154">
        <v>0</v>
      </c>
      <c r="O252" s="154">
        <f>ROUND(E252*N252,2)</f>
        <v>0</v>
      </c>
      <c r="P252" s="154">
        <v>0</v>
      </c>
      <c r="Q252" s="154">
        <f>ROUND(E252*P252,2)</f>
        <v>0</v>
      </c>
      <c r="R252" s="154"/>
      <c r="S252" s="155" t="s">
        <v>100</v>
      </c>
      <c r="T252" s="138">
        <v>0</v>
      </c>
      <c r="U252" s="138">
        <f>ROUND(E252*T252,2)</f>
        <v>0</v>
      </c>
      <c r="V252" s="138"/>
      <c r="W252" s="129" t="s">
        <v>978</v>
      </c>
      <c r="X252" s="129"/>
      <c r="Y252" s="129"/>
      <c r="Z252" s="129"/>
      <c r="AA252" s="129"/>
      <c r="AB252" s="129"/>
      <c r="AC252" s="129"/>
      <c r="AD252" s="129"/>
      <c r="AE252" s="129"/>
      <c r="AF252" s="129" t="s">
        <v>101</v>
      </c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</row>
    <row r="253" spans="1:59" ht="22.5" outlineLevel="1" x14ac:dyDescent="0.2">
      <c r="A253" s="136"/>
      <c r="B253" s="137"/>
      <c r="C253" s="237" t="s">
        <v>952</v>
      </c>
      <c r="D253" s="238"/>
      <c r="E253" s="238"/>
      <c r="F253" s="238"/>
      <c r="G253" s="2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 t="s">
        <v>103</v>
      </c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</row>
    <row r="254" spans="1:59" ht="22.5" outlineLevel="1" x14ac:dyDescent="0.2">
      <c r="A254" s="136"/>
      <c r="B254" s="137"/>
      <c r="C254" s="235" t="s">
        <v>490</v>
      </c>
      <c r="D254" s="236"/>
      <c r="E254" s="236"/>
      <c r="F254" s="236"/>
      <c r="G254" s="236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 t="s">
        <v>103</v>
      </c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</row>
    <row r="255" spans="1:59" outlineLevel="1" x14ac:dyDescent="0.2">
      <c r="A255" s="136"/>
      <c r="B255" s="137"/>
      <c r="C255" s="235" t="s">
        <v>671</v>
      </c>
      <c r="D255" s="236"/>
      <c r="E255" s="236"/>
      <c r="F255" s="236"/>
      <c r="G255" s="236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 t="s">
        <v>103</v>
      </c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</row>
    <row r="256" spans="1:59" outlineLevel="1" x14ac:dyDescent="0.2">
      <c r="A256" s="136"/>
      <c r="B256" s="137"/>
      <c r="C256" s="235" t="s">
        <v>953</v>
      </c>
      <c r="D256" s="236"/>
      <c r="E256" s="236"/>
      <c r="F256" s="236"/>
      <c r="G256" s="236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 t="s">
        <v>103</v>
      </c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</row>
    <row r="257" spans="1:59" outlineLevel="1" x14ac:dyDescent="0.2">
      <c r="A257" s="136"/>
      <c r="B257" s="137"/>
      <c r="C257" s="235" t="s">
        <v>497</v>
      </c>
      <c r="D257" s="236"/>
      <c r="E257" s="236"/>
      <c r="F257" s="236"/>
      <c r="G257" s="236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 t="s">
        <v>103</v>
      </c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</row>
    <row r="258" spans="1:59" ht="22.5" outlineLevel="1" x14ac:dyDescent="0.2">
      <c r="A258" s="136"/>
      <c r="B258" s="137"/>
      <c r="C258" s="235" t="s">
        <v>498</v>
      </c>
      <c r="D258" s="236"/>
      <c r="E258" s="236"/>
      <c r="F258" s="236"/>
      <c r="G258" s="236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 t="s">
        <v>103</v>
      </c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</row>
    <row r="259" spans="1:59" outlineLevel="1" x14ac:dyDescent="0.2">
      <c r="A259" s="136"/>
      <c r="B259" s="137"/>
      <c r="C259" s="235" t="s">
        <v>493</v>
      </c>
      <c r="D259" s="236"/>
      <c r="E259" s="236"/>
      <c r="F259" s="236"/>
      <c r="G259" s="236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 t="s">
        <v>103</v>
      </c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</row>
    <row r="260" spans="1:59" ht="22.5" outlineLevel="1" x14ac:dyDescent="0.2">
      <c r="A260" s="149">
        <v>97</v>
      </c>
      <c r="B260" s="150" t="s">
        <v>954</v>
      </c>
      <c r="C260" s="166" t="s">
        <v>955</v>
      </c>
      <c r="D260" s="151" t="s">
        <v>99</v>
      </c>
      <c r="E260" s="152">
        <v>1</v>
      </c>
      <c r="F260" s="153"/>
      <c r="G260" s="154">
        <f>ROUND(E260*F260,2)</f>
        <v>0</v>
      </c>
      <c r="H260" s="153">
        <v>0</v>
      </c>
      <c r="I260" s="154">
        <f>ROUND(E260*H260,2)</f>
        <v>0</v>
      </c>
      <c r="J260" s="153">
        <v>5715</v>
      </c>
      <c r="K260" s="154">
        <f>ROUND(E260*J260,2)</f>
        <v>5715</v>
      </c>
      <c r="L260" s="154">
        <v>21</v>
      </c>
      <c r="M260" s="154">
        <f>G260*(1+L260/100)</f>
        <v>0</v>
      </c>
      <c r="N260" s="154">
        <v>0</v>
      </c>
      <c r="O260" s="154">
        <f>ROUND(E260*N260,2)</f>
        <v>0</v>
      </c>
      <c r="P260" s="154">
        <v>0</v>
      </c>
      <c r="Q260" s="154">
        <f>ROUND(E260*P260,2)</f>
        <v>0</v>
      </c>
      <c r="R260" s="154"/>
      <c r="S260" s="155" t="s">
        <v>100</v>
      </c>
      <c r="T260" s="138">
        <v>0</v>
      </c>
      <c r="U260" s="138">
        <f>ROUND(E260*T260,2)</f>
        <v>0</v>
      </c>
      <c r="V260" s="138"/>
      <c r="W260" s="129" t="s">
        <v>978</v>
      </c>
      <c r="X260" s="129"/>
      <c r="Y260" s="129"/>
      <c r="Z260" s="129"/>
      <c r="AA260" s="129"/>
      <c r="AB260" s="129"/>
      <c r="AC260" s="129"/>
      <c r="AD260" s="129"/>
      <c r="AE260" s="129"/>
      <c r="AF260" s="129" t="s">
        <v>101</v>
      </c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</row>
    <row r="261" spans="1:59" ht="22.5" outlineLevel="1" x14ac:dyDescent="0.2">
      <c r="A261" s="136"/>
      <c r="B261" s="137"/>
      <c r="C261" s="237" t="s">
        <v>489</v>
      </c>
      <c r="D261" s="238"/>
      <c r="E261" s="238"/>
      <c r="F261" s="238"/>
      <c r="G261" s="2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 t="s">
        <v>103</v>
      </c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</row>
    <row r="262" spans="1:59" ht="22.5" outlineLevel="1" x14ac:dyDescent="0.2">
      <c r="A262" s="136"/>
      <c r="B262" s="137"/>
      <c r="C262" s="235" t="s">
        <v>490</v>
      </c>
      <c r="D262" s="236"/>
      <c r="E262" s="236"/>
      <c r="F262" s="236"/>
      <c r="G262" s="236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 t="s">
        <v>103</v>
      </c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</row>
    <row r="263" spans="1:59" outlineLevel="1" x14ac:dyDescent="0.2">
      <c r="A263" s="136"/>
      <c r="B263" s="137"/>
      <c r="C263" s="235" t="s">
        <v>671</v>
      </c>
      <c r="D263" s="236"/>
      <c r="E263" s="236"/>
      <c r="F263" s="236"/>
      <c r="G263" s="236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 t="s">
        <v>103</v>
      </c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</row>
    <row r="264" spans="1:59" outlineLevel="1" x14ac:dyDescent="0.2">
      <c r="A264" s="136"/>
      <c r="B264" s="137"/>
      <c r="C264" s="235" t="s">
        <v>956</v>
      </c>
      <c r="D264" s="236"/>
      <c r="E264" s="236"/>
      <c r="F264" s="236"/>
      <c r="G264" s="236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 t="s">
        <v>103</v>
      </c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</row>
    <row r="265" spans="1:59" outlineLevel="1" x14ac:dyDescent="0.2">
      <c r="A265" s="136"/>
      <c r="B265" s="137"/>
      <c r="C265" s="235" t="s">
        <v>492</v>
      </c>
      <c r="D265" s="236"/>
      <c r="E265" s="236"/>
      <c r="F265" s="236"/>
      <c r="G265" s="236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 t="s">
        <v>103</v>
      </c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</row>
    <row r="266" spans="1:59" outlineLevel="1" x14ac:dyDescent="0.2">
      <c r="A266" s="136"/>
      <c r="B266" s="137"/>
      <c r="C266" s="235" t="s">
        <v>957</v>
      </c>
      <c r="D266" s="236"/>
      <c r="E266" s="236"/>
      <c r="F266" s="236"/>
      <c r="G266" s="236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 t="s">
        <v>103</v>
      </c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</row>
    <row r="267" spans="1:59" outlineLevel="1" x14ac:dyDescent="0.2">
      <c r="A267" s="136"/>
      <c r="B267" s="137"/>
      <c r="C267" s="235" t="s">
        <v>493</v>
      </c>
      <c r="D267" s="236"/>
      <c r="E267" s="236"/>
      <c r="F267" s="236"/>
      <c r="G267" s="236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 t="s">
        <v>103</v>
      </c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</row>
    <row r="268" spans="1:59" ht="22.5" outlineLevel="1" x14ac:dyDescent="0.2">
      <c r="A268" s="149">
        <v>98</v>
      </c>
      <c r="B268" s="150" t="s">
        <v>958</v>
      </c>
      <c r="C268" s="166" t="s">
        <v>488</v>
      </c>
      <c r="D268" s="151" t="s">
        <v>99</v>
      </c>
      <c r="E268" s="152">
        <v>1</v>
      </c>
      <c r="F268" s="153"/>
      <c r="G268" s="154">
        <f>ROUND(E268*F268,2)</f>
        <v>0</v>
      </c>
      <c r="H268" s="153">
        <v>0</v>
      </c>
      <c r="I268" s="154">
        <f>ROUND(E268*H268,2)</f>
        <v>0</v>
      </c>
      <c r="J268" s="153">
        <v>2224</v>
      </c>
      <c r="K268" s="154">
        <f>ROUND(E268*J268,2)</f>
        <v>2224</v>
      </c>
      <c r="L268" s="154">
        <v>21</v>
      </c>
      <c r="M268" s="154">
        <f>G268*(1+L268/100)</f>
        <v>0</v>
      </c>
      <c r="N268" s="154">
        <v>0</v>
      </c>
      <c r="O268" s="154">
        <f>ROUND(E268*N268,2)</f>
        <v>0</v>
      </c>
      <c r="P268" s="154">
        <v>0</v>
      </c>
      <c r="Q268" s="154">
        <f>ROUND(E268*P268,2)</f>
        <v>0</v>
      </c>
      <c r="R268" s="154"/>
      <c r="S268" s="155" t="s">
        <v>100</v>
      </c>
      <c r="T268" s="138">
        <v>0</v>
      </c>
      <c r="U268" s="138">
        <f>ROUND(E268*T268,2)</f>
        <v>0</v>
      </c>
      <c r="V268" s="138"/>
      <c r="W268" s="129" t="s">
        <v>978</v>
      </c>
      <c r="X268" s="129"/>
      <c r="Y268" s="129"/>
      <c r="Z268" s="129"/>
      <c r="AA268" s="129"/>
      <c r="AB268" s="129"/>
      <c r="AC268" s="129"/>
      <c r="AD268" s="129"/>
      <c r="AE268" s="129"/>
      <c r="AF268" s="129" t="s">
        <v>101</v>
      </c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</row>
    <row r="269" spans="1:59" ht="22.5" outlineLevel="1" x14ac:dyDescent="0.2">
      <c r="A269" s="136"/>
      <c r="B269" s="137"/>
      <c r="C269" s="237" t="s">
        <v>489</v>
      </c>
      <c r="D269" s="238"/>
      <c r="E269" s="238"/>
      <c r="F269" s="238"/>
      <c r="G269" s="2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 t="s">
        <v>103</v>
      </c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</row>
    <row r="270" spans="1:59" ht="22.5" outlineLevel="1" x14ac:dyDescent="0.2">
      <c r="A270" s="136"/>
      <c r="B270" s="137"/>
      <c r="C270" s="235" t="s">
        <v>490</v>
      </c>
      <c r="D270" s="236"/>
      <c r="E270" s="236"/>
      <c r="F270" s="236"/>
      <c r="G270" s="236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 t="s">
        <v>103</v>
      </c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</row>
    <row r="271" spans="1:59" outlineLevel="1" x14ac:dyDescent="0.2">
      <c r="A271" s="136"/>
      <c r="B271" s="137"/>
      <c r="C271" s="235" t="s">
        <v>671</v>
      </c>
      <c r="D271" s="236"/>
      <c r="E271" s="236"/>
      <c r="F271" s="236"/>
      <c r="G271" s="236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 t="s">
        <v>103</v>
      </c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</row>
    <row r="272" spans="1:59" outlineLevel="1" x14ac:dyDescent="0.2">
      <c r="A272" s="136"/>
      <c r="B272" s="137"/>
      <c r="C272" s="235" t="s">
        <v>491</v>
      </c>
      <c r="D272" s="236"/>
      <c r="E272" s="236"/>
      <c r="F272" s="236"/>
      <c r="G272" s="236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 t="s">
        <v>103</v>
      </c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</row>
    <row r="273" spans="1:59" outlineLevel="1" x14ac:dyDescent="0.2">
      <c r="A273" s="136"/>
      <c r="B273" s="137"/>
      <c r="C273" s="235" t="s">
        <v>492</v>
      </c>
      <c r="D273" s="236"/>
      <c r="E273" s="236"/>
      <c r="F273" s="236"/>
      <c r="G273" s="236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 t="s">
        <v>103</v>
      </c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</row>
    <row r="274" spans="1:59" outlineLevel="1" x14ac:dyDescent="0.2">
      <c r="A274" s="136"/>
      <c r="B274" s="137"/>
      <c r="C274" s="235" t="s">
        <v>493</v>
      </c>
      <c r="D274" s="236"/>
      <c r="E274" s="236"/>
      <c r="F274" s="236"/>
      <c r="G274" s="236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 t="s">
        <v>103</v>
      </c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</row>
    <row r="275" spans="1:59" ht="22.5" outlineLevel="1" x14ac:dyDescent="0.2">
      <c r="A275" s="149">
        <v>99</v>
      </c>
      <c r="B275" s="150" t="s">
        <v>959</v>
      </c>
      <c r="C275" s="166" t="s">
        <v>506</v>
      </c>
      <c r="D275" s="151" t="s">
        <v>99</v>
      </c>
      <c r="E275" s="152">
        <v>1</v>
      </c>
      <c r="F275" s="153"/>
      <c r="G275" s="154">
        <f>ROUND(E275*F275,2)</f>
        <v>0</v>
      </c>
      <c r="H275" s="153">
        <v>0</v>
      </c>
      <c r="I275" s="154">
        <f>ROUND(E275*H275,2)</f>
        <v>0</v>
      </c>
      <c r="J275" s="153">
        <v>21033</v>
      </c>
      <c r="K275" s="154">
        <f>ROUND(E275*J275,2)</f>
        <v>21033</v>
      </c>
      <c r="L275" s="154">
        <v>21</v>
      </c>
      <c r="M275" s="154">
        <f>G275*(1+L275/100)</f>
        <v>0</v>
      </c>
      <c r="N275" s="154">
        <v>0</v>
      </c>
      <c r="O275" s="154">
        <f>ROUND(E275*N275,2)</f>
        <v>0</v>
      </c>
      <c r="P275" s="154">
        <v>0</v>
      </c>
      <c r="Q275" s="154">
        <f>ROUND(E275*P275,2)</f>
        <v>0</v>
      </c>
      <c r="R275" s="154"/>
      <c r="S275" s="155" t="s">
        <v>100</v>
      </c>
      <c r="T275" s="138">
        <v>0</v>
      </c>
      <c r="U275" s="138">
        <f>ROUND(E275*T275,2)</f>
        <v>0</v>
      </c>
      <c r="V275" s="138"/>
      <c r="W275" s="129" t="s">
        <v>978</v>
      </c>
      <c r="X275" s="129"/>
      <c r="Y275" s="129"/>
      <c r="Z275" s="129"/>
      <c r="AA275" s="129"/>
      <c r="AB275" s="129"/>
      <c r="AC275" s="129"/>
      <c r="AD275" s="129"/>
      <c r="AE275" s="129"/>
      <c r="AF275" s="129" t="s">
        <v>101</v>
      </c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</row>
    <row r="276" spans="1:59" ht="56.25" outlineLevel="1" x14ac:dyDescent="0.2">
      <c r="A276" s="136"/>
      <c r="B276" s="137"/>
      <c r="C276" s="237" t="s">
        <v>507</v>
      </c>
      <c r="D276" s="238"/>
      <c r="E276" s="238"/>
      <c r="F276" s="238"/>
      <c r="G276" s="2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 t="s">
        <v>103</v>
      </c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56" t="str">
        <f>C276</f>
        <v>Desková nástěnná tabule pro popis křídou a fixem, magnetická, rozměr v zavřeném stavu 1000 x 2000 mm, materiál keramika, barva zelená, pojezd na hliníkových pylonech, velmi lehký posuv. cena včetně montáže</v>
      </c>
      <c r="BA276" s="129"/>
      <c r="BB276" s="129"/>
      <c r="BC276" s="129"/>
      <c r="BD276" s="129"/>
      <c r="BE276" s="129"/>
      <c r="BF276" s="129"/>
      <c r="BG276" s="129"/>
    </row>
    <row r="277" spans="1:59" ht="90" outlineLevel="1" x14ac:dyDescent="0.2">
      <c r="A277" s="136"/>
      <c r="B277" s="137"/>
      <c r="C277" s="235" t="s">
        <v>508</v>
      </c>
      <c r="D277" s="236"/>
      <c r="E277" s="236"/>
      <c r="F277" s="236"/>
      <c r="G277" s="236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 t="s">
        <v>103</v>
      </c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56" t="str">
        <f>C277</f>
        <v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277" s="129"/>
      <c r="BB277" s="129"/>
      <c r="BC277" s="129"/>
      <c r="BD277" s="129"/>
      <c r="BE277" s="129"/>
      <c r="BF277" s="129"/>
      <c r="BG277" s="129"/>
    </row>
    <row r="278" spans="1:59" ht="22.5" outlineLevel="1" x14ac:dyDescent="0.2">
      <c r="A278" s="149">
        <v>100</v>
      </c>
      <c r="B278" s="150" t="s">
        <v>960</v>
      </c>
      <c r="C278" s="166" t="s">
        <v>510</v>
      </c>
      <c r="D278" s="151" t="s">
        <v>99</v>
      </c>
      <c r="E278" s="152">
        <v>1</v>
      </c>
      <c r="F278" s="153"/>
      <c r="G278" s="154">
        <f>ROUND(E278*F278,2)</f>
        <v>0</v>
      </c>
      <c r="H278" s="153">
        <v>0</v>
      </c>
      <c r="I278" s="154">
        <f>ROUND(E278*H278,2)</f>
        <v>0</v>
      </c>
      <c r="J278" s="153">
        <v>30300</v>
      </c>
      <c r="K278" s="154">
        <f>ROUND(E278*J278,2)</f>
        <v>30300</v>
      </c>
      <c r="L278" s="154">
        <v>21</v>
      </c>
      <c r="M278" s="154">
        <f>G278*(1+L278/100)</f>
        <v>0</v>
      </c>
      <c r="N278" s="154">
        <v>0</v>
      </c>
      <c r="O278" s="154">
        <f>ROUND(E278*N278,2)</f>
        <v>0</v>
      </c>
      <c r="P278" s="154">
        <v>0</v>
      </c>
      <c r="Q278" s="154">
        <f>ROUND(E278*P278,2)</f>
        <v>0</v>
      </c>
      <c r="R278" s="154"/>
      <c r="S278" s="155" t="s">
        <v>100</v>
      </c>
      <c r="T278" s="138">
        <v>0</v>
      </c>
      <c r="U278" s="138">
        <f>ROUND(E278*T278,2)</f>
        <v>0</v>
      </c>
      <c r="V278" s="138"/>
      <c r="W278" s="129" t="s">
        <v>978</v>
      </c>
      <c r="X278" s="129"/>
      <c r="Y278" s="129"/>
      <c r="Z278" s="129"/>
      <c r="AA278" s="129"/>
      <c r="AB278" s="129"/>
      <c r="AC278" s="129"/>
      <c r="AD278" s="129"/>
      <c r="AE278" s="129"/>
      <c r="AF278" s="129" t="s">
        <v>101</v>
      </c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</row>
    <row r="279" spans="1:59" ht="101.25" outlineLevel="1" x14ac:dyDescent="0.2">
      <c r="A279" s="136"/>
      <c r="B279" s="137"/>
      <c r="C279" s="237" t="s">
        <v>511</v>
      </c>
      <c r="D279" s="238"/>
      <c r="E279" s="238"/>
      <c r="F279" s="238"/>
      <c r="G279" s="2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 t="s">
        <v>103</v>
      </c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56" t="str">
        <f>C279</f>
        <v>Formát 4:3, úhlopříčka aktivní plochy 200cm, komunikace USB, ovládání bezbateriovými pery,povrch vhodný pro projekci, ActivArena - 2 uživatelé současně, každý vlasní nástrojová lišta, integrované ozvučení aktivním reproduktorem, 4x vstup, linkový výstup.Interaktivní tabule musí být kompatabilní se stávajícími tabulemi Activboard a souvisejícím softwarem a harwarem.Záruka 60 měsíců</v>
      </c>
      <c r="BA279" s="129"/>
      <c r="BB279" s="129"/>
      <c r="BC279" s="129"/>
      <c r="BD279" s="129"/>
      <c r="BE279" s="129"/>
      <c r="BF279" s="129"/>
      <c r="BG279" s="129"/>
    </row>
    <row r="280" spans="1:59" ht="22.5" outlineLevel="1" x14ac:dyDescent="0.2">
      <c r="A280" s="149">
        <v>101</v>
      </c>
      <c r="B280" s="150" t="s">
        <v>961</v>
      </c>
      <c r="C280" s="166" t="s">
        <v>513</v>
      </c>
      <c r="D280" s="151" t="s">
        <v>99</v>
      </c>
      <c r="E280" s="152">
        <v>1</v>
      </c>
      <c r="F280" s="153"/>
      <c r="G280" s="154">
        <f>ROUND(E280*F280,2)</f>
        <v>0</v>
      </c>
      <c r="H280" s="153">
        <v>0</v>
      </c>
      <c r="I280" s="154">
        <f>ROUND(E280*H280,2)</f>
        <v>0</v>
      </c>
      <c r="J280" s="153">
        <v>16000</v>
      </c>
      <c r="K280" s="154">
        <f>ROUND(E280*J280,2)</f>
        <v>16000</v>
      </c>
      <c r="L280" s="154">
        <v>21</v>
      </c>
      <c r="M280" s="154">
        <f>G280*(1+L280/100)</f>
        <v>0</v>
      </c>
      <c r="N280" s="154">
        <v>0</v>
      </c>
      <c r="O280" s="154">
        <f>ROUND(E280*N280,2)</f>
        <v>0</v>
      </c>
      <c r="P280" s="154">
        <v>0</v>
      </c>
      <c r="Q280" s="154">
        <f>ROUND(E280*P280,2)</f>
        <v>0</v>
      </c>
      <c r="R280" s="154"/>
      <c r="S280" s="155" t="s">
        <v>100</v>
      </c>
      <c r="T280" s="138">
        <v>0</v>
      </c>
      <c r="U280" s="138">
        <f>ROUND(E280*T280,2)</f>
        <v>0</v>
      </c>
      <c r="V280" s="138"/>
      <c r="W280" s="129" t="s">
        <v>978</v>
      </c>
      <c r="X280" s="129"/>
      <c r="Y280" s="129"/>
      <c r="Z280" s="129"/>
      <c r="AA280" s="129"/>
      <c r="AB280" s="129"/>
      <c r="AC280" s="129"/>
      <c r="AD280" s="129"/>
      <c r="AE280" s="129"/>
      <c r="AF280" s="129" t="s">
        <v>101</v>
      </c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</row>
    <row r="281" spans="1:59" outlineLevel="1" x14ac:dyDescent="0.2">
      <c r="A281" s="136"/>
      <c r="B281" s="137"/>
      <c r="C281" s="237" t="s">
        <v>514</v>
      </c>
      <c r="D281" s="238"/>
      <c r="E281" s="238"/>
      <c r="F281" s="238"/>
      <c r="G281" s="2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 t="s">
        <v>103</v>
      </c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</row>
    <row r="282" spans="1:59" outlineLevel="1" x14ac:dyDescent="0.2">
      <c r="A282" s="136"/>
      <c r="B282" s="137"/>
      <c r="C282" s="235" t="s">
        <v>515</v>
      </c>
      <c r="D282" s="236"/>
      <c r="E282" s="236"/>
      <c r="F282" s="236"/>
      <c r="G282" s="236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 t="s">
        <v>103</v>
      </c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</row>
    <row r="283" spans="1:59" outlineLevel="1" x14ac:dyDescent="0.2">
      <c r="A283" s="136"/>
      <c r="B283" s="137"/>
      <c r="C283" s="235" t="s">
        <v>516</v>
      </c>
      <c r="D283" s="236"/>
      <c r="E283" s="236"/>
      <c r="F283" s="236"/>
      <c r="G283" s="236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 t="s">
        <v>103</v>
      </c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</row>
    <row r="284" spans="1:59" outlineLevel="1" x14ac:dyDescent="0.2">
      <c r="A284" s="136"/>
      <c r="B284" s="137"/>
      <c r="C284" s="235" t="s">
        <v>517</v>
      </c>
      <c r="D284" s="236"/>
      <c r="E284" s="236"/>
      <c r="F284" s="236"/>
      <c r="G284" s="236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 t="s">
        <v>103</v>
      </c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</row>
    <row r="285" spans="1:59" outlineLevel="1" x14ac:dyDescent="0.2">
      <c r="A285" s="136"/>
      <c r="B285" s="137"/>
      <c r="C285" s="235" t="s">
        <v>518</v>
      </c>
      <c r="D285" s="236"/>
      <c r="E285" s="236"/>
      <c r="F285" s="236"/>
      <c r="G285" s="236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 t="s">
        <v>103</v>
      </c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</row>
    <row r="286" spans="1:59" ht="22.5" outlineLevel="1" x14ac:dyDescent="0.2">
      <c r="A286" s="136"/>
      <c r="B286" s="137"/>
      <c r="C286" s="235" t="s">
        <v>519</v>
      </c>
      <c r="D286" s="236"/>
      <c r="E286" s="236"/>
      <c r="F286" s="236"/>
      <c r="G286" s="236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 t="s">
        <v>103</v>
      </c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</row>
    <row r="287" spans="1:59" outlineLevel="1" x14ac:dyDescent="0.2">
      <c r="A287" s="136"/>
      <c r="B287" s="137"/>
      <c r="C287" s="235" t="s">
        <v>520</v>
      </c>
      <c r="D287" s="236"/>
      <c r="E287" s="236"/>
      <c r="F287" s="236"/>
      <c r="G287" s="236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 t="s">
        <v>103</v>
      </c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</row>
    <row r="288" spans="1:59" ht="22.5" outlineLevel="1" x14ac:dyDescent="0.2">
      <c r="A288" s="149">
        <v>102</v>
      </c>
      <c r="B288" s="150" t="s">
        <v>962</v>
      </c>
      <c r="C288" s="166" t="s">
        <v>522</v>
      </c>
      <c r="D288" s="151" t="s">
        <v>99</v>
      </c>
      <c r="E288" s="152">
        <v>1</v>
      </c>
      <c r="F288" s="153"/>
      <c r="G288" s="154">
        <f>ROUND(E288*F288,2)</f>
        <v>0</v>
      </c>
      <c r="H288" s="153">
        <v>0</v>
      </c>
      <c r="I288" s="154">
        <f>ROUND(E288*H288,2)</f>
        <v>0</v>
      </c>
      <c r="J288" s="153">
        <v>1500</v>
      </c>
      <c r="K288" s="154">
        <f>ROUND(E288*J288,2)</f>
        <v>1500</v>
      </c>
      <c r="L288" s="154">
        <v>21</v>
      </c>
      <c r="M288" s="154">
        <f>G288*(1+L288/100)</f>
        <v>0</v>
      </c>
      <c r="N288" s="154">
        <v>0</v>
      </c>
      <c r="O288" s="154">
        <f>ROUND(E288*N288,2)</f>
        <v>0</v>
      </c>
      <c r="P288" s="154">
        <v>0</v>
      </c>
      <c r="Q288" s="154">
        <f>ROUND(E288*P288,2)</f>
        <v>0</v>
      </c>
      <c r="R288" s="154"/>
      <c r="S288" s="155" t="s">
        <v>100</v>
      </c>
      <c r="T288" s="138">
        <v>0</v>
      </c>
      <c r="U288" s="138">
        <f>ROUND(E288*T288,2)</f>
        <v>0</v>
      </c>
      <c r="V288" s="138"/>
      <c r="W288" s="129" t="s">
        <v>978</v>
      </c>
      <c r="X288" s="129"/>
      <c r="Y288" s="129"/>
      <c r="Z288" s="129"/>
      <c r="AA288" s="129"/>
      <c r="AB288" s="129"/>
      <c r="AC288" s="129"/>
      <c r="AD288" s="129"/>
      <c r="AE288" s="129"/>
      <c r="AF288" s="129" t="s">
        <v>101</v>
      </c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</row>
    <row r="289" spans="1:59" outlineLevel="1" x14ac:dyDescent="0.2">
      <c r="A289" s="136"/>
      <c r="B289" s="137"/>
      <c r="C289" s="237" t="s">
        <v>523</v>
      </c>
      <c r="D289" s="238"/>
      <c r="E289" s="238"/>
      <c r="F289" s="238"/>
      <c r="G289" s="2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 t="s">
        <v>103</v>
      </c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</row>
    <row r="290" spans="1:59" ht="22.5" outlineLevel="1" x14ac:dyDescent="0.2">
      <c r="A290" s="149">
        <v>103</v>
      </c>
      <c r="B290" s="150" t="s">
        <v>963</v>
      </c>
      <c r="C290" s="166" t="s">
        <v>525</v>
      </c>
      <c r="D290" s="151" t="s">
        <v>99</v>
      </c>
      <c r="E290" s="152">
        <v>1</v>
      </c>
      <c r="F290" s="153"/>
      <c r="G290" s="154">
        <f>ROUND(E290*F290,2)</f>
        <v>0</v>
      </c>
      <c r="H290" s="153">
        <v>0</v>
      </c>
      <c r="I290" s="154">
        <f>ROUND(E290*H290,2)</f>
        <v>0</v>
      </c>
      <c r="J290" s="153">
        <v>21490</v>
      </c>
      <c r="K290" s="154">
        <f>ROUND(E290*J290,2)</f>
        <v>21490</v>
      </c>
      <c r="L290" s="154">
        <v>21</v>
      </c>
      <c r="M290" s="154">
        <f>G290*(1+L290/100)</f>
        <v>0</v>
      </c>
      <c r="N290" s="154">
        <v>0</v>
      </c>
      <c r="O290" s="154">
        <f>ROUND(E290*N290,2)</f>
        <v>0</v>
      </c>
      <c r="P290" s="154">
        <v>0</v>
      </c>
      <c r="Q290" s="154">
        <f>ROUND(E290*P290,2)</f>
        <v>0</v>
      </c>
      <c r="R290" s="154"/>
      <c r="S290" s="155" t="s">
        <v>100</v>
      </c>
      <c r="T290" s="138">
        <v>0</v>
      </c>
      <c r="U290" s="138">
        <f>ROUND(E290*T290,2)</f>
        <v>0</v>
      </c>
      <c r="V290" s="138"/>
      <c r="W290" s="129" t="s">
        <v>978</v>
      </c>
      <c r="X290" s="129"/>
      <c r="Y290" s="129"/>
      <c r="Z290" s="129"/>
      <c r="AA290" s="129"/>
      <c r="AB290" s="129"/>
      <c r="AC290" s="129"/>
      <c r="AD290" s="129"/>
      <c r="AE290" s="129"/>
      <c r="AF290" s="129" t="s">
        <v>101</v>
      </c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</row>
    <row r="291" spans="1:59" outlineLevel="1" x14ac:dyDescent="0.2">
      <c r="A291" s="136"/>
      <c r="B291" s="137"/>
      <c r="C291" s="237" t="s">
        <v>526</v>
      </c>
      <c r="D291" s="238"/>
      <c r="E291" s="238"/>
      <c r="F291" s="238"/>
      <c r="G291" s="2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 t="s">
        <v>103</v>
      </c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</row>
    <row r="292" spans="1:59" outlineLevel="1" x14ac:dyDescent="0.2">
      <c r="A292" s="136"/>
      <c r="B292" s="137"/>
      <c r="C292" s="235" t="s">
        <v>527</v>
      </c>
      <c r="D292" s="236"/>
      <c r="E292" s="236"/>
      <c r="F292" s="236"/>
      <c r="G292" s="236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 t="s">
        <v>103</v>
      </c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</row>
    <row r="293" spans="1:59" outlineLevel="1" x14ac:dyDescent="0.2">
      <c r="A293" s="136"/>
      <c r="B293" s="137"/>
      <c r="C293" s="235" t="s">
        <v>528</v>
      </c>
      <c r="D293" s="236"/>
      <c r="E293" s="236"/>
      <c r="F293" s="236"/>
      <c r="G293" s="236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 t="s">
        <v>103</v>
      </c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</row>
    <row r="294" spans="1:59" outlineLevel="1" x14ac:dyDescent="0.2">
      <c r="A294" s="136"/>
      <c r="B294" s="137"/>
      <c r="C294" s="235" t="s">
        <v>529</v>
      </c>
      <c r="D294" s="236"/>
      <c r="E294" s="236"/>
      <c r="F294" s="236"/>
      <c r="G294" s="236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 t="s">
        <v>103</v>
      </c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</row>
    <row r="295" spans="1:59" outlineLevel="1" x14ac:dyDescent="0.2">
      <c r="A295" s="136"/>
      <c r="B295" s="137"/>
      <c r="C295" s="235" t="s">
        <v>530</v>
      </c>
      <c r="D295" s="236"/>
      <c r="E295" s="236"/>
      <c r="F295" s="236"/>
      <c r="G295" s="236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 t="s">
        <v>103</v>
      </c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</row>
    <row r="296" spans="1:59" outlineLevel="1" x14ac:dyDescent="0.2">
      <c r="A296" s="136"/>
      <c r="B296" s="137"/>
      <c r="C296" s="235" t="s">
        <v>531</v>
      </c>
      <c r="D296" s="236"/>
      <c r="E296" s="236"/>
      <c r="F296" s="236"/>
      <c r="G296" s="236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 t="s">
        <v>103</v>
      </c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</row>
    <row r="297" spans="1:59" outlineLevel="1" x14ac:dyDescent="0.2">
      <c r="A297" s="136"/>
      <c r="B297" s="137"/>
      <c r="C297" s="235" t="s">
        <v>532</v>
      </c>
      <c r="D297" s="236"/>
      <c r="E297" s="236"/>
      <c r="F297" s="236"/>
      <c r="G297" s="236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 t="s">
        <v>103</v>
      </c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</row>
    <row r="298" spans="1:59" outlineLevel="1" x14ac:dyDescent="0.2">
      <c r="A298" s="136"/>
      <c r="B298" s="137"/>
      <c r="C298" s="235" t="s">
        <v>533</v>
      </c>
      <c r="D298" s="236"/>
      <c r="E298" s="236"/>
      <c r="F298" s="236"/>
      <c r="G298" s="236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 t="s">
        <v>103</v>
      </c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</row>
    <row r="299" spans="1:59" outlineLevel="1" x14ac:dyDescent="0.2">
      <c r="A299" s="136"/>
      <c r="B299" s="137"/>
      <c r="C299" s="235" t="s">
        <v>534</v>
      </c>
      <c r="D299" s="236"/>
      <c r="E299" s="236"/>
      <c r="F299" s="236"/>
      <c r="G299" s="236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 t="s">
        <v>103</v>
      </c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</row>
    <row r="300" spans="1:59" outlineLevel="1" x14ac:dyDescent="0.2">
      <c r="A300" s="136"/>
      <c r="B300" s="137"/>
      <c r="C300" s="235" t="s">
        <v>535</v>
      </c>
      <c r="D300" s="236"/>
      <c r="E300" s="236"/>
      <c r="F300" s="236"/>
      <c r="G300" s="236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 t="s">
        <v>103</v>
      </c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</row>
    <row r="301" spans="1:59" outlineLevel="1" x14ac:dyDescent="0.2">
      <c r="A301" s="136"/>
      <c r="B301" s="137"/>
      <c r="C301" s="235" t="s">
        <v>536</v>
      </c>
      <c r="D301" s="236"/>
      <c r="E301" s="236"/>
      <c r="F301" s="236"/>
      <c r="G301" s="236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 t="s">
        <v>103</v>
      </c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</row>
    <row r="302" spans="1:59" outlineLevel="1" x14ac:dyDescent="0.2">
      <c r="A302" s="136"/>
      <c r="B302" s="137"/>
      <c r="C302" s="235" t="s">
        <v>537</v>
      </c>
      <c r="D302" s="236"/>
      <c r="E302" s="236"/>
      <c r="F302" s="236"/>
      <c r="G302" s="236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 t="s">
        <v>103</v>
      </c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</row>
    <row r="303" spans="1:59" outlineLevel="1" x14ac:dyDescent="0.2">
      <c r="A303" s="136"/>
      <c r="B303" s="137"/>
      <c r="C303" s="235" t="s">
        <v>538</v>
      </c>
      <c r="D303" s="236"/>
      <c r="E303" s="236"/>
      <c r="F303" s="236"/>
      <c r="G303" s="236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 t="s">
        <v>103</v>
      </c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</row>
    <row r="304" spans="1:59" outlineLevel="1" x14ac:dyDescent="0.2">
      <c r="A304" s="149">
        <v>104</v>
      </c>
      <c r="B304" s="150" t="s">
        <v>964</v>
      </c>
      <c r="C304" s="166" t="s">
        <v>568</v>
      </c>
      <c r="D304" s="151" t="s">
        <v>99</v>
      </c>
      <c r="E304" s="152">
        <v>1</v>
      </c>
      <c r="F304" s="153"/>
      <c r="G304" s="154">
        <f>ROUND(E304*F304,2)</f>
        <v>0</v>
      </c>
      <c r="H304" s="153">
        <v>0</v>
      </c>
      <c r="I304" s="154">
        <f>ROUND(E304*H304,2)</f>
        <v>0</v>
      </c>
      <c r="J304" s="153">
        <v>0</v>
      </c>
      <c r="K304" s="154">
        <f>ROUND(E304*J304,2)</f>
        <v>0</v>
      </c>
      <c r="L304" s="154">
        <v>21</v>
      </c>
      <c r="M304" s="154">
        <f>G304*(1+L304/100)</f>
        <v>0</v>
      </c>
      <c r="N304" s="154">
        <v>0</v>
      </c>
      <c r="O304" s="154">
        <f>ROUND(E304*N304,2)</f>
        <v>0</v>
      </c>
      <c r="P304" s="154">
        <v>0</v>
      </c>
      <c r="Q304" s="154">
        <f>ROUND(E304*P304,2)</f>
        <v>0</v>
      </c>
      <c r="R304" s="154"/>
      <c r="S304" s="155" t="s">
        <v>100</v>
      </c>
      <c r="T304" s="138">
        <v>0</v>
      </c>
      <c r="U304" s="138">
        <f>ROUND(E304*T304,2)</f>
        <v>0</v>
      </c>
      <c r="V304" s="138"/>
      <c r="W304" s="129" t="s">
        <v>978</v>
      </c>
      <c r="X304" s="129"/>
      <c r="Y304" s="129"/>
      <c r="Z304" s="129"/>
      <c r="AA304" s="129"/>
      <c r="AB304" s="129"/>
      <c r="AC304" s="129"/>
      <c r="AD304" s="129"/>
      <c r="AE304" s="129"/>
      <c r="AF304" s="129" t="s">
        <v>101</v>
      </c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</row>
    <row r="305" spans="1:59" ht="90" outlineLevel="1" x14ac:dyDescent="0.2">
      <c r="A305" s="136"/>
      <c r="B305" s="137"/>
      <c r="C305" s="237" t="s">
        <v>570</v>
      </c>
      <c r="D305" s="238"/>
      <c r="E305" s="238"/>
      <c r="F305" s="238"/>
      <c r="G305" s="2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 t="s">
        <v>103</v>
      </c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56" t="str">
        <f>C305</f>
        <v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v>
      </c>
      <c r="BA305" s="129"/>
      <c r="BB305" s="129"/>
      <c r="BC305" s="129"/>
      <c r="BD305" s="129"/>
      <c r="BE305" s="129"/>
      <c r="BF305" s="129"/>
      <c r="BG305" s="129"/>
    </row>
    <row r="306" spans="1:59" outlineLevel="1" x14ac:dyDescent="0.2">
      <c r="A306" s="136"/>
      <c r="B306" s="137"/>
      <c r="C306" s="235" t="s">
        <v>571</v>
      </c>
      <c r="D306" s="236"/>
      <c r="E306" s="236"/>
      <c r="F306" s="236"/>
      <c r="G306" s="236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 t="s">
        <v>103</v>
      </c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</row>
    <row r="307" spans="1:59" ht="22.5" outlineLevel="1" x14ac:dyDescent="0.2">
      <c r="A307" s="212">
        <v>150</v>
      </c>
      <c r="B307" s="213" t="s">
        <v>539</v>
      </c>
      <c r="C307" s="214" t="s">
        <v>540</v>
      </c>
      <c r="D307" s="215" t="s">
        <v>99</v>
      </c>
      <c r="E307" s="216">
        <v>15</v>
      </c>
      <c r="F307" s="153"/>
      <c r="G307" s="217">
        <f>ROUND(E307*F307,2)</f>
        <v>0</v>
      </c>
      <c r="H307" s="218">
        <v>0</v>
      </c>
      <c r="I307" s="217">
        <f>ROUND(E307*H307,2)</f>
        <v>0</v>
      </c>
      <c r="J307" s="218">
        <v>14880</v>
      </c>
      <c r="K307" s="217">
        <f>ROUND(E307*J307,2)</f>
        <v>223200</v>
      </c>
      <c r="L307" s="217">
        <v>21</v>
      </c>
      <c r="M307" s="217">
        <f>G307*(1+L307/100)</f>
        <v>0</v>
      </c>
      <c r="N307" s="217">
        <v>0</v>
      </c>
      <c r="O307" s="217">
        <f>ROUND(E307*N307,2)</f>
        <v>0</v>
      </c>
      <c r="P307" s="217">
        <v>0</v>
      </c>
      <c r="Q307" s="217">
        <f>ROUND(E307*P307,2)</f>
        <v>0</v>
      </c>
      <c r="R307" s="217"/>
      <c r="S307" s="219" t="s">
        <v>100</v>
      </c>
      <c r="T307" s="220">
        <v>0</v>
      </c>
      <c r="U307" s="220">
        <f>ROUND(E307*T307,2)</f>
        <v>0</v>
      </c>
      <c r="V307" s="220"/>
      <c r="W307" s="179" t="s">
        <v>978</v>
      </c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</row>
    <row r="308" spans="1:59" outlineLevel="1" x14ac:dyDescent="0.2">
      <c r="A308" s="222"/>
      <c r="B308" s="221"/>
      <c r="C308" s="251" t="s">
        <v>541</v>
      </c>
      <c r="D308" s="252"/>
      <c r="E308" s="252"/>
      <c r="F308" s="252"/>
      <c r="G308" s="252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17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</row>
    <row r="309" spans="1:59" outlineLevel="1" x14ac:dyDescent="0.2">
      <c r="A309" s="222"/>
      <c r="B309" s="221"/>
      <c r="C309" s="253" t="s">
        <v>542</v>
      </c>
      <c r="D309" s="254"/>
      <c r="E309" s="254"/>
      <c r="F309" s="254"/>
      <c r="G309" s="254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17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</row>
    <row r="310" spans="1:59" outlineLevel="1" x14ac:dyDescent="0.2">
      <c r="A310" s="222"/>
      <c r="B310" s="221"/>
      <c r="C310" s="253" t="s">
        <v>543</v>
      </c>
      <c r="D310" s="254"/>
      <c r="E310" s="254"/>
      <c r="F310" s="254"/>
      <c r="G310" s="254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17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</row>
    <row r="311" spans="1:59" outlineLevel="1" x14ac:dyDescent="0.2">
      <c r="A311" s="222"/>
      <c r="B311" s="221"/>
      <c r="C311" s="253" t="s">
        <v>544</v>
      </c>
      <c r="D311" s="254"/>
      <c r="E311" s="254"/>
      <c r="F311" s="254"/>
      <c r="G311" s="254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17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</row>
    <row r="312" spans="1:59" outlineLevel="1" x14ac:dyDescent="0.2">
      <c r="A312" s="222"/>
      <c r="B312" s="221"/>
      <c r="C312" s="253" t="s">
        <v>672</v>
      </c>
      <c r="D312" s="254"/>
      <c r="E312" s="254"/>
      <c r="F312" s="254"/>
      <c r="G312" s="254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17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</row>
    <row r="313" spans="1:59" outlineLevel="1" x14ac:dyDescent="0.2">
      <c r="A313" s="222"/>
      <c r="B313" s="221"/>
      <c r="C313" s="253" t="s">
        <v>537</v>
      </c>
      <c r="D313" s="254"/>
      <c r="E313" s="254"/>
      <c r="F313" s="254"/>
      <c r="G313" s="254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17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</row>
    <row r="314" spans="1:59" outlineLevel="1" x14ac:dyDescent="0.2">
      <c r="A314" s="222"/>
      <c r="B314" s="221"/>
      <c r="C314" s="253" t="s">
        <v>538</v>
      </c>
      <c r="D314" s="254"/>
      <c r="E314" s="254"/>
      <c r="F314" s="254"/>
      <c r="G314" s="254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17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</row>
    <row r="315" spans="1:59" outlineLevel="1" x14ac:dyDescent="0.2">
      <c r="A315" s="212">
        <v>155</v>
      </c>
      <c r="B315" s="213" t="s">
        <v>572</v>
      </c>
      <c r="C315" s="214" t="s">
        <v>573</v>
      </c>
      <c r="D315" s="215" t="s">
        <v>99</v>
      </c>
      <c r="E315" s="216">
        <v>15</v>
      </c>
      <c r="F315" s="153"/>
      <c r="G315" s="217">
        <f>ROUND(E315*F315,2)</f>
        <v>0</v>
      </c>
      <c r="H315" s="218">
        <v>0</v>
      </c>
      <c r="I315" s="217">
        <f>ROUND(E315*H315,2)</f>
        <v>0</v>
      </c>
      <c r="J315" s="218">
        <v>300</v>
      </c>
      <c r="K315" s="217">
        <f>ROUND(E315*J315,2)</f>
        <v>4500</v>
      </c>
      <c r="L315" s="217">
        <v>21</v>
      </c>
      <c r="M315" s="217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7"/>
      <c r="S315" s="219" t="s">
        <v>100</v>
      </c>
      <c r="T315" s="220">
        <v>0</v>
      </c>
      <c r="U315" s="220">
        <f>ROUND(E315*T315,2)</f>
        <v>0</v>
      </c>
      <c r="V315" s="220"/>
      <c r="W315" s="179" t="s">
        <v>978</v>
      </c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</row>
    <row r="316" spans="1:59" ht="33.75" outlineLevel="1" x14ac:dyDescent="0.2">
      <c r="A316" s="222"/>
      <c r="B316" s="221"/>
      <c r="C316" s="251" t="s">
        <v>574</v>
      </c>
      <c r="D316" s="252"/>
      <c r="E316" s="252"/>
      <c r="F316" s="252"/>
      <c r="G316" s="252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17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</row>
    <row r="317" spans="1:59" ht="101.25" outlineLevel="1" x14ac:dyDescent="0.2">
      <c r="A317" s="222"/>
      <c r="B317" s="221"/>
      <c r="C317" s="253" t="s">
        <v>575</v>
      </c>
      <c r="D317" s="254"/>
      <c r="E317" s="254"/>
      <c r="F317" s="254"/>
      <c r="G317" s="254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17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</row>
    <row r="318" spans="1:59" outlineLevel="1" x14ac:dyDescent="0.2">
      <c r="A318" s="212">
        <v>158</v>
      </c>
      <c r="B318" s="213" t="s">
        <v>582</v>
      </c>
      <c r="C318" s="214" t="s">
        <v>583</v>
      </c>
      <c r="D318" s="215" t="s">
        <v>99</v>
      </c>
      <c r="E318" s="216">
        <v>15</v>
      </c>
      <c r="F318" s="153"/>
      <c r="G318" s="217">
        <f>ROUND(E318*F318,2)</f>
        <v>0</v>
      </c>
      <c r="H318" s="218">
        <v>0</v>
      </c>
      <c r="I318" s="217">
        <f>ROUND(E318*H318,2)</f>
        <v>0</v>
      </c>
      <c r="J318" s="218">
        <v>810</v>
      </c>
      <c r="K318" s="217">
        <f>ROUND(E318*J318,2)</f>
        <v>12150</v>
      </c>
      <c r="L318" s="217">
        <v>21</v>
      </c>
      <c r="M318" s="217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7"/>
      <c r="S318" s="219" t="s">
        <v>100</v>
      </c>
      <c r="T318" s="220">
        <v>0</v>
      </c>
      <c r="U318" s="220">
        <f>ROUND(E318*T318,2)</f>
        <v>0</v>
      </c>
      <c r="V318" s="220"/>
      <c r="W318" s="179" t="s">
        <v>978</v>
      </c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</row>
    <row r="319" spans="1:59" ht="33.75" outlineLevel="1" x14ac:dyDescent="0.2">
      <c r="A319" s="222"/>
      <c r="B319" s="221"/>
      <c r="C319" s="251" t="s">
        <v>584</v>
      </c>
      <c r="D319" s="252"/>
      <c r="E319" s="252"/>
      <c r="F319" s="252"/>
      <c r="G319" s="252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17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</row>
    <row r="320" spans="1:59" outlineLevel="1" x14ac:dyDescent="0.2">
      <c r="A320" s="212">
        <v>159</v>
      </c>
      <c r="B320" s="213" t="s">
        <v>585</v>
      </c>
      <c r="C320" s="214" t="s">
        <v>586</v>
      </c>
      <c r="D320" s="215" t="s">
        <v>99</v>
      </c>
      <c r="E320" s="216">
        <v>15</v>
      </c>
      <c r="F320" s="153"/>
      <c r="G320" s="217">
        <f>ROUND(E320*F320,2)</f>
        <v>0</v>
      </c>
      <c r="H320" s="218">
        <v>0</v>
      </c>
      <c r="I320" s="217">
        <f>ROUND(E320*H320,2)</f>
        <v>0</v>
      </c>
      <c r="J320" s="218">
        <v>1410</v>
      </c>
      <c r="K320" s="217">
        <f>ROUND(E320*J320,2)</f>
        <v>21150</v>
      </c>
      <c r="L320" s="217">
        <v>21</v>
      </c>
      <c r="M320" s="217">
        <f>G320*(1+L320/100)</f>
        <v>0</v>
      </c>
      <c r="N320" s="217">
        <v>0</v>
      </c>
      <c r="O320" s="217">
        <f>ROUND(E320*N320,2)</f>
        <v>0</v>
      </c>
      <c r="P320" s="217">
        <v>0</v>
      </c>
      <c r="Q320" s="217">
        <f>ROUND(E320*P320,2)</f>
        <v>0</v>
      </c>
      <c r="R320" s="217"/>
      <c r="S320" s="219" t="s">
        <v>100</v>
      </c>
      <c r="T320" s="220">
        <v>0</v>
      </c>
      <c r="U320" s="220">
        <f>ROUND(E320*T320,2)</f>
        <v>0</v>
      </c>
      <c r="V320" s="220"/>
      <c r="W320" s="179" t="s">
        <v>978</v>
      </c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</row>
    <row r="321" spans="1:59" ht="22.5" outlineLevel="1" x14ac:dyDescent="0.2">
      <c r="A321" s="222"/>
      <c r="B321" s="221"/>
      <c r="C321" s="251" t="s">
        <v>587</v>
      </c>
      <c r="D321" s="252"/>
      <c r="E321" s="252"/>
      <c r="F321" s="252"/>
      <c r="G321" s="252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17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</row>
    <row r="322" spans="1:59" s="192" customFormat="1" ht="22.5" outlineLevel="1" x14ac:dyDescent="0.2">
      <c r="A322" s="212">
        <v>151</v>
      </c>
      <c r="B322" s="213" t="s">
        <v>545</v>
      </c>
      <c r="C322" s="214" t="s">
        <v>546</v>
      </c>
      <c r="D322" s="215" t="s">
        <v>99</v>
      </c>
      <c r="E322" s="216">
        <v>1</v>
      </c>
      <c r="F322" s="153"/>
      <c r="G322" s="217">
        <f>ROUND(E322*F322,2)</f>
        <v>0</v>
      </c>
      <c r="H322" s="218">
        <v>0</v>
      </c>
      <c r="I322" s="217">
        <f>ROUND(E322*H322,2)</f>
        <v>0</v>
      </c>
      <c r="J322" s="218">
        <v>33060</v>
      </c>
      <c r="K322" s="217">
        <f>ROUND(E322*J322,2)</f>
        <v>33060</v>
      </c>
      <c r="L322" s="217">
        <v>21</v>
      </c>
      <c r="M322" s="217">
        <f>G322*(1+L322/100)</f>
        <v>0</v>
      </c>
      <c r="N322" s="217">
        <v>0</v>
      </c>
      <c r="O322" s="217">
        <f>ROUND(E322*N322,2)</f>
        <v>0</v>
      </c>
      <c r="P322" s="217">
        <v>0</v>
      </c>
      <c r="Q322" s="217">
        <f>ROUND(E322*P322,2)</f>
        <v>0</v>
      </c>
      <c r="R322" s="217"/>
      <c r="S322" s="219" t="s">
        <v>100</v>
      </c>
      <c r="T322" s="190">
        <v>0</v>
      </c>
      <c r="U322" s="190">
        <f>ROUND(E322*T322,2)</f>
        <v>0</v>
      </c>
      <c r="V322" s="190"/>
      <c r="W322" s="193" t="s">
        <v>976</v>
      </c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  <c r="BE322" s="191"/>
      <c r="BF322" s="191"/>
      <c r="BG322" s="191"/>
    </row>
    <row r="323" spans="1:59" ht="56.25" outlineLevel="1" x14ac:dyDescent="0.2">
      <c r="A323" s="136"/>
      <c r="B323" s="137"/>
      <c r="C323" s="237" t="s">
        <v>547</v>
      </c>
      <c r="D323" s="238"/>
      <c r="E323" s="238"/>
      <c r="F323" s="238"/>
      <c r="G323" s="2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</row>
    <row r="324" spans="1:59" x14ac:dyDescent="0.2">
      <c r="A324" s="233"/>
      <c r="B324" s="6"/>
      <c r="C324" s="169"/>
      <c r="D324" s="8"/>
      <c r="E324" s="233"/>
      <c r="F324" s="233"/>
      <c r="G324" s="23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AD324">
        <v>15</v>
      </c>
      <c r="AE324">
        <v>21</v>
      </c>
    </row>
    <row r="325" spans="1:59" x14ac:dyDescent="0.2">
      <c r="A325" s="132"/>
      <c r="B325" s="133" t="s">
        <v>26</v>
      </c>
      <c r="C325" s="170"/>
      <c r="D325" s="134"/>
      <c r="E325" s="135"/>
      <c r="F325" s="135"/>
      <c r="G325" s="164">
        <f>G8+G168+G239</f>
        <v>0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AD325">
        <f>SUMIF(L7:L306,AD324,G7:G306)</f>
        <v>0</v>
      </c>
      <c r="AE325">
        <f>SUMIF(L7:L306,AE324,G7:G306)</f>
        <v>0</v>
      </c>
      <c r="AF325" t="s">
        <v>657</v>
      </c>
    </row>
    <row r="326" spans="1:59" x14ac:dyDescent="0.2">
      <c r="A326" s="232" t="s">
        <v>658</v>
      </c>
      <c r="B326" s="232"/>
      <c r="C326" s="169"/>
      <c r="D326" s="8"/>
      <c r="E326" s="233"/>
      <c r="F326" s="233"/>
      <c r="G326" s="23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59" x14ac:dyDescent="0.2">
      <c r="A327" s="233"/>
      <c r="B327" s="6" t="s">
        <v>659</v>
      </c>
      <c r="C327" s="169" t="s">
        <v>660</v>
      </c>
      <c r="D327" s="8"/>
      <c r="E327" s="233"/>
      <c r="F327" s="233"/>
      <c r="G327" s="23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AF327" t="s">
        <v>661</v>
      </c>
    </row>
    <row r="328" spans="1:59" ht="25.5" x14ac:dyDescent="0.2">
      <c r="A328" s="233"/>
      <c r="B328" s="6" t="s">
        <v>662</v>
      </c>
      <c r="C328" s="169" t="s">
        <v>663</v>
      </c>
      <c r="D328" s="8"/>
      <c r="E328" s="233"/>
      <c r="F328" s="233"/>
      <c r="G328" s="23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AF328" t="s">
        <v>664</v>
      </c>
    </row>
    <row r="329" spans="1:59" x14ac:dyDescent="0.2">
      <c r="A329" s="233"/>
      <c r="B329" s="6"/>
      <c r="C329" s="169" t="s">
        <v>665</v>
      </c>
      <c r="D329" s="8"/>
      <c r="E329" s="233"/>
      <c r="F329" s="233"/>
      <c r="G329" s="23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AF329" t="s">
        <v>666</v>
      </c>
    </row>
    <row r="330" spans="1:59" x14ac:dyDescent="0.2">
      <c r="A330" s="233"/>
      <c r="B330" s="6"/>
      <c r="C330" s="169"/>
      <c r="D330" s="8"/>
      <c r="E330" s="233"/>
      <c r="F330" s="233"/>
      <c r="G330" s="23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59" x14ac:dyDescent="0.2">
      <c r="A331" s="233"/>
      <c r="B331" s="6"/>
      <c r="C331" s="169"/>
      <c r="D331" s="8"/>
      <c r="E331" s="233"/>
      <c r="F331" s="233"/>
      <c r="G331" s="23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59" ht="21" customHeight="1" x14ac:dyDescent="0.2">
      <c r="A332" s="233"/>
      <c r="B332" s="6"/>
      <c r="C332" s="169"/>
      <c r="D332" s="8"/>
      <c r="E332" s="233"/>
      <c r="F332" s="233"/>
      <c r="G332" s="23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59" x14ac:dyDescent="0.2">
      <c r="A333" s="233" t="s">
        <v>667</v>
      </c>
      <c r="B333" s="233"/>
      <c r="C333" s="234"/>
      <c r="D333" s="8"/>
      <c r="E333" s="233"/>
      <c r="F333" s="233"/>
      <c r="G333" s="23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59" x14ac:dyDescent="0.2">
      <c r="A334" s="239"/>
      <c r="B334" s="240"/>
      <c r="C334" s="241"/>
      <c r="D334" s="240"/>
      <c r="E334" s="240"/>
      <c r="F334" s="240"/>
      <c r="G334" s="242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AF334" t="s">
        <v>668</v>
      </c>
    </row>
    <row r="335" spans="1:59" x14ac:dyDescent="0.2">
      <c r="A335" s="243"/>
      <c r="B335" s="244"/>
      <c r="C335" s="245"/>
      <c r="D335" s="244"/>
      <c r="E335" s="244"/>
      <c r="F335" s="244"/>
      <c r="G335" s="24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59" x14ac:dyDescent="0.2">
      <c r="A336" s="243"/>
      <c r="B336" s="244"/>
      <c r="C336" s="245"/>
      <c r="D336" s="244"/>
      <c r="E336" s="244"/>
      <c r="F336" s="244"/>
      <c r="G336" s="24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32" x14ac:dyDescent="0.2">
      <c r="A337" s="243"/>
      <c r="B337" s="244"/>
      <c r="C337" s="245"/>
      <c r="D337" s="244"/>
      <c r="E337" s="244"/>
      <c r="F337" s="244"/>
      <c r="G337" s="24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32" x14ac:dyDescent="0.2">
      <c r="A338" s="247"/>
      <c r="B338" s="248"/>
      <c r="C338" s="249"/>
      <c r="D338" s="248"/>
      <c r="E338" s="248"/>
      <c r="F338" s="248"/>
      <c r="G338" s="25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32" x14ac:dyDescent="0.2">
      <c r="A339" s="233"/>
      <c r="B339" s="6"/>
      <c r="C339" s="169"/>
      <c r="D339" s="8"/>
      <c r="E339" s="233"/>
      <c r="F339" s="233"/>
      <c r="G339" s="23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32" x14ac:dyDescent="0.2">
      <c r="C340" s="171"/>
      <c r="D340" s="120"/>
      <c r="AF340" t="s">
        <v>674</v>
      </c>
    </row>
    <row r="341" spans="1:32" x14ac:dyDescent="0.2">
      <c r="B341" s="37" t="s">
        <v>972</v>
      </c>
      <c r="C341" s="1"/>
      <c r="F341" s="86"/>
      <c r="I341" s="1"/>
      <c r="J341" s="88"/>
    </row>
    <row r="342" spans="1:32" x14ac:dyDescent="0.2">
      <c r="B342" s="37"/>
      <c r="C342" s="1"/>
      <c r="F342" s="86"/>
      <c r="G342" s="86" t="s">
        <v>973</v>
      </c>
      <c r="H342" s="87" t="s">
        <v>974</v>
      </c>
      <c r="I342" s="86" t="s">
        <v>975</v>
      </c>
      <c r="J342" s="88"/>
    </row>
    <row r="343" spans="1:32" x14ac:dyDescent="0.2">
      <c r="B343" s="172" t="s">
        <v>976</v>
      </c>
      <c r="C343" s="322" t="s">
        <v>977</v>
      </c>
      <c r="D343" s="323"/>
      <c r="E343" s="323"/>
      <c r="F343" s="324"/>
      <c r="G343" s="176">
        <f>G322</f>
        <v>0</v>
      </c>
      <c r="H343" s="177">
        <f>0.21*G343</f>
        <v>0</v>
      </c>
      <c r="I343" s="176">
        <f>G343+H343</f>
        <v>0</v>
      </c>
      <c r="J343" s="1"/>
    </row>
    <row r="344" spans="1:32" x14ac:dyDescent="0.2">
      <c r="B344" s="172" t="s">
        <v>978</v>
      </c>
      <c r="C344" s="322" t="s">
        <v>979</v>
      </c>
      <c r="D344" s="323"/>
      <c r="E344" s="323"/>
      <c r="F344" s="324"/>
      <c r="G344" s="176">
        <f>G325-G343</f>
        <v>0</v>
      </c>
      <c r="H344" s="177">
        <f>0.21*G344</f>
        <v>0</v>
      </c>
      <c r="I344" s="176">
        <f>G344+H344</f>
        <v>0</v>
      </c>
      <c r="J344" s="1"/>
    </row>
    <row r="345" spans="1:32" x14ac:dyDescent="0.2">
      <c r="B345" s="172"/>
      <c r="C345" s="322" t="s">
        <v>980</v>
      </c>
      <c r="D345" s="323"/>
      <c r="E345" s="323"/>
      <c r="F345" s="324"/>
      <c r="G345" s="176">
        <f>SUM(G343:G344)</f>
        <v>0</v>
      </c>
      <c r="H345" s="176">
        <f t="shared" ref="H345:I345" si="0">SUM(H343:H344)</f>
        <v>0</v>
      </c>
      <c r="I345" s="176">
        <f t="shared" si="0"/>
        <v>0</v>
      </c>
      <c r="J345" s="1"/>
    </row>
    <row r="346" spans="1:32" x14ac:dyDescent="0.2">
      <c r="D346" s="120"/>
    </row>
    <row r="347" spans="1:32" x14ac:dyDescent="0.2">
      <c r="D347" s="120"/>
    </row>
    <row r="348" spans="1:32" x14ac:dyDescent="0.2">
      <c r="D348" s="120"/>
    </row>
    <row r="349" spans="1:32" x14ac:dyDescent="0.2">
      <c r="D349" s="120"/>
    </row>
    <row r="350" spans="1:32" x14ac:dyDescent="0.2">
      <c r="D350" s="120"/>
    </row>
    <row r="351" spans="1:32" x14ac:dyDescent="0.2">
      <c r="D351" s="120"/>
    </row>
    <row r="352" spans="1:32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  <row r="4709" spans="4:4" x14ac:dyDescent="0.2">
      <c r="D4709" s="120"/>
    </row>
    <row r="4710" spans="4:4" x14ac:dyDescent="0.2">
      <c r="D4710" s="120"/>
    </row>
    <row r="4711" spans="4:4" x14ac:dyDescent="0.2">
      <c r="D4711" s="120"/>
    </row>
    <row r="4712" spans="4:4" x14ac:dyDescent="0.2">
      <c r="D4712" s="120"/>
    </row>
    <row r="4713" spans="4:4" x14ac:dyDescent="0.2">
      <c r="D4713" s="120"/>
    </row>
    <row r="4714" spans="4:4" x14ac:dyDescent="0.2">
      <c r="D4714" s="120"/>
    </row>
    <row r="4715" spans="4:4" x14ac:dyDescent="0.2">
      <c r="D4715" s="120"/>
    </row>
    <row r="4716" spans="4:4" x14ac:dyDescent="0.2">
      <c r="D4716" s="120"/>
    </row>
    <row r="4717" spans="4:4" x14ac:dyDescent="0.2">
      <c r="D4717" s="120"/>
    </row>
    <row r="4718" spans="4:4" x14ac:dyDescent="0.2">
      <c r="D4718" s="120"/>
    </row>
    <row r="4719" spans="4:4" x14ac:dyDescent="0.2">
      <c r="D4719" s="120"/>
    </row>
    <row r="4720" spans="4:4" x14ac:dyDescent="0.2">
      <c r="D4720" s="120"/>
    </row>
    <row r="4721" spans="4:4" x14ac:dyDescent="0.2">
      <c r="D4721" s="120"/>
    </row>
    <row r="4722" spans="4:4" x14ac:dyDescent="0.2">
      <c r="D4722" s="120"/>
    </row>
    <row r="4723" spans="4:4" x14ac:dyDescent="0.2">
      <c r="D4723" s="120"/>
    </row>
    <row r="4724" spans="4:4" x14ac:dyDescent="0.2">
      <c r="D4724" s="120"/>
    </row>
    <row r="4725" spans="4:4" x14ac:dyDescent="0.2">
      <c r="D4725" s="120"/>
    </row>
    <row r="4726" spans="4:4" x14ac:dyDescent="0.2">
      <c r="D4726" s="120"/>
    </row>
    <row r="4727" spans="4:4" x14ac:dyDescent="0.2">
      <c r="D4727" s="120"/>
    </row>
    <row r="4728" spans="4:4" x14ac:dyDescent="0.2">
      <c r="D4728" s="120"/>
    </row>
    <row r="4729" spans="4:4" x14ac:dyDescent="0.2">
      <c r="D4729" s="120"/>
    </row>
    <row r="4730" spans="4:4" x14ac:dyDescent="0.2">
      <c r="D4730" s="120"/>
    </row>
    <row r="4731" spans="4:4" x14ac:dyDescent="0.2">
      <c r="D4731" s="120"/>
    </row>
    <row r="4732" spans="4:4" x14ac:dyDescent="0.2">
      <c r="D4732" s="120"/>
    </row>
    <row r="4733" spans="4:4" x14ac:dyDescent="0.2">
      <c r="D4733" s="120"/>
    </row>
    <row r="4734" spans="4:4" x14ac:dyDescent="0.2">
      <c r="D4734" s="120"/>
    </row>
    <row r="4735" spans="4:4" x14ac:dyDescent="0.2">
      <c r="D4735" s="120"/>
    </row>
    <row r="4736" spans="4:4" x14ac:dyDescent="0.2">
      <c r="D4736" s="120"/>
    </row>
    <row r="4737" spans="4:4" x14ac:dyDescent="0.2">
      <c r="D4737" s="120"/>
    </row>
    <row r="4738" spans="4:4" x14ac:dyDescent="0.2">
      <c r="D4738" s="120"/>
    </row>
    <row r="4739" spans="4:4" x14ac:dyDescent="0.2">
      <c r="D4739" s="120"/>
    </row>
    <row r="4740" spans="4:4" x14ac:dyDescent="0.2">
      <c r="D4740" s="120"/>
    </row>
    <row r="4741" spans="4:4" x14ac:dyDescent="0.2">
      <c r="D4741" s="120"/>
    </row>
    <row r="4742" spans="4:4" x14ac:dyDescent="0.2">
      <c r="D4742" s="120"/>
    </row>
    <row r="4743" spans="4:4" x14ac:dyDescent="0.2">
      <c r="D4743" s="120"/>
    </row>
    <row r="4744" spans="4:4" x14ac:dyDescent="0.2">
      <c r="D4744" s="120"/>
    </row>
    <row r="4745" spans="4:4" x14ac:dyDescent="0.2">
      <c r="D4745" s="120"/>
    </row>
    <row r="4746" spans="4:4" x14ac:dyDescent="0.2">
      <c r="D4746" s="120"/>
    </row>
    <row r="4747" spans="4:4" x14ac:dyDescent="0.2">
      <c r="D4747" s="120"/>
    </row>
    <row r="4748" spans="4:4" x14ac:dyDescent="0.2">
      <c r="D4748" s="120"/>
    </row>
    <row r="4749" spans="4:4" x14ac:dyDescent="0.2">
      <c r="D4749" s="120"/>
    </row>
    <row r="4750" spans="4:4" x14ac:dyDescent="0.2">
      <c r="D4750" s="120"/>
    </row>
    <row r="4751" spans="4:4" x14ac:dyDescent="0.2">
      <c r="D4751" s="120"/>
    </row>
    <row r="4752" spans="4:4" x14ac:dyDescent="0.2">
      <c r="D4752" s="120"/>
    </row>
    <row r="4753" spans="4:4" x14ac:dyDescent="0.2">
      <c r="D4753" s="120"/>
    </row>
    <row r="4754" spans="4:4" x14ac:dyDescent="0.2">
      <c r="D4754" s="120"/>
    </row>
    <row r="4755" spans="4:4" x14ac:dyDescent="0.2">
      <c r="D4755" s="120"/>
    </row>
    <row r="4756" spans="4:4" x14ac:dyDescent="0.2">
      <c r="D4756" s="120"/>
    </row>
    <row r="4757" spans="4:4" x14ac:dyDescent="0.2">
      <c r="D4757" s="120"/>
    </row>
    <row r="4758" spans="4:4" x14ac:dyDescent="0.2">
      <c r="D4758" s="120"/>
    </row>
    <row r="4759" spans="4:4" x14ac:dyDescent="0.2">
      <c r="D4759" s="120"/>
    </row>
    <row r="4760" spans="4:4" x14ac:dyDescent="0.2">
      <c r="D4760" s="120"/>
    </row>
    <row r="4761" spans="4:4" x14ac:dyDescent="0.2">
      <c r="D4761" s="120"/>
    </row>
    <row r="4762" spans="4:4" x14ac:dyDescent="0.2">
      <c r="D4762" s="120"/>
    </row>
    <row r="4763" spans="4:4" x14ac:dyDescent="0.2">
      <c r="D4763" s="120"/>
    </row>
    <row r="4764" spans="4:4" x14ac:dyDescent="0.2">
      <c r="D4764" s="120"/>
    </row>
    <row r="4765" spans="4:4" x14ac:dyDescent="0.2">
      <c r="D4765" s="120"/>
    </row>
    <row r="4766" spans="4:4" x14ac:dyDescent="0.2">
      <c r="D4766" s="120"/>
    </row>
    <row r="4767" spans="4:4" x14ac:dyDescent="0.2">
      <c r="D4767" s="120"/>
    </row>
    <row r="4768" spans="4:4" x14ac:dyDescent="0.2">
      <c r="D4768" s="120"/>
    </row>
    <row r="4769" spans="4:4" x14ac:dyDescent="0.2">
      <c r="D4769" s="120"/>
    </row>
    <row r="4770" spans="4:4" x14ac:dyDescent="0.2">
      <c r="D4770" s="120"/>
    </row>
    <row r="4771" spans="4:4" x14ac:dyDescent="0.2">
      <c r="D4771" s="120"/>
    </row>
    <row r="4772" spans="4:4" x14ac:dyDescent="0.2">
      <c r="D4772" s="120"/>
    </row>
    <row r="4773" spans="4:4" x14ac:dyDescent="0.2">
      <c r="D4773" s="120"/>
    </row>
    <row r="4774" spans="4:4" x14ac:dyDescent="0.2">
      <c r="D4774" s="120"/>
    </row>
    <row r="4775" spans="4:4" x14ac:dyDescent="0.2">
      <c r="D4775" s="120"/>
    </row>
    <row r="4776" spans="4:4" x14ac:dyDescent="0.2">
      <c r="D4776" s="120"/>
    </row>
    <row r="4777" spans="4:4" x14ac:dyDescent="0.2">
      <c r="D4777" s="120"/>
    </row>
    <row r="4778" spans="4:4" x14ac:dyDescent="0.2">
      <c r="D4778" s="120"/>
    </row>
    <row r="4779" spans="4:4" x14ac:dyDescent="0.2">
      <c r="D4779" s="120"/>
    </row>
    <row r="4780" spans="4:4" x14ac:dyDescent="0.2">
      <c r="D4780" s="120"/>
    </row>
    <row r="4781" spans="4:4" x14ac:dyDescent="0.2">
      <c r="D4781" s="120"/>
    </row>
    <row r="4782" spans="4:4" x14ac:dyDescent="0.2">
      <c r="D4782" s="120"/>
    </row>
    <row r="4783" spans="4:4" x14ac:dyDescent="0.2">
      <c r="D4783" s="120"/>
    </row>
    <row r="4784" spans="4:4" x14ac:dyDescent="0.2">
      <c r="D4784" s="120"/>
    </row>
    <row r="4785" spans="4:4" x14ac:dyDescent="0.2">
      <c r="D4785" s="120"/>
    </row>
    <row r="4786" spans="4:4" x14ac:dyDescent="0.2">
      <c r="D4786" s="120"/>
    </row>
    <row r="4787" spans="4:4" x14ac:dyDescent="0.2">
      <c r="D4787" s="120"/>
    </row>
    <row r="4788" spans="4:4" x14ac:dyDescent="0.2">
      <c r="D4788" s="120"/>
    </row>
    <row r="4789" spans="4:4" x14ac:dyDescent="0.2">
      <c r="D4789" s="120"/>
    </row>
    <row r="4790" spans="4:4" x14ac:dyDescent="0.2">
      <c r="D4790" s="120"/>
    </row>
    <row r="4791" spans="4:4" x14ac:dyDescent="0.2">
      <c r="D4791" s="120"/>
    </row>
    <row r="4792" spans="4:4" x14ac:dyDescent="0.2">
      <c r="D4792" s="120"/>
    </row>
    <row r="4793" spans="4:4" x14ac:dyDescent="0.2">
      <c r="D4793" s="120"/>
    </row>
    <row r="4794" spans="4:4" x14ac:dyDescent="0.2">
      <c r="D4794" s="120"/>
    </row>
    <row r="4795" spans="4:4" x14ac:dyDescent="0.2">
      <c r="D4795" s="120"/>
    </row>
    <row r="4796" spans="4:4" x14ac:dyDescent="0.2">
      <c r="D4796" s="120"/>
    </row>
    <row r="4797" spans="4:4" x14ac:dyDescent="0.2">
      <c r="D4797" s="120"/>
    </row>
    <row r="4798" spans="4:4" x14ac:dyDescent="0.2">
      <c r="D4798" s="120"/>
    </row>
    <row r="4799" spans="4:4" x14ac:dyDescent="0.2">
      <c r="D4799" s="120"/>
    </row>
    <row r="4800" spans="4:4" x14ac:dyDescent="0.2">
      <c r="D4800" s="120"/>
    </row>
    <row r="4801" spans="4:4" x14ac:dyDescent="0.2">
      <c r="D4801" s="120"/>
    </row>
    <row r="4802" spans="4:4" x14ac:dyDescent="0.2">
      <c r="D4802" s="120"/>
    </row>
    <row r="4803" spans="4:4" x14ac:dyDescent="0.2">
      <c r="D4803" s="120"/>
    </row>
    <row r="4804" spans="4:4" x14ac:dyDescent="0.2">
      <c r="D4804" s="120"/>
    </row>
    <row r="4805" spans="4:4" x14ac:dyDescent="0.2">
      <c r="D4805" s="120"/>
    </row>
    <row r="4806" spans="4:4" x14ac:dyDescent="0.2">
      <c r="D4806" s="120"/>
    </row>
    <row r="4807" spans="4:4" x14ac:dyDescent="0.2">
      <c r="D4807" s="120"/>
    </row>
    <row r="4808" spans="4:4" x14ac:dyDescent="0.2">
      <c r="D4808" s="120"/>
    </row>
    <row r="4809" spans="4:4" x14ac:dyDescent="0.2">
      <c r="D4809" s="120"/>
    </row>
    <row r="4810" spans="4:4" x14ac:dyDescent="0.2">
      <c r="D4810" s="120"/>
    </row>
    <row r="4811" spans="4:4" x14ac:dyDescent="0.2">
      <c r="D4811" s="120"/>
    </row>
    <row r="4812" spans="4:4" x14ac:dyDescent="0.2">
      <c r="D4812" s="120"/>
    </row>
    <row r="4813" spans="4:4" x14ac:dyDescent="0.2">
      <c r="D4813" s="120"/>
    </row>
    <row r="4814" spans="4:4" x14ac:dyDescent="0.2">
      <c r="D4814" s="120"/>
    </row>
    <row r="4815" spans="4:4" x14ac:dyDescent="0.2">
      <c r="D4815" s="120"/>
    </row>
    <row r="4816" spans="4:4" x14ac:dyDescent="0.2">
      <c r="D4816" s="120"/>
    </row>
    <row r="4817" spans="4:4" x14ac:dyDescent="0.2">
      <c r="D4817" s="120"/>
    </row>
    <row r="4818" spans="4:4" x14ac:dyDescent="0.2">
      <c r="D4818" s="120"/>
    </row>
    <row r="4819" spans="4:4" x14ac:dyDescent="0.2">
      <c r="D4819" s="120"/>
    </row>
    <row r="4820" spans="4:4" x14ac:dyDescent="0.2">
      <c r="D4820" s="120"/>
    </row>
    <row r="4821" spans="4:4" x14ac:dyDescent="0.2">
      <c r="D4821" s="120"/>
    </row>
    <row r="4822" spans="4:4" x14ac:dyDescent="0.2">
      <c r="D4822" s="120"/>
    </row>
    <row r="4823" spans="4:4" x14ac:dyDescent="0.2">
      <c r="D4823" s="120"/>
    </row>
    <row r="4824" spans="4:4" x14ac:dyDescent="0.2">
      <c r="D4824" s="120"/>
    </row>
    <row r="4825" spans="4:4" x14ac:dyDescent="0.2">
      <c r="D4825" s="120"/>
    </row>
    <row r="4826" spans="4:4" x14ac:dyDescent="0.2">
      <c r="D4826" s="120"/>
    </row>
    <row r="4827" spans="4:4" x14ac:dyDescent="0.2">
      <c r="D4827" s="120"/>
    </row>
    <row r="4828" spans="4:4" x14ac:dyDescent="0.2">
      <c r="D4828" s="120"/>
    </row>
    <row r="4829" spans="4:4" x14ac:dyDescent="0.2">
      <c r="D4829" s="120"/>
    </row>
    <row r="4830" spans="4:4" x14ac:dyDescent="0.2">
      <c r="D4830" s="120"/>
    </row>
    <row r="4831" spans="4:4" x14ac:dyDescent="0.2">
      <c r="D4831" s="120"/>
    </row>
    <row r="4832" spans="4:4" x14ac:dyDescent="0.2">
      <c r="D4832" s="120"/>
    </row>
    <row r="4833" spans="4:4" x14ac:dyDescent="0.2">
      <c r="D4833" s="120"/>
    </row>
    <row r="4834" spans="4:4" x14ac:dyDescent="0.2">
      <c r="D4834" s="120"/>
    </row>
    <row r="4835" spans="4:4" x14ac:dyDescent="0.2">
      <c r="D4835" s="120"/>
    </row>
    <row r="4836" spans="4:4" x14ac:dyDescent="0.2">
      <c r="D4836" s="120"/>
    </row>
    <row r="4837" spans="4:4" x14ac:dyDescent="0.2">
      <c r="D4837" s="120"/>
    </row>
    <row r="4838" spans="4:4" x14ac:dyDescent="0.2">
      <c r="D4838" s="120"/>
    </row>
    <row r="4839" spans="4:4" x14ac:dyDescent="0.2">
      <c r="D4839" s="120"/>
    </row>
    <row r="4840" spans="4:4" x14ac:dyDescent="0.2">
      <c r="D4840" s="120"/>
    </row>
    <row r="4841" spans="4:4" x14ac:dyDescent="0.2">
      <c r="D4841" s="120"/>
    </row>
    <row r="4842" spans="4:4" x14ac:dyDescent="0.2">
      <c r="D4842" s="120"/>
    </row>
    <row r="4843" spans="4:4" x14ac:dyDescent="0.2">
      <c r="D4843" s="120"/>
    </row>
    <row r="4844" spans="4:4" x14ac:dyDescent="0.2">
      <c r="D4844" s="120"/>
    </row>
    <row r="4845" spans="4:4" x14ac:dyDescent="0.2">
      <c r="D4845" s="120"/>
    </row>
    <row r="4846" spans="4:4" x14ac:dyDescent="0.2">
      <c r="D4846" s="120"/>
    </row>
    <row r="4847" spans="4:4" x14ac:dyDescent="0.2">
      <c r="D4847" s="120"/>
    </row>
    <row r="4848" spans="4:4" x14ac:dyDescent="0.2">
      <c r="D4848" s="120"/>
    </row>
    <row r="4849" spans="4:4" x14ac:dyDescent="0.2">
      <c r="D4849" s="120"/>
    </row>
    <row r="4850" spans="4:4" x14ac:dyDescent="0.2">
      <c r="D4850" s="120"/>
    </row>
    <row r="4851" spans="4:4" x14ac:dyDescent="0.2">
      <c r="D4851" s="120"/>
    </row>
    <row r="4852" spans="4:4" x14ac:dyDescent="0.2">
      <c r="D4852" s="120"/>
    </row>
    <row r="4853" spans="4:4" x14ac:dyDescent="0.2">
      <c r="D4853" s="120"/>
    </row>
    <row r="4854" spans="4:4" x14ac:dyDescent="0.2">
      <c r="D4854" s="120"/>
    </row>
    <row r="4855" spans="4:4" x14ac:dyDescent="0.2">
      <c r="D4855" s="120"/>
    </row>
    <row r="4856" spans="4:4" x14ac:dyDescent="0.2">
      <c r="D4856" s="120"/>
    </row>
    <row r="4857" spans="4:4" x14ac:dyDescent="0.2">
      <c r="D4857" s="120"/>
    </row>
    <row r="4858" spans="4:4" x14ac:dyDescent="0.2">
      <c r="D4858" s="120"/>
    </row>
    <row r="4859" spans="4:4" x14ac:dyDescent="0.2">
      <c r="D4859" s="120"/>
    </row>
    <row r="4860" spans="4:4" x14ac:dyDescent="0.2">
      <c r="D4860" s="120"/>
    </row>
    <row r="4861" spans="4:4" x14ac:dyDescent="0.2">
      <c r="D4861" s="120"/>
    </row>
    <row r="4862" spans="4:4" x14ac:dyDescent="0.2">
      <c r="D4862" s="120"/>
    </row>
    <row r="4863" spans="4:4" x14ac:dyDescent="0.2">
      <c r="D4863" s="120"/>
    </row>
    <row r="4864" spans="4:4" x14ac:dyDescent="0.2">
      <c r="D4864" s="120"/>
    </row>
    <row r="4865" spans="4:4" x14ac:dyDescent="0.2">
      <c r="D4865" s="120"/>
    </row>
    <row r="4866" spans="4:4" x14ac:dyDescent="0.2">
      <c r="D4866" s="120"/>
    </row>
    <row r="4867" spans="4:4" x14ac:dyDescent="0.2">
      <c r="D4867" s="120"/>
    </row>
    <row r="4868" spans="4:4" x14ac:dyDescent="0.2">
      <c r="D4868" s="120"/>
    </row>
    <row r="4869" spans="4:4" x14ac:dyDescent="0.2">
      <c r="D4869" s="120"/>
    </row>
    <row r="4870" spans="4:4" x14ac:dyDescent="0.2">
      <c r="D4870" s="120"/>
    </row>
    <row r="4871" spans="4:4" x14ac:dyDescent="0.2">
      <c r="D4871" s="120"/>
    </row>
    <row r="4872" spans="4:4" x14ac:dyDescent="0.2">
      <c r="D4872" s="120"/>
    </row>
    <row r="4873" spans="4:4" x14ac:dyDescent="0.2">
      <c r="D4873" s="120"/>
    </row>
    <row r="4874" spans="4:4" x14ac:dyDescent="0.2">
      <c r="D4874" s="120"/>
    </row>
    <row r="4875" spans="4:4" x14ac:dyDescent="0.2">
      <c r="D4875" s="120"/>
    </row>
    <row r="4876" spans="4:4" x14ac:dyDescent="0.2">
      <c r="D4876" s="120"/>
    </row>
    <row r="4877" spans="4:4" x14ac:dyDescent="0.2">
      <c r="D4877" s="120"/>
    </row>
    <row r="4878" spans="4:4" x14ac:dyDescent="0.2">
      <c r="D4878" s="120"/>
    </row>
    <row r="4879" spans="4:4" x14ac:dyDescent="0.2">
      <c r="D4879" s="120"/>
    </row>
    <row r="4880" spans="4:4" x14ac:dyDescent="0.2">
      <c r="D4880" s="120"/>
    </row>
    <row r="4881" spans="4:4" x14ac:dyDescent="0.2">
      <c r="D4881" s="120"/>
    </row>
    <row r="4882" spans="4:4" x14ac:dyDescent="0.2">
      <c r="D4882" s="120"/>
    </row>
    <row r="4883" spans="4:4" x14ac:dyDescent="0.2">
      <c r="D4883" s="120"/>
    </row>
    <row r="4884" spans="4:4" x14ac:dyDescent="0.2">
      <c r="D4884" s="120"/>
    </row>
    <row r="4885" spans="4:4" x14ac:dyDescent="0.2">
      <c r="D4885" s="120"/>
    </row>
    <row r="4886" spans="4:4" x14ac:dyDescent="0.2">
      <c r="D4886" s="120"/>
    </row>
    <row r="4887" spans="4:4" x14ac:dyDescent="0.2">
      <c r="D4887" s="120"/>
    </row>
    <row r="4888" spans="4:4" x14ac:dyDescent="0.2">
      <c r="D4888" s="120"/>
    </row>
    <row r="4889" spans="4:4" x14ac:dyDescent="0.2">
      <c r="D4889" s="120"/>
    </row>
    <row r="4890" spans="4:4" x14ac:dyDescent="0.2">
      <c r="D4890" s="120"/>
    </row>
    <row r="4891" spans="4:4" x14ac:dyDescent="0.2">
      <c r="D4891" s="120"/>
    </row>
    <row r="4892" spans="4:4" x14ac:dyDescent="0.2">
      <c r="D4892" s="120"/>
    </row>
    <row r="4893" spans="4:4" x14ac:dyDescent="0.2">
      <c r="D4893" s="120"/>
    </row>
    <row r="4894" spans="4:4" x14ac:dyDescent="0.2">
      <c r="D4894" s="120"/>
    </row>
    <row r="4895" spans="4:4" x14ac:dyDescent="0.2">
      <c r="D4895" s="120"/>
    </row>
    <row r="4896" spans="4:4" x14ac:dyDescent="0.2">
      <c r="D4896" s="120"/>
    </row>
    <row r="4897" spans="4:4" x14ac:dyDescent="0.2">
      <c r="D4897" s="120"/>
    </row>
    <row r="4898" spans="4:4" x14ac:dyDescent="0.2">
      <c r="D4898" s="120"/>
    </row>
    <row r="4899" spans="4:4" x14ac:dyDescent="0.2">
      <c r="D4899" s="120"/>
    </row>
    <row r="4900" spans="4:4" x14ac:dyDescent="0.2">
      <c r="D4900" s="120"/>
    </row>
    <row r="4901" spans="4:4" x14ac:dyDescent="0.2">
      <c r="D4901" s="120"/>
    </row>
    <row r="4902" spans="4:4" x14ac:dyDescent="0.2">
      <c r="D4902" s="120"/>
    </row>
    <row r="4903" spans="4:4" x14ac:dyDescent="0.2">
      <c r="D4903" s="120"/>
    </row>
    <row r="4904" spans="4:4" x14ac:dyDescent="0.2">
      <c r="D4904" s="120"/>
    </row>
    <row r="4905" spans="4:4" x14ac:dyDescent="0.2">
      <c r="D4905" s="120"/>
    </row>
    <row r="4906" spans="4:4" x14ac:dyDescent="0.2">
      <c r="D4906" s="120"/>
    </row>
    <row r="4907" spans="4:4" x14ac:dyDescent="0.2">
      <c r="D4907" s="120"/>
    </row>
    <row r="4908" spans="4:4" x14ac:dyDescent="0.2">
      <c r="D4908" s="120"/>
    </row>
    <row r="4909" spans="4:4" x14ac:dyDescent="0.2">
      <c r="D4909" s="120"/>
    </row>
    <row r="4910" spans="4:4" x14ac:dyDescent="0.2">
      <c r="D4910" s="120"/>
    </row>
    <row r="4911" spans="4:4" x14ac:dyDescent="0.2">
      <c r="D4911" s="120"/>
    </row>
    <row r="4912" spans="4:4" x14ac:dyDescent="0.2">
      <c r="D4912" s="120"/>
    </row>
    <row r="4913" spans="4:4" x14ac:dyDescent="0.2">
      <c r="D4913" s="120"/>
    </row>
    <row r="4914" spans="4:4" x14ac:dyDescent="0.2">
      <c r="D4914" s="120"/>
    </row>
    <row r="4915" spans="4:4" x14ac:dyDescent="0.2">
      <c r="D4915" s="120"/>
    </row>
    <row r="4916" spans="4:4" x14ac:dyDescent="0.2">
      <c r="D4916" s="120"/>
    </row>
    <row r="4917" spans="4:4" x14ac:dyDescent="0.2">
      <c r="D4917" s="120"/>
    </row>
    <row r="4918" spans="4:4" x14ac:dyDescent="0.2">
      <c r="D4918" s="120"/>
    </row>
    <row r="4919" spans="4:4" x14ac:dyDescent="0.2">
      <c r="D4919" s="120"/>
    </row>
    <row r="4920" spans="4:4" x14ac:dyDescent="0.2">
      <c r="D4920" s="120"/>
    </row>
    <row r="4921" spans="4:4" x14ac:dyDescent="0.2">
      <c r="D4921" s="120"/>
    </row>
    <row r="4922" spans="4:4" x14ac:dyDescent="0.2">
      <c r="D4922" s="120"/>
    </row>
    <row r="4923" spans="4:4" x14ac:dyDescent="0.2">
      <c r="D4923" s="120"/>
    </row>
    <row r="4924" spans="4:4" x14ac:dyDescent="0.2">
      <c r="D4924" s="120"/>
    </row>
    <row r="4925" spans="4:4" x14ac:dyDescent="0.2">
      <c r="D4925" s="120"/>
    </row>
    <row r="4926" spans="4:4" x14ac:dyDescent="0.2">
      <c r="D4926" s="120"/>
    </row>
    <row r="4927" spans="4:4" x14ac:dyDescent="0.2">
      <c r="D4927" s="120"/>
    </row>
    <row r="4928" spans="4:4" x14ac:dyDescent="0.2">
      <c r="D4928" s="120"/>
    </row>
    <row r="4929" spans="4:4" x14ac:dyDescent="0.2">
      <c r="D4929" s="120"/>
    </row>
    <row r="4930" spans="4:4" x14ac:dyDescent="0.2">
      <c r="D4930" s="120"/>
    </row>
    <row r="4931" spans="4:4" x14ac:dyDescent="0.2">
      <c r="D4931" s="120"/>
    </row>
    <row r="4932" spans="4:4" x14ac:dyDescent="0.2">
      <c r="D4932" s="120"/>
    </row>
    <row r="4933" spans="4:4" x14ac:dyDescent="0.2">
      <c r="D4933" s="120"/>
    </row>
    <row r="4934" spans="4:4" x14ac:dyDescent="0.2">
      <c r="D4934" s="120"/>
    </row>
    <row r="4935" spans="4:4" x14ac:dyDescent="0.2">
      <c r="D4935" s="120"/>
    </row>
    <row r="4936" spans="4:4" x14ac:dyDescent="0.2">
      <c r="D4936" s="120"/>
    </row>
    <row r="4937" spans="4:4" x14ac:dyDescent="0.2">
      <c r="D4937" s="120"/>
    </row>
    <row r="4938" spans="4:4" x14ac:dyDescent="0.2">
      <c r="D4938" s="120"/>
    </row>
    <row r="4939" spans="4:4" x14ac:dyDescent="0.2">
      <c r="D4939" s="120"/>
    </row>
    <row r="4940" spans="4:4" x14ac:dyDescent="0.2">
      <c r="D4940" s="120"/>
    </row>
    <row r="4941" spans="4:4" x14ac:dyDescent="0.2">
      <c r="D4941" s="120"/>
    </row>
    <row r="4942" spans="4:4" x14ac:dyDescent="0.2">
      <c r="D4942" s="120"/>
    </row>
    <row r="4943" spans="4:4" x14ac:dyDescent="0.2">
      <c r="D4943" s="120"/>
    </row>
    <row r="4944" spans="4:4" x14ac:dyDescent="0.2">
      <c r="D4944" s="120"/>
    </row>
    <row r="4945" spans="4:4" x14ac:dyDescent="0.2">
      <c r="D4945" s="120"/>
    </row>
    <row r="4946" spans="4:4" x14ac:dyDescent="0.2">
      <c r="D4946" s="120"/>
    </row>
    <row r="4947" spans="4:4" x14ac:dyDescent="0.2">
      <c r="D4947" s="120"/>
    </row>
    <row r="4948" spans="4:4" x14ac:dyDescent="0.2">
      <c r="D4948" s="120"/>
    </row>
    <row r="4949" spans="4:4" x14ac:dyDescent="0.2">
      <c r="D4949" s="120"/>
    </row>
    <row r="4950" spans="4:4" x14ac:dyDescent="0.2">
      <c r="D4950" s="120"/>
    </row>
    <row r="4951" spans="4:4" x14ac:dyDescent="0.2">
      <c r="D4951" s="120"/>
    </row>
    <row r="4952" spans="4:4" x14ac:dyDescent="0.2">
      <c r="D4952" s="120"/>
    </row>
    <row r="4953" spans="4:4" x14ac:dyDescent="0.2">
      <c r="D4953" s="120"/>
    </row>
    <row r="4954" spans="4:4" x14ac:dyDescent="0.2">
      <c r="D4954" s="120"/>
    </row>
    <row r="4955" spans="4:4" x14ac:dyDescent="0.2">
      <c r="D4955" s="120"/>
    </row>
    <row r="4956" spans="4:4" x14ac:dyDescent="0.2">
      <c r="D4956" s="120"/>
    </row>
    <row r="4957" spans="4:4" x14ac:dyDescent="0.2">
      <c r="D4957" s="120"/>
    </row>
    <row r="4958" spans="4:4" x14ac:dyDescent="0.2">
      <c r="D4958" s="120"/>
    </row>
    <row r="4959" spans="4:4" x14ac:dyDescent="0.2">
      <c r="D4959" s="120"/>
    </row>
    <row r="4960" spans="4:4" x14ac:dyDescent="0.2">
      <c r="D4960" s="120"/>
    </row>
    <row r="4961" spans="4:4" x14ac:dyDescent="0.2">
      <c r="D4961" s="120"/>
    </row>
    <row r="4962" spans="4:4" x14ac:dyDescent="0.2">
      <c r="D4962" s="120"/>
    </row>
    <row r="4963" spans="4:4" x14ac:dyDescent="0.2">
      <c r="D4963" s="120"/>
    </row>
    <row r="4964" spans="4:4" x14ac:dyDescent="0.2">
      <c r="D4964" s="120"/>
    </row>
    <row r="4965" spans="4:4" x14ac:dyDescent="0.2">
      <c r="D4965" s="120"/>
    </row>
    <row r="4966" spans="4:4" x14ac:dyDescent="0.2">
      <c r="D4966" s="120"/>
    </row>
    <row r="4967" spans="4:4" x14ac:dyDescent="0.2">
      <c r="D4967" s="120"/>
    </row>
    <row r="4968" spans="4:4" x14ac:dyDescent="0.2">
      <c r="D4968" s="120"/>
    </row>
    <row r="4969" spans="4:4" x14ac:dyDescent="0.2">
      <c r="D4969" s="120"/>
    </row>
    <row r="4970" spans="4:4" x14ac:dyDescent="0.2">
      <c r="D4970" s="120"/>
    </row>
    <row r="4971" spans="4:4" x14ac:dyDescent="0.2">
      <c r="D4971" s="120"/>
    </row>
    <row r="4972" spans="4:4" x14ac:dyDescent="0.2">
      <c r="D4972" s="120"/>
    </row>
    <row r="4973" spans="4:4" x14ac:dyDescent="0.2">
      <c r="D4973" s="120"/>
    </row>
    <row r="4974" spans="4:4" x14ac:dyDescent="0.2">
      <c r="D4974" s="120"/>
    </row>
    <row r="4975" spans="4:4" x14ac:dyDescent="0.2">
      <c r="D4975" s="120"/>
    </row>
    <row r="4976" spans="4:4" x14ac:dyDescent="0.2">
      <c r="D4976" s="120"/>
    </row>
    <row r="4977" spans="4:4" x14ac:dyDescent="0.2">
      <c r="D4977" s="120"/>
    </row>
    <row r="4978" spans="4:4" x14ac:dyDescent="0.2">
      <c r="D4978" s="120"/>
    </row>
    <row r="4979" spans="4:4" x14ac:dyDescent="0.2">
      <c r="D4979" s="120"/>
    </row>
    <row r="4980" spans="4:4" x14ac:dyDescent="0.2">
      <c r="D4980" s="120"/>
    </row>
    <row r="4981" spans="4:4" x14ac:dyDescent="0.2">
      <c r="D4981" s="120"/>
    </row>
    <row r="4982" spans="4:4" x14ac:dyDescent="0.2">
      <c r="D4982" s="120"/>
    </row>
    <row r="4983" spans="4:4" x14ac:dyDescent="0.2">
      <c r="D4983" s="120"/>
    </row>
    <row r="4984" spans="4:4" x14ac:dyDescent="0.2">
      <c r="D4984" s="120"/>
    </row>
    <row r="4985" spans="4:4" x14ac:dyDescent="0.2">
      <c r="D4985" s="120"/>
    </row>
    <row r="4986" spans="4:4" x14ac:dyDescent="0.2">
      <c r="D4986" s="120"/>
    </row>
    <row r="4987" spans="4:4" x14ac:dyDescent="0.2">
      <c r="D4987" s="120"/>
    </row>
    <row r="4988" spans="4:4" x14ac:dyDescent="0.2">
      <c r="D4988" s="120"/>
    </row>
    <row r="4989" spans="4:4" x14ac:dyDescent="0.2">
      <c r="D4989" s="120"/>
    </row>
    <row r="4990" spans="4:4" x14ac:dyDescent="0.2">
      <c r="D4990" s="120"/>
    </row>
    <row r="4991" spans="4:4" x14ac:dyDescent="0.2">
      <c r="D4991" s="120"/>
    </row>
    <row r="4992" spans="4:4" x14ac:dyDescent="0.2">
      <c r="D4992" s="120"/>
    </row>
    <row r="4993" spans="4:4" x14ac:dyDescent="0.2">
      <c r="D4993" s="120"/>
    </row>
    <row r="4994" spans="4:4" x14ac:dyDescent="0.2">
      <c r="D4994" s="120"/>
    </row>
    <row r="4995" spans="4:4" x14ac:dyDescent="0.2">
      <c r="D4995" s="120"/>
    </row>
    <row r="4996" spans="4:4" x14ac:dyDescent="0.2">
      <c r="D4996" s="120"/>
    </row>
    <row r="4997" spans="4:4" x14ac:dyDescent="0.2">
      <c r="D4997" s="120"/>
    </row>
    <row r="4998" spans="4:4" x14ac:dyDescent="0.2">
      <c r="D4998" s="120"/>
    </row>
    <row r="4999" spans="4:4" x14ac:dyDescent="0.2">
      <c r="D4999" s="120"/>
    </row>
    <row r="5000" spans="4:4" x14ac:dyDescent="0.2">
      <c r="D5000" s="120"/>
    </row>
    <row r="5001" spans="4:4" x14ac:dyDescent="0.2">
      <c r="D5001" s="120"/>
    </row>
    <row r="5002" spans="4:4" x14ac:dyDescent="0.2">
      <c r="D5002" s="120"/>
    </row>
    <row r="5003" spans="4:4" x14ac:dyDescent="0.2">
      <c r="D5003" s="120"/>
    </row>
    <row r="5004" spans="4:4" x14ac:dyDescent="0.2">
      <c r="D5004" s="120"/>
    </row>
    <row r="5005" spans="4:4" x14ac:dyDescent="0.2">
      <c r="D5005" s="120"/>
    </row>
    <row r="5006" spans="4:4" x14ac:dyDescent="0.2">
      <c r="D5006" s="120"/>
    </row>
    <row r="5007" spans="4:4" x14ac:dyDescent="0.2">
      <c r="D5007" s="120"/>
    </row>
    <row r="5008" spans="4:4" x14ac:dyDescent="0.2">
      <c r="D5008" s="120"/>
    </row>
    <row r="5009" spans="4:4" x14ac:dyDescent="0.2">
      <c r="D5009" s="120"/>
    </row>
    <row r="5010" spans="4:4" x14ac:dyDescent="0.2">
      <c r="D5010" s="120"/>
    </row>
    <row r="5011" spans="4:4" x14ac:dyDescent="0.2">
      <c r="D5011" s="120"/>
    </row>
    <row r="5012" spans="4:4" x14ac:dyDescent="0.2">
      <c r="D5012" s="120"/>
    </row>
    <row r="5013" spans="4:4" x14ac:dyDescent="0.2">
      <c r="D5013" s="120"/>
    </row>
    <row r="5014" spans="4:4" x14ac:dyDescent="0.2">
      <c r="D5014" s="120"/>
    </row>
    <row r="5015" spans="4:4" x14ac:dyDescent="0.2">
      <c r="D5015" s="120"/>
    </row>
    <row r="5016" spans="4:4" x14ac:dyDescent="0.2">
      <c r="D5016" s="120"/>
    </row>
    <row r="5017" spans="4:4" x14ac:dyDescent="0.2">
      <c r="D5017" s="120"/>
    </row>
    <row r="5018" spans="4:4" x14ac:dyDescent="0.2">
      <c r="D5018" s="120"/>
    </row>
    <row r="5019" spans="4:4" x14ac:dyDescent="0.2">
      <c r="D5019" s="120"/>
    </row>
    <row r="5020" spans="4:4" x14ac:dyDescent="0.2">
      <c r="D5020" s="120"/>
    </row>
    <row r="5021" spans="4:4" x14ac:dyDescent="0.2">
      <c r="D5021" s="120"/>
    </row>
    <row r="5022" spans="4:4" x14ac:dyDescent="0.2">
      <c r="D5022" s="120"/>
    </row>
  </sheetData>
  <sheetProtection password="DEBF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28"/>
  <sheetViews>
    <sheetView workbookViewId="0">
      <selection activeCell="C4" sqref="C4:G4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7.28515625" customWidth="1"/>
    <col min="8" max="17" width="0" hidden="1" customWidth="1"/>
    <col min="18" max="18" width="2.42578125" hidden="1" customWidth="1"/>
    <col min="19" max="19" width="9" customWidth="1"/>
    <col min="20" max="21" width="0" hidden="1" customWidth="1"/>
    <col min="22" max="22" width="0.140625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F1" t="s">
        <v>72</v>
      </c>
    </row>
    <row r="2" spans="1:59" ht="24.95" customHeight="1" x14ac:dyDescent="0.2">
      <c r="A2" s="121" t="s">
        <v>8</v>
      </c>
      <c r="B2" s="181" t="s">
        <v>35</v>
      </c>
      <c r="C2" s="307" t="s">
        <v>36</v>
      </c>
      <c r="D2" s="308"/>
      <c r="E2" s="308"/>
      <c r="F2" s="308"/>
      <c r="G2" s="309"/>
      <c r="AF2" t="s">
        <v>73</v>
      </c>
    </row>
    <row r="3" spans="1:59" ht="24.95" customHeight="1" x14ac:dyDescent="0.2">
      <c r="A3" s="121" t="s">
        <v>9</v>
      </c>
      <c r="B3" s="181" t="s">
        <v>38</v>
      </c>
      <c r="C3" s="307" t="s">
        <v>984</v>
      </c>
      <c r="D3" s="308"/>
      <c r="E3" s="308"/>
      <c r="F3" s="308"/>
      <c r="G3" s="309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182" t="s">
        <v>35</v>
      </c>
      <c r="C4" s="310" t="s">
        <v>40</v>
      </c>
      <c r="D4" s="311"/>
      <c r="E4" s="311"/>
      <c r="F4" s="311"/>
      <c r="G4" s="312"/>
      <c r="AF4" t="s">
        <v>75</v>
      </c>
    </row>
    <row r="5" spans="1:59" x14ac:dyDescent="0.2">
      <c r="D5" s="120"/>
    </row>
    <row r="6" spans="1:59" ht="114.75" x14ac:dyDescent="0.2">
      <c r="A6" s="125" t="s">
        <v>76</v>
      </c>
      <c r="B6" s="127" t="s">
        <v>77</v>
      </c>
      <c r="C6" s="127" t="s">
        <v>78</v>
      </c>
      <c r="D6" s="126" t="s">
        <v>79</v>
      </c>
      <c r="E6" s="125" t="s">
        <v>80</v>
      </c>
      <c r="F6" s="124" t="s">
        <v>81</v>
      </c>
      <c r="G6" s="125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981</v>
      </c>
    </row>
    <row r="7" spans="1:59" hidden="1" x14ac:dyDescent="0.2">
      <c r="A7" s="18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66</v>
      </c>
      <c r="C8" s="165" t="s">
        <v>67</v>
      </c>
      <c r="D8" s="145"/>
      <c r="E8" s="146"/>
      <c r="F8" s="147"/>
      <c r="G8" s="147">
        <f>SUM(G9,G11,G13)</f>
        <v>0</v>
      </c>
      <c r="H8" s="147"/>
      <c r="I8" s="147">
        <f>SUM(I9:I10)</f>
        <v>0</v>
      </c>
      <c r="J8" s="147"/>
      <c r="K8" s="147">
        <f>SUM(K9:K10)</f>
        <v>16920</v>
      </c>
      <c r="L8" s="147"/>
      <c r="M8" s="147">
        <f>SUM(M9:M10)</f>
        <v>0</v>
      </c>
      <c r="N8" s="147"/>
      <c r="O8" s="147">
        <f>SUM(O9:O10)</f>
        <v>0</v>
      </c>
      <c r="P8" s="147"/>
      <c r="Q8" s="147">
        <f>SUM(Q9:Q10)</f>
        <v>0</v>
      </c>
      <c r="R8" s="147"/>
      <c r="S8" s="148"/>
      <c r="T8" s="142"/>
      <c r="U8" s="142">
        <f>SUM(U9:U10)</f>
        <v>0</v>
      </c>
      <c r="V8" s="142"/>
      <c r="AF8" t="s">
        <v>96</v>
      </c>
    </row>
    <row r="9" spans="1:59" ht="22.5" outlineLevel="1" x14ac:dyDescent="0.2">
      <c r="A9" s="149">
        <v>162</v>
      </c>
      <c r="B9" s="150" t="s">
        <v>616</v>
      </c>
      <c r="C9" s="166" t="s">
        <v>617</v>
      </c>
      <c r="D9" s="151" t="s">
        <v>99</v>
      </c>
      <c r="E9" s="152">
        <v>94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180</v>
      </c>
      <c r="K9" s="154">
        <f>ROUND(E9*J9,2)</f>
        <v>16920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978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outlineLevel="1" x14ac:dyDescent="0.2">
      <c r="A10" s="136"/>
      <c r="B10" s="137"/>
      <c r="C10" s="292" t="s">
        <v>618</v>
      </c>
      <c r="D10" s="293"/>
      <c r="E10" s="293"/>
      <c r="F10" s="293"/>
      <c r="G10" s="293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outlineLevel="1" x14ac:dyDescent="0.2">
      <c r="A11" s="195">
        <v>158</v>
      </c>
      <c r="B11" s="196" t="s">
        <v>582</v>
      </c>
      <c r="C11" s="197" t="s">
        <v>583</v>
      </c>
      <c r="D11" s="198" t="s">
        <v>99</v>
      </c>
      <c r="E11" s="199">
        <v>1</v>
      </c>
      <c r="F11" s="153"/>
      <c r="G11" s="201">
        <f>ROUND(E11*F11,2)</f>
        <v>0</v>
      </c>
      <c r="H11" s="200">
        <v>0</v>
      </c>
      <c r="I11" s="201">
        <f>ROUND(E11*H11,2)</f>
        <v>0</v>
      </c>
      <c r="J11" s="200">
        <v>810</v>
      </c>
      <c r="K11" s="201">
        <f>ROUND(E11*J11,2)</f>
        <v>810</v>
      </c>
      <c r="L11" s="201">
        <v>21</v>
      </c>
      <c r="M11" s="201">
        <f>G11*(1+L11/100)</f>
        <v>0</v>
      </c>
      <c r="N11" s="201">
        <v>0</v>
      </c>
      <c r="O11" s="201">
        <f>ROUND(E11*N11,2)</f>
        <v>0</v>
      </c>
      <c r="P11" s="201">
        <v>0</v>
      </c>
      <c r="Q11" s="201">
        <f>ROUND(E11*P11,2)</f>
        <v>0</v>
      </c>
      <c r="R11" s="201"/>
      <c r="S11" s="202" t="s">
        <v>100</v>
      </c>
      <c r="T11" s="203">
        <v>0</v>
      </c>
      <c r="U11" s="203">
        <f>ROUND(E11*T11,2)</f>
        <v>0</v>
      </c>
      <c r="V11" s="203"/>
      <c r="W11" s="204" t="s">
        <v>978</v>
      </c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outlineLevel="1" x14ac:dyDescent="0.2">
      <c r="A12" s="205"/>
      <c r="B12" s="206"/>
      <c r="C12" s="316" t="s">
        <v>584</v>
      </c>
      <c r="D12" s="317"/>
      <c r="E12" s="317"/>
      <c r="F12" s="317"/>
      <c r="G12" s="317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4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</row>
    <row r="13" spans="1:59" outlineLevel="1" x14ac:dyDescent="0.2">
      <c r="A13" s="195">
        <v>159</v>
      </c>
      <c r="B13" s="196" t="s">
        <v>585</v>
      </c>
      <c r="C13" s="197" t="s">
        <v>586</v>
      </c>
      <c r="D13" s="198" t="s">
        <v>99</v>
      </c>
      <c r="E13" s="199">
        <v>1</v>
      </c>
      <c r="F13" s="153"/>
      <c r="G13" s="201">
        <f>ROUND(E13*F13,2)</f>
        <v>0</v>
      </c>
      <c r="H13" s="200">
        <v>0</v>
      </c>
      <c r="I13" s="201">
        <f>ROUND(E13*H13,2)</f>
        <v>0</v>
      </c>
      <c r="J13" s="200">
        <v>1410</v>
      </c>
      <c r="K13" s="201">
        <f>ROUND(E13*J13,2)</f>
        <v>1410</v>
      </c>
      <c r="L13" s="201">
        <v>21</v>
      </c>
      <c r="M13" s="201">
        <f>G13*(1+L13/100)</f>
        <v>0</v>
      </c>
      <c r="N13" s="201">
        <v>0</v>
      </c>
      <c r="O13" s="201">
        <f>ROUND(E13*N13,2)</f>
        <v>0</v>
      </c>
      <c r="P13" s="201">
        <v>0</v>
      </c>
      <c r="Q13" s="201">
        <f>ROUND(E13*P13,2)</f>
        <v>0</v>
      </c>
      <c r="R13" s="201"/>
      <c r="S13" s="202" t="s">
        <v>100</v>
      </c>
      <c r="T13" s="203">
        <v>0</v>
      </c>
      <c r="U13" s="203">
        <f>ROUND(E13*T13,2)</f>
        <v>0</v>
      </c>
      <c r="V13" s="203"/>
      <c r="W13" s="204" t="s">
        <v>978</v>
      </c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outlineLevel="1" x14ac:dyDescent="0.2">
      <c r="A14" s="205"/>
      <c r="B14" s="206"/>
      <c r="C14" s="316" t="s">
        <v>587</v>
      </c>
      <c r="D14" s="317"/>
      <c r="E14" s="317"/>
      <c r="F14" s="317"/>
      <c r="G14" s="317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4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</row>
    <row r="15" spans="1:59" x14ac:dyDescent="0.2">
      <c r="A15" s="207"/>
      <c r="B15" s="208"/>
      <c r="C15" s="209"/>
      <c r="D15" s="210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11"/>
      <c r="AD15">
        <v>15</v>
      </c>
      <c r="AE15">
        <v>21</v>
      </c>
    </row>
    <row r="16" spans="1:59" ht="12.75" customHeight="1" x14ac:dyDescent="0.2">
      <c r="A16" s="132"/>
      <c r="B16" s="133" t="s">
        <v>26</v>
      </c>
      <c r="C16" s="170"/>
      <c r="D16" s="134"/>
      <c r="E16" s="135"/>
      <c r="F16" s="135"/>
      <c r="G16" s="164">
        <f>SUM(G9,G11,G13)</f>
        <v>0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AD16">
        <f>SUMIF(L7:L10,AD15,G7:G10)</f>
        <v>0</v>
      </c>
      <c r="AE16">
        <f>SUMIF(L7:L10,AE15,G7:G10)</f>
        <v>0</v>
      </c>
      <c r="AF16" t="s">
        <v>657</v>
      </c>
    </row>
    <row r="17" spans="1:32" x14ac:dyDescent="0.2">
      <c r="A17" s="313" t="s">
        <v>658</v>
      </c>
      <c r="B17" s="313"/>
      <c r="C17" s="169"/>
      <c r="D17" s="8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32" ht="12.75" customHeight="1" x14ac:dyDescent="0.2">
      <c r="A18" s="184"/>
      <c r="B18" s="6" t="s">
        <v>659</v>
      </c>
      <c r="C18" s="169" t="s">
        <v>660</v>
      </c>
      <c r="D18" s="8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AF18" t="s">
        <v>661</v>
      </c>
    </row>
    <row r="19" spans="1:32" ht="25.5" x14ac:dyDescent="0.2">
      <c r="A19" s="183"/>
      <c r="B19" s="6" t="s">
        <v>662</v>
      </c>
      <c r="C19" s="169" t="s">
        <v>663</v>
      </c>
      <c r="D19" s="8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AF19" t="s">
        <v>664</v>
      </c>
    </row>
    <row r="20" spans="1:32" x14ac:dyDescent="0.2">
      <c r="A20" s="183"/>
      <c r="B20" s="6"/>
      <c r="C20" s="169" t="s">
        <v>665</v>
      </c>
      <c r="D20" s="8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AF20" t="s">
        <v>666</v>
      </c>
    </row>
    <row r="21" spans="1:32" x14ac:dyDescent="0.2">
      <c r="A21" s="183"/>
      <c r="B21" s="6"/>
      <c r="C21" s="169"/>
      <c r="D21" s="8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</row>
    <row r="22" spans="1:32" x14ac:dyDescent="0.2">
      <c r="A22" s="183"/>
      <c r="B22" s="6"/>
      <c r="C22" s="169"/>
      <c r="D22" s="8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</row>
    <row r="23" spans="1:32" x14ac:dyDescent="0.2">
      <c r="A23" s="183"/>
      <c r="B23" s="6"/>
      <c r="C23" s="169"/>
      <c r="D23" s="8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</row>
    <row r="24" spans="1:32" x14ac:dyDescent="0.2">
      <c r="A24" s="314" t="s">
        <v>667</v>
      </c>
      <c r="B24" s="314"/>
      <c r="C24" s="315"/>
      <c r="D24" s="8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</row>
    <row r="25" spans="1:32" x14ac:dyDescent="0.2">
      <c r="A25" s="294"/>
      <c r="B25" s="295"/>
      <c r="C25" s="296"/>
      <c r="D25" s="295"/>
      <c r="E25" s="295"/>
      <c r="F25" s="295"/>
      <c r="G25" s="297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AF25" t="s">
        <v>668</v>
      </c>
    </row>
    <row r="26" spans="1:32" x14ac:dyDescent="0.2">
      <c r="A26" s="298"/>
      <c r="B26" s="299"/>
      <c r="C26" s="300"/>
      <c r="D26" s="299"/>
      <c r="E26" s="299"/>
      <c r="F26" s="299"/>
      <c r="G26" s="301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</row>
    <row r="27" spans="1:32" x14ac:dyDescent="0.2">
      <c r="A27" s="298"/>
      <c r="B27" s="299"/>
      <c r="C27" s="300"/>
      <c r="D27" s="299"/>
      <c r="E27" s="299"/>
      <c r="F27" s="299"/>
      <c r="G27" s="301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</row>
    <row r="28" spans="1:32" x14ac:dyDescent="0.2">
      <c r="A28" s="298"/>
      <c r="B28" s="299"/>
      <c r="C28" s="300"/>
      <c r="D28" s="299"/>
      <c r="E28" s="299"/>
      <c r="F28" s="299"/>
      <c r="G28" s="301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</row>
    <row r="29" spans="1:32" x14ac:dyDescent="0.2">
      <c r="A29" s="302"/>
      <c r="B29" s="303"/>
      <c r="C29" s="304"/>
      <c r="D29" s="303"/>
      <c r="E29" s="303"/>
      <c r="F29" s="303"/>
      <c r="G29" s="305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</row>
    <row r="30" spans="1:32" x14ac:dyDescent="0.2">
      <c r="A30" s="183"/>
      <c r="B30" s="6"/>
      <c r="C30" s="169"/>
      <c r="D30" s="8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</row>
    <row r="31" spans="1:32" x14ac:dyDescent="0.2">
      <c r="C31" s="171"/>
      <c r="D31" s="120"/>
      <c r="AF31" t="s">
        <v>674</v>
      </c>
    </row>
    <row r="32" spans="1:32" x14ac:dyDescent="0.2">
      <c r="B32" s="37" t="s">
        <v>972</v>
      </c>
      <c r="C32"/>
      <c r="F32" s="87"/>
      <c r="G32" s="1"/>
      <c r="I32" s="1"/>
      <c r="J32" s="88"/>
    </row>
    <row r="33" spans="2:10" x14ac:dyDescent="0.2">
      <c r="B33" s="37"/>
      <c r="C33"/>
      <c r="F33" s="87"/>
      <c r="G33" s="86" t="s">
        <v>973</v>
      </c>
      <c r="H33" s="87" t="s">
        <v>974</v>
      </c>
      <c r="I33" s="86" t="s">
        <v>975</v>
      </c>
      <c r="J33" s="88"/>
    </row>
    <row r="34" spans="2:10" x14ac:dyDescent="0.2">
      <c r="B34" s="172" t="s">
        <v>976</v>
      </c>
      <c r="C34" s="173" t="s">
        <v>977</v>
      </c>
      <c r="D34" s="174"/>
      <c r="E34" s="174"/>
      <c r="F34" s="175"/>
      <c r="G34" s="176"/>
      <c r="H34" s="177">
        <f>0.21*G34</f>
        <v>0</v>
      </c>
      <c r="I34" s="176">
        <f>G34+H34</f>
        <v>0</v>
      </c>
      <c r="J34" s="1"/>
    </row>
    <row r="35" spans="2:10" x14ac:dyDescent="0.2">
      <c r="B35" s="172" t="s">
        <v>978</v>
      </c>
      <c r="C35" s="173" t="s">
        <v>979</v>
      </c>
      <c r="D35" s="174"/>
      <c r="E35" s="174"/>
      <c r="F35" s="175"/>
      <c r="G35" s="176">
        <f>G16-G34</f>
        <v>0</v>
      </c>
      <c r="H35" s="177">
        <f>0.21*G35</f>
        <v>0</v>
      </c>
      <c r="I35" s="176">
        <f>G35+H35</f>
        <v>0</v>
      </c>
      <c r="J35" s="1"/>
    </row>
    <row r="36" spans="2:10" x14ac:dyDescent="0.2">
      <c r="B36" s="172"/>
      <c r="C36" s="173" t="s">
        <v>980</v>
      </c>
      <c r="D36" s="174"/>
      <c r="E36" s="174"/>
      <c r="F36" s="175"/>
      <c r="G36" s="176">
        <f>SUM(G34:G35)</f>
        <v>0</v>
      </c>
      <c r="H36" s="176">
        <f t="shared" ref="H36:I36" si="0">SUM(H34:H35)</f>
        <v>0</v>
      </c>
      <c r="I36" s="176">
        <f t="shared" si="0"/>
        <v>0</v>
      </c>
      <c r="J36" s="1"/>
    </row>
    <row r="37" spans="2:10" x14ac:dyDescent="0.2">
      <c r="D37" s="120"/>
    </row>
    <row r="38" spans="2:10" x14ac:dyDescent="0.2">
      <c r="D38" s="120"/>
    </row>
    <row r="39" spans="2:10" x14ac:dyDescent="0.2">
      <c r="D39" s="120"/>
    </row>
    <row r="40" spans="2:10" x14ac:dyDescent="0.2">
      <c r="D40" s="120"/>
    </row>
    <row r="41" spans="2:10" x14ac:dyDescent="0.2">
      <c r="D41" s="120"/>
    </row>
    <row r="42" spans="2:10" x14ac:dyDescent="0.2">
      <c r="D42" s="120"/>
    </row>
    <row r="43" spans="2:10" x14ac:dyDescent="0.2">
      <c r="D43" s="120"/>
    </row>
    <row r="44" spans="2:10" x14ac:dyDescent="0.2">
      <c r="D44" s="120"/>
    </row>
    <row r="45" spans="2:10" x14ac:dyDescent="0.2">
      <c r="D45" s="120"/>
    </row>
    <row r="46" spans="2:10" x14ac:dyDescent="0.2">
      <c r="D46" s="120"/>
    </row>
    <row r="47" spans="2:10" x14ac:dyDescent="0.2">
      <c r="D47" s="120"/>
    </row>
    <row r="48" spans="2:10" x14ac:dyDescent="0.2">
      <c r="D48" s="120"/>
    </row>
    <row r="49" spans="4:4" x14ac:dyDescent="0.2">
      <c r="D49" s="120"/>
    </row>
    <row r="50" spans="4:4" x14ac:dyDescent="0.2">
      <c r="D50" s="120"/>
    </row>
    <row r="51" spans="4:4" x14ac:dyDescent="0.2">
      <c r="D51" s="120"/>
    </row>
    <row r="52" spans="4:4" x14ac:dyDescent="0.2">
      <c r="D52" s="120"/>
    </row>
    <row r="53" spans="4:4" x14ac:dyDescent="0.2">
      <c r="D53" s="120"/>
    </row>
    <row r="54" spans="4:4" x14ac:dyDescent="0.2">
      <c r="D54" s="120"/>
    </row>
    <row r="55" spans="4:4" x14ac:dyDescent="0.2">
      <c r="D55" s="120"/>
    </row>
    <row r="56" spans="4:4" x14ac:dyDescent="0.2">
      <c r="D56" s="120"/>
    </row>
    <row r="57" spans="4:4" x14ac:dyDescent="0.2">
      <c r="D57" s="120"/>
    </row>
    <row r="58" spans="4:4" x14ac:dyDescent="0.2">
      <c r="D58" s="120"/>
    </row>
    <row r="59" spans="4:4" x14ac:dyDescent="0.2">
      <c r="D59" s="120"/>
    </row>
    <row r="60" spans="4:4" x14ac:dyDescent="0.2">
      <c r="D60" s="120"/>
    </row>
    <row r="61" spans="4:4" x14ac:dyDescent="0.2">
      <c r="D61" s="120"/>
    </row>
    <row r="62" spans="4:4" x14ac:dyDescent="0.2">
      <c r="D62" s="120"/>
    </row>
    <row r="63" spans="4:4" x14ac:dyDescent="0.2">
      <c r="D63" s="120"/>
    </row>
    <row r="64" spans="4:4" x14ac:dyDescent="0.2">
      <c r="D64" s="120"/>
    </row>
    <row r="65" spans="4:4" x14ac:dyDescent="0.2">
      <c r="D65" s="120"/>
    </row>
    <row r="66" spans="4:4" x14ac:dyDescent="0.2">
      <c r="D66" s="120"/>
    </row>
    <row r="67" spans="4:4" x14ac:dyDescent="0.2">
      <c r="D67" s="120"/>
    </row>
    <row r="68" spans="4:4" x14ac:dyDescent="0.2">
      <c r="D68" s="120"/>
    </row>
    <row r="69" spans="4:4" x14ac:dyDescent="0.2">
      <c r="D69" s="120"/>
    </row>
    <row r="70" spans="4:4" x14ac:dyDescent="0.2">
      <c r="D70" s="120"/>
    </row>
    <row r="71" spans="4:4" x14ac:dyDescent="0.2">
      <c r="D71" s="120"/>
    </row>
    <row r="72" spans="4:4" x14ac:dyDescent="0.2">
      <c r="D72" s="120"/>
    </row>
    <row r="73" spans="4:4" x14ac:dyDescent="0.2">
      <c r="D73" s="120"/>
    </row>
    <row r="74" spans="4:4" x14ac:dyDescent="0.2">
      <c r="D74" s="120"/>
    </row>
    <row r="75" spans="4:4" x14ac:dyDescent="0.2">
      <c r="D75" s="120"/>
    </row>
    <row r="76" spans="4:4" x14ac:dyDescent="0.2">
      <c r="D76" s="120"/>
    </row>
    <row r="77" spans="4:4" x14ac:dyDescent="0.2">
      <c r="D77" s="120"/>
    </row>
    <row r="78" spans="4:4" x14ac:dyDescent="0.2">
      <c r="D78" s="120"/>
    </row>
    <row r="79" spans="4:4" x14ac:dyDescent="0.2">
      <c r="D79" s="120"/>
    </row>
    <row r="80" spans="4:4" x14ac:dyDescent="0.2">
      <c r="D80" s="120"/>
    </row>
    <row r="81" spans="4:4" x14ac:dyDescent="0.2">
      <c r="D81" s="120"/>
    </row>
    <row r="82" spans="4:4" x14ac:dyDescent="0.2">
      <c r="D82" s="120"/>
    </row>
    <row r="83" spans="4:4" x14ac:dyDescent="0.2">
      <c r="D83" s="120"/>
    </row>
    <row r="84" spans="4:4" x14ac:dyDescent="0.2">
      <c r="D84" s="120"/>
    </row>
    <row r="85" spans="4:4" x14ac:dyDescent="0.2">
      <c r="D85" s="120"/>
    </row>
    <row r="86" spans="4:4" x14ac:dyDescent="0.2">
      <c r="D86" s="120"/>
    </row>
    <row r="87" spans="4:4" x14ac:dyDescent="0.2">
      <c r="D87" s="120"/>
    </row>
    <row r="88" spans="4:4" x14ac:dyDescent="0.2">
      <c r="D88" s="120"/>
    </row>
    <row r="89" spans="4:4" x14ac:dyDescent="0.2">
      <c r="D89" s="120"/>
    </row>
    <row r="90" spans="4:4" x14ac:dyDescent="0.2">
      <c r="D90" s="120"/>
    </row>
    <row r="91" spans="4:4" x14ac:dyDescent="0.2">
      <c r="D91" s="120"/>
    </row>
    <row r="92" spans="4:4" x14ac:dyDescent="0.2">
      <c r="D92" s="120"/>
    </row>
    <row r="93" spans="4:4" x14ac:dyDescent="0.2">
      <c r="D93" s="120"/>
    </row>
    <row r="94" spans="4:4" x14ac:dyDescent="0.2">
      <c r="D94" s="120"/>
    </row>
    <row r="95" spans="4:4" x14ac:dyDescent="0.2">
      <c r="D95" s="120"/>
    </row>
    <row r="96" spans="4:4" x14ac:dyDescent="0.2">
      <c r="D96" s="120"/>
    </row>
    <row r="97" spans="4:4" x14ac:dyDescent="0.2">
      <c r="D97" s="120"/>
    </row>
    <row r="98" spans="4:4" x14ac:dyDescent="0.2">
      <c r="D98" s="120"/>
    </row>
    <row r="99" spans="4:4" x14ac:dyDescent="0.2">
      <c r="D99" s="120"/>
    </row>
    <row r="100" spans="4:4" x14ac:dyDescent="0.2">
      <c r="D100" s="120"/>
    </row>
    <row r="101" spans="4:4" x14ac:dyDescent="0.2">
      <c r="D101" s="120"/>
    </row>
    <row r="102" spans="4:4" x14ac:dyDescent="0.2">
      <c r="D102" s="120"/>
    </row>
    <row r="103" spans="4:4" x14ac:dyDescent="0.2">
      <c r="D103" s="120"/>
    </row>
    <row r="104" spans="4:4" x14ac:dyDescent="0.2">
      <c r="D104" s="120"/>
    </row>
    <row r="105" spans="4:4" x14ac:dyDescent="0.2">
      <c r="D105" s="120"/>
    </row>
    <row r="106" spans="4:4" x14ac:dyDescent="0.2">
      <c r="D106" s="120"/>
    </row>
    <row r="107" spans="4:4" x14ac:dyDescent="0.2">
      <c r="D107" s="120"/>
    </row>
    <row r="108" spans="4:4" x14ac:dyDescent="0.2">
      <c r="D108" s="120"/>
    </row>
    <row r="109" spans="4:4" x14ac:dyDescent="0.2">
      <c r="D109" s="120"/>
    </row>
    <row r="110" spans="4:4" x14ac:dyDescent="0.2">
      <c r="D110" s="120"/>
    </row>
    <row r="111" spans="4:4" x14ac:dyDescent="0.2">
      <c r="D111" s="120"/>
    </row>
    <row r="112" spans="4:4" x14ac:dyDescent="0.2">
      <c r="D112" s="120"/>
    </row>
    <row r="113" spans="4:4" x14ac:dyDescent="0.2">
      <c r="D113" s="120"/>
    </row>
    <row r="114" spans="4:4" x14ac:dyDescent="0.2">
      <c r="D114" s="120"/>
    </row>
    <row r="115" spans="4:4" x14ac:dyDescent="0.2">
      <c r="D115" s="120"/>
    </row>
    <row r="116" spans="4:4" x14ac:dyDescent="0.2">
      <c r="D116" s="120"/>
    </row>
    <row r="117" spans="4:4" x14ac:dyDescent="0.2">
      <c r="D117" s="120"/>
    </row>
    <row r="118" spans="4:4" x14ac:dyDescent="0.2">
      <c r="D118" s="120"/>
    </row>
    <row r="119" spans="4:4" x14ac:dyDescent="0.2">
      <c r="D119" s="120"/>
    </row>
    <row r="120" spans="4:4" x14ac:dyDescent="0.2">
      <c r="D120" s="120"/>
    </row>
    <row r="121" spans="4:4" x14ac:dyDescent="0.2">
      <c r="D121" s="120"/>
    </row>
    <row r="122" spans="4:4" x14ac:dyDescent="0.2">
      <c r="D122" s="120"/>
    </row>
    <row r="123" spans="4:4" x14ac:dyDescent="0.2">
      <c r="D123" s="120"/>
    </row>
    <row r="124" spans="4:4" x14ac:dyDescent="0.2">
      <c r="D124" s="120"/>
    </row>
    <row r="125" spans="4:4" x14ac:dyDescent="0.2">
      <c r="D125" s="120"/>
    </row>
    <row r="126" spans="4:4" x14ac:dyDescent="0.2">
      <c r="D126" s="120"/>
    </row>
    <row r="127" spans="4:4" x14ac:dyDescent="0.2">
      <c r="D127" s="120"/>
    </row>
    <row r="128" spans="4:4" x14ac:dyDescent="0.2">
      <c r="D128" s="120"/>
    </row>
    <row r="129" spans="4:4" x14ac:dyDescent="0.2">
      <c r="D129" s="120"/>
    </row>
    <row r="130" spans="4:4" x14ac:dyDescent="0.2">
      <c r="D130" s="120"/>
    </row>
    <row r="131" spans="4:4" x14ac:dyDescent="0.2">
      <c r="D131" s="120"/>
    </row>
    <row r="132" spans="4:4" x14ac:dyDescent="0.2">
      <c r="D132" s="120"/>
    </row>
    <row r="133" spans="4:4" x14ac:dyDescent="0.2">
      <c r="D133" s="120"/>
    </row>
    <row r="134" spans="4:4" x14ac:dyDescent="0.2">
      <c r="D134" s="120"/>
    </row>
    <row r="135" spans="4:4" x14ac:dyDescent="0.2">
      <c r="D135" s="120"/>
    </row>
    <row r="136" spans="4:4" x14ac:dyDescent="0.2">
      <c r="D136" s="120"/>
    </row>
    <row r="137" spans="4:4" x14ac:dyDescent="0.2">
      <c r="D137" s="120"/>
    </row>
    <row r="138" spans="4:4" x14ac:dyDescent="0.2">
      <c r="D138" s="120"/>
    </row>
    <row r="139" spans="4:4" x14ac:dyDescent="0.2">
      <c r="D139" s="120"/>
    </row>
    <row r="140" spans="4:4" x14ac:dyDescent="0.2">
      <c r="D140" s="120"/>
    </row>
    <row r="141" spans="4:4" x14ac:dyDescent="0.2">
      <c r="D141" s="120"/>
    </row>
    <row r="142" spans="4:4" x14ac:dyDescent="0.2">
      <c r="D142" s="120"/>
    </row>
    <row r="143" spans="4:4" x14ac:dyDescent="0.2">
      <c r="D143" s="120"/>
    </row>
    <row r="144" spans="4:4" x14ac:dyDescent="0.2">
      <c r="D144" s="120"/>
    </row>
    <row r="145" spans="4:4" x14ac:dyDescent="0.2">
      <c r="D145" s="120"/>
    </row>
    <row r="146" spans="4:4" x14ac:dyDescent="0.2">
      <c r="D146" s="120"/>
    </row>
    <row r="147" spans="4:4" x14ac:dyDescent="0.2">
      <c r="D147" s="120"/>
    </row>
    <row r="148" spans="4:4" x14ac:dyDescent="0.2">
      <c r="D148" s="120"/>
    </row>
    <row r="149" spans="4:4" x14ac:dyDescent="0.2">
      <c r="D149" s="120"/>
    </row>
    <row r="150" spans="4:4" x14ac:dyDescent="0.2">
      <c r="D150" s="120"/>
    </row>
    <row r="151" spans="4:4" x14ac:dyDescent="0.2">
      <c r="D151" s="120"/>
    </row>
    <row r="152" spans="4:4" x14ac:dyDescent="0.2">
      <c r="D152" s="120"/>
    </row>
    <row r="153" spans="4:4" x14ac:dyDescent="0.2">
      <c r="D153" s="120"/>
    </row>
    <row r="154" spans="4:4" x14ac:dyDescent="0.2">
      <c r="D154" s="120"/>
    </row>
    <row r="155" spans="4:4" x14ac:dyDescent="0.2">
      <c r="D155" s="120"/>
    </row>
    <row r="156" spans="4:4" x14ac:dyDescent="0.2">
      <c r="D156" s="120"/>
    </row>
    <row r="157" spans="4:4" x14ac:dyDescent="0.2">
      <c r="D157" s="120"/>
    </row>
    <row r="158" spans="4:4" x14ac:dyDescent="0.2">
      <c r="D158" s="120"/>
    </row>
    <row r="159" spans="4:4" x14ac:dyDescent="0.2">
      <c r="D159" s="120"/>
    </row>
    <row r="160" spans="4:4" x14ac:dyDescent="0.2">
      <c r="D160" s="120"/>
    </row>
    <row r="161" spans="4:4" x14ac:dyDescent="0.2">
      <c r="D161" s="120"/>
    </row>
    <row r="162" spans="4:4" x14ac:dyDescent="0.2">
      <c r="D162" s="120"/>
    </row>
    <row r="163" spans="4:4" x14ac:dyDescent="0.2">
      <c r="D163" s="120"/>
    </row>
    <row r="164" spans="4:4" x14ac:dyDescent="0.2">
      <c r="D164" s="120"/>
    </row>
    <row r="165" spans="4:4" x14ac:dyDescent="0.2">
      <c r="D165" s="120"/>
    </row>
    <row r="166" spans="4:4" x14ac:dyDescent="0.2">
      <c r="D166" s="120"/>
    </row>
    <row r="167" spans="4:4" x14ac:dyDescent="0.2">
      <c r="D167" s="120"/>
    </row>
    <row r="168" spans="4:4" x14ac:dyDescent="0.2">
      <c r="D168" s="120"/>
    </row>
    <row r="169" spans="4:4" x14ac:dyDescent="0.2">
      <c r="D169" s="120"/>
    </row>
    <row r="170" spans="4:4" x14ac:dyDescent="0.2">
      <c r="D170" s="120"/>
    </row>
    <row r="171" spans="4:4" x14ac:dyDescent="0.2">
      <c r="D171" s="120"/>
    </row>
    <row r="172" spans="4:4" x14ac:dyDescent="0.2">
      <c r="D172" s="120"/>
    </row>
    <row r="173" spans="4:4" x14ac:dyDescent="0.2">
      <c r="D173" s="120"/>
    </row>
    <row r="174" spans="4:4" x14ac:dyDescent="0.2">
      <c r="D174" s="120"/>
    </row>
    <row r="175" spans="4:4" x14ac:dyDescent="0.2">
      <c r="D175" s="120"/>
    </row>
    <row r="176" spans="4:4" x14ac:dyDescent="0.2">
      <c r="D176" s="120"/>
    </row>
    <row r="177" spans="4:4" x14ac:dyDescent="0.2">
      <c r="D177" s="120"/>
    </row>
    <row r="178" spans="4:4" x14ac:dyDescent="0.2">
      <c r="D178" s="120"/>
    </row>
    <row r="179" spans="4:4" x14ac:dyDescent="0.2">
      <c r="D179" s="120"/>
    </row>
    <row r="180" spans="4:4" x14ac:dyDescent="0.2">
      <c r="D180" s="120"/>
    </row>
    <row r="181" spans="4:4" x14ac:dyDescent="0.2">
      <c r="D181" s="120"/>
    </row>
    <row r="182" spans="4:4" x14ac:dyDescent="0.2">
      <c r="D182" s="120"/>
    </row>
    <row r="183" spans="4:4" x14ac:dyDescent="0.2">
      <c r="D183" s="120"/>
    </row>
    <row r="184" spans="4:4" x14ac:dyDescent="0.2">
      <c r="D184" s="120"/>
    </row>
    <row r="185" spans="4:4" x14ac:dyDescent="0.2">
      <c r="D185" s="120"/>
    </row>
    <row r="186" spans="4:4" x14ac:dyDescent="0.2">
      <c r="D186" s="120"/>
    </row>
    <row r="187" spans="4:4" x14ac:dyDescent="0.2">
      <c r="D187" s="120"/>
    </row>
    <row r="188" spans="4:4" x14ac:dyDescent="0.2">
      <c r="D188" s="120"/>
    </row>
    <row r="189" spans="4:4" x14ac:dyDescent="0.2">
      <c r="D189" s="120"/>
    </row>
    <row r="190" spans="4:4" x14ac:dyDescent="0.2">
      <c r="D190" s="120"/>
    </row>
    <row r="191" spans="4:4" x14ac:dyDescent="0.2">
      <c r="D191" s="120"/>
    </row>
    <row r="192" spans="4:4" x14ac:dyDescent="0.2">
      <c r="D192" s="120"/>
    </row>
    <row r="193" spans="4:4" x14ac:dyDescent="0.2">
      <c r="D193" s="120"/>
    </row>
    <row r="194" spans="4:4" x14ac:dyDescent="0.2">
      <c r="D194" s="120"/>
    </row>
    <row r="195" spans="4:4" x14ac:dyDescent="0.2">
      <c r="D195" s="120"/>
    </row>
    <row r="196" spans="4:4" x14ac:dyDescent="0.2">
      <c r="D196" s="120"/>
    </row>
    <row r="197" spans="4:4" x14ac:dyDescent="0.2">
      <c r="D197" s="120"/>
    </row>
    <row r="198" spans="4:4" x14ac:dyDescent="0.2">
      <c r="D198" s="120"/>
    </row>
    <row r="199" spans="4:4" x14ac:dyDescent="0.2">
      <c r="D199" s="120"/>
    </row>
    <row r="200" spans="4:4" x14ac:dyDescent="0.2">
      <c r="D200" s="120"/>
    </row>
    <row r="201" spans="4:4" x14ac:dyDescent="0.2">
      <c r="D201" s="120"/>
    </row>
    <row r="202" spans="4:4" x14ac:dyDescent="0.2">
      <c r="D202" s="120"/>
    </row>
    <row r="203" spans="4:4" x14ac:dyDescent="0.2">
      <c r="D203" s="120"/>
    </row>
    <row r="204" spans="4:4" x14ac:dyDescent="0.2">
      <c r="D204" s="120"/>
    </row>
    <row r="205" spans="4:4" x14ac:dyDescent="0.2">
      <c r="D205" s="120"/>
    </row>
    <row r="206" spans="4:4" x14ac:dyDescent="0.2">
      <c r="D206" s="120"/>
    </row>
    <row r="207" spans="4:4" x14ac:dyDescent="0.2">
      <c r="D207" s="120"/>
    </row>
    <row r="208" spans="4:4" x14ac:dyDescent="0.2">
      <c r="D208" s="120"/>
    </row>
    <row r="209" spans="4:4" x14ac:dyDescent="0.2">
      <c r="D209" s="120"/>
    </row>
    <row r="210" spans="4:4" x14ac:dyDescent="0.2">
      <c r="D210" s="120"/>
    </row>
    <row r="211" spans="4:4" x14ac:dyDescent="0.2">
      <c r="D211" s="120"/>
    </row>
    <row r="212" spans="4:4" x14ac:dyDescent="0.2">
      <c r="D212" s="120"/>
    </row>
    <row r="213" spans="4:4" x14ac:dyDescent="0.2">
      <c r="D213" s="120"/>
    </row>
    <row r="214" spans="4:4" x14ac:dyDescent="0.2">
      <c r="D214" s="120"/>
    </row>
    <row r="215" spans="4:4" x14ac:dyDescent="0.2">
      <c r="D215" s="120"/>
    </row>
    <row r="216" spans="4:4" x14ac:dyDescent="0.2">
      <c r="D216" s="120"/>
    </row>
    <row r="217" spans="4:4" x14ac:dyDescent="0.2">
      <c r="D217" s="120"/>
    </row>
    <row r="218" spans="4:4" x14ac:dyDescent="0.2">
      <c r="D218" s="120"/>
    </row>
    <row r="219" spans="4:4" x14ac:dyDescent="0.2">
      <c r="D219" s="120"/>
    </row>
    <row r="220" spans="4:4" x14ac:dyDescent="0.2">
      <c r="D220" s="120"/>
    </row>
    <row r="221" spans="4:4" x14ac:dyDescent="0.2">
      <c r="D221" s="120"/>
    </row>
    <row r="222" spans="4:4" x14ac:dyDescent="0.2">
      <c r="D222" s="120"/>
    </row>
    <row r="223" spans="4:4" x14ac:dyDescent="0.2">
      <c r="D223" s="120"/>
    </row>
    <row r="224" spans="4:4" x14ac:dyDescent="0.2">
      <c r="D224" s="120"/>
    </row>
    <row r="225" spans="4:4" x14ac:dyDescent="0.2">
      <c r="D225" s="120"/>
    </row>
    <row r="226" spans="4:4" x14ac:dyDescent="0.2">
      <c r="D226" s="120"/>
    </row>
    <row r="227" spans="4:4" x14ac:dyDescent="0.2">
      <c r="D227" s="120"/>
    </row>
    <row r="228" spans="4:4" x14ac:dyDescent="0.2">
      <c r="D228" s="120"/>
    </row>
    <row r="229" spans="4:4" x14ac:dyDescent="0.2">
      <c r="D229" s="120"/>
    </row>
    <row r="230" spans="4:4" x14ac:dyDescent="0.2">
      <c r="D230" s="120"/>
    </row>
    <row r="231" spans="4:4" x14ac:dyDescent="0.2">
      <c r="D231" s="120"/>
    </row>
    <row r="232" spans="4:4" x14ac:dyDescent="0.2">
      <c r="D232" s="120"/>
    </row>
    <row r="233" spans="4:4" x14ac:dyDescent="0.2">
      <c r="D233" s="120"/>
    </row>
    <row r="234" spans="4:4" x14ac:dyDescent="0.2">
      <c r="D234" s="120"/>
    </row>
    <row r="235" spans="4:4" x14ac:dyDescent="0.2">
      <c r="D235" s="120"/>
    </row>
    <row r="236" spans="4:4" x14ac:dyDescent="0.2">
      <c r="D236" s="120"/>
    </row>
    <row r="237" spans="4:4" x14ac:dyDescent="0.2">
      <c r="D237" s="120"/>
    </row>
    <row r="238" spans="4:4" x14ac:dyDescent="0.2">
      <c r="D238" s="120"/>
    </row>
    <row r="239" spans="4:4" x14ac:dyDescent="0.2">
      <c r="D239" s="120"/>
    </row>
    <row r="240" spans="4:4" x14ac:dyDescent="0.2">
      <c r="D240" s="120"/>
    </row>
    <row r="241" spans="4:4" x14ac:dyDescent="0.2">
      <c r="D241" s="120"/>
    </row>
    <row r="242" spans="4:4" x14ac:dyDescent="0.2">
      <c r="D242" s="120"/>
    </row>
    <row r="243" spans="4:4" x14ac:dyDescent="0.2">
      <c r="D243" s="120"/>
    </row>
    <row r="244" spans="4:4" x14ac:dyDescent="0.2">
      <c r="D244" s="120"/>
    </row>
    <row r="245" spans="4:4" x14ac:dyDescent="0.2">
      <c r="D245" s="120"/>
    </row>
    <row r="246" spans="4:4" x14ac:dyDescent="0.2">
      <c r="D246" s="120"/>
    </row>
    <row r="247" spans="4:4" x14ac:dyDescent="0.2">
      <c r="D247" s="120"/>
    </row>
    <row r="248" spans="4:4" x14ac:dyDescent="0.2">
      <c r="D248" s="120"/>
    </row>
    <row r="249" spans="4:4" x14ac:dyDescent="0.2">
      <c r="D249" s="120"/>
    </row>
    <row r="250" spans="4:4" x14ac:dyDescent="0.2">
      <c r="D250" s="120"/>
    </row>
    <row r="251" spans="4:4" x14ac:dyDescent="0.2">
      <c r="D251" s="120"/>
    </row>
    <row r="252" spans="4:4" x14ac:dyDescent="0.2">
      <c r="D252" s="120"/>
    </row>
    <row r="253" spans="4:4" x14ac:dyDescent="0.2">
      <c r="D253" s="120"/>
    </row>
    <row r="254" spans="4:4" x14ac:dyDescent="0.2">
      <c r="D254" s="120"/>
    </row>
    <row r="255" spans="4:4" x14ac:dyDescent="0.2">
      <c r="D255" s="120"/>
    </row>
    <row r="256" spans="4:4" x14ac:dyDescent="0.2">
      <c r="D256" s="120"/>
    </row>
    <row r="257" spans="4:4" x14ac:dyDescent="0.2">
      <c r="D257" s="120"/>
    </row>
    <row r="258" spans="4:4" x14ac:dyDescent="0.2">
      <c r="D258" s="120"/>
    </row>
    <row r="259" spans="4:4" x14ac:dyDescent="0.2">
      <c r="D259" s="120"/>
    </row>
    <row r="260" spans="4:4" x14ac:dyDescent="0.2">
      <c r="D260" s="120"/>
    </row>
    <row r="261" spans="4:4" x14ac:dyDescent="0.2">
      <c r="D261" s="120"/>
    </row>
    <row r="262" spans="4:4" x14ac:dyDescent="0.2">
      <c r="D262" s="120"/>
    </row>
    <row r="263" spans="4:4" x14ac:dyDescent="0.2">
      <c r="D263" s="120"/>
    </row>
    <row r="264" spans="4:4" x14ac:dyDescent="0.2">
      <c r="D264" s="120"/>
    </row>
    <row r="265" spans="4:4" x14ac:dyDescent="0.2">
      <c r="D265" s="120"/>
    </row>
    <row r="266" spans="4:4" x14ac:dyDescent="0.2">
      <c r="D266" s="120"/>
    </row>
    <row r="267" spans="4:4" x14ac:dyDescent="0.2">
      <c r="D267" s="120"/>
    </row>
    <row r="268" spans="4:4" x14ac:dyDescent="0.2">
      <c r="D268" s="120"/>
    </row>
    <row r="269" spans="4:4" x14ac:dyDescent="0.2">
      <c r="D269" s="120"/>
    </row>
    <row r="270" spans="4:4" x14ac:dyDescent="0.2">
      <c r="D270" s="120"/>
    </row>
    <row r="271" spans="4:4" x14ac:dyDescent="0.2">
      <c r="D271" s="120"/>
    </row>
    <row r="272" spans="4:4" x14ac:dyDescent="0.2">
      <c r="D272" s="120"/>
    </row>
    <row r="273" spans="4:4" x14ac:dyDescent="0.2">
      <c r="D273" s="120"/>
    </row>
    <row r="274" spans="4:4" x14ac:dyDescent="0.2">
      <c r="D274" s="120"/>
    </row>
    <row r="275" spans="4:4" x14ac:dyDescent="0.2">
      <c r="D275" s="120"/>
    </row>
    <row r="276" spans="4:4" x14ac:dyDescent="0.2">
      <c r="D276" s="120"/>
    </row>
    <row r="277" spans="4:4" x14ac:dyDescent="0.2">
      <c r="D277" s="120"/>
    </row>
    <row r="278" spans="4:4" x14ac:dyDescent="0.2">
      <c r="D278" s="120"/>
    </row>
    <row r="279" spans="4:4" x14ac:dyDescent="0.2">
      <c r="D279" s="120"/>
    </row>
    <row r="280" spans="4:4" x14ac:dyDescent="0.2">
      <c r="D280" s="120"/>
    </row>
    <row r="281" spans="4:4" x14ac:dyDescent="0.2">
      <c r="D281" s="120"/>
    </row>
    <row r="282" spans="4:4" x14ac:dyDescent="0.2">
      <c r="D282" s="120"/>
    </row>
    <row r="283" spans="4:4" x14ac:dyDescent="0.2">
      <c r="D283" s="120"/>
    </row>
    <row r="284" spans="4:4" x14ac:dyDescent="0.2">
      <c r="D284" s="120"/>
    </row>
    <row r="285" spans="4:4" x14ac:dyDescent="0.2">
      <c r="D285" s="120"/>
    </row>
    <row r="286" spans="4:4" x14ac:dyDescent="0.2">
      <c r="D286" s="120"/>
    </row>
    <row r="287" spans="4:4" x14ac:dyDescent="0.2">
      <c r="D287" s="120"/>
    </row>
    <row r="288" spans="4:4" x14ac:dyDescent="0.2">
      <c r="D288" s="120"/>
    </row>
    <row r="289" spans="4:4" x14ac:dyDescent="0.2">
      <c r="D289" s="120"/>
    </row>
    <row r="290" spans="4:4" x14ac:dyDescent="0.2">
      <c r="D290" s="120"/>
    </row>
    <row r="291" spans="4:4" x14ac:dyDescent="0.2">
      <c r="D291" s="120"/>
    </row>
    <row r="292" spans="4:4" x14ac:dyDescent="0.2">
      <c r="D292" s="120"/>
    </row>
    <row r="293" spans="4:4" x14ac:dyDescent="0.2">
      <c r="D293" s="120"/>
    </row>
    <row r="294" spans="4:4" x14ac:dyDescent="0.2">
      <c r="D294" s="120"/>
    </row>
    <row r="295" spans="4:4" x14ac:dyDescent="0.2">
      <c r="D295" s="120"/>
    </row>
    <row r="296" spans="4:4" x14ac:dyDescent="0.2">
      <c r="D296" s="120"/>
    </row>
    <row r="297" spans="4:4" x14ac:dyDescent="0.2">
      <c r="D297" s="120"/>
    </row>
    <row r="298" spans="4:4" x14ac:dyDescent="0.2">
      <c r="D298" s="120"/>
    </row>
    <row r="299" spans="4:4" x14ac:dyDescent="0.2">
      <c r="D299" s="120"/>
    </row>
    <row r="300" spans="4:4" x14ac:dyDescent="0.2">
      <c r="D300" s="120"/>
    </row>
    <row r="301" spans="4:4" x14ac:dyDescent="0.2">
      <c r="D301" s="120"/>
    </row>
    <row r="302" spans="4:4" x14ac:dyDescent="0.2">
      <c r="D302" s="120"/>
    </row>
    <row r="303" spans="4:4" x14ac:dyDescent="0.2">
      <c r="D303" s="120"/>
    </row>
    <row r="304" spans="4:4" x14ac:dyDescent="0.2">
      <c r="D304" s="120"/>
    </row>
    <row r="305" spans="4:4" x14ac:dyDescent="0.2">
      <c r="D305" s="120"/>
    </row>
    <row r="306" spans="4:4" x14ac:dyDescent="0.2">
      <c r="D306" s="120"/>
    </row>
    <row r="307" spans="4:4" x14ac:dyDescent="0.2">
      <c r="D307" s="120"/>
    </row>
    <row r="308" spans="4:4" x14ac:dyDescent="0.2">
      <c r="D308" s="120"/>
    </row>
    <row r="309" spans="4:4" x14ac:dyDescent="0.2">
      <c r="D309" s="120"/>
    </row>
    <row r="310" spans="4:4" x14ac:dyDescent="0.2">
      <c r="D310" s="120"/>
    </row>
    <row r="311" spans="4:4" x14ac:dyDescent="0.2">
      <c r="D311" s="120"/>
    </row>
    <row r="312" spans="4:4" x14ac:dyDescent="0.2">
      <c r="D312" s="120"/>
    </row>
    <row r="313" spans="4:4" x14ac:dyDescent="0.2">
      <c r="D313" s="120"/>
    </row>
    <row r="314" spans="4:4" x14ac:dyDescent="0.2">
      <c r="D314" s="120"/>
    </row>
    <row r="315" spans="4:4" x14ac:dyDescent="0.2">
      <c r="D315" s="120"/>
    </row>
    <row r="316" spans="4:4" x14ac:dyDescent="0.2">
      <c r="D316" s="120"/>
    </row>
    <row r="317" spans="4:4" x14ac:dyDescent="0.2">
      <c r="D317" s="120"/>
    </row>
    <row r="318" spans="4:4" x14ac:dyDescent="0.2">
      <c r="D318" s="120"/>
    </row>
    <row r="319" spans="4:4" x14ac:dyDescent="0.2">
      <c r="D319" s="120"/>
    </row>
    <row r="320" spans="4:4" x14ac:dyDescent="0.2">
      <c r="D320" s="120"/>
    </row>
    <row r="321" spans="4:4" x14ac:dyDescent="0.2">
      <c r="D321" s="120"/>
    </row>
    <row r="322" spans="4:4" x14ac:dyDescent="0.2">
      <c r="D322" s="120"/>
    </row>
    <row r="323" spans="4:4" x14ac:dyDescent="0.2">
      <c r="D323" s="120"/>
    </row>
    <row r="324" spans="4:4" x14ac:dyDescent="0.2">
      <c r="D324" s="120"/>
    </row>
    <row r="325" spans="4:4" x14ac:dyDescent="0.2">
      <c r="D325" s="120"/>
    </row>
    <row r="326" spans="4:4" x14ac:dyDescent="0.2">
      <c r="D326" s="120"/>
    </row>
    <row r="327" spans="4:4" x14ac:dyDescent="0.2">
      <c r="D327" s="120"/>
    </row>
    <row r="328" spans="4:4" x14ac:dyDescent="0.2">
      <c r="D328" s="120"/>
    </row>
    <row r="329" spans="4:4" x14ac:dyDescent="0.2">
      <c r="D329" s="120"/>
    </row>
    <row r="330" spans="4:4" x14ac:dyDescent="0.2">
      <c r="D330" s="120"/>
    </row>
    <row r="331" spans="4:4" x14ac:dyDescent="0.2">
      <c r="D331" s="120"/>
    </row>
    <row r="332" spans="4:4" x14ac:dyDescent="0.2">
      <c r="D332" s="120"/>
    </row>
    <row r="333" spans="4:4" x14ac:dyDescent="0.2">
      <c r="D333" s="120"/>
    </row>
    <row r="334" spans="4:4" x14ac:dyDescent="0.2">
      <c r="D334" s="120"/>
    </row>
    <row r="335" spans="4:4" x14ac:dyDescent="0.2">
      <c r="D335" s="120"/>
    </row>
    <row r="336" spans="4:4" x14ac:dyDescent="0.2">
      <c r="D336" s="120"/>
    </row>
    <row r="337" spans="4:4" x14ac:dyDescent="0.2">
      <c r="D337" s="120"/>
    </row>
    <row r="338" spans="4:4" x14ac:dyDescent="0.2">
      <c r="D338" s="120"/>
    </row>
    <row r="339" spans="4:4" x14ac:dyDescent="0.2">
      <c r="D339" s="120"/>
    </row>
    <row r="340" spans="4:4" x14ac:dyDescent="0.2">
      <c r="D340" s="120"/>
    </row>
    <row r="341" spans="4:4" x14ac:dyDescent="0.2">
      <c r="D341" s="120"/>
    </row>
    <row r="342" spans="4:4" x14ac:dyDescent="0.2">
      <c r="D342" s="120"/>
    </row>
    <row r="343" spans="4:4" x14ac:dyDescent="0.2">
      <c r="D343" s="120"/>
    </row>
    <row r="344" spans="4:4" x14ac:dyDescent="0.2">
      <c r="D344" s="120"/>
    </row>
    <row r="345" spans="4:4" x14ac:dyDescent="0.2">
      <c r="D345" s="120"/>
    </row>
    <row r="346" spans="4:4" x14ac:dyDescent="0.2">
      <c r="D346" s="120"/>
    </row>
    <row r="347" spans="4:4" x14ac:dyDescent="0.2">
      <c r="D347" s="120"/>
    </row>
    <row r="348" spans="4:4" x14ac:dyDescent="0.2">
      <c r="D348" s="120"/>
    </row>
    <row r="349" spans="4:4" x14ac:dyDescent="0.2">
      <c r="D349" s="120"/>
    </row>
    <row r="350" spans="4:4" x14ac:dyDescent="0.2">
      <c r="D350" s="120"/>
    </row>
    <row r="351" spans="4:4" x14ac:dyDescent="0.2">
      <c r="D351" s="120"/>
    </row>
    <row r="352" spans="4:4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</sheetData>
  <sheetProtection password="DEBF" sheet="1" objects="1" scenarios="1"/>
  <mergeCells count="10">
    <mergeCell ref="A1:G1"/>
    <mergeCell ref="C2:G2"/>
    <mergeCell ref="C3:G3"/>
    <mergeCell ref="C4:G4"/>
    <mergeCell ref="C12:G12"/>
    <mergeCell ref="C14:G14"/>
    <mergeCell ref="A17:B17"/>
    <mergeCell ref="A24:C24"/>
    <mergeCell ref="A25:G29"/>
    <mergeCell ref="C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08"/>
  <sheetViews>
    <sheetView workbookViewId="0">
      <selection activeCell="C4" sqref="C4:G4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F1" t="s">
        <v>72</v>
      </c>
    </row>
    <row r="2" spans="1:59" ht="24.95" customHeight="1" x14ac:dyDescent="0.2">
      <c r="A2" s="121" t="s">
        <v>8</v>
      </c>
      <c r="B2" s="181" t="s">
        <v>35</v>
      </c>
      <c r="C2" s="307" t="s">
        <v>36</v>
      </c>
      <c r="D2" s="308"/>
      <c r="E2" s="308"/>
      <c r="F2" s="308"/>
      <c r="G2" s="309"/>
      <c r="AF2" t="s">
        <v>73</v>
      </c>
    </row>
    <row r="3" spans="1:59" ht="24.95" customHeight="1" x14ac:dyDescent="0.2">
      <c r="A3" s="121" t="s">
        <v>9</v>
      </c>
      <c r="B3" s="181" t="s">
        <v>43</v>
      </c>
      <c r="C3" s="307" t="s">
        <v>983</v>
      </c>
      <c r="D3" s="308"/>
      <c r="E3" s="308"/>
      <c r="F3" s="308"/>
      <c r="G3" s="309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182" t="s">
        <v>35</v>
      </c>
      <c r="C4" s="310" t="s">
        <v>40</v>
      </c>
      <c r="D4" s="311"/>
      <c r="E4" s="311"/>
      <c r="F4" s="311"/>
      <c r="G4" s="312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127" t="s">
        <v>78</v>
      </c>
      <c r="D6" s="126" t="s">
        <v>79</v>
      </c>
      <c r="E6" s="125" t="s">
        <v>80</v>
      </c>
      <c r="F6" s="124" t="s">
        <v>81</v>
      </c>
      <c r="G6" s="125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981</v>
      </c>
    </row>
    <row r="7" spans="1:59" hidden="1" x14ac:dyDescent="0.2">
      <c r="A7" s="18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53</v>
      </c>
      <c r="C8" s="165" t="s">
        <v>54</v>
      </c>
      <c r="D8" s="145"/>
      <c r="E8" s="146"/>
      <c r="F8" s="147"/>
      <c r="G8" s="147">
        <f>SUMIF(AF9:AF14,"&lt;&gt;NOR",G9:G14)</f>
        <v>0</v>
      </c>
      <c r="H8" s="147"/>
      <c r="I8" s="147">
        <f>SUM(I9:I14)</f>
        <v>0</v>
      </c>
      <c r="J8" s="147"/>
      <c r="K8" s="147">
        <f>SUM(K9:K14)</f>
        <v>11730</v>
      </c>
      <c r="L8" s="147"/>
      <c r="M8" s="147">
        <f>SUM(M9:M14)</f>
        <v>0</v>
      </c>
      <c r="N8" s="147"/>
      <c r="O8" s="147">
        <f>SUM(O9:O14)</f>
        <v>0</v>
      </c>
      <c r="P8" s="147"/>
      <c r="Q8" s="147">
        <f>SUM(Q9:Q14)</f>
        <v>0</v>
      </c>
      <c r="R8" s="147"/>
      <c r="S8" s="148"/>
      <c r="T8" s="142"/>
      <c r="U8" s="142">
        <f>SUM(U9:U14)</f>
        <v>0</v>
      </c>
      <c r="V8" s="142"/>
      <c r="AF8" t="s">
        <v>96</v>
      </c>
    </row>
    <row r="9" spans="1:59" ht="22.5" outlineLevel="1" x14ac:dyDescent="0.2">
      <c r="A9" s="149">
        <v>90</v>
      </c>
      <c r="B9" s="150" t="s">
        <v>944</v>
      </c>
      <c r="C9" s="166" t="s">
        <v>920</v>
      </c>
      <c r="D9" s="151" t="s">
        <v>99</v>
      </c>
      <c r="E9" s="152">
        <v>3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1035</v>
      </c>
      <c r="K9" s="154">
        <f>ROUND(E9*J9,2)</f>
        <v>3105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978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ht="22.5" outlineLevel="1" x14ac:dyDescent="0.2">
      <c r="A10" s="136"/>
      <c r="B10" s="137"/>
      <c r="C10" s="292" t="s">
        <v>921</v>
      </c>
      <c r="D10" s="293"/>
      <c r="E10" s="293"/>
      <c r="F10" s="293"/>
      <c r="G10" s="293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56" t="str">
        <f>C10</f>
        <v>Židle stavitelná vel. 3-5 , nosná konstrukce plochoovál 38 x 20 - trubka 25x 15 - povrchová úprava komaxit, barva žlutá RAL 1018,  sedák lakovaná překližka, stohovatelná, cena včetně montáže</v>
      </c>
      <c r="BA10" s="129"/>
      <c r="BB10" s="129"/>
      <c r="BC10" s="129"/>
      <c r="BD10" s="129"/>
      <c r="BE10" s="129"/>
      <c r="BF10" s="129"/>
      <c r="BG10" s="129"/>
    </row>
    <row r="11" spans="1:59" ht="22.5" outlineLevel="1" x14ac:dyDescent="0.2">
      <c r="A11" s="149">
        <v>91</v>
      </c>
      <c r="B11" s="150" t="s">
        <v>945</v>
      </c>
      <c r="C11" s="166" t="s">
        <v>920</v>
      </c>
      <c r="D11" s="151" t="s">
        <v>99</v>
      </c>
      <c r="E11" s="152">
        <v>3</v>
      </c>
      <c r="F11" s="153"/>
      <c r="G11" s="154">
        <f>ROUND(E11*F11,2)</f>
        <v>0</v>
      </c>
      <c r="H11" s="153">
        <v>0</v>
      </c>
      <c r="I11" s="154">
        <f>ROUND(E11*H11,2)</f>
        <v>0</v>
      </c>
      <c r="J11" s="153">
        <v>1035</v>
      </c>
      <c r="K11" s="154">
        <f>ROUND(E11*J11,2)</f>
        <v>3105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5" t="s">
        <v>100</v>
      </c>
      <c r="T11" s="138">
        <v>0</v>
      </c>
      <c r="U11" s="138">
        <f>ROUND(E11*T11,2)</f>
        <v>0</v>
      </c>
      <c r="V11" s="138"/>
      <c r="W11" s="129" t="s">
        <v>978</v>
      </c>
      <c r="X11" s="129"/>
      <c r="Y11" s="129"/>
      <c r="Z11" s="129"/>
      <c r="AA11" s="129"/>
      <c r="AB11" s="129"/>
      <c r="AC11" s="129"/>
      <c r="AD11" s="129"/>
      <c r="AE11" s="129"/>
      <c r="AF11" s="129" t="s">
        <v>101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22.5" outlineLevel="1" x14ac:dyDescent="0.2">
      <c r="A12" s="136"/>
      <c r="B12" s="137"/>
      <c r="C12" s="292" t="s">
        <v>923</v>
      </c>
      <c r="D12" s="293"/>
      <c r="E12" s="293"/>
      <c r="F12" s="293"/>
      <c r="G12" s="293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56" t="str">
        <f>C12</f>
        <v>Židle stavitelná vel. 4-6 , nosná konstrukce plochoovál 38 x 20 - trubka 25x 15 - povrchová úprava komaxit, barva žlutá RAL 1018,  sedák lakovaná překližka, stohovatelná, cena včetně montáže</v>
      </c>
      <c r="BA12" s="129"/>
      <c r="BB12" s="129"/>
      <c r="BC12" s="129"/>
      <c r="BD12" s="129"/>
      <c r="BE12" s="129"/>
      <c r="BF12" s="129"/>
      <c r="BG12" s="129"/>
    </row>
    <row r="13" spans="1:59" ht="22.5" outlineLevel="1" x14ac:dyDescent="0.2">
      <c r="A13" s="149">
        <v>93</v>
      </c>
      <c r="B13" s="150" t="s">
        <v>947</v>
      </c>
      <c r="C13" s="166" t="s">
        <v>926</v>
      </c>
      <c r="D13" s="151" t="s">
        <v>99</v>
      </c>
      <c r="E13" s="152">
        <v>3</v>
      </c>
      <c r="F13" s="153"/>
      <c r="G13" s="154">
        <f>ROUND(E13*F13,2)</f>
        <v>0</v>
      </c>
      <c r="H13" s="153">
        <v>0</v>
      </c>
      <c r="I13" s="154">
        <f>ROUND(E13*H13,2)</f>
        <v>0</v>
      </c>
      <c r="J13" s="153">
        <v>1840</v>
      </c>
      <c r="K13" s="154">
        <f>ROUND(E13*J13,2)</f>
        <v>5520</v>
      </c>
      <c r="L13" s="154">
        <v>21</v>
      </c>
      <c r="M13" s="154">
        <f>G13*(1+L13/100)</f>
        <v>0</v>
      </c>
      <c r="N13" s="154">
        <v>0</v>
      </c>
      <c r="O13" s="154">
        <f>ROUND(E13*N13,2)</f>
        <v>0</v>
      </c>
      <c r="P13" s="154">
        <v>0</v>
      </c>
      <c r="Q13" s="154">
        <f>ROUND(E13*P13,2)</f>
        <v>0</v>
      </c>
      <c r="R13" s="154"/>
      <c r="S13" s="155" t="s">
        <v>100</v>
      </c>
      <c r="T13" s="138">
        <v>0</v>
      </c>
      <c r="U13" s="138">
        <f>ROUND(E13*T13,2)</f>
        <v>0</v>
      </c>
      <c r="V13" s="138"/>
      <c r="W13" s="129" t="s">
        <v>978</v>
      </c>
      <c r="X13" s="129"/>
      <c r="Y13" s="129"/>
      <c r="Z13" s="129"/>
      <c r="AA13" s="129"/>
      <c r="AB13" s="129"/>
      <c r="AC13" s="129"/>
      <c r="AD13" s="129"/>
      <c r="AE13" s="129"/>
      <c r="AF13" s="129" t="s">
        <v>101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ht="45" outlineLevel="1" x14ac:dyDescent="0.2">
      <c r="A14" s="136"/>
      <c r="B14" s="137"/>
      <c r="C14" s="292" t="s">
        <v>927</v>
      </c>
      <c r="D14" s="293"/>
      <c r="E14" s="293"/>
      <c r="F14" s="293"/>
      <c r="G14" s="293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29"/>
      <c r="X14" s="129"/>
      <c r="Y14" s="129"/>
      <c r="Z14" s="129"/>
      <c r="AA14" s="129"/>
      <c r="AB14" s="129"/>
      <c r="AC14" s="129"/>
      <c r="AD14" s="129"/>
      <c r="AE14" s="129"/>
      <c r="AF14" s="129" t="s">
        <v>103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56" t="str">
        <f>C14</f>
        <v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v>
      </c>
      <c r="BA14" s="129"/>
      <c r="BB14" s="129"/>
      <c r="BC14" s="129"/>
      <c r="BD14" s="129"/>
      <c r="BE14" s="129"/>
      <c r="BF14" s="129"/>
      <c r="BG14" s="129"/>
    </row>
    <row r="15" spans="1:59" x14ac:dyDescent="0.2">
      <c r="A15" s="183"/>
      <c r="B15" s="6"/>
      <c r="C15" s="169"/>
      <c r="D15" s="8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AD15">
        <v>15</v>
      </c>
      <c r="AE15">
        <v>21</v>
      </c>
    </row>
    <row r="16" spans="1:59" x14ac:dyDescent="0.2">
      <c r="A16" s="132"/>
      <c r="B16" s="133" t="s">
        <v>26</v>
      </c>
      <c r="C16" s="170"/>
      <c r="D16" s="134"/>
      <c r="E16" s="135"/>
      <c r="F16" s="135"/>
      <c r="G16" s="164">
        <f>SUM(G9,G11,G13)</f>
        <v>0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AD16">
        <f>SUMIF(L7:L14,AD15,G7:G14)</f>
        <v>0</v>
      </c>
      <c r="AE16">
        <f>SUMIF(L7:L14,AE15,G7:G14)</f>
        <v>0</v>
      </c>
      <c r="AF16" t="s">
        <v>657</v>
      </c>
    </row>
    <row r="17" spans="1:32" x14ac:dyDescent="0.2">
      <c r="A17" s="183"/>
      <c r="B17" s="6"/>
      <c r="C17" s="169"/>
      <c r="D17" s="8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32" x14ac:dyDescent="0.2">
      <c r="A18" s="183"/>
      <c r="B18" s="6"/>
      <c r="C18" s="169"/>
      <c r="D18" s="8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</row>
    <row r="19" spans="1:32" x14ac:dyDescent="0.2">
      <c r="A19" s="314" t="s">
        <v>667</v>
      </c>
      <c r="B19" s="314"/>
      <c r="C19" s="315"/>
      <c r="D19" s="8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</row>
    <row r="20" spans="1:32" x14ac:dyDescent="0.2">
      <c r="A20" s="294"/>
      <c r="B20" s="295"/>
      <c r="C20" s="296"/>
      <c r="D20" s="295"/>
      <c r="E20" s="295"/>
      <c r="F20" s="295"/>
      <c r="G20" s="297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AF20" t="s">
        <v>668</v>
      </c>
    </row>
    <row r="21" spans="1:32" x14ac:dyDescent="0.2">
      <c r="A21" s="298"/>
      <c r="B21" s="299"/>
      <c r="C21" s="300"/>
      <c r="D21" s="299"/>
      <c r="E21" s="299"/>
      <c r="F21" s="299"/>
      <c r="G21" s="301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</row>
    <row r="22" spans="1:32" x14ac:dyDescent="0.2">
      <c r="A22" s="298"/>
      <c r="B22" s="299"/>
      <c r="C22" s="300"/>
      <c r="D22" s="299"/>
      <c r="E22" s="299"/>
      <c r="F22" s="299"/>
      <c r="G22" s="301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</row>
    <row r="23" spans="1:32" x14ac:dyDescent="0.2">
      <c r="A23" s="298"/>
      <c r="B23" s="299"/>
      <c r="C23" s="300"/>
      <c r="D23" s="299"/>
      <c r="E23" s="299"/>
      <c r="F23" s="299"/>
      <c r="G23" s="301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</row>
    <row r="24" spans="1:32" x14ac:dyDescent="0.2">
      <c r="A24" s="302"/>
      <c r="B24" s="303"/>
      <c r="C24" s="304"/>
      <c r="D24" s="303"/>
      <c r="E24" s="303"/>
      <c r="F24" s="303"/>
      <c r="G24" s="305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</row>
    <row r="25" spans="1:32" x14ac:dyDescent="0.2">
      <c r="A25" s="183"/>
      <c r="B25" s="6"/>
      <c r="C25" s="169"/>
      <c r="D25" s="8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</row>
    <row r="26" spans="1:32" x14ac:dyDescent="0.2">
      <c r="C26" s="171"/>
      <c r="D26" s="120"/>
      <c r="AF26" t="s">
        <v>674</v>
      </c>
    </row>
    <row r="27" spans="1:32" x14ac:dyDescent="0.2">
      <c r="B27" s="37" t="s">
        <v>972</v>
      </c>
      <c r="C27"/>
      <c r="F27" s="87"/>
      <c r="G27" s="1"/>
      <c r="I27" s="1"/>
      <c r="J27" s="88"/>
    </row>
    <row r="28" spans="1:32" x14ac:dyDescent="0.2">
      <c r="B28" s="37"/>
      <c r="C28"/>
      <c r="F28" s="87"/>
      <c r="G28" s="86" t="s">
        <v>973</v>
      </c>
      <c r="H28" s="87" t="s">
        <v>974</v>
      </c>
      <c r="I28" s="86" t="s">
        <v>975</v>
      </c>
      <c r="J28" s="88"/>
    </row>
    <row r="29" spans="1:32" x14ac:dyDescent="0.2">
      <c r="B29" s="172" t="s">
        <v>976</v>
      </c>
      <c r="C29" s="173" t="s">
        <v>977</v>
      </c>
      <c r="D29" s="174"/>
      <c r="E29" s="174"/>
      <c r="F29" s="175"/>
      <c r="G29" s="176">
        <v>0</v>
      </c>
      <c r="H29" s="177">
        <f>0.21*G29</f>
        <v>0</v>
      </c>
      <c r="I29" s="176">
        <f>G29+H29</f>
        <v>0</v>
      </c>
      <c r="J29" s="1"/>
    </row>
    <row r="30" spans="1:32" x14ac:dyDescent="0.2">
      <c r="B30" s="172" t="s">
        <v>978</v>
      </c>
      <c r="C30" s="173" t="s">
        <v>979</v>
      </c>
      <c r="D30" s="174"/>
      <c r="E30" s="174"/>
      <c r="F30" s="175"/>
      <c r="G30" s="176">
        <f>G16</f>
        <v>0</v>
      </c>
      <c r="H30" s="177">
        <f>0.21*G30</f>
        <v>0</v>
      </c>
      <c r="I30" s="176">
        <f>G30+H30</f>
        <v>0</v>
      </c>
      <c r="J30" s="1"/>
    </row>
    <row r="31" spans="1:32" x14ac:dyDescent="0.2">
      <c r="B31" s="172"/>
      <c r="C31" s="173" t="s">
        <v>980</v>
      </c>
      <c r="D31" s="174"/>
      <c r="E31" s="174"/>
      <c r="F31" s="175"/>
      <c r="G31" s="176">
        <f>SUM(G29:G30)</f>
        <v>0</v>
      </c>
      <c r="H31" s="176">
        <f t="shared" ref="H31:I31" si="0">SUM(H29:H30)</f>
        <v>0</v>
      </c>
      <c r="I31" s="176">
        <f t="shared" si="0"/>
        <v>0</v>
      </c>
      <c r="J31" s="1"/>
    </row>
    <row r="32" spans="1:32" x14ac:dyDescent="0.2">
      <c r="D32" s="120"/>
    </row>
    <row r="33" spans="4:4" x14ac:dyDescent="0.2">
      <c r="D33" s="120"/>
    </row>
    <row r="34" spans="4:4" x14ac:dyDescent="0.2">
      <c r="D34" s="120"/>
    </row>
    <row r="35" spans="4:4" x14ac:dyDescent="0.2">
      <c r="D35" s="120"/>
    </row>
    <row r="36" spans="4:4" x14ac:dyDescent="0.2">
      <c r="D36" s="120"/>
    </row>
    <row r="37" spans="4:4" x14ac:dyDescent="0.2">
      <c r="D37" s="120"/>
    </row>
    <row r="38" spans="4:4" x14ac:dyDescent="0.2">
      <c r="D38" s="120"/>
    </row>
    <row r="39" spans="4:4" x14ac:dyDescent="0.2">
      <c r="D39" s="120"/>
    </row>
    <row r="40" spans="4:4" x14ac:dyDescent="0.2">
      <c r="D40" s="120"/>
    </row>
    <row r="41" spans="4:4" x14ac:dyDescent="0.2">
      <c r="D41" s="120"/>
    </row>
    <row r="42" spans="4:4" x14ac:dyDescent="0.2">
      <c r="D42" s="120"/>
    </row>
    <row r="43" spans="4:4" x14ac:dyDescent="0.2">
      <c r="D43" s="120"/>
    </row>
    <row r="44" spans="4:4" x14ac:dyDescent="0.2">
      <c r="D44" s="120"/>
    </row>
    <row r="45" spans="4:4" x14ac:dyDescent="0.2">
      <c r="D45" s="120"/>
    </row>
    <row r="46" spans="4:4" x14ac:dyDescent="0.2">
      <c r="D46" s="120"/>
    </row>
    <row r="47" spans="4:4" x14ac:dyDescent="0.2">
      <c r="D47" s="120"/>
    </row>
    <row r="48" spans="4:4" x14ac:dyDescent="0.2">
      <c r="D48" s="120"/>
    </row>
    <row r="49" spans="4:4" x14ac:dyDescent="0.2">
      <c r="D49" s="120"/>
    </row>
    <row r="50" spans="4:4" x14ac:dyDescent="0.2">
      <c r="D50" s="120"/>
    </row>
    <row r="51" spans="4:4" x14ac:dyDescent="0.2">
      <c r="D51" s="120"/>
    </row>
    <row r="52" spans="4:4" x14ac:dyDescent="0.2">
      <c r="D52" s="120"/>
    </row>
    <row r="53" spans="4:4" x14ac:dyDescent="0.2">
      <c r="D53" s="120"/>
    </row>
    <row r="54" spans="4:4" x14ac:dyDescent="0.2">
      <c r="D54" s="120"/>
    </row>
    <row r="55" spans="4:4" x14ac:dyDescent="0.2">
      <c r="D55" s="120"/>
    </row>
    <row r="56" spans="4:4" x14ac:dyDescent="0.2">
      <c r="D56" s="120"/>
    </row>
    <row r="57" spans="4:4" x14ac:dyDescent="0.2">
      <c r="D57" s="120"/>
    </row>
    <row r="58" spans="4:4" x14ac:dyDescent="0.2">
      <c r="D58" s="120"/>
    </row>
    <row r="59" spans="4:4" x14ac:dyDescent="0.2">
      <c r="D59" s="120"/>
    </row>
    <row r="60" spans="4:4" x14ac:dyDescent="0.2">
      <c r="D60" s="120"/>
    </row>
    <row r="61" spans="4:4" x14ac:dyDescent="0.2">
      <c r="D61" s="120"/>
    </row>
    <row r="62" spans="4:4" x14ac:dyDescent="0.2">
      <c r="D62" s="120"/>
    </row>
    <row r="63" spans="4:4" x14ac:dyDescent="0.2">
      <c r="D63" s="120"/>
    </row>
    <row r="64" spans="4:4" x14ac:dyDescent="0.2">
      <c r="D64" s="120"/>
    </row>
    <row r="65" spans="4:4" x14ac:dyDescent="0.2">
      <c r="D65" s="120"/>
    </row>
    <row r="66" spans="4:4" x14ac:dyDescent="0.2">
      <c r="D66" s="120"/>
    </row>
    <row r="67" spans="4:4" x14ac:dyDescent="0.2">
      <c r="D67" s="120"/>
    </row>
    <row r="68" spans="4:4" x14ac:dyDescent="0.2">
      <c r="D68" s="120"/>
    </row>
    <row r="69" spans="4:4" x14ac:dyDescent="0.2">
      <c r="D69" s="120"/>
    </row>
    <row r="70" spans="4:4" x14ac:dyDescent="0.2">
      <c r="D70" s="120"/>
    </row>
    <row r="71" spans="4:4" x14ac:dyDescent="0.2">
      <c r="D71" s="120"/>
    </row>
    <row r="72" spans="4:4" x14ac:dyDescent="0.2">
      <c r="D72" s="120"/>
    </row>
    <row r="73" spans="4:4" x14ac:dyDescent="0.2">
      <c r="D73" s="120"/>
    </row>
    <row r="74" spans="4:4" x14ac:dyDescent="0.2">
      <c r="D74" s="120"/>
    </row>
    <row r="75" spans="4:4" x14ac:dyDescent="0.2">
      <c r="D75" s="120"/>
    </row>
    <row r="76" spans="4:4" x14ac:dyDescent="0.2">
      <c r="D76" s="120"/>
    </row>
    <row r="77" spans="4:4" x14ac:dyDescent="0.2">
      <c r="D77" s="120"/>
    </row>
    <row r="78" spans="4:4" x14ac:dyDescent="0.2">
      <c r="D78" s="120"/>
    </row>
    <row r="79" spans="4:4" x14ac:dyDescent="0.2">
      <c r="D79" s="120"/>
    </row>
    <row r="80" spans="4:4" x14ac:dyDescent="0.2">
      <c r="D80" s="120"/>
    </row>
    <row r="81" spans="4:4" x14ac:dyDescent="0.2">
      <c r="D81" s="120"/>
    </row>
    <row r="82" spans="4:4" x14ac:dyDescent="0.2">
      <c r="D82" s="120"/>
    </row>
    <row r="83" spans="4:4" x14ac:dyDescent="0.2">
      <c r="D83" s="120"/>
    </row>
    <row r="84" spans="4:4" x14ac:dyDescent="0.2">
      <c r="D84" s="120"/>
    </row>
    <row r="85" spans="4:4" x14ac:dyDescent="0.2">
      <c r="D85" s="120"/>
    </row>
    <row r="86" spans="4:4" x14ac:dyDescent="0.2">
      <c r="D86" s="120"/>
    </row>
    <row r="87" spans="4:4" x14ac:dyDescent="0.2">
      <c r="D87" s="120"/>
    </row>
    <row r="88" spans="4:4" x14ac:dyDescent="0.2">
      <c r="D88" s="120"/>
    </row>
    <row r="89" spans="4:4" x14ac:dyDescent="0.2">
      <c r="D89" s="120"/>
    </row>
    <row r="90" spans="4:4" x14ac:dyDescent="0.2">
      <c r="D90" s="120"/>
    </row>
    <row r="91" spans="4:4" x14ac:dyDescent="0.2">
      <c r="D91" s="120"/>
    </row>
    <row r="92" spans="4:4" x14ac:dyDescent="0.2">
      <c r="D92" s="120"/>
    </row>
    <row r="93" spans="4:4" x14ac:dyDescent="0.2">
      <c r="D93" s="120"/>
    </row>
    <row r="94" spans="4:4" x14ac:dyDescent="0.2">
      <c r="D94" s="120"/>
    </row>
    <row r="95" spans="4:4" x14ac:dyDescent="0.2">
      <c r="D95" s="120"/>
    </row>
    <row r="96" spans="4:4" x14ac:dyDescent="0.2">
      <c r="D96" s="120"/>
    </row>
    <row r="97" spans="4:4" x14ac:dyDescent="0.2">
      <c r="D97" s="120"/>
    </row>
    <row r="98" spans="4:4" x14ac:dyDescent="0.2">
      <c r="D98" s="120"/>
    </row>
    <row r="99" spans="4:4" x14ac:dyDescent="0.2">
      <c r="D99" s="120"/>
    </row>
    <row r="100" spans="4:4" x14ac:dyDescent="0.2">
      <c r="D100" s="120"/>
    </row>
    <row r="101" spans="4:4" x14ac:dyDescent="0.2">
      <c r="D101" s="120"/>
    </row>
    <row r="102" spans="4:4" x14ac:dyDescent="0.2">
      <c r="D102" s="120"/>
    </row>
    <row r="103" spans="4:4" x14ac:dyDescent="0.2">
      <c r="D103" s="120"/>
    </row>
    <row r="104" spans="4:4" x14ac:dyDescent="0.2">
      <c r="D104" s="120"/>
    </row>
    <row r="105" spans="4:4" x14ac:dyDescent="0.2">
      <c r="D105" s="120"/>
    </row>
    <row r="106" spans="4:4" x14ac:dyDescent="0.2">
      <c r="D106" s="120"/>
    </row>
    <row r="107" spans="4:4" x14ac:dyDescent="0.2">
      <c r="D107" s="120"/>
    </row>
    <row r="108" spans="4:4" x14ac:dyDescent="0.2">
      <c r="D108" s="120"/>
    </row>
    <row r="109" spans="4:4" x14ac:dyDescent="0.2">
      <c r="D109" s="120"/>
    </row>
    <row r="110" spans="4:4" x14ac:dyDescent="0.2">
      <c r="D110" s="120"/>
    </row>
    <row r="111" spans="4:4" x14ac:dyDescent="0.2">
      <c r="D111" s="120"/>
    </row>
    <row r="112" spans="4:4" x14ac:dyDescent="0.2">
      <c r="D112" s="120"/>
    </row>
    <row r="113" spans="4:4" x14ac:dyDescent="0.2">
      <c r="D113" s="120"/>
    </row>
    <row r="114" spans="4:4" x14ac:dyDescent="0.2">
      <c r="D114" s="120"/>
    </row>
    <row r="115" spans="4:4" x14ac:dyDescent="0.2">
      <c r="D115" s="120"/>
    </row>
    <row r="116" spans="4:4" x14ac:dyDescent="0.2">
      <c r="D116" s="120"/>
    </row>
    <row r="117" spans="4:4" x14ac:dyDescent="0.2">
      <c r="D117" s="120"/>
    </row>
    <row r="118" spans="4:4" x14ac:dyDescent="0.2">
      <c r="D118" s="120"/>
    </row>
    <row r="119" spans="4:4" x14ac:dyDescent="0.2">
      <c r="D119" s="120"/>
    </row>
    <row r="120" spans="4:4" x14ac:dyDescent="0.2">
      <c r="D120" s="120"/>
    </row>
    <row r="121" spans="4:4" x14ac:dyDescent="0.2">
      <c r="D121" s="120"/>
    </row>
    <row r="122" spans="4:4" x14ac:dyDescent="0.2">
      <c r="D122" s="120"/>
    </row>
    <row r="123" spans="4:4" x14ac:dyDescent="0.2">
      <c r="D123" s="120"/>
    </row>
    <row r="124" spans="4:4" x14ac:dyDescent="0.2">
      <c r="D124" s="120"/>
    </row>
    <row r="125" spans="4:4" x14ac:dyDescent="0.2">
      <c r="D125" s="120"/>
    </row>
    <row r="126" spans="4:4" x14ac:dyDescent="0.2">
      <c r="D126" s="120"/>
    </row>
    <row r="127" spans="4:4" x14ac:dyDescent="0.2">
      <c r="D127" s="120"/>
    </row>
    <row r="128" spans="4:4" x14ac:dyDescent="0.2">
      <c r="D128" s="120"/>
    </row>
    <row r="129" spans="4:4" x14ac:dyDescent="0.2">
      <c r="D129" s="120"/>
    </row>
    <row r="130" spans="4:4" x14ac:dyDescent="0.2">
      <c r="D130" s="120"/>
    </row>
    <row r="131" spans="4:4" x14ac:dyDescent="0.2">
      <c r="D131" s="120"/>
    </row>
    <row r="132" spans="4:4" x14ac:dyDescent="0.2">
      <c r="D132" s="120"/>
    </row>
    <row r="133" spans="4:4" x14ac:dyDescent="0.2">
      <c r="D133" s="120"/>
    </row>
    <row r="134" spans="4:4" x14ac:dyDescent="0.2">
      <c r="D134" s="120"/>
    </row>
    <row r="135" spans="4:4" x14ac:dyDescent="0.2">
      <c r="D135" s="120"/>
    </row>
    <row r="136" spans="4:4" x14ac:dyDescent="0.2">
      <c r="D136" s="120"/>
    </row>
    <row r="137" spans="4:4" x14ac:dyDescent="0.2">
      <c r="D137" s="120"/>
    </row>
    <row r="138" spans="4:4" x14ac:dyDescent="0.2">
      <c r="D138" s="120"/>
    </row>
    <row r="139" spans="4:4" x14ac:dyDescent="0.2">
      <c r="D139" s="120"/>
    </row>
    <row r="140" spans="4:4" x14ac:dyDescent="0.2">
      <c r="D140" s="120"/>
    </row>
    <row r="141" spans="4:4" x14ac:dyDescent="0.2">
      <c r="D141" s="120"/>
    </row>
    <row r="142" spans="4:4" x14ac:dyDescent="0.2">
      <c r="D142" s="120"/>
    </row>
    <row r="143" spans="4:4" x14ac:dyDescent="0.2">
      <c r="D143" s="120"/>
    </row>
    <row r="144" spans="4:4" x14ac:dyDescent="0.2">
      <c r="D144" s="120"/>
    </row>
    <row r="145" spans="4:4" x14ac:dyDescent="0.2">
      <c r="D145" s="120"/>
    </row>
    <row r="146" spans="4:4" x14ac:dyDescent="0.2">
      <c r="D146" s="120"/>
    </row>
    <row r="147" spans="4:4" x14ac:dyDescent="0.2">
      <c r="D147" s="120"/>
    </row>
    <row r="148" spans="4:4" x14ac:dyDescent="0.2">
      <c r="D148" s="120"/>
    </row>
    <row r="149" spans="4:4" x14ac:dyDescent="0.2">
      <c r="D149" s="120"/>
    </row>
    <row r="150" spans="4:4" x14ac:dyDescent="0.2">
      <c r="D150" s="120"/>
    </row>
    <row r="151" spans="4:4" x14ac:dyDescent="0.2">
      <c r="D151" s="120"/>
    </row>
    <row r="152" spans="4:4" x14ac:dyDescent="0.2">
      <c r="D152" s="120"/>
    </row>
    <row r="153" spans="4:4" x14ac:dyDescent="0.2">
      <c r="D153" s="120"/>
    </row>
    <row r="154" spans="4:4" x14ac:dyDescent="0.2">
      <c r="D154" s="120"/>
    </row>
    <row r="155" spans="4:4" x14ac:dyDescent="0.2">
      <c r="D155" s="120"/>
    </row>
    <row r="156" spans="4:4" x14ac:dyDescent="0.2">
      <c r="D156" s="120"/>
    </row>
    <row r="157" spans="4:4" x14ac:dyDescent="0.2">
      <c r="D157" s="120"/>
    </row>
    <row r="158" spans="4:4" x14ac:dyDescent="0.2">
      <c r="D158" s="120"/>
    </row>
    <row r="159" spans="4:4" x14ac:dyDescent="0.2">
      <c r="D159" s="120"/>
    </row>
    <row r="160" spans="4:4" x14ac:dyDescent="0.2">
      <c r="D160" s="120"/>
    </row>
    <row r="161" spans="4:4" x14ac:dyDescent="0.2">
      <c r="D161" s="120"/>
    </row>
    <row r="162" spans="4:4" x14ac:dyDescent="0.2">
      <c r="D162" s="120"/>
    </row>
    <row r="163" spans="4:4" x14ac:dyDescent="0.2">
      <c r="D163" s="120"/>
    </row>
    <row r="164" spans="4:4" x14ac:dyDescent="0.2">
      <c r="D164" s="120"/>
    </row>
    <row r="165" spans="4:4" x14ac:dyDescent="0.2">
      <c r="D165" s="120"/>
    </row>
    <row r="166" spans="4:4" x14ac:dyDescent="0.2">
      <c r="D166" s="120"/>
    </row>
    <row r="167" spans="4:4" x14ac:dyDescent="0.2">
      <c r="D167" s="120"/>
    </row>
    <row r="168" spans="4:4" x14ac:dyDescent="0.2">
      <c r="D168" s="120"/>
    </row>
    <row r="169" spans="4:4" x14ac:dyDescent="0.2">
      <c r="D169" s="120"/>
    </row>
    <row r="170" spans="4:4" x14ac:dyDescent="0.2">
      <c r="D170" s="120"/>
    </row>
    <row r="171" spans="4:4" x14ac:dyDescent="0.2">
      <c r="D171" s="120"/>
    </row>
    <row r="172" spans="4:4" x14ac:dyDescent="0.2">
      <c r="D172" s="120"/>
    </row>
    <row r="173" spans="4:4" x14ac:dyDescent="0.2">
      <c r="D173" s="120"/>
    </row>
    <row r="174" spans="4:4" x14ac:dyDescent="0.2">
      <c r="D174" s="120"/>
    </row>
    <row r="175" spans="4:4" x14ac:dyDescent="0.2">
      <c r="D175" s="120"/>
    </row>
    <row r="176" spans="4:4" x14ac:dyDescent="0.2">
      <c r="D176" s="120"/>
    </row>
    <row r="177" spans="4:4" x14ac:dyDescent="0.2">
      <c r="D177" s="120"/>
    </row>
    <row r="178" spans="4:4" x14ac:dyDescent="0.2">
      <c r="D178" s="120"/>
    </row>
    <row r="179" spans="4:4" x14ac:dyDescent="0.2">
      <c r="D179" s="120"/>
    </row>
    <row r="180" spans="4:4" x14ac:dyDescent="0.2">
      <c r="D180" s="120"/>
    </row>
    <row r="181" spans="4:4" x14ac:dyDescent="0.2">
      <c r="D181" s="120"/>
    </row>
    <row r="182" spans="4:4" x14ac:dyDescent="0.2">
      <c r="D182" s="120"/>
    </row>
    <row r="183" spans="4:4" x14ac:dyDescent="0.2">
      <c r="D183" s="120"/>
    </row>
    <row r="184" spans="4:4" x14ac:dyDescent="0.2">
      <c r="D184" s="120"/>
    </row>
    <row r="185" spans="4:4" x14ac:dyDescent="0.2">
      <c r="D185" s="120"/>
    </row>
    <row r="186" spans="4:4" x14ac:dyDescent="0.2">
      <c r="D186" s="120"/>
    </row>
    <row r="187" spans="4:4" x14ac:dyDescent="0.2">
      <c r="D187" s="120"/>
    </row>
    <row r="188" spans="4:4" x14ac:dyDescent="0.2">
      <c r="D188" s="120"/>
    </row>
    <row r="189" spans="4:4" x14ac:dyDescent="0.2">
      <c r="D189" s="120"/>
    </row>
    <row r="190" spans="4:4" x14ac:dyDescent="0.2">
      <c r="D190" s="120"/>
    </row>
    <row r="191" spans="4:4" x14ac:dyDescent="0.2">
      <c r="D191" s="120"/>
    </row>
    <row r="192" spans="4:4" x14ac:dyDescent="0.2">
      <c r="D192" s="120"/>
    </row>
    <row r="193" spans="4:4" x14ac:dyDescent="0.2">
      <c r="D193" s="120"/>
    </row>
    <row r="194" spans="4:4" x14ac:dyDescent="0.2">
      <c r="D194" s="120"/>
    </row>
    <row r="195" spans="4:4" x14ac:dyDescent="0.2">
      <c r="D195" s="120"/>
    </row>
    <row r="196" spans="4:4" x14ac:dyDescent="0.2">
      <c r="D196" s="120"/>
    </row>
    <row r="197" spans="4:4" x14ac:dyDescent="0.2">
      <c r="D197" s="120"/>
    </row>
    <row r="198" spans="4:4" x14ac:dyDescent="0.2">
      <c r="D198" s="120"/>
    </row>
    <row r="199" spans="4:4" x14ac:dyDescent="0.2">
      <c r="D199" s="120"/>
    </row>
    <row r="200" spans="4:4" x14ac:dyDescent="0.2">
      <c r="D200" s="120"/>
    </row>
    <row r="201" spans="4:4" x14ac:dyDescent="0.2">
      <c r="D201" s="120"/>
    </row>
    <row r="202" spans="4:4" x14ac:dyDescent="0.2">
      <c r="D202" s="120"/>
    </row>
    <row r="203" spans="4:4" x14ac:dyDescent="0.2">
      <c r="D203" s="120"/>
    </row>
    <row r="204" spans="4:4" x14ac:dyDescent="0.2">
      <c r="D204" s="120"/>
    </row>
    <row r="205" spans="4:4" x14ac:dyDescent="0.2">
      <c r="D205" s="120"/>
    </row>
    <row r="206" spans="4:4" x14ac:dyDescent="0.2">
      <c r="D206" s="120"/>
    </row>
    <row r="207" spans="4:4" x14ac:dyDescent="0.2">
      <c r="D207" s="120"/>
    </row>
    <row r="208" spans="4:4" x14ac:dyDescent="0.2">
      <c r="D208" s="120"/>
    </row>
    <row r="209" spans="4:4" x14ac:dyDescent="0.2">
      <c r="D209" s="120"/>
    </row>
    <row r="210" spans="4:4" x14ac:dyDescent="0.2">
      <c r="D210" s="120"/>
    </row>
    <row r="211" spans="4:4" x14ac:dyDescent="0.2">
      <c r="D211" s="120"/>
    </row>
    <row r="212" spans="4:4" x14ac:dyDescent="0.2">
      <c r="D212" s="120"/>
    </row>
    <row r="213" spans="4:4" x14ac:dyDescent="0.2">
      <c r="D213" s="120"/>
    </row>
    <row r="214" spans="4:4" x14ac:dyDescent="0.2">
      <c r="D214" s="120"/>
    </row>
    <row r="215" spans="4:4" x14ac:dyDescent="0.2">
      <c r="D215" s="120"/>
    </row>
    <row r="216" spans="4:4" x14ac:dyDescent="0.2">
      <c r="D216" s="120"/>
    </row>
    <row r="217" spans="4:4" x14ac:dyDescent="0.2">
      <c r="D217" s="120"/>
    </row>
    <row r="218" spans="4:4" x14ac:dyDescent="0.2">
      <c r="D218" s="120"/>
    </row>
    <row r="219" spans="4:4" x14ac:dyDescent="0.2">
      <c r="D219" s="120"/>
    </row>
    <row r="220" spans="4:4" x14ac:dyDescent="0.2">
      <c r="D220" s="120"/>
    </row>
    <row r="221" spans="4:4" x14ac:dyDescent="0.2">
      <c r="D221" s="120"/>
    </row>
    <row r="222" spans="4:4" x14ac:dyDescent="0.2">
      <c r="D222" s="120"/>
    </row>
    <row r="223" spans="4:4" x14ac:dyDescent="0.2">
      <c r="D223" s="120"/>
    </row>
    <row r="224" spans="4:4" x14ac:dyDescent="0.2">
      <c r="D224" s="120"/>
    </row>
    <row r="225" spans="4:4" x14ac:dyDescent="0.2">
      <c r="D225" s="120"/>
    </row>
    <row r="226" spans="4:4" x14ac:dyDescent="0.2">
      <c r="D226" s="120"/>
    </row>
    <row r="227" spans="4:4" x14ac:dyDescent="0.2">
      <c r="D227" s="120"/>
    </row>
    <row r="228" spans="4:4" x14ac:dyDescent="0.2">
      <c r="D228" s="120"/>
    </row>
    <row r="229" spans="4:4" x14ac:dyDescent="0.2">
      <c r="D229" s="120"/>
    </row>
    <row r="230" spans="4:4" x14ac:dyDescent="0.2">
      <c r="D230" s="120"/>
    </row>
    <row r="231" spans="4:4" x14ac:dyDescent="0.2">
      <c r="D231" s="120"/>
    </row>
    <row r="232" spans="4:4" x14ac:dyDescent="0.2">
      <c r="D232" s="120"/>
    </row>
    <row r="233" spans="4:4" x14ac:dyDescent="0.2">
      <c r="D233" s="120"/>
    </row>
    <row r="234" spans="4:4" x14ac:dyDescent="0.2">
      <c r="D234" s="120"/>
    </row>
    <row r="235" spans="4:4" x14ac:dyDescent="0.2">
      <c r="D235" s="120"/>
    </row>
    <row r="236" spans="4:4" x14ac:dyDescent="0.2">
      <c r="D236" s="120"/>
    </row>
    <row r="237" spans="4:4" x14ac:dyDescent="0.2">
      <c r="D237" s="120"/>
    </row>
    <row r="238" spans="4:4" x14ac:dyDescent="0.2">
      <c r="D238" s="120"/>
    </row>
    <row r="239" spans="4:4" x14ac:dyDescent="0.2">
      <c r="D239" s="120"/>
    </row>
    <row r="240" spans="4:4" x14ac:dyDescent="0.2">
      <c r="D240" s="120"/>
    </row>
    <row r="241" spans="4:4" x14ac:dyDescent="0.2">
      <c r="D241" s="120"/>
    </row>
    <row r="242" spans="4:4" x14ac:dyDescent="0.2">
      <c r="D242" s="120"/>
    </row>
    <row r="243" spans="4:4" x14ac:dyDescent="0.2">
      <c r="D243" s="120"/>
    </row>
    <row r="244" spans="4:4" x14ac:dyDescent="0.2">
      <c r="D244" s="120"/>
    </row>
    <row r="245" spans="4:4" x14ac:dyDescent="0.2">
      <c r="D245" s="120"/>
    </row>
    <row r="246" spans="4:4" x14ac:dyDescent="0.2">
      <c r="D246" s="120"/>
    </row>
    <row r="247" spans="4:4" x14ac:dyDescent="0.2">
      <c r="D247" s="120"/>
    </row>
    <row r="248" spans="4:4" x14ac:dyDescent="0.2">
      <c r="D248" s="120"/>
    </row>
    <row r="249" spans="4:4" x14ac:dyDescent="0.2">
      <c r="D249" s="120"/>
    </row>
    <row r="250" spans="4:4" x14ac:dyDescent="0.2">
      <c r="D250" s="120"/>
    </row>
    <row r="251" spans="4:4" x14ac:dyDescent="0.2">
      <c r="D251" s="120"/>
    </row>
    <row r="252" spans="4:4" x14ac:dyDescent="0.2">
      <c r="D252" s="120"/>
    </row>
    <row r="253" spans="4:4" x14ac:dyDescent="0.2">
      <c r="D253" s="120"/>
    </row>
    <row r="254" spans="4:4" x14ac:dyDescent="0.2">
      <c r="D254" s="120"/>
    </row>
    <row r="255" spans="4:4" x14ac:dyDescent="0.2">
      <c r="D255" s="120"/>
    </row>
    <row r="256" spans="4:4" x14ac:dyDescent="0.2">
      <c r="D256" s="120"/>
    </row>
    <row r="257" spans="4:4" x14ac:dyDescent="0.2">
      <c r="D257" s="120"/>
    </row>
    <row r="258" spans="4:4" x14ac:dyDescent="0.2">
      <c r="D258" s="120"/>
    </row>
    <row r="259" spans="4:4" x14ac:dyDescent="0.2">
      <c r="D259" s="120"/>
    </row>
    <row r="260" spans="4:4" x14ac:dyDescent="0.2">
      <c r="D260" s="120"/>
    </row>
    <row r="261" spans="4:4" x14ac:dyDescent="0.2">
      <c r="D261" s="120"/>
    </row>
    <row r="262" spans="4:4" x14ac:dyDescent="0.2">
      <c r="D262" s="120"/>
    </row>
    <row r="263" spans="4:4" x14ac:dyDescent="0.2">
      <c r="D263" s="120"/>
    </row>
    <row r="264" spans="4:4" x14ac:dyDescent="0.2">
      <c r="D264" s="120"/>
    </row>
    <row r="265" spans="4:4" x14ac:dyDescent="0.2">
      <c r="D265" s="120"/>
    </row>
    <row r="266" spans="4:4" x14ac:dyDescent="0.2">
      <c r="D266" s="120"/>
    </row>
    <row r="267" spans="4:4" x14ac:dyDescent="0.2">
      <c r="D267" s="120"/>
    </row>
    <row r="268" spans="4:4" x14ac:dyDescent="0.2">
      <c r="D268" s="120"/>
    </row>
    <row r="269" spans="4:4" x14ac:dyDescent="0.2">
      <c r="D269" s="120"/>
    </row>
    <row r="270" spans="4:4" x14ac:dyDescent="0.2">
      <c r="D270" s="120"/>
    </row>
    <row r="271" spans="4:4" x14ac:dyDescent="0.2">
      <c r="D271" s="120"/>
    </row>
    <row r="272" spans="4:4" x14ac:dyDescent="0.2">
      <c r="D272" s="120"/>
    </row>
    <row r="273" spans="4:4" x14ac:dyDescent="0.2">
      <c r="D273" s="120"/>
    </row>
    <row r="274" spans="4:4" x14ac:dyDescent="0.2">
      <c r="D274" s="120"/>
    </row>
    <row r="275" spans="4:4" x14ac:dyDescent="0.2">
      <c r="D275" s="120"/>
    </row>
    <row r="276" spans="4:4" x14ac:dyDescent="0.2">
      <c r="D276" s="120"/>
    </row>
    <row r="277" spans="4:4" x14ac:dyDescent="0.2">
      <c r="D277" s="120"/>
    </row>
    <row r="278" spans="4:4" x14ac:dyDescent="0.2">
      <c r="D278" s="120"/>
    </row>
    <row r="279" spans="4:4" x14ac:dyDescent="0.2">
      <c r="D279" s="120"/>
    </row>
    <row r="280" spans="4:4" x14ac:dyDescent="0.2">
      <c r="D280" s="120"/>
    </row>
    <row r="281" spans="4:4" x14ac:dyDescent="0.2">
      <c r="D281" s="120"/>
    </row>
    <row r="282" spans="4:4" x14ac:dyDescent="0.2">
      <c r="D282" s="120"/>
    </row>
    <row r="283" spans="4:4" x14ac:dyDescent="0.2">
      <c r="D283" s="120"/>
    </row>
    <row r="284" spans="4:4" x14ac:dyDescent="0.2">
      <c r="D284" s="120"/>
    </row>
    <row r="285" spans="4:4" x14ac:dyDescent="0.2">
      <c r="D285" s="120"/>
    </row>
    <row r="286" spans="4:4" x14ac:dyDescent="0.2">
      <c r="D286" s="120"/>
    </row>
    <row r="287" spans="4:4" x14ac:dyDescent="0.2">
      <c r="D287" s="120"/>
    </row>
    <row r="288" spans="4:4" x14ac:dyDescent="0.2">
      <c r="D288" s="120"/>
    </row>
    <row r="289" spans="4:4" x14ac:dyDescent="0.2">
      <c r="D289" s="120"/>
    </row>
    <row r="290" spans="4:4" x14ac:dyDescent="0.2">
      <c r="D290" s="120"/>
    </row>
    <row r="291" spans="4:4" x14ac:dyDescent="0.2">
      <c r="D291" s="120"/>
    </row>
    <row r="292" spans="4:4" x14ac:dyDescent="0.2">
      <c r="D292" s="120"/>
    </row>
    <row r="293" spans="4:4" x14ac:dyDescent="0.2">
      <c r="D293" s="120"/>
    </row>
    <row r="294" spans="4:4" x14ac:dyDescent="0.2">
      <c r="D294" s="120"/>
    </row>
    <row r="295" spans="4:4" x14ac:dyDescent="0.2">
      <c r="D295" s="120"/>
    </row>
    <row r="296" spans="4:4" x14ac:dyDescent="0.2">
      <c r="D296" s="120"/>
    </row>
    <row r="297" spans="4:4" x14ac:dyDescent="0.2">
      <c r="D297" s="120"/>
    </row>
    <row r="298" spans="4:4" x14ac:dyDescent="0.2">
      <c r="D298" s="120"/>
    </row>
    <row r="299" spans="4:4" x14ac:dyDescent="0.2">
      <c r="D299" s="120"/>
    </row>
    <row r="300" spans="4:4" x14ac:dyDescent="0.2">
      <c r="D300" s="120"/>
    </row>
    <row r="301" spans="4:4" x14ac:dyDescent="0.2">
      <c r="D301" s="120"/>
    </row>
    <row r="302" spans="4:4" x14ac:dyDescent="0.2">
      <c r="D302" s="120"/>
    </row>
    <row r="303" spans="4:4" x14ac:dyDescent="0.2">
      <c r="D303" s="120"/>
    </row>
    <row r="304" spans="4:4" x14ac:dyDescent="0.2">
      <c r="D304" s="120"/>
    </row>
    <row r="305" spans="4:4" x14ac:dyDescent="0.2">
      <c r="D305" s="120"/>
    </row>
    <row r="306" spans="4:4" x14ac:dyDescent="0.2">
      <c r="D306" s="120"/>
    </row>
    <row r="307" spans="4:4" x14ac:dyDescent="0.2">
      <c r="D307" s="120"/>
    </row>
    <row r="308" spans="4:4" x14ac:dyDescent="0.2">
      <c r="D308" s="120"/>
    </row>
    <row r="309" spans="4:4" x14ac:dyDescent="0.2">
      <c r="D309" s="120"/>
    </row>
    <row r="310" spans="4:4" x14ac:dyDescent="0.2">
      <c r="D310" s="120"/>
    </row>
    <row r="311" spans="4:4" x14ac:dyDescent="0.2">
      <c r="D311" s="120"/>
    </row>
    <row r="312" spans="4:4" x14ac:dyDescent="0.2">
      <c r="D312" s="120"/>
    </row>
    <row r="313" spans="4:4" x14ac:dyDescent="0.2">
      <c r="D313" s="120"/>
    </row>
    <row r="314" spans="4:4" x14ac:dyDescent="0.2">
      <c r="D314" s="120"/>
    </row>
    <row r="315" spans="4:4" x14ac:dyDescent="0.2">
      <c r="D315" s="120"/>
    </row>
    <row r="316" spans="4:4" x14ac:dyDescent="0.2">
      <c r="D316" s="120"/>
    </row>
    <row r="317" spans="4:4" x14ac:dyDescent="0.2">
      <c r="D317" s="120"/>
    </row>
    <row r="318" spans="4:4" x14ac:dyDescent="0.2">
      <c r="D318" s="120"/>
    </row>
    <row r="319" spans="4:4" x14ac:dyDescent="0.2">
      <c r="D319" s="120"/>
    </row>
    <row r="320" spans="4:4" x14ac:dyDescent="0.2">
      <c r="D320" s="120"/>
    </row>
    <row r="321" spans="4:4" x14ac:dyDescent="0.2">
      <c r="D321" s="120"/>
    </row>
    <row r="322" spans="4:4" x14ac:dyDescent="0.2">
      <c r="D322" s="120"/>
    </row>
    <row r="323" spans="4:4" x14ac:dyDescent="0.2">
      <c r="D323" s="120"/>
    </row>
    <row r="324" spans="4:4" x14ac:dyDescent="0.2">
      <c r="D324" s="120"/>
    </row>
    <row r="325" spans="4:4" x14ac:dyDescent="0.2">
      <c r="D325" s="120"/>
    </row>
    <row r="326" spans="4:4" x14ac:dyDescent="0.2">
      <c r="D326" s="120"/>
    </row>
    <row r="327" spans="4:4" x14ac:dyDescent="0.2">
      <c r="D327" s="120"/>
    </row>
    <row r="328" spans="4:4" x14ac:dyDescent="0.2">
      <c r="D328" s="120"/>
    </row>
    <row r="329" spans="4:4" x14ac:dyDescent="0.2">
      <c r="D329" s="120"/>
    </row>
    <row r="330" spans="4:4" x14ac:dyDescent="0.2">
      <c r="D330" s="120"/>
    </row>
    <row r="331" spans="4:4" x14ac:dyDescent="0.2">
      <c r="D331" s="120"/>
    </row>
    <row r="332" spans="4:4" x14ac:dyDescent="0.2">
      <c r="D332" s="120"/>
    </row>
    <row r="333" spans="4:4" x14ac:dyDescent="0.2">
      <c r="D333" s="120"/>
    </row>
    <row r="334" spans="4:4" x14ac:dyDescent="0.2">
      <c r="D334" s="120"/>
    </row>
    <row r="335" spans="4:4" x14ac:dyDescent="0.2">
      <c r="D335" s="120"/>
    </row>
    <row r="336" spans="4:4" x14ac:dyDescent="0.2">
      <c r="D336" s="120"/>
    </row>
    <row r="337" spans="4:4" x14ac:dyDescent="0.2">
      <c r="D337" s="120"/>
    </row>
    <row r="338" spans="4:4" x14ac:dyDescent="0.2">
      <c r="D338" s="120"/>
    </row>
    <row r="339" spans="4:4" x14ac:dyDescent="0.2">
      <c r="D339" s="120"/>
    </row>
    <row r="340" spans="4:4" x14ac:dyDescent="0.2">
      <c r="D340" s="120"/>
    </row>
    <row r="341" spans="4:4" x14ac:dyDescent="0.2">
      <c r="D341" s="120"/>
    </row>
    <row r="342" spans="4:4" x14ac:dyDescent="0.2">
      <c r="D342" s="120"/>
    </row>
    <row r="343" spans="4:4" x14ac:dyDescent="0.2">
      <c r="D343" s="120"/>
    </row>
    <row r="344" spans="4:4" x14ac:dyDescent="0.2">
      <c r="D344" s="120"/>
    </row>
    <row r="345" spans="4:4" x14ac:dyDescent="0.2">
      <c r="D345" s="120"/>
    </row>
    <row r="346" spans="4:4" x14ac:dyDescent="0.2">
      <c r="D346" s="120"/>
    </row>
    <row r="347" spans="4:4" x14ac:dyDescent="0.2">
      <c r="D347" s="120"/>
    </row>
    <row r="348" spans="4:4" x14ac:dyDescent="0.2">
      <c r="D348" s="120"/>
    </row>
    <row r="349" spans="4:4" x14ac:dyDescent="0.2">
      <c r="D349" s="120"/>
    </row>
    <row r="350" spans="4:4" x14ac:dyDescent="0.2">
      <c r="D350" s="120"/>
    </row>
    <row r="351" spans="4:4" x14ac:dyDescent="0.2">
      <c r="D351" s="120"/>
    </row>
    <row r="352" spans="4:4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</sheetData>
  <sheetProtection password="DEBF" sheet="1" objects="1" scenarios="1"/>
  <mergeCells count="9">
    <mergeCell ref="A1:G1"/>
    <mergeCell ref="C2:G2"/>
    <mergeCell ref="C3:G3"/>
    <mergeCell ref="C4:G4"/>
    <mergeCell ref="A20:G24"/>
    <mergeCell ref="A19:C19"/>
    <mergeCell ref="C10:G10"/>
    <mergeCell ref="C12:G12"/>
    <mergeCell ref="C14:G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50</vt:i4>
      </vt:variant>
    </vt:vector>
  </HeadingPairs>
  <TitlesOfParts>
    <vt:vector size="57" baseType="lpstr">
      <vt:lpstr>Stavba</vt:lpstr>
      <vt:lpstr>VzorPolozky</vt:lpstr>
      <vt:lpstr>01 2017063.4 Pol</vt:lpstr>
      <vt:lpstr>02 2017063.4 Pol</vt:lpstr>
      <vt:lpstr>03 2017063.4 Pol</vt:lpstr>
      <vt:lpstr>04 2017063.4</vt:lpstr>
      <vt:lpstr>05 2017063.4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2017063.4 Pol'!Názvy_tisku</vt:lpstr>
      <vt:lpstr>'02 2017063.4 Pol'!Názvy_tisku</vt:lpstr>
      <vt:lpstr>'03 2017063.4 Pol'!Názvy_tisku</vt:lpstr>
      <vt:lpstr>oadresa</vt:lpstr>
      <vt:lpstr>Stavba!Objednatel</vt:lpstr>
      <vt:lpstr>Stavba!Objekt</vt:lpstr>
      <vt:lpstr>'01 2017063.4 Pol'!Oblast_tisku</vt:lpstr>
      <vt:lpstr>'02 2017063.4 Pol'!Oblast_tisku</vt:lpstr>
      <vt:lpstr>'03 2017063.4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Koska Robert - Energy Benefit Centre a.s.</cp:lastModifiedBy>
  <cp:lastPrinted>2017-07-21T14:46:59Z</cp:lastPrinted>
  <dcterms:created xsi:type="dcterms:W3CDTF">2009-04-08T07:15:50Z</dcterms:created>
  <dcterms:modified xsi:type="dcterms:W3CDTF">2018-02-26T14:43:16Z</dcterms:modified>
</cp:coreProperties>
</file>