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CTYLBC\2018\Odhady\OD2018_048 Multifunkční hřiště Doubí - Vesec\Rozpočty\"/>
    </mc:Choice>
  </mc:AlternateContent>
  <xr:revisionPtr revIDLastSave="0" documentId="13_ncr:1_{B9486998-7328-42B6-9AA9-B61B4FC59B01}" xr6:coauthVersionLast="33" xr6:coauthVersionMax="33" xr10:uidLastSave="{00000000-0000-0000-0000-000000000000}"/>
  <bookViews>
    <workbookView xWindow="360" yWindow="270" windowWidth="18735" windowHeight="1221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1 1.00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'SO1 1.00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'SO1 1.00 Pol'!$A$1:$W$318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79017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317" i="12"/>
  <c r="BA315" i="12"/>
  <c r="BA313" i="12"/>
  <c r="BA311" i="12"/>
  <c r="BA305" i="12"/>
  <c r="BA298" i="12"/>
  <c r="BA287" i="12"/>
  <c r="BA194" i="12"/>
  <c r="BA170" i="12"/>
  <c r="BA116" i="12"/>
  <c r="BA112" i="12"/>
  <c r="BA103" i="12"/>
  <c r="BA38" i="12"/>
  <c r="BA32" i="12"/>
  <c r="BA25" i="12"/>
  <c r="BA19" i="12"/>
  <c r="BA10" i="12"/>
  <c r="G9" i="12"/>
  <c r="I9" i="12"/>
  <c r="I8" i="12" s="1"/>
  <c r="K9" i="12"/>
  <c r="M9" i="12"/>
  <c r="O9" i="12"/>
  <c r="Q9" i="12"/>
  <c r="Q8" i="12" s="1"/>
  <c r="V9" i="12"/>
  <c r="G14" i="12"/>
  <c r="G8" i="12" s="1"/>
  <c r="I14" i="12"/>
  <c r="K14" i="12"/>
  <c r="K8" i="12" s="1"/>
  <c r="O14" i="12"/>
  <c r="O8" i="12" s="1"/>
  <c r="Q14" i="12"/>
  <c r="V14" i="12"/>
  <c r="V8" i="12" s="1"/>
  <c r="G18" i="12"/>
  <c r="I18" i="12"/>
  <c r="K18" i="12"/>
  <c r="M18" i="12"/>
  <c r="O18" i="12"/>
  <c r="Q18" i="12"/>
  <c r="V18" i="12"/>
  <c r="G24" i="12"/>
  <c r="M24" i="12" s="1"/>
  <c r="I24" i="12"/>
  <c r="K24" i="12"/>
  <c r="O24" i="12"/>
  <c r="Q24" i="12"/>
  <c r="V24" i="12"/>
  <c r="G31" i="12"/>
  <c r="I31" i="12"/>
  <c r="K31" i="12"/>
  <c r="M31" i="12"/>
  <c r="O31" i="12"/>
  <c r="Q31" i="12"/>
  <c r="V31" i="12"/>
  <c r="G37" i="12"/>
  <c r="M37" i="12" s="1"/>
  <c r="I37" i="12"/>
  <c r="K37" i="12"/>
  <c r="O37" i="12"/>
  <c r="Q37" i="12"/>
  <c r="V37" i="12"/>
  <c r="G44" i="12"/>
  <c r="I44" i="12"/>
  <c r="K44" i="12"/>
  <c r="M44" i="12"/>
  <c r="O44" i="12"/>
  <c r="Q44" i="12"/>
  <c r="V44" i="12"/>
  <c r="G49" i="12"/>
  <c r="M49" i="12" s="1"/>
  <c r="I49" i="12"/>
  <c r="K49" i="12"/>
  <c r="O49" i="12"/>
  <c r="Q49" i="12"/>
  <c r="V49" i="12"/>
  <c r="G64" i="12"/>
  <c r="I64" i="12"/>
  <c r="K64" i="12"/>
  <c r="M64" i="12"/>
  <c r="O64" i="12"/>
  <c r="Q64" i="12"/>
  <c r="V64" i="12"/>
  <c r="G82" i="12"/>
  <c r="M82" i="12" s="1"/>
  <c r="I82" i="12"/>
  <c r="K82" i="12"/>
  <c r="O82" i="12"/>
  <c r="Q82" i="12"/>
  <c r="V82" i="12"/>
  <c r="G85" i="12"/>
  <c r="I85" i="12"/>
  <c r="K85" i="12"/>
  <c r="M85" i="12"/>
  <c r="O85" i="12"/>
  <c r="Q85" i="12"/>
  <c r="V85" i="12"/>
  <c r="G87" i="12"/>
  <c r="M87" i="12" s="1"/>
  <c r="I87" i="12"/>
  <c r="K87" i="12"/>
  <c r="O87" i="12"/>
  <c r="Q87" i="12"/>
  <c r="V87" i="12"/>
  <c r="G89" i="12"/>
  <c r="I89" i="12"/>
  <c r="K89" i="12"/>
  <c r="M89" i="12"/>
  <c r="O89" i="12"/>
  <c r="Q89" i="12"/>
  <c r="V89" i="12"/>
  <c r="G97" i="12"/>
  <c r="M97" i="12" s="1"/>
  <c r="I97" i="12"/>
  <c r="K97" i="12"/>
  <c r="O97" i="12"/>
  <c r="Q97" i="12"/>
  <c r="V97" i="12"/>
  <c r="G102" i="12"/>
  <c r="I102" i="12"/>
  <c r="K102" i="12"/>
  <c r="M102" i="12"/>
  <c r="O102" i="12"/>
  <c r="Q102" i="12"/>
  <c r="V102" i="12"/>
  <c r="G106" i="12"/>
  <c r="M106" i="12" s="1"/>
  <c r="I106" i="12"/>
  <c r="K106" i="12"/>
  <c r="O106" i="12"/>
  <c r="Q106" i="12"/>
  <c r="V106" i="12"/>
  <c r="G111" i="12"/>
  <c r="I111" i="12"/>
  <c r="K111" i="12"/>
  <c r="M111" i="12"/>
  <c r="O111" i="12"/>
  <c r="Q111" i="12"/>
  <c r="V111" i="12"/>
  <c r="G115" i="12"/>
  <c r="M115" i="12" s="1"/>
  <c r="I115" i="12"/>
  <c r="K115" i="12"/>
  <c r="O115" i="12"/>
  <c r="Q115" i="12"/>
  <c r="V115" i="12"/>
  <c r="G119" i="12"/>
  <c r="I119" i="12"/>
  <c r="K119" i="12"/>
  <c r="M119" i="12"/>
  <c r="O119" i="12"/>
  <c r="Q119" i="12"/>
  <c r="V119" i="12"/>
  <c r="G122" i="12"/>
  <c r="I122" i="12"/>
  <c r="I121" i="12" s="1"/>
  <c r="K122" i="12"/>
  <c r="M122" i="12"/>
  <c r="O122" i="12"/>
  <c r="Q122" i="12"/>
  <c r="Q121" i="12" s="1"/>
  <c r="V122" i="12"/>
  <c r="G129" i="12"/>
  <c r="G121" i="12" s="1"/>
  <c r="I129" i="12"/>
  <c r="K129" i="12"/>
  <c r="K121" i="12" s="1"/>
  <c r="O129" i="12"/>
  <c r="O121" i="12" s="1"/>
  <c r="Q129" i="12"/>
  <c r="V129" i="12"/>
  <c r="V121" i="12" s="1"/>
  <c r="G132" i="12"/>
  <c r="I132" i="12"/>
  <c r="K132" i="12"/>
  <c r="M132" i="12"/>
  <c r="O132" i="12"/>
  <c r="Q132" i="12"/>
  <c r="V132" i="12"/>
  <c r="G135" i="12"/>
  <c r="M135" i="12" s="1"/>
  <c r="I135" i="12"/>
  <c r="K135" i="12"/>
  <c r="O135" i="12"/>
  <c r="Q135" i="12"/>
  <c r="V135" i="12"/>
  <c r="G141" i="12"/>
  <c r="G140" i="12" s="1"/>
  <c r="I141" i="12"/>
  <c r="K141" i="12"/>
  <c r="K140" i="12" s="1"/>
  <c r="O141" i="12"/>
  <c r="O140" i="12" s="1"/>
  <c r="Q141" i="12"/>
  <c r="V141" i="12"/>
  <c r="V140" i="12" s="1"/>
  <c r="G151" i="12"/>
  <c r="I151" i="12"/>
  <c r="I140" i="12" s="1"/>
  <c r="K151" i="12"/>
  <c r="M151" i="12"/>
  <c r="O151" i="12"/>
  <c r="Q151" i="12"/>
  <c r="Q140" i="12" s="1"/>
  <c r="V151" i="12"/>
  <c r="G155" i="12"/>
  <c r="I155" i="12"/>
  <c r="I154" i="12" s="1"/>
  <c r="K155" i="12"/>
  <c r="M155" i="12"/>
  <c r="O155" i="12"/>
  <c r="Q155" i="12"/>
  <c r="Q154" i="12" s="1"/>
  <c r="V155" i="12"/>
  <c r="G158" i="12"/>
  <c r="G154" i="12" s="1"/>
  <c r="I158" i="12"/>
  <c r="K158" i="12"/>
  <c r="K154" i="12" s="1"/>
  <c r="O158" i="12"/>
  <c r="O154" i="12" s="1"/>
  <c r="Q158" i="12"/>
  <c r="V158" i="12"/>
  <c r="V154" i="12" s="1"/>
  <c r="G169" i="12"/>
  <c r="I169" i="12"/>
  <c r="K169" i="12"/>
  <c r="M169" i="12"/>
  <c r="O169" i="12"/>
  <c r="Q169" i="12"/>
  <c r="V169" i="12"/>
  <c r="G173" i="12"/>
  <c r="M173" i="12" s="1"/>
  <c r="I173" i="12"/>
  <c r="K173" i="12"/>
  <c r="O173" i="12"/>
  <c r="Q173" i="12"/>
  <c r="V173" i="12"/>
  <c r="G176" i="12"/>
  <c r="I176" i="12"/>
  <c r="K176" i="12"/>
  <c r="M176" i="12"/>
  <c r="O176" i="12"/>
  <c r="Q176" i="12"/>
  <c r="V176" i="12"/>
  <c r="G181" i="12"/>
  <c r="M181" i="12" s="1"/>
  <c r="I181" i="12"/>
  <c r="K181" i="12"/>
  <c r="O181" i="12"/>
  <c r="Q181" i="12"/>
  <c r="V181" i="12"/>
  <c r="G189" i="12"/>
  <c r="I189" i="12"/>
  <c r="K189" i="12"/>
  <c r="M189" i="12"/>
  <c r="O189" i="12"/>
  <c r="Q189" i="12"/>
  <c r="V189" i="12"/>
  <c r="G193" i="12"/>
  <c r="M193" i="12" s="1"/>
  <c r="I193" i="12"/>
  <c r="K193" i="12"/>
  <c r="O193" i="12"/>
  <c r="Q193" i="12"/>
  <c r="V193" i="12"/>
  <c r="G196" i="12"/>
  <c r="I196" i="12"/>
  <c r="K196" i="12"/>
  <c r="M196" i="12"/>
  <c r="O196" i="12"/>
  <c r="Q196" i="12"/>
  <c r="V196" i="12"/>
  <c r="G199" i="12"/>
  <c r="M199" i="12" s="1"/>
  <c r="I199" i="12"/>
  <c r="K199" i="12"/>
  <c r="O199" i="12"/>
  <c r="Q199" i="12"/>
  <c r="V199" i="12"/>
  <c r="G202" i="12"/>
  <c r="I202" i="12"/>
  <c r="K202" i="12"/>
  <c r="M202" i="12"/>
  <c r="O202" i="12"/>
  <c r="Q202" i="12"/>
  <c r="V202" i="12"/>
  <c r="G206" i="12"/>
  <c r="I206" i="12"/>
  <c r="I205" i="12" s="1"/>
  <c r="K206" i="12"/>
  <c r="M206" i="12"/>
  <c r="O206" i="12"/>
  <c r="Q206" i="12"/>
  <c r="Q205" i="12" s="1"/>
  <c r="V206" i="12"/>
  <c r="G210" i="12"/>
  <c r="G205" i="12" s="1"/>
  <c r="I210" i="12"/>
  <c r="K210" i="12"/>
  <c r="K205" i="12" s="1"/>
  <c r="O210" i="12"/>
  <c r="O205" i="12" s="1"/>
  <c r="Q210" i="12"/>
  <c r="V210" i="12"/>
  <c r="V205" i="12" s="1"/>
  <c r="G212" i="12"/>
  <c r="I212" i="12"/>
  <c r="K212" i="12"/>
  <c r="M212" i="12"/>
  <c r="O212" i="12"/>
  <c r="Q212" i="12"/>
  <c r="V212" i="12"/>
  <c r="G213" i="12"/>
  <c r="M213" i="12" s="1"/>
  <c r="I213" i="12"/>
  <c r="K213" i="12"/>
  <c r="O213" i="12"/>
  <c r="Q213" i="12"/>
  <c r="V213" i="12"/>
  <c r="G218" i="12"/>
  <c r="I218" i="12"/>
  <c r="K218" i="12"/>
  <c r="M218" i="12"/>
  <c r="O218" i="12"/>
  <c r="Q218" i="12"/>
  <c r="V218" i="12"/>
  <c r="G222" i="12"/>
  <c r="K222" i="12"/>
  <c r="O222" i="12"/>
  <c r="V222" i="12"/>
  <c r="G223" i="12"/>
  <c r="I223" i="12"/>
  <c r="I222" i="12" s="1"/>
  <c r="K223" i="12"/>
  <c r="M223" i="12"/>
  <c r="M222" i="12" s="1"/>
  <c r="O223" i="12"/>
  <c r="Q223" i="12"/>
  <c r="Q222" i="12" s="1"/>
  <c r="V223" i="12"/>
  <c r="G228" i="12"/>
  <c r="K228" i="12"/>
  <c r="O228" i="12"/>
  <c r="V228" i="12"/>
  <c r="G229" i="12"/>
  <c r="I229" i="12"/>
  <c r="I228" i="12" s="1"/>
  <c r="K229" i="12"/>
  <c r="M229" i="12"/>
  <c r="M228" i="12" s="1"/>
  <c r="O229" i="12"/>
  <c r="Q229" i="12"/>
  <c r="Q228" i="12" s="1"/>
  <c r="V229" i="12"/>
  <c r="G232" i="12"/>
  <c r="I232" i="12"/>
  <c r="I231" i="12" s="1"/>
  <c r="K232" i="12"/>
  <c r="M232" i="12"/>
  <c r="O232" i="12"/>
  <c r="Q232" i="12"/>
  <c r="Q231" i="12" s="1"/>
  <c r="V232" i="12"/>
  <c r="G235" i="12"/>
  <c r="G231" i="12" s="1"/>
  <c r="I235" i="12"/>
  <c r="K235" i="12"/>
  <c r="K231" i="12" s="1"/>
  <c r="O235" i="12"/>
  <c r="O231" i="12" s="1"/>
  <c r="Q235" i="12"/>
  <c r="V235" i="12"/>
  <c r="V231" i="12" s="1"/>
  <c r="G239" i="12"/>
  <c r="I239" i="12"/>
  <c r="K239" i="12"/>
  <c r="M239" i="12"/>
  <c r="O239" i="12"/>
  <c r="Q239" i="12"/>
  <c r="V239" i="12"/>
  <c r="G242" i="12"/>
  <c r="I242" i="12"/>
  <c r="I241" i="12" s="1"/>
  <c r="K242" i="12"/>
  <c r="M242" i="12"/>
  <c r="O242" i="12"/>
  <c r="Q242" i="12"/>
  <c r="Q241" i="12" s="1"/>
  <c r="V242" i="12"/>
  <c r="G245" i="12"/>
  <c r="G241" i="12" s="1"/>
  <c r="I245" i="12"/>
  <c r="K245" i="12"/>
  <c r="K241" i="12" s="1"/>
  <c r="O245" i="12"/>
  <c r="O241" i="12" s="1"/>
  <c r="Q245" i="12"/>
  <c r="V245" i="12"/>
  <c r="V241" i="12" s="1"/>
  <c r="G248" i="12"/>
  <c r="I248" i="12"/>
  <c r="K248" i="12"/>
  <c r="M248" i="12"/>
  <c r="O248" i="12"/>
  <c r="Q248" i="12"/>
  <c r="V248" i="12"/>
  <c r="G252" i="12"/>
  <c r="M252" i="12" s="1"/>
  <c r="I252" i="12"/>
  <c r="K252" i="12"/>
  <c r="O252" i="12"/>
  <c r="Q252" i="12"/>
  <c r="V252" i="12"/>
  <c r="G256" i="12"/>
  <c r="I256" i="12"/>
  <c r="K256" i="12"/>
  <c r="M256" i="12"/>
  <c r="O256" i="12"/>
  <c r="Q256" i="12"/>
  <c r="V256" i="12"/>
  <c r="G260" i="12"/>
  <c r="M260" i="12" s="1"/>
  <c r="I260" i="12"/>
  <c r="K260" i="12"/>
  <c r="O260" i="12"/>
  <c r="Q260" i="12"/>
  <c r="V260" i="12"/>
  <c r="G263" i="12"/>
  <c r="I263" i="12"/>
  <c r="K263" i="12"/>
  <c r="M263" i="12"/>
  <c r="O263" i="12"/>
  <c r="Q263" i="12"/>
  <c r="V263" i="12"/>
  <c r="G265" i="12"/>
  <c r="M265" i="12" s="1"/>
  <c r="I265" i="12"/>
  <c r="K265" i="12"/>
  <c r="O265" i="12"/>
  <c r="Q265" i="12"/>
  <c r="V265" i="12"/>
  <c r="G267" i="12"/>
  <c r="I267" i="12"/>
  <c r="K267" i="12"/>
  <c r="M267" i="12"/>
  <c r="O267" i="12"/>
  <c r="Q267" i="12"/>
  <c r="V267" i="12"/>
  <c r="G270" i="12"/>
  <c r="M270" i="12" s="1"/>
  <c r="I270" i="12"/>
  <c r="K270" i="12"/>
  <c r="O270" i="12"/>
  <c r="Q270" i="12"/>
  <c r="V270" i="12"/>
  <c r="G277" i="12"/>
  <c r="I277" i="12"/>
  <c r="K277" i="12"/>
  <c r="M277" i="12"/>
  <c r="O277" i="12"/>
  <c r="Q277" i="12"/>
  <c r="V277" i="12"/>
  <c r="G280" i="12"/>
  <c r="I280" i="12"/>
  <c r="I279" i="12" s="1"/>
  <c r="K280" i="12"/>
  <c r="M280" i="12"/>
  <c r="O280" i="12"/>
  <c r="Q280" i="12"/>
  <c r="Q279" i="12" s="1"/>
  <c r="V280" i="12"/>
  <c r="G283" i="12"/>
  <c r="G279" i="12" s="1"/>
  <c r="I283" i="12"/>
  <c r="K283" i="12"/>
  <c r="K279" i="12" s="1"/>
  <c r="O283" i="12"/>
  <c r="O279" i="12" s="1"/>
  <c r="Q283" i="12"/>
  <c r="V283" i="12"/>
  <c r="V279" i="12" s="1"/>
  <c r="G284" i="12"/>
  <c r="I284" i="12"/>
  <c r="K284" i="12"/>
  <c r="M284" i="12"/>
  <c r="O284" i="12"/>
  <c r="Q284" i="12"/>
  <c r="V284" i="12"/>
  <c r="G286" i="12"/>
  <c r="M286" i="12" s="1"/>
  <c r="I286" i="12"/>
  <c r="K286" i="12"/>
  <c r="O286" i="12"/>
  <c r="Q286" i="12"/>
  <c r="V286" i="12"/>
  <c r="G289" i="12"/>
  <c r="I289" i="12"/>
  <c r="K289" i="12"/>
  <c r="M289" i="12"/>
  <c r="O289" i="12"/>
  <c r="Q289" i="12"/>
  <c r="V289" i="12"/>
  <c r="G290" i="12"/>
  <c r="M290" i="12" s="1"/>
  <c r="I290" i="12"/>
  <c r="K290" i="12"/>
  <c r="O290" i="12"/>
  <c r="Q290" i="12"/>
  <c r="V290" i="12"/>
  <c r="G291" i="12"/>
  <c r="I291" i="12"/>
  <c r="K291" i="12"/>
  <c r="M291" i="12"/>
  <c r="O291" i="12"/>
  <c r="Q291" i="12"/>
  <c r="V291" i="12"/>
  <c r="G292" i="12"/>
  <c r="M292" i="12" s="1"/>
  <c r="I292" i="12"/>
  <c r="K292" i="12"/>
  <c r="O292" i="12"/>
  <c r="Q292" i="12"/>
  <c r="V292" i="12"/>
  <c r="G294" i="12"/>
  <c r="G293" i="12" s="1"/>
  <c r="I294" i="12"/>
  <c r="K294" i="12"/>
  <c r="K293" i="12" s="1"/>
  <c r="O294" i="12"/>
  <c r="O293" i="12" s="1"/>
  <c r="Q294" i="12"/>
  <c r="V294" i="12"/>
  <c r="V293" i="12" s="1"/>
  <c r="G296" i="12"/>
  <c r="I296" i="12"/>
  <c r="I293" i="12" s="1"/>
  <c r="K296" i="12"/>
  <c r="M296" i="12"/>
  <c r="O296" i="12"/>
  <c r="Q296" i="12"/>
  <c r="Q293" i="12" s="1"/>
  <c r="V296" i="12"/>
  <c r="G299" i="12"/>
  <c r="M299" i="12" s="1"/>
  <c r="I299" i="12"/>
  <c r="K299" i="12"/>
  <c r="O299" i="12"/>
  <c r="Q299" i="12"/>
  <c r="V299" i="12"/>
  <c r="G302" i="12"/>
  <c r="G301" i="12" s="1"/>
  <c r="I302" i="12"/>
  <c r="K302" i="12"/>
  <c r="K301" i="12" s="1"/>
  <c r="O302" i="12"/>
  <c r="O301" i="12" s="1"/>
  <c r="Q302" i="12"/>
  <c r="V302" i="12"/>
  <c r="V301" i="12" s="1"/>
  <c r="G304" i="12"/>
  <c r="I304" i="12"/>
  <c r="I301" i="12" s="1"/>
  <c r="K304" i="12"/>
  <c r="M304" i="12"/>
  <c r="O304" i="12"/>
  <c r="Q304" i="12"/>
  <c r="Q301" i="12" s="1"/>
  <c r="V304" i="12"/>
  <c r="G310" i="12"/>
  <c r="M310" i="12" s="1"/>
  <c r="I310" i="12"/>
  <c r="K310" i="12"/>
  <c r="O310" i="12"/>
  <c r="Q310" i="12"/>
  <c r="V310" i="12"/>
  <c r="G312" i="12"/>
  <c r="I312" i="12"/>
  <c r="K312" i="12"/>
  <c r="M312" i="12"/>
  <c r="O312" i="12"/>
  <c r="Q312" i="12"/>
  <c r="V312" i="12"/>
  <c r="G314" i="12"/>
  <c r="M314" i="12" s="1"/>
  <c r="I314" i="12"/>
  <c r="K314" i="12"/>
  <c r="O314" i="12"/>
  <c r="Q314" i="12"/>
  <c r="V314" i="12"/>
  <c r="AE317" i="12"/>
  <c r="AF317" i="12"/>
  <c r="I20" i="1"/>
  <c r="I19" i="1"/>
  <c r="I18" i="1"/>
  <c r="I17" i="1"/>
  <c r="F42" i="1"/>
  <c r="G42" i="1"/>
  <c r="G25" i="1" s="1"/>
  <c r="A25" i="1" s="1"/>
  <c r="A26" i="1" s="1"/>
  <c r="G26" i="1" s="1"/>
  <c r="H41" i="1"/>
  <c r="I41" i="1" s="1"/>
  <c r="H40" i="1"/>
  <c r="I40" i="1" s="1"/>
  <c r="H39" i="1"/>
  <c r="I39" i="1" s="1"/>
  <c r="I42" i="1" s="1"/>
  <c r="I16" i="1" l="1"/>
  <c r="I21" i="1" s="1"/>
  <c r="I61" i="1"/>
  <c r="J60" i="1" s="1"/>
  <c r="J56" i="1"/>
  <c r="G28" i="1"/>
  <c r="G23" i="1"/>
  <c r="A23" i="1" s="1"/>
  <c r="A24" i="1" s="1"/>
  <c r="G24" i="1" s="1"/>
  <c r="A27" i="1" s="1"/>
  <c r="A29" i="1" s="1"/>
  <c r="G29" i="1" s="1"/>
  <c r="G27" i="1" s="1"/>
  <c r="H42" i="1"/>
  <c r="M302" i="12"/>
  <c r="M301" i="12" s="1"/>
  <c r="M294" i="12"/>
  <c r="M293" i="12" s="1"/>
  <c r="M283" i="12"/>
  <c r="M279" i="12" s="1"/>
  <c r="M245" i="12"/>
  <c r="M241" i="12" s="1"/>
  <c r="M235" i="12"/>
  <c r="M231" i="12" s="1"/>
  <c r="M210" i="12"/>
  <c r="M205" i="12" s="1"/>
  <c r="M158" i="12"/>
  <c r="M154" i="12" s="1"/>
  <c r="M141" i="12"/>
  <c r="M140" i="12" s="1"/>
  <c r="M129" i="12"/>
  <c r="M121" i="12" s="1"/>
  <c r="M14" i="12"/>
  <c r="M8" i="12" s="1"/>
  <c r="J41" i="1"/>
  <c r="J39" i="1"/>
  <c r="J42" i="1" s="1"/>
  <c r="J40" i="1"/>
  <c r="J28" i="1"/>
  <c r="J26" i="1"/>
  <c r="G38" i="1"/>
  <c r="F38" i="1"/>
  <c r="H32" i="1"/>
  <c r="J23" i="1"/>
  <c r="J24" i="1"/>
  <c r="J25" i="1"/>
  <c r="J27" i="1"/>
  <c r="E24" i="1"/>
  <c r="E26" i="1"/>
  <c r="J52" i="1" l="1"/>
  <c r="J58" i="1"/>
  <c r="J54" i="1"/>
  <c r="J50" i="1"/>
  <c r="J59" i="1"/>
  <c r="J57" i="1"/>
  <c r="J55" i="1"/>
  <c r="J53" i="1"/>
  <c r="J51" i="1"/>
  <c r="J49" i="1"/>
  <c r="J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Rozpoctylbc</author>
  </authors>
  <commentList>
    <comment ref="S6" authorId="0" shapeId="0" xr:uid="{3C568DA7-F944-4FF2-B276-7BB84833B7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0FB9C67-3C77-41DB-BA9B-BDFA2329742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<sst xmlns="http://schemas.openxmlformats.org/spreadsheetml/2006/main" count="1148" uniqueCount="468">
  <si>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</si>
  <si>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</si>
  <si>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</si>
  <si>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</si>
  <si>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</si>
  <si>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</si>
  <si>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</si>
  <si>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</si>
  <si>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</si>
  <si>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</si>
  <si>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</si>
  <si>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</si>
  <si>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</si>
  <si>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</si>
  <si>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</si>
  <si>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</si>
  <si>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</si>
  <si>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</si>
  <si>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</si>
  <si>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</si>
  <si>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</si>
  <si>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</si>
  <si>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</si>
  <si>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</si>
  <si>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</si>
  <si>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</si>
  <si>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</si>
  <si>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</si>
  <si>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</si>
  <si>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</si>
  <si>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</si>
  <si>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</si>
  <si>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</si>
  <si>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</si>
  <si>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</si>
  <si>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</si>
  <si>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</si>
  <si>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</si>
  <si>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</si>
  <si>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</si>
  <si>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</si>
  <si>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</si>
  <si>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</si>
  <si>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1.00</t>
  </si>
  <si>
    <t>Soupis prací, dodávek a služeb</t>
  </si>
  <si>
    <t>SO1</t>
  </si>
  <si>
    <t>Stavební část</t>
  </si>
  <si>
    <t>Objekt:</t>
  </si>
  <si>
    <t>Rozpočet:</t>
  </si>
  <si>
    <t>OD2018/048</t>
  </si>
  <si>
    <t>Multifunkční hřiště Doubí - Vesec</t>
  </si>
  <si>
    <t>STATUTÁRNÍ MĚSTO LIBEREC</t>
  </si>
  <si>
    <t>nám. Dr. E. Beneše 1/1</t>
  </si>
  <si>
    <t>Liberec-Liberec I-Staré Město</t>
  </si>
  <si>
    <t>46001</t>
  </si>
  <si>
    <t>00262978</t>
  </si>
  <si>
    <t>CZ00262978</t>
  </si>
  <si>
    <t>Ing. Radovan Novotný</t>
  </si>
  <si>
    <t>Vesecká 97/12</t>
  </si>
  <si>
    <t>Liberec-Liberec VI-Rochlice</t>
  </si>
  <si>
    <t>46006</t>
  </si>
  <si>
    <t>49080300</t>
  </si>
  <si>
    <t>CZ6804292275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</si>
  <si>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</si>
  <si>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</si>
  <si>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</si>
  <si>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</si>
  <si>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</si>
  <si>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</si>
  <si>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</si>
  <si>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</si>
  <si>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</si>
  <si>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</si>
  <si>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</si>
  <si>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</si>
  <si>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</si>
  <si>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8</t>
  </si>
  <si>
    <t>Trubní vedení</t>
  </si>
  <si>
    <t>95</t>
  </si>
  <si>
    <t>Dokončovací konstrukce na pozemních stavbách</t>
  </si>
  <si>
    <t>99</t>
  </si>
  <si>
    <t>Staveništní přesun hmot</t>
  </si>
  <si>
    <t>766</t>
  </si>
  <si>
    <t>Konstrukce truhlářské</t>
  </si>
  <si>
    <t>767</t>
  </si>
  <si>
    <t>Konstrukce zámečnické</t>
  </si>
  <si>
    <t>799</t>
  </si>
  <si>
    <t>Ostatní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</si>
  <si>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</si>
  <si>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</si>
  <si>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</si>
  <si>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</si>
  <si>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</si>
  <si>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</si>
  <si>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</si>
  <si>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</si>
  <si>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</si>
  <si>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</si>
  <si>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</si>
  <si>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</si>
  <si>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</si>
  <si>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</si>
  <si>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</si>
  <si>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</si>
  <si>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</si>
  <si>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</si>
  <si>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</si>
  <si>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</si>
  <si>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</si>
  <si>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</si>
  <si>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</si>
  <si>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</si>
  <si>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</si>
  <si>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</si>
  <si>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</si>
  <si>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</si>
  <si>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</si>
  <si>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121101101R00</t>
  </si>
  <si>
    <t>Sejmutí ornice s přemístěním na vzdálenost do 50 m</t>
  </si>
  <si>
    <t>m3</t>
  </si>
  <si>
    <t>800-1</t>
  </si>
  <si>
    <t>RTS 00/ I</t>
  </si>
  <si>
    <t>RTS 18/ I</t>
  </si>
  <si>
    <t>POL1_</t>
  </si>
  <si>
    <t>nebo lesní půdy, s vodorovným přemístěním na hromady v místě upotřebení nebo na dočasné či trvalé skládky se složením</t>
  </si>
  <si>
    <t>SPI</t>
  </si>
  <si>
    <t>sejmutí ornice v ploše hřiště + 1m : (1,00+36,00+1,00)*(1,00+20,00+1,00)*0,25</t>
  </si>
  <si>
    <t>VV</t>
  </si>
  <si>
    <t xml:space="preserve">PA4 Situace koordinační : </t>
  </si>
  <si>
    <t>v místě chodníku ze zámkové dlažby : 1,40*9,50*0,25</t>
  </si>
  <si>
    <t>122201102R00</t>
  </si>
  <si>
    <t>Odkopávky a  prokopávky nezapažené v hornině 3_x000D_
 přes 100 do 1 000 m3</t>
  </si>
  <si>
    <t>s přehozením výkopku na vzdálenost do 3 m nebo s naložením na dopravní prostředek,</t>
  </si>
  <si>
    <t>sejmutí podorniční vrstvy, na úroveň -0,500m od +-0,0000, : (1,00+36,00+1,00)*(1,00+20,00+1,00)*0,15</t>
  </si>
  <si>
    <t>v místě chodníku ze zámkové dlažby : 1,40*9,50*(0,20+0,10+0,04-0,25)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</si>
  <si>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</si>
  <si>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</si>
  <si>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</si>
  <si>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A3, půdorys základy, řezy A-A´, B-B´ : </t>
  </si>
  <si>
    <t>patka 700/700 : 6*0,70*0,70*0,60</t>
  </si>
  <si>
    <t>patka 800/800 : (2*14+2*7)*(0,80*0,80*0,60)</t>
  </si>
  <si>
    <t>odpočet ručního dočištění : 17,892/100*-10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</si>
  <si>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</si>
  <si>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</si>
  <si>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</si>
  <si>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PA5, situace vytyčovací : </t>
  </si>
  <si>
    <t xml:space="preserve">D2.07 Podélný profil svodným drénem : </t>
  </si>
  <si>
    <t>sběrné drenážní potrubí : 4*36,00*0,40*0,40</t>
  </si>
  <si>
    <t>RŠ0/RŠ1 KG150 : 6,00*0,60*0,88</t>
  </si>
  <si>
    <t>odpočet ručního dočištění : 26,208/100*-10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</si>
  <si>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</si>
  <si>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</si>
  <si>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</si>
  <si>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svodné drenážní potrubí : 22,90*0,80*0,93</t>
  </si>
  <si>
    <t>odpočet ručního dočištění : 17,0376/100*-10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</si>
  <si>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</si>
  <si>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</si>
  <si>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</si>
  <si>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PA5 Situace vytyčovací : </t>
  </si>
  <si>
    <t xml:space="preserve">pro šachty : </t>
  </si>
  <si>
    <t>RŠ0 : 1,00*0,79</t>
  </si>
  <si>
    <t>RŠ1 : 1,00*0,79</t>
  </si>
  <si>
    <t>RŠ2 : 1,00*0,79</t>
  </si>
  <si>
    <t>139601102R00</t>
  </si>
  <si>
    <t>Ruční výkop jam, rýh a šachet v hornině 3</t>
  </si>
  <si>
    <t>s přehozením na vzdálenost do 5 m nebo s naložením na ruční dopravní prostředek</t>
  </si>
  <si>
    <t>jámy : 17,89/100*10</t>
  </si>
  <si>
    <t>rýhy do 60cm : 26,21/100*10</t>
  </si>
  <si>
    <t>rýhy do 200cm : 17,04/100*10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</si>
  <si>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</si>
  <si>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</si>
  <si>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</si>
  <si>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 xml:space="preserve">z výkopiště na dočasnou skládku : </t>
  </si>
  <si>
    <t>Položka pořadí 2 : 126,59700</t>
  </si>
  <si>
    <t>Položka pořadí 3 : 16,10280</t>
  </si>
  <si>
    <t>Položka pořadí 4 : 23,58720</t>
  </si>
  <si>
    <t>Položka pořadí 5 : 15,33384</t>
  </si>
  <si>
    <t>Položka pořadí 6 : 2,37000</t>
  </si>
  <si>
    <t>Položka pořadí 7 : 6,11400</t>
  </si>
  <si>
    <t>Mezisoučet</t>
  </si>
  <si>
    <t xml:space="preserve">z dočasné skládky k místu zásypu : </t>
  </si>
  <si>
    <t>Položka pořadí 13 : 3,87200</t>
  </si>
  <si>
    <t>Položka pořadí 14 : 24,64000</t>
  </si>
  <si>
    <t>Položka pořadí 17 : 123,20000*0,25</t>
  </si>
  <si>
    <t>162701105R00</t>
  </si>
  <si>
    <t>Vodorovné přemístění výkopku z horniny 1 až 4, na vzdálenost přes 9 000  do 10 000 m</t>
  </si>
  <si>
    <t xml:space="preserve">sejmutá ornice : </t>
  </si>
  <si>
    <t>Položka pořadí 1 : 212,32500</t>
  </si>
  <si>
    <t xml:space="preserve">vytěžená zemina : </t>
  </si>
  <si>
    <t xml:space="preserve">odpočet zeminy která bude využita do zásypů : </t>
  </si>
  <si>
    <t>Položka pořadí 13 : 3,87200*-1</t>
  </si>
  <si>
    <t>Položka pořadí 14 : 24,64000*-1</t>
  </si>
  <si>
    <t xml:space="preserve">odpočet ornice která bude rozprostřena obvodu hřiště : </t>
  </si>
  <si>
    <t>Položka pořadí 17 : 123,20000*-0,25</t>
  </si>
  <si>
    <t>162701109R00</t>
  </si>
  <si>
    <t>Vodorovné přemístění výkopku příplatek k ceně za každých dalších i započatých 1 000 m přes 10 000 m_x000D_
 z horniny 1 až 4</t>
  </si>
  <si>
    <t>Položka pořadí 9 : 343,11784*4</t>
  </si>
  <si>
    <t>167101102R00</t>
  </si>
  <si>
    <t>Nakládání, skládání, překládání neulehlého výkopku nakládání výkopku_x000D_
 přes 100 m3, z horniny 1 až 4</t>
  </si>
  <si>
    <t>Položka pořadí 9 : 343,11784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</si>
  <si>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</si>
  <si>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</si>
  <si>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</si>
  <si>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</si>
  <si>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</si>
  <si>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</si>
  <si>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</si>
  <si>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 xml:space="preserve">zásyp rýhy pro potrubí : </t>
  </si>
  <si>
    <t>RŠ0/RŠ1 KG150 : 6,00*0,60*0,52</t>
  </si>
  <si>
    <t>dosypání kolem šachet : 2,00</t>
  </si>
  <si>
    <t>174101103R00</t>
  </si>
  <si>
    <t>Zásyp sypaninou se zhutněním zářezů se škmými stěnami pro podzemní vedení a kolem objektů zřízených v těchto zářezech</t>
  </si>
  <si>
    <t xml:space="preserve">A2, půdorys hřiště : </t>
  </si>
  <si>
    <t>zásyp zářezu (stávající terén/HTÚ, podklad pro obsyp obvodu hřiště ornicí) : 2*(36,00+20,00)*1,10*0,20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</si>
  <si>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</si>
  <si>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</si>
  <si>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</si>
  <si>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RŠ0/RŠ1, KG150, 10cm nad vrch potrubí : 6,00*(0,16+0,10)-6*0,02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</si>
  <si>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</si>
  <si>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</si>
  <si>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</si>
  <si>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</si>
  <si>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po sejmutí podorniční vrstvy : (1,00+36,00+1,00)*(1,00+20,00+1,00)</t>
  </si>
  <si>
    <t>v místě chodníku ze zámkové dlažby : 1,40*9,50</t>
  </si>
  <si>
    <t>181301105R00</t>
  </si>
  <si>
    <t>Rozprostření a urovnání ornice v rovině v souvislé ploše do 500 m2, tloušťka vrstvy přes 250 do 300 mm</t>
  </si>
  <si>
    <t>s případným nutným přemístěním hromad nebo dočasných skládek na místo potřeby ze vzdálenosti do 30 m, v rovině nebo ve svahu do 1 : 5,</t>
  </si>
  <si>
    <t>dosypání obvodu hřiště a srovnání se stávajícím terénem : 2*(36,00+20,00)*1,10</t>
  </si>
  <si>
    <t>199000005R00</t>
  </si>
  <si>
    <t>Poplatky za skládku zeminy 1- 4</t>
  </si>
  <si>
    <t>t</t>
  </si>
  <si>
    <t>průměrná cena - zhotovitel si v jednotkové ceně zohlední případný odprodej sejmuté ornice k dalšímu využití</t>
  </si>
  <si>
    <t xml:space="preserve">1,6t/m3 : </t>
  </si>
  <si>
    <t>Položka pořadí 12 : 343,11784*1,6</t>
  </si>
  <si>
    <t>180400010RA0</t>
  </si>
  <si>
    <t>Založení trávníku s dodáním osiva lučního, v rovině</t>
  </si>
  <si>
    <t>AP-HSV</t>
  </si>
  <si>
    <t>Součtová</t>
  </si>
  <si>
    <t>POL2_</t>
  </si>
  <si>
    <t>Položka pořadí 17 : 123,20000</t>
  </si>
  <si>
    <t>212531111R00</t>
  </si>
  <si>
    <t>Výplň trativodů kamenivem hrubým drceným, frakce 16-63 mm</t>
  </si>
  <si>
    <t>800-2</t>
  </si>
  <si>
    <t>do rýh bez zhutnění s úpravou povrchu výplně,</t>
  </si>
  <si>
    <t>frakce 32/63 mm</t>
  </si>
  <si>
    <t>sběrné drenážní potrubí : 4*36,00*0,40*(0,40-0,10)-4*36,00*0,005</t>
  </si>
  <si>
    <t>svodné drenážní potrubí : 22,90*0,80*(0,93-0,10)-22,90*0,007</t>
  </si>
  <si>
    <t>212755113R00</t>
  </si>
  <si>
    <t>Trativody z drenážních trubek bez lože vnitřního průměru 8 cm</t>
  </si>
  <si>
    <t>m</t>
  </si>
  <si>
    <t>sběrné drenážní potrubí : 4*36,00</t>
  </si>
  <si>
    <t>212755114RX1</t>
  </si>
  <si>
    <t>Trativody z drenážních trubek bez lože vnitřního průměru 10 cm</t>
  </si>
  <si>
    <t>svodné drenážní potrubí : 22,90</t>
  </si>
  <si>
    <t>275313621R00</t>
  </si>
  <si>
    <t>Beton základových patek prostý třídy C 20/25</t>
  </si>
  <si>
    <t>801-1</t>
  </si>
  <si>
    <t xml:space="preserve">pod úrovní HTÚ, +5% k objemu (betonáž do výkopu) : </t>
  </si>
  <si>
    <t>patka 700/700 : 6*0,70*0,70*0,60*1,05</t>
  </si>
  <si>
    <t>patka 800/800 : (2*14+2*7,00)*(0,80*0,80*0,60)*1,05</t>
  </si>
  <si>
    <t>451572111R00</t>
  </si>
  <si>
    <t>Lože pod potrubí, stoky a drobné objekty z kameniva drobného těženého 0÷4 mm</t>
  </si>
  <si>
    <t>827-1</t>
  </si>
  <si>
    <t>v otevřeném výkopu,</t>
  </si>
  <si>
    <t xml:space="preserve">¨Lože pro drény bude provedeno v případě výskytů kamenů - viz. technická zpráva : </t>
  </si>
  <si>
    <t>sběrné drenážní potrubí : 4*36,00*0,40*0,15</t>
  </si>
  <si>
    <t>svodné drenážní potrubí : 22,90*0,80*0,15</t>
  </si>
  <si>
    <t/>
  </si>
  <si>
    <t>RŠ0/RŠ1 KG150 : 6,00*0,60*0,10</t>
  </si>
  <si>
    <t>452311111R00</t>
  </si>
  <si>
    <t>Podkladní a zajišťovací konstrukce z betonu desky pod potrubí, stoky a drobné objekty , z betonu prostého třídy C -/7,5</t>
  </si>
  <si>
    <t>z cementu portlandského nebo struskoportlandského, v otevřeném výkopu,</t>
  </si>
  <si>
    <t>podklad šachty RŠ0, RŠ1, RŠ2 : 3*1,76*0,10</t>
  </si>
  <si>
    <t>564831111R00</t>
  </si>
  <si>
    <t>Podklad ze štěrkodrti s rozprostřením a zhutněním frakce 0-63 mm, tloušťka po zhutnění 100 mm</t>
  </si>
  <si>
    <t>822-1</t>
  </si>
  <si>
    <t>chodník ze zámkové dlažby : 1,40*9,50</t>
  </si>
  <si>
    <t>564861111R00</t>
  </si>
  <si>
    <t>Podklad ze štěrkodrti s rozprostřením a zhutněním frakce 0-63 mm, tloušťka po zhutnění 200 mm</t>
  </si>
  <si>
    <t>štěrk 16-32</t>
  </si>
  <si>
    <t>bude zhutněno na úroveň Rdf2 = 45 MPa.</t>
  </si>
  <si>
    <t xml:space="preserve">skladba sportovní plochy, násyp 16-32 tl. 400mm : </t>
  </si>
  <si>
    <t>vrtva 1 : 36,00*20,00</t>
  </si>
  <si>
    <t>vrtva 2 : 36,00*20,00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</si>
  <si>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</si>
  <si>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</si>
  <si>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</si>
  <si>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</si>
  <si>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</si>
  <si>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chodník ze zámkové dlažby : 2*1,40</t>
  </si>
  <si>
    <t>597071121RU1</t>
  </si>
  <si>
    <t xml:space="preserve">Odvodňovací liniový systém - žlaby z polymerbetonu, pojezdový, světlá šířka 100 mm žlab s litinovým můstkovým roštem, osazený do betonového lože, délky 500 mm, stavební výška 115 mm, zatížení B 125,  </t>
  </si>
  <si>
    <t>kus</t>
  </si>
  <si>
    <t>betonové lože C 12/15.</t>
  </si>
  <si>
    <t>chodník ze zámkové dlažby/hřiště : 1,40/0,50</t>
  </si>
  <si>
    <t>zaokrouhlení : 0,20</t>
  </si>
  <si>
    <t>916561111RT4</t>
  </si>
  <si>
    <t>Osazení záhonového obrubníku betonového včetně dodávky obrubníků_x000D_
 rozměrů 500/50/250 mm, do lože z betonu prostého C 12/15, s boční opěrou z betonu prostého</t>
  </si>
  <si>
    <t>se zřízením lože z betonu prostého C 12/15 tl. 80-100 mm</t>
  </si>
  <si>
    <t>obvod hřiště - zakončení hrací plochy : 2*(36,00+20,00)</t>
  </si>
  <si>
    <t>chodník ze zámkové dlažby : 1,40+2*9,50</t>
  </si>
  <si>
    <t>576111123X00</t>
  </si>
  <si>
    <t>Drenážní asfalt AKJD tl.40mm</t>
  </si>
  <si>
    <t>Vlastní</t>
  </si>
  <si>
    <t>RTS 15/ I</t>
  </si>
  <si>
    <t xml:space="preserve">celková tl. 400mm : </t>
  </si>
  <si>
    <t>589159001RAX</t>
  </si>
  <si>
    <t>Kryt sportovních ploch travnatý povrch II. gen., tl.20mm, vč. vsypu z křemičitého písku a lajnování</t>
  </si>
  <si>
    <t>Indiv</t>
  </si>
  <si>
    <t>kompletní provedení vč. přesunu hmot, lajnování bude vetkáno do sportovního povrchu. UT2G (nebo special tenis)</t>
  </si>
  <si>
    <t>A2, půdorys hřiště : 36,00*20,00</t>
  </si>
  <si>
    <t>58922145R</t>
  </si>
  <si>
    <t>beton  třídy C 12/15 (B15); konzistence zavlhlá; frakce kameniva do 16 mm; z cementu struskoportlandského</t>
  </si>
  <si>
    <t>SPCM</t>
  </si>
  <si>
    <t>POL3_</t>
  </si>
  <si>
    <t xml:space="preserve">odpočet betonu 12/15 z položky 916561111RT4 - osazení obrubníků : </t>
  </si>
  <si>
    <t>Položka pořadí 31 : 132,40000*-0,0491</t>
  </si>
  <si>
    <t>58922165R</t>
  </si>
  <si>
    <t>beton  třídy C 20/25; konzistence zavlhlá; frakce kameniva do 16 mm; z cementu struskoportlandského</t>
  </si>
  <si>
    <t xml:space="preserve">přípočet betonu 20/25 k položke 916561111RT4 - osazení obrubníků, viz. požadavek v TZ : </t>
  </si>
  <si>
    <t>Položka pořadí 34 : -6,50084*-1</t>
  </si>
  <si>
    <t>59245020R</t>
  </si>
  <si>
    <t>dlažba betonová zámková, dvouvrstvá; kost; šedá; l = 200 mm; š = 165 mm; tl. 60,0 mm</t>
  </si>
  <si>
    <t xml:space="preserve">materiál +3% k čisté výměře : </t>
  </si>
  <si>
    <t>Položka pořadí 28 : 13,30000*1,03</t>
  </si>
  <si>
    <t>871313121R00</t>
  </si>
  <si>
    <t>Montáž potrubí z trub z plastů těsněných gumovým kroužkem  DN 150 mm</t>
  </si>
  <si>
    <t>v otevřeném výkopu ve sklonu do 20 %,</t>
  </si>
  <si>
    <t>RŠ0/RŠ1 : 6,00</t>
  </si>
  <si>
    <t>460490012RT1</t>
  </si>
  <si>
    <t>Fólie výstražná z PVC, šířka 33 cm, fólie PVC šířka 33 cm</t>
  </si>
  <si>
    <t>Položka pořadí 37 : 6,00000</t>
  </si>
  <si>
    <t>871313121X00</t>
  </si>
  <si>
    <t>Příplatek k pol.871313121R00 za napojení na stávající kanalizaci DN300</t>
  </si>
  <si>
    <t>soub</t>
  </si>
  <si>
    <t>894412211RAX</t>
  </si>
  <si>
    <t>Šachta, DN 1000, stěna 90 mm, dno přímé V max. 40</t>
  </si>
  <si>
    <t>RŠ0 : 1,00</t>
  </si>
  <si>
    <t>RŠ1 : 1,00</t>
  </si>
  <si>
    <t>RŠ2 : 1,00</t>
  </si>
  <si>
    <t>28611261.AR</t>
  </si>
  <si>
    <t>trubka plastová kanalizační PVC; hladká, s hrdlem; Sn 8 kN/m2; D = 160,0 mm; s = 4,70 mm; l = 3000,0 mm</t>
  </si>
  <si>
    <t xml:space="preserve">0,33ks/m : </t>
  </si>
  <si>
    <t>Položka pořadí 37 : 6,00000*0,33</t>
  </si>
  <si>
    <t>zaokrouhlení : 0,02</t>
  </si>
  <si>
    <t>953981205R00</t>
  </si>
  <si>
    <t>Chemické kotvy do betonu, do cihelného zdiva do betonu, hloubky 170 mm, M 20, malta pro chemické kotvy dvousložková do plných materiálů</t>
  </si>
  <si>
    <t>801-4</t>
  </si>
  <si>
    <t>Z1 : 4*4,00</t>
  </si>
  <si>
    <t>Z2 : 38*4,00</t>
  </si>
  <si>
    <t>Z3 : 1*4,00</t>
  </si>
  <si>
    <t>Z4 : 3*4,00</t>
  </si>
  <si>
    <t>998225111R00</t>
  </si>
  <si>
    <t>Přesun hmot komunikací a letišť, kryt živičný jakékoliv délky objektu</t>
  </si>
  <si>
    <t>POL7_</t>
  </si>
  <si>
    <t>vodorovně do 200 m</t>
  </si>
  <si>
    <t>766416143R00</t>
  </si>
  <si>
    <t>Montáž obložení stěn, sloupů a pilířů o ploše přes 5 m2, panely obkladovými, z aglomerovaných desek, velikosti přes 1,5 m2</t>
  </si>
  <si>
    <t>800-766</t>
  </si>
  <si>
    <t xml:space="preserve">Z02, zámečnický výrobek Z01-Z10 : </t>
  </si>
  <si>
    <t>mtž recyklovaných plastových desek 800/2000/20 : 58*0,80*2,00</t>
  </si>
  <si>
    <t>283245554R</t>
  </si>
  <si>
    <t>deska plotová výplňová; recyklovaný plast; l = 2 000 mm; tl = 20 mm; h = 800 mm; hladká</t>
  </si>
  <si>
    <t>materiál +10% k čisté výměře : 58*1,10</t>
  </si>
  <si>
    <t>zaokrouhlení : 64-63,80</t>
  </si>
  <si>
    <t>998766101R00</t>
  </si>
  <si>
    <t>Přesun hmot pro konstrukce truhlářské v objektech výšky do 6 m</t>
  </si>
  <si>
    <t>50 m vodorovně</t>
  </si>
  <si>
    <t>767995101R00</t>
  </si>
  <si>
    <t>Výroba a montáž atypických kovovových doplňků staveb hmotnosti do 5 kg</t>
  </si>
  <si>
    <t>kg</t>
  </si>
  <si>
    <t>800-767</t>
  </si>
  <si>
    <t>Z7 : 6*4,56</t>
  </si>
  <si>
    <t>767995102R00</t>
  </si>
  <si>
    <t>Výroba a montáž atypických kovovových doplňků staveb hmotnosti přes 5 do 10 kg</t>
  </si>
  <si>
    <t>Z6 : 12*9,38</t>
  </si>
  <si>
    <t>767995103R00</t>
  </si>
  <si>
    <t>Výroba a montáž atypických kovovových doplňků staveb hmotnosti přes 10 do 20 kg</t>
  </si>
  <si>
    <t>Z5 : 108*10,92</t>
  </si>
  <si>
    <t>Z8 : 4*15,96</t>
  </si>
  <si>
    <t>767995104R00</t>
  </si>
  <si>
    <t>Výroba a montáž atypických kovovových doplňků staveb hmotnosti přes 20 do 50 kg</t>
  </si>
  <si>
    <t>Z3 : 1*47,2</t>
  </si>
  <si>
    <t>Z4 : 3*47,2</t>
  </si>
  <si>
    <t>767995106R00</t>
  </si>
  <si>
    <t>Výroba a montáž atypických kovovových doplňků staveb hmotnosti přes 100 do 250 kg</t>
  </si>
  <si>
    <t>Z1 : 4*115,26</t>
  </si>
  <si>
    <t>Z2 : 38*115,26</t>
  </si>
  <si>
    <t>767909001X00</t>
  </si>
  <si>
    <t>Příplatek za žárové zinkování, vč. mimostaveništní dopravy, podle normy ČSN EN ISO 1461</t>
  </si>
  <si>
    <t>Položka pořadí 55 : 160,90800</t>
  </si>
  <si>
    <t>Položka pořadí 56 : 7213,85800</t>
  </si>
  <si>
    <t>767909002X00</t>
  </si>
  <si>
    <t>Dod+Mtž atypické vstupní branky 1245/2200mm, kompletní provedení</t>
  </si>
  <si>
    <t>Z04, zámečnický výrobek branka vstupní : 1,00</t>
  </si>
  <si>
    <t>767909003X00</t>
  </si>
  <si>
    <t>Dod+Mtž atypických vrat 2500/2080mm, kompletní provedení</t>
  </si>
  <si>
    <t>Z03, zámečnický výrobek vrata : 1,00</t>
  </si>
  <si>
    <t>55399992.AR</t>
  </si>
  <si>
    <t>výrobek kovový</t>
  </si>
  <si>
    <t>Z6 : 12*9,38*1,15</t>
  </si>
  <si>
    <t>Z7 : 6*4,56*1,15</t>
  </si>
  <si>
    <t>55399993.AR</t>
  </si>
  <si>
    <t>Z1 : 4*115,26*1,15</t>
  </si>
  <si>
    <t>Z2 : 38*115,26*1,15</t>
  </si>
  <si>
    <t>Z3 : 1*47,2*1,15</t>
  </si>
  <si>
    <t>Z4 : 3*47,2*1,15</t>
  </si>
  <si>
    <t>Z5 : 108*10,92*1,15</t>
  </si>
  <si>
    <t>Z8 : 4*15,96*1,15</t>
  </si>
  <si>
    <t>998767101R00</t>
  </si>
  <si>
    <t>Přesun hmot pro kovové stavební doplňk. konstrukce v objektech výšky do 6 m</t>
  </si>
  <si>
    <t>944944101X00</t>
  </si>
  <si>
    <t>Montáž záchytné sítě z umělých vláken, vč. dodávky vypínacího systému</t>
  </si>
  <si>
    <t>celková výměra : 392,00</t>
  </si>
  <si>
    <t>799909002RAX</t>
  </si>
  <si>
    <t>Dod+Mtž koš na basketbal, s odrazovou deskou a se síťkou, kompletní provedení vč. atyp montáže na oplocení</t>
  </si>
  <si>
    <t>909      R00</t>
  </si>
  <si>
    <t>Hzs-nezmeritelne stavebni prace</t>
  </si>
  <si>
    <t>h</t>
  </si>
  <si>
    <t>Prav.M</t>
  </si>
  <si>
    <t>POL10_</t>
  </si>
  <si>
    <t>zkušební montáž a demontáž sloupků a sítí na tenis a volejbal, uskladnění : 5,00</t>
  </si>
  <si>
    <t>70921404X</t>
  </si>
  <si>
    <t>Síť ochranná sportovní PP, oko 45x45 mm, bezuzlová</t>
  </si>
  <si>
    <t>Polypropylenová, vysoce pevná, bezuzlová o prům. 4 mm, velikost oka: 45 mm. Pevný obšitý okraj 5-7 mm.</t>
  </si>
  <si>
    <t>Položka pořadí 58 : 392,00000</t>
  </si>
  <si>
    <t>70921405X</t>
  </si>
  <si>
    <t>Tenisové sloupky + pouzdra, pro exteriér, dodávka, zemní práce, osazení, zabetonování</t>
  </si>
  <si>
    <t>sada</t>
  </si>
  <si>
    <t>70921405Y</t>
  </si>
  <si>
    <t>Síť tenisová</t>
  </si>
  <si>
    <t>70921406X</t>
  </si>
  <si>
    <t>Volejbalové sloupky + pouzdra, pro exteriér, dodávka, zemní práce, osazení, zabetonování</t>
  </si>
  <si>
    <t>70921406Y</t>
  </si>
  <si>
    <t>Síť volejbal</t>
  </si>
  <si>
    <t>004111020R</t>
  </si>
  <si>
    <t xml:space="preserve">Vypracování projektové dokumentace </t>
  </si>
  <si>
    <t>Soubor</t>
  </si>
  <si>
    <t>POL99_8</t>
  </si>
  <si>
    <t>Výrobní dokumentace (např. zámečnické prvky atd...)</t>
  </si>
  <si>
    <t>005111020R</t>
  </si>
  <si>
    <t>Vytyčení stavby</t>
  </si>
  <si>
    <t>POL99_2</t>
  </si>
  <si>
    <t>Vyhotovení protokolu o vytyčení stavby se seznamem souřadnic vytyčených bodů a jejich polohopisnými (S-JTSK) a výškopisnými (Bpv) hodnotami.</t>
  </si>
  <si>
    <t>005121 R</t>
  </si>
  <si>
    <t>Zařízení staveniště</t>
  </si>
  <si>
    <t>Veškeré náklady spojené s vybudováním, provozem a odstraněním zařízení staveniště.</t>
  </si>
  <si>
    <t>005211010R</t>
  </si>
  <si>
    <t>Předání a převzetí staveniště</t>
  </si>
  <si>
    <t>Náklady spojené s účastí zhotovitele na předání a převzetí staveniště.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</si>
  <si>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</si>
  <si>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</si>
  <si>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</si>
  <si>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- geolog</t>
  </si>
  <si>
    <t>- zkoušky zhutnění</t>
  </si>
  <si>
    <t>- zkoušky těsnosti šachet a kanalizace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</si>
  <si>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</si>
  <si>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</si>
  <si>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</si>
  <si>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</si>
  <si>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</si>
  <si>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</si>
  <si>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</si>
  <si>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</si>
  <si>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</si>
  <si>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</si>
  <si>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Geodetické zaměření rohů stavby, stabilizace bodů a sestavení laviček.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</si>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</sst>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2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i33sgjn1pDRNwf4zYo4FpPlVSoesAKvcPenMGuESvf6wy23Y9X0bsqlQpIdM+2ls2uNCqPbNpeSfeMe4I6DwJg==" saltValue="ZOS/K+kmJBUMrc99vLmz7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D34" sqref="D34:E3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7" t="s">
        <v>36</v>
      </c>
      <c r="B1" s="210" t="s">
        <v>41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3"/>
      <c r="B2" s="76" t="s">
        <v>22</v>
      </c>
      <c r="C2" s="77"/>
      <c r="D2" s="78" t="s">
        <v>49</v>
      </c>
      <c r="E2" s="219" t="s">
        <v>50</v>
      </c>
      <c r="F2" s="220"/>
      <c r="G2" s="220"/>
      <c r="H2" s="220"/>
      <c r="I2" s="220"/>
      <c r="J2" s="221"/>
      <c r="O2" s="2"/>
    </row>
    <row r="3" spans="1:15" ht="27" customHeight="1" x14ac:dyDescent="0.2">
      <c r="A3" s="3"/>
      <c r="B3" s="79" t="s">
        <v>47</v>
      </c>
      <c r="C3" s="77"/>
      <c r="D3" s="80" t="s">
        <v>45</v>
      </c>
      <c r="E3" s="222" t="s">
        <v>46</v>
      </c>
      <c r="F3" s="223"/>
      <c r="G3" s="223"/>
      <c r="H3" s="223"/>
      <c r="I3" s="223"/>
      <c r="J3" s="224"/>
    </row>
    <row r="4" spans="1:15" ht="23.25" customHeight="1" x14ac:dyDescent="0.2">
      <c r="A4" s="73">
        <v>920</v>
      </c>
      <c r="B4" s="81" t="s">
        <v>48</v>
      </c>
      <c r="C4" s="82"/>
      <c r="D4" s="83" t="s">
        <v>43</v>
      </c>
      <c r="E4" s="232" t="s">
        <v>44</v>
      </c>
      <c r="F4" s="233"/>
      <c r="G4" s="233"/>
      <c r="H4" s="233"/>
      <c r="I4" s="233"/>
      <c r="J4" s="234"/>
    </row>
    <row r="5" spans="1:15" ht="24" customHeight="1" x14ac:dyDescent="0.2">
      <c r="A5" s="3"/>
      <c r="B5" s="41" t="s">
        <v>42</v>
      </c>
      <c r="C5" s="4"/>
      <c r="D5" s="84" t="s">
        <v>51</v>
      </c>
      <c r="E5" s="24"/>
      <c r="F5" s="24"/>
      <c r="G5" s="24"/>
      <c r="H5" s="26" t="s">
        <v>40</v>
      </c>
      <c r="I5" s="84" t="s">
        <v>55</v>
      </c>
      <c r="J5" s="10"/>
    </row>
    <row r="6" spans="1:15" ht="15.75" customHeight="1" x14ac:dyDescent="0.2">
      <c r="A6" s="3"/>
      <c r="B6" s="36"/>
      <c r="C6" s="24"/>
      <c r="D6" s="84" t="s">
        <v>52</v>
      </c>
      <c r="E6" s="24"/>
      <c r="F6" s="24"/>
      <c r="G6" s="24"/>
      <c r="H6" s="26" t="s">
        <v>34</v>
      </c>
      <c r="I6" s="84" t="s">
        <v>56</v>
      </c>
      <c r="J6" s="10"/>
    </row>
    <row r="7" spans="1:15" ht="15.75" customHeight="1" x14ac:dyDescent="0.2">
      <c r="A7" s="3"/>
      <c r="B7" s="37"/>
      <c r="C7" s="25"/>
      <c r="D7" s="74" t="s">
        <v>54</v>
      </c>
      <c r="E7" s="85" t="s">
        <v>53</v>
      </c>
      <c r="F7" s="30"/>
      <c r="G7" s="30"/>
      <c r="H7" s="31"/>
      <c r="I7" s="30"/>
      <c r="J7" s="45"/>
    </row>
    <row r="8" spans="1:15" ht="24" hidden="1" customHeight="1" x14ac:dyDescent="0.2">
      <c r="A8" s="3"/>
      <c r="B8" s="41" t="s">
        <v>20</v>
      </c>
      <c r="C8" s="4"/>
      <c r="D8" s="75" t="s">
        <v>57</v>
      </c>
      <c r="E8" s="4"/>
      <c r="F8" s="4"/>
      <c r="G8" s="40"/>
      <c r="H8" s="26" t="s">
        <v>40</v>
      </c>
      <c r="I8" s="84" t="s">
        <v>61</v>
      </c>
      <c r="J8" s="10"/>
    </row>
    <row r="9" spans="1:15" ht="15.75" hidden="1" customHeight="1" x14ac:dyDescent="0.2">
      <c r="A9" s="3"/>
      <c r="B9" s="3"/>
      <c r="C9" s="4"/>
      <c r="D9" s="75" t="s">
        <v>58</v>
      </c>
      <c r="E9" s="4"/>
      <c r="F9" s="4"/>
      <c r="G9" s="40"/>
      <c r="H9" s="26" t="s">
        <v>34</v>
      </c>
      <c r="I9" s="84" t="s">
        <v>62</v>
      </c>
      <c r="J9" s="10"/>
    </row>
    <row r="10" spans="1:15" ht="15.75" hidden="1" customHeight="1" x14ac:dyDescent="0.2">
      <c r="A10" s="3"/>
      <c r="B10" s="46"/>
      <c r="C10" s="25"/>
      <c r="D10" s="87" t="s">
        <v>60</v>
      </c>
      <c r="E10" s="86" t="s">
        <v>59</v>
      </c>
      <c r="F10" s="49"/>
      <c r="G10" s="47"/>
      <c r="H10" s="47"/>
      <c r="I10" s="48"/>
      <c r="J10" s="45"/>
    </row>
    <row r="11" spans="1:15" ht="24" customHeight="1" x14ac:dyDescent="0.2">
      <c r="A11" s="3"/>
      <c r="B11" s="41" t="s">
        <v>19</v>
      </c>
      <c r="C11" s="4"/>
      <c r="D11" s="226"/>
      <c r="E11" s="226"/>
      <c r="F11" s="226"/>
      <c r="G11" s="226"/>
      <c r="H11" s="26" t="s">
        <v>40</v>
      </c>
      <c r="I11" s="89"/>
      <c r="J11" s="10"/>
    </row>
    <row r="12" spans="1:15" ht="15.75" customHeight="1" x14ac:dyDescent="0.2">
      <c r="A12" s="3"/>
      <c r="B12" s="36"/>
      <c r="C12" s="24"/>
      <c r="D12" s="231"/>
      <c r="E12" s="231"/>
      <c r="F12" s="231"/>
      <c r="G12" s="231"/>
      <c r="H12" s="26" t="s">
        <v>34</v>
      </c>
      <c r="I12" s="89"/>
      <c r="J12" s="10"/>
    </row>
    <row r="13" spans="1:15" ht="15.75" customHeight="1" x14ac:dyDescent="0.2">
      <c r="A13" s="3"/>
      <c r="B13" s="37"/>
      <c r="C13" s="25"/>
      <c r="D13" s="88"/>
      <c r="E13" s="235"/>
      <c r="F13" s="236"/>
      <c r="G13" s="236"/>
      <c r="H13" s="27"/>
      <c r="I13" s="30"/>
      <c r="J13" s="45"/>
    </row>
    <row r="14" spans="1:15" ht="24" hidden="1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6" t="s">
        <v>32</v>
      </c>
      <c r="C15" s="66"/>
      <c r="D15" s="47"/>
      <c r="E15" s="225"/>
      <c r="F15" s="225"/>
      <c r="G15" s="227"/>
      <c r="H15" s="227"/>
      <c r="I15" s="227" t="s">
        <v>29</v>
      </c>
      <c r="J15" s="228"/>
    </row>
    <row r="16" spans="1:15" ht="23.25" customHeight="1" x14ac:dyDescent="0.2">
      <c r="A16" s="141" t="s">
        <v>24</v>
      </c>
      <c r="B16" s="51" t="s">
        <v>24</v>
      </c>
      <c r="C16" s="52"/>
      <c r="D16" s="53"/>
      <c r="E16" s="216"/>
      <c r="F16" s="217"/>
      <c r="G16" s="216"/>
      <c r="H16" s="217"/>
      <c r="I16" s="216">
        <f>SUMIF(F49:F60,A16,I49:I60)+SUMIF(F49:F60,"PSU",I49:I60)</f>
        <v>0</v>
      </c>
      <c r="J16" s="218"/>
    </row>
    <row r="17" spans="1:10" ht="23.25" customHeight="1" x14ac:dyDescent="0.2">
      <c r="A17" s="141" t="s">
        <v>25</v>
      </c>
      <c r="B17" s="51" t="s">
        <v>25</v>
      </c>
      <c r="C17" s="52"/>
      <c r="D17" s="53"/>
      <c r="E17" s="216"/>
      <c r="F17" s="217"/>
      <c r="G17" s="216"/>
      <c r="H17" s="217"/>
      <c r="I17" s="216">
        <f>SUMIF(F49:F60,A17,I49:I60)</f>
        <v>0</v>
      </c>
      <c r="J17" s="218"/>
    </row>
    <row r="18" spans="1:10" ht="23.25" customHeight="1" x14ac:dyDescent="0.2">
      <c r="A18" s="141" t="s">
        <v>26</v>
      </c>
      <c r="B18" s="51" t="s">
        <v>26</v>
      </c>
      <c r="C18" s="52"/>
      <c r="D18" s="53"/>
      <c r="E18" s="216"/>
      <c r="F18" s="217"/>
      <c r="G18" s="216"/>
      <c r="H18" s="217"/>
      <c r="I18" s="216">
        <f>SUMIF(F49:F60,A18,I49:I60)</f>
        <v>0</v>
      </c>
      <c r="J18" s="218"/>
    </row>
    <row r="19" spans="1:10" ht="23.25" customHeight="1" x14ac:dyDescent="0.2">
      <c r="A19" s="141" t="s">
        <v>88</v>
      </c>
      <c r="B19" s="51" t="s">
        <v>27</v>
      </c>
      <c r="C19" s="52"/>
      <c r="D19" s="53"/>
      <c r="E19" s="216"/>
      <c r="F19" s="217"/>
      <c r="G19" s="216"/>
      <c r="H19" s="217"/>
      <c r="I19" s="216">
        <f>SUMIF(F49:F60,A19,I49:I60)</f>
        <v>0</v>
      </c>
      <c r="J19" s="218"/>
    </row>
    <row r="20" spans="1:10" ht="23.25" customHeight="1" x14ac:dyDescent="0.2">
      <c r="A20" s="141" t="s">
        <v>89</v>
      </c>
      <c r="B20" s="51" t="s">
        <v>28</v>
      </c>
      <c r="C20" s="52"/>
      <c r="D20" s="53"/>
      <c r="E20" s="216"/>
      <c r="F20" s="217"/>
      <c r="G20" s="216"/>
      <c r="H20" s="217"/>
      <c r="I20" s="216">
        <f>SUMIF(F49:F60,A20,I49:I60)</f>
        <v>0</v>
      </c>
      <c r="J20" s="218"/>
    </row>
    <row r="21" spans="1:10" ht="23.25" customHeight="1" x14ac:dyDescent="0.2">
      <c r="A21" s="3"/>
      <c r="B21" s="68" t="s">
        <v>29</v>
      </c>
      <c r="C21" s="69"/>
      <c r="D21" s="70"/>
      <c r="E21" s="229"/>
      <c r="F21" s="230"/>
      <c r="G21" s="229"/>
      <c r="H21" s="230"/>
      <c r="I21" s="229">
        <f>SUM(I16:J20)</f>
        <v>0</v>
      </c>
      <c r="J21" s="242"/>
    </row>
    <row r="22" spans="1:10" ht="33" customHeight="1" x14ac:dyDescent="0.2">
      <c r="A22" s="3"/>
      <c r="B22" s="59" t="s">
        <v>33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">
      <c r="A23" s="3">
        <f>ZakladDPHSni*SazbaDPH1/100</f>
        <v>0</v>
      </c>
      <c r="B23" s="51" t="s">
        <v>12</v>
      </c>
      <c r="C23" s="52"/>
      <c r="D23" s="53"/>
      <c r="E23" s="54">
        <v>15</v>
      </c>
      <c r="F23" s="55" t="s">
        <v>0</v>
      </c>
      <c r="G23" s="240">
        <f>ZakladDPHSniVypocet</f>
        <v>0</v>
      </c>
      <c r="H23" s="241"/>
      <c r="I23" s="241"/>
      <c r="J23" s="56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1" t="s">
        <v>13</v>
      </c>
      <c r="C24" s="52"/>
      <c r="D24" s="53"/>
      <c r="E24" s="54">
        <f>SazbaDPH1</f>
        <v>15</v>
      </c>
      <c r="F24" s="55" t="s">
        <v>0</v>
      </c>
      <c r="G24" s="238">
        <f>IF(A24&gt;50, ROUNDUP(A23, 0), ROUNDDOWN(A23, 0))</f>
        <v>0</v>
      </c>
      <c r="H24" s="239"/>
      <c r="I24" s="239"/>
      <c r="J24" s="56" t="str">
        <f t="shared" si="0"/>
        <v>CZK</v>
      </c>
    </row>
    <row r="25" spans="1:10" ht="23.25" customHeight="1" x14ac:dyDescent="0.2">
      <c r="A25" s="3">
        <f>ZakladDPHZakl*SazbaDPH2/100</f>
        <v>0</v>
      </c>
      <c r="B25" s="51" t="s">
        <v>14</v>
      </c>
      <c r="C25" s="52"/>
      <c r="D25" s="53"/>
      <c r="E25" s="54">
        <v>21</v>
      </c>
      <c r="F25" s="55" t="s">
        <v>0</v>
      </c>
      <c r="G25" s="240">
        <f>ZakladDPHZaklVypocet</f>
        <v>0</v>
      </c>
      <c r="H25" s="241"/>
      <c r="I25" s="241"/>
      <c r="J25" s="56" t="str">
        <f t="shared" si="0"/>
        <v>CZK</v>
      </c>
    </row>
    <row r="26" spans="1:10" ht="23.25" customHeight="1" x14ac:dyDescent="0.2">
      <c r="A26" s="3">
        <f>(A25-INT(A25))*100</f>
        <v>0</v>
      </c>
      <c r="B26" s="43" t="s">
        <v>15</v>
      </c>
      <c r="C26" s="21"/>
      <c r="D26" s="17"/>
      <c r="E26" s="38">
        <f>SazbaDPH2</f>
        <v>21</v>
      </c>
      <c r="F26" s="39" t="s">
        <v>0</v>
      </c>
      <c r="G26" s="213">
        <f>IF(A26&gt;50, ROUNDUP(A25, 0), ROUNDDOWN(A25, 0))</f>
        <v>0</v>
      </c>
      <c r="H26" s="214"/>
      <c r="I26" s="214"/>
      <c r="J26" s="50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2" t="s">
        <v>4</v>
      </c>
      <c r="C27" s="19"/>
      <c r="D27" s="22"/>
      <c r="E27" s="19"/>
      <c r="F27" s="20"/>
      <c r="G27" s="215">
        <f>CenaCelkem-(ZakladDPHSni+DPHSni+ZakladDPHZakl+DPHZakl)</f>
        <v>0</v>
      </c>
      <c r="H27" s="215"/>
      <c r="I27" s="215"/>
      <c r="J27" s="57" t="str">
        <f t="shared" si="0"/>
        <v>CZK</v>
      </c>
    </row>
    <row r="28" spans="1:10" ht="27.75" hidden="1" customHeight="1" thickBot="1" x14ac:dyDescent="0.25">
      <c r="A28" s="3"/>
      <c r="B28" s="118" t="s">
        <v>23</v>
      </c>
      <c r="C28" s="119"/>
      <c r="D28" s="119"/>
      <c r="E28" s="120"/>
      <c r="F28" s="121"/>
      <c r="G28" s="244">
        <f>ZakladDPHSniVypocet+ZakladDPHZaklVypocet</f>
        <v>0</v>
      </c>
      <c r="H28" s="244"/>
      <c r="I28" s="244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35</v>
      </c>
      <c r="C29" s="123"/>
      <c r="D29" s="123"/>
      <c r="E29" s="123"/>
      <c r="F29" s="123"/>
      <c r="G29" s="243">
        <f>IF(A29&gt;50, ROUNDUP(A27, 0), ROUNDDOWN(A27, 0))</f>
        <v>0</v>
      </c>
      <c r="H29" s="243"/>
      <c r="I29" s="243"/>
      <c r="J29" s="124" t="s">
        <v>65</v>
      </c>
    </row>
    <row r="30" spans="1:10" ht="12.75" customHeight="1" x14ac:dyDescent="0.2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">
      <c r="A32" s="3"/>
      <c r="B32" s="23"/>
      <c r="C32" s="18" t="s">
        <v>11</v>
      </c>
      <c r="D32" s="34"/>
      <c r="E32" s="34"/>
      <c r="F32" s="18" t="s">
        <v>10</v>
      </c>
      <c r="G32" s="34"/>
      <c r="H32" s="35">
        <f ca="1">TODAY()</f>
        <v>43264</v>
      </c>
      <c r="I32" s="34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 x14ac:dyDescent="0.2">
      <c r="A34" s="28"/>
      <c r="B34" s="28"/>
      <c r="C34" s="29"/>
      <c r="D34" s="245"/>
      <c r="E34" s="246"/>
      <c r="F34" s="29"/>
      <c r="G34" s="245"/>
      <c r="H34" s="246"/>
      <c r="I34" s="246"/>
      <c r="J34" s="33"/>
    </row>
    <row r="35" spans="1:10" ht="12.75" customHeight="1" x14ac:dyDescent="0.2">
      <c r="A35" s="3"/>
      <c r="B35" s="3"/>
      <c r="C35" s="4"/>
      <c r="D35" s="237" t="s">
        <v>2</v>
      </c>
      <c r="E35" s="237"/>
      <c r="F35" s="4"/>
      <c r="G35" s="40"/>
      <c r="H35" s="12" t="s">
        <v>3</v>
      </c>
      <c r="I35" s="40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63</v>
      </c>
      <c r="C39" s="203"/>
      <c r="D39" s="204"/>
      <c r="E39" s="204"/>
      <c r="F39" s="105">
        <f>'SO1 1.00 Pol'!AE317</f>
        <v>0</v>
      </c>
      <c r="G39" s="106">
        <f>'SO1 1.00 Pol'!AF317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5" t="s">
        <v>46</v>
      </c>
      <c r="D40" s="206"/>
      <c r="E40" s="206"/>
      <c r="F40" s="110">
        <f>'SO1 1.00 Pol'!AE317</f>
        <v>0</v>
      </c>
      <c r="G40" s="111">
        <f>'SO1 1.00 Pol'!AF317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3" t="s">
        <v>44</v>
      </c>
      <c r="D41" s="204"/>
      <c r="E41" s="204"/>
      <c r="F41" s="114">
        <f>'SO1 1.00 Pol'!AE317</f>
        <v>0</v>
      </c>
      <c r="G41" s="107">
        <f>'SO1 1.00 Pol'!AF317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7" t="s">
        <v>64</v>
      </c>
      <c r="C42" s="208"/>
      <c r="D42" s="208"/>
      <c r="E42" s="209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66</v>
      </c>
    </row>
    <row r="48" spans="1:10" ht="25.5" customHeight="1" x14ac:dyDescent="0.2">
      <c r="A48" s="126"/>
      <c r="B48" s="129" t="s">
        <v>17</v>
      </c>
      <c r="C48" s="129" t="s">
        <v>5</v>
      </c>
      <c r="D48" s="130"/>
      <c r="E48" s="130"/>
      <c r="F48" s="131" t="s">
        <v>67</v>
      </c>
      <c r="G48" s="131"/>
      <c r="H48" s="131"/>
      <c r="I48" s="131" t="s">
        <v>29</v>
      </c>
      <c r="J48" s="131" t="s">
        <v>0</v>
      </c>
    </row>
    <row r="49" spans="1:10" ht="25.5" customHeight="1" x14ac:dyDescent="0.2">
      <c r="A49" s="127"/>
      <c r="B49" s="132" t="s">
        <v>68</v>
      </c>
      <c r="C49" s="201" t="s">
        <v>69</v>
      </c>
      <c r="D49" s="202"/>
      <c r="E49" s="202"/>
      <c r="F49" s="137" t="s">
        <v>24</v>
      </c>
      <c r="G49" s="138"/>
      <c r="H49" s="138"/>
      <c r="I49" s="138">
        <f>'SO1 1.00 Pol'!G8</f>
        <v>0</v>
      </c>
      <c r="J49" s="135" t="str">
        <f>IF(I61=0,"",I49/I61*100)</f>
        <v/>
      </c>
    </row>
    <row r="50" spans="1:10" ht="25.5" customHeight="1" x14ac:dyDescent="0.2">
      <c r="A50" s="127"/>
      <c r="B50" s="132" t="s">
        <v>70</v>
      </c>
      <c r="C50" s="201" t="s">
        <v>71</v>
      </c>
      <c r="D50" s="202"/>
      <c r="E50" s="202"/>
      <c r="F50" s="137" t="s">
        <v>24</v>
      </c>
      <c r="G50" s="138"/>
      <c r="H50" s="138"/>
      <c r="I50" s="138">
        <f>'SO1 1.00 Pol'!G121</f>
        <v>0</v>
      </c>
      <c r="J50" s="135" t="str">
        <f>IF(I61=0,"",I50/I61*100)</f>
        <v/>
      </c>
    </row>
    <row r="51" spans="1:10" ht="25.5" customHeight="1" x14ac:dyDescent="0.2">
      <c r="A51" s="127"/>
      <c r="B51" s="132" t="s">
        <v>72</v>
      </c>
      <c r="C51" s="201" t="s">
        <v>73</v>
      </c>
      <c r="D51" s="202"/>
      <c r="E51" s="202"/>
      <c r="F51" s="137" t="s">
        <v>24</v>
      </c>
      <c r="G51" s="138"/>
      <c r="H51" s="138"/>
      <c r="I51" s="138">
        <f>'SO1 1.00 Pol'!G140</f>
        <v>0</v>
      </c>
      <c r="J51" s="135" t="str">
        <f>IF(I61=0,"",I51/I61*100)</f>
        <v/>
      </c>
    </row>
    <row r="52" spans="1:10" ht="25.5" customHeight="1" x14ac:dyDescent="0.2">
      <c r="A52" s="127"/>
      <c r="B52" s="132" t="s">
        <v>74</v>
      </c>
      <c r="C52" s="201" t="s">
        <v>75</v>
      </c>
      <c r="D52" s="202"/>
      <c r="E52" s="202"/>
      <c r="F52" s="137" t="s">
        <v>24</v>
      </c>
      <c r="G52" s="138"/>
      <c r="H52" s="138"/>
      <c r="I52" s="138">
        <f>'SO1 1.00 Pol'!G154</f>
        <v>0</v>
      </c>
      <c r="J52" s="135" t="str">
        <f>IF(I61=0,"",I52/I61*100)</f>
        <v/>
      </c>
    </row>
    <row r="53" spans="1:10" ht="25.5" customHeight="1" x14ac:dyDescent="0.2">
      <c r="A53" s="127"/>
      <c r="B53" s="132" t="s">
        <v>76</v>
      </c>
      <c r="C53" s="201" t="s">
        <v>77</v>
      </c>
      <c r="D53" s="202"/>
      <c r="E53" s="202"/>
      <c r="F53" s="137" t="s">
        <v>24</v>
      </c>
      <c r="G53" s="138"/>
      <c r="H53" s="138"/>
      <c r="I53" s="138">
        <f>'SO1 1.00 Pol'!G205</f>
        <v>0</v>
      </c>
      <c r="J53" s="135" t="str">
        <f>IF(I61=0,"",I53/I61*100)</f>
        <v/>
      </c>
    </row>
    <row r="54" spans="1:10" ht="25.5" customHeight="1" x14ac:dyDescent="0.2">
      <c r="A54" s="127"/>
      <c r="B54" s="132" t="s">
        <v>78</v>
      </c>
      <c r="C54" s="201" t="s">
        <v>79</v>
      </c>
      <c r="D54" s="202"/>
      <c r="E54" s="202"/>
      <c r="F54" s="137" t="s">
        <v>24</v>
      </c>
      <c r="G54" s="138"/>
      <c r="H54" s="138"/>
      <c r="I54" s="138">
        <f>'SO1 1.00 Pol'!G222</f>
        <v>0</v>
      </c>
      <c r="J54" s="135" t="str">
        <f>IF(I61=0,"",I54/I61*100)</f>
        <v/>
      </c>
    </row>
    <row r="55" spans="1:10" ht="25.5" customHeight="1" x14ac:dyDescent="0.2">
      <c r="A55" s="127"/>
      <c r="B55" s="132" t="s">
        <v>80</v>
      </c>
      <c r="C55" s="201" t="s">
        <v>81</v>
      </c>
      <c r="D55" s="202"/>
      <c r="E55" s="202"/>
      <c r="F55" s="137" t="s">
        <v>24</v>
      </c>
      <c r="G55" s="138"/>
      <c r="H55" s="138"/>
      <c r="I55" s="138">
        <f>'SO1 1.00 Pol'!G228</f>
        <v>0</v>
      </c>
      <c r="J55" s="135" t="str">
        <f>IF(I61=0,"",I55/I61*100)</f>
        <v/>
      </c>
    </row>
    <row r="56" spans="1:10" ht="25.5" customHeight="1" x14ac:dyDescent="0.2">
      <c r="A56" s="127"/>
      <c r="B56" s="132" t="s">
        <v>82</v>
      </c>
      <c r="C56" s="201" t="s">
        <v>83</v>
      </c>
      <c r="D56" s="202"/>
      <c r="E56" s="202"/>
      <c r="F56" s="137" t="s">
        <v>25</v>
      </c>
      <c r="G56" s="138"/>
      <c r="H56" s="138"/>
      <c r="I56" s="138">
        <f>'SO1 1.00 Pol'!G231</f>
        <v>0</v>
      </c>
      <c r="J56" s="135" t="str">
        <f>IF(I61=0,"",I56/I61*100)</f>
        <v/>
      </c>
    </row>
    <row r="57" spans="1:10" ht="25.5" customHeight="1" x14ac:dyDescent="0.2">
      <c r="A57" s="127"/>
      <c r="B57" s="132" t="s">
        <v>84</v>
      </c>
      <c r="C57" s="201" t="s">
        <v>85</v>
      </c>
      <c r="D57" s="202"/>
      <c r="E57" s="202"/>
      <c r="F57" s="137" t="s">
        <v>25</v>
      </c>
      <c r="G57" s="138"/>
      <c r="H57" s="138"/>
      <c r="I57" s="138">
        <f>'SO1 1.00 Pol'!G241</f>
        <v>0</v>
      </c>
      <c r="J57" s="135" t="str">
        <f>IF(I61=0,"",I57/I61*100)</f>
        <v/>
      </c>
    </row>
    <row r="58" spans="1:10" ht="25.5" customHeight="1" x14ac:dyDescent="0.2">
      <c r="A58" s="127"/>
      <c r="B58" s="132" t="s">
        <v>86</v>
      </c>
      <c r="C58" s="201" t="s">
        <v>87</v>
      </c>
      <c r="D58" s="202"/>
      <c r="E58" s="202"/>
      <c r="F58" s="137" t="s">
        <v>25</v>
      </c>
      <c r="G58" s="138"/>
      <c r="H58" s="138"/>
      <c r="I58" s="138">
        <f>'SO1 1.00 Pol'!G279</f>
        <v>0</v>
      </c>
      <c r="J58" s="135" t="str">
        <f>IF(I61=0,"",I58/I61*100)</f>
        <v/>
      </c>
    </row>
    <row r="59" spans="1:10" ht="25.5" customHeight="1" x14ac:dyDescent="0.2">
      <c r="A59" s="127"/>
      <c r="B59" s="132" t="s">
        <v>88</v>
      </c>
      <c r="C59" s="201" t="s">
        <v>27</v>
      </c>
      <c r="D59" s="202"/>
      <c r="E59" s="202"/>
      <c r="F59" s="137" t="s">
        <v>88</v>
      </c>
      <c r="G59" s="138"/>
      <c r="H59" s="138"/>
      <c r="I59" s="138">
        <f>'SO1 1.00 Pol'!G293</f>
        <v>0</v>
      </c>
      <c r="J59" s="135" t="str">
        <f>IF(I61=0,"",I59/I61*100)</f>
        <v/>
      </c>
    </row>
    <row r="60" spans="1:10" ht="25.5" customHeight="1" x14ac:dyDescent="0.2">
      <c r="A60" s="127"/>
      <c r="B60" s="132" t="s">
        <v>89</v>
      </c>
      <c r="C60" s="201" t="s">
        <v>28</v>
      </c>
      <c r="D60" s="202"/>
      <c r="E60" s="202"/>
      <c r="F60" s="137" t="s">
        <v>89</v>
      </c>
      <c r="G60" s="138"/>
      <c r="H60" s="138"/>
      <c r="I60" s="138">
        <f>'SO1 1.00 Pol'!G301</f>
        <v>0</v>
      </c>
      <c r="J60" s="135" t="str">
        <f>IF(I61=0,"",I60/I61*100)</f>
        <v/>
      </c>
    </row>
    <row r="61" spans="1:10" ht="25.5" customHeight="1" x14ac:dyDescent="0.2">
      <c r="A61" s="128"/>
      <c r="B61" s="133" t="s">
        <v>1</v>
      </c>
      <c r="C61" s="133"/>
      <c r="D61" s="134"/>
      <c r="E61" s="134"/>
      <c r="F61" s="139"/>
      <c r="G61" s="140"/>
      <c r="H61" s="140"/>
      <c r="I61" s="140">
        <f>SUM(I49:I60)</f>
        <v>0</v>
      </c>
      <c r="J61" s="136">
        <f>SUM(J49:J60)</f>
        <v>0</v>
      </c>
    </row>
    <row r="62" spans="1:10" x14ac:dyDescent="0.2">
      <c r="F62" s="92"/>
      <c r="G62" s="91"/>
      <c r="H62" s="92"/>
      <c r="I62" s="91"/>
      <c r="J62" s="93"/>
    </row>
    <row r="63" spans="1:10" x14ac:dyDescent="0.2">
      <c r="F63" s="92"/>
      <c r="G63" s="91"/>
      <c r="H63" s="92"/>
      <c r="I63" s="91"/>
      <c r="J63" s="93"/>
    </row>
    <row r="64" spans="1:10" x14ac:dyDescent="0.2">
      <c r="F64" s="92"/>
      <c r="G64" s="91"/>
      <c r="H64" s="92"/>
      <c r="I64" s="91"/>
      <c r="J64" s="93"/>
    </row>
  </sheetData>
  <sheetProtection algorithmName="SHA-512" hashValue="o8jn2pfV5CA+kRz+JyGabmWJWmRofZ3E15T2wDMY0mpCj6pMscRV1TMHng5WNGCeb6qz8t8/0IcKoDPwRRVHYg==" saltValue="X59kOyNVSLLX174e1PWw+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2" t="s">
        <v>7</v>
      </c>
      <c r="B2" s="71"/>
      <c r="C2" s="249"/>
      <c r="D2" s="249"/>
      <c r="E2" s="249"/>
      <c r="F2" s="249"/>
      <c r="G2" s="250"/>
    </row>
    <row r="3" spans="1:7" ht="24.95" customHeight="1" x14ac:dyDescent="0.2">
      <c r="A3" s="72" t="s">
        <v>8</v>
      </c>
      <c r="B3" s="71"/>
      <c r="C3" s="249"/>
      <c r="D3" s="249"/>
      <c r="E3" s="249"/>
      <c r="F3" s="249"/>
      <c r="G3" s="250"/>
    </row>
    <row r="4" spans="1:7" ht="24.95" customHeight="1" x14ac:dyDescent="0.2">
      <c r="A4" s="72" t="s">
        <v>9</v>
      </c>
      <c r="B4" s="71"/>
      <c r="C4" s="249"/>
      <c r="D4" s="249"/>
      <c r="E4" s="249"/>
      <c r="F4" s="249"/>
      <c r="G4" s="250"/>
    </row>
    <row r="5" spans="1:7" x14ac:dyDescent="0.2">
      <c r="B5" s="6"/>
      <c r="C5" s="7"/>
      <c r="D5" s="8"/>
    </row>
  </sheetData>
  <sheetProtection algorithmName="SHA-512" hashValue="iMK3L6d9APkbpWF0FUMd9a0NRHvw+DGY5xiXt8Hhgj2jVRjWlF1sMXGFeiefkUwTaT5s0dZlHwRjQA75rPFeoA==" saltValue="ThcntxreofAPNGBMjcmvH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F946-73DC-40E7-8E8E-E44755BEAF9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90</v>
      </c>
      <c r="B1" s="257"/>
      <c r="C1" s="257"/>
      <c r="D1" s="257"/>
      <c r="E1" s="257"/>
      <c r="F1" s="257"/>
      <c r="G1" s="257"/>
      <c r="AG1" t="s">
        <v>91</v>
      </c>
    </row>
    <row r="2" spans="1:60" ht="24.95" customHeight="1" x14ac:dyDescent="0.2">
      <c r="A2" s="143" t="s">
        <v>7</v>
      </c>
      <c r="B2" s="71" t="s">
        <v>49</v>
      </c>
      <c r="C2" s="258" t="s">
        <v>50</v>
      </c>
      <c r="D2" s="259"/>
      <c r="E2" s="259"/>
      <c r="F2" s="259"/>
      <c r="G2" s="260"/>
      <c r="AG2" t="s">
        <v>92</v>
      </c>
    </row>
    <row r="3" spans="1:60" ht="24.95" customHeight="1" x14ac:dyDescent="0.2">
      <c r="A3" s="143" t="s">
        <v>8</v>
      </c>
      <c r="B3" s="71" t="s">
        <v>45</v>
      </c>
      <c r="C3" s="258" t="s">
        <v>46</v>
      </c>
      <c r="D3" s="259"/>
      <c r="E3" s="259"/>
      <c r="F3" s="259"/>
      <c r="G3" s="260"/>
      <c r="AC3" s="90" t="s">
        <v>92</v>
      </c>
      <c r="AG3" t="s">
        <v>93</v>
      </c>
    </row>
    <row r="4" spans="1:60" ht="24.95" customHeight="1" x14ac:dyDescent="0.2">
      <c r="A4" s="144" t="s">
        <v>9</v>
      </c>
      <c r="B4" s="145" t="s">
        <v>43</v>
      </c>
      <c r="C4" s="261" t="s">
        <v>44</v>
      </c>
      <c r="D4" s="262"/>
      <c r="E4" s="262"/>
      <c r="F4" s="262"/>
      <c r="G4" s="263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29</v>
      </c>
      <c r="H6" s="150" t="s">
        <v>30</v>
      </c>
      <c r="I6" s="150" t="s">
        <v>101</v>
      </c>
      <c r="J6" s="150" t="s">
        <v>31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9" t="s">
        <v>115</v>
      </c>
      <c r="B8" s="170" t="s">
        <v>68</v>
      </c>
      <c r="C8" s="191" t="s">
        <v>69</v>
      </c>
      <c r="D8" s="171"/>
      <c r="E8" s="172"/>
      <c r="F8" s="173"/>
      <c r="G8" s="173">
        <f>SUMIF(AG9:AG120,"&lt;&gt;NOR",G9:G120)</f>
        <v>0</v>
      </c>
      <c r="H8" s="173"/>
      <c r="I8" s="173">
        <f>SUM(I9:I120)</f>
        <v>0</v>
      </c>
      <c r="J8" s="173"/>
      <c r="K8" s="173">
        <f>SUM(K9:K120)</f>
        <v>0</v>
      </c>
      <c r="L8" s="173"/>
      <c r="M8" s="173">
        <f>SUM(M9:M120)</f>
        <v>0</v>
      </c>
      <c r="N8" s="173"/>
      <c r="O8" s="173">
        <f>SUM(O9:O120)</f>
        <v>2.4500000000000002</v>
      </c>
      <c r="P8" s="173"/>
      <c r="Q8" s="173">
        <f>SUM(Q9:Q120)</f>
        <v>0</v>
      </c>
      <c r="R8" s="173"/>
      <c r="S8" s="173"/>
      <c r="T8" s="174"/>
      <c r="U8" s="168"/>
      <c r="V8" s="168">
        <f>SUM(V9:V120)</f>
        <v>202.06</v>
      </c>
      <c r="W8" s="168"/>
      <c r="AG8" t="s">
        <v>116</v>
      </c>
    </row>
    <row r="9" spans="1:60" outlineLevel="1" x14ac:dyDescent="0.2">
      <c r="A9" s="175">
        <v>1</v>
      </c>
      <c r="B9" s="176" t="s">
        <v>117</v>
      </c>
      <c r="C9" s="192" t="s">
        <v>118</v>
      </c>
      <c r="D9" s="177" t="s">
        <v>119</v>
      </c>
      <c r="E9" s="178">
        <v>212.32500000000002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 t="s">
        <v>120</v>
      </c>
      <c r="S9" s="180" t="s">
        <v>121</v>
      </c>
      <c r="T9" s="181" t="s">
        <v>122</v>
      </c>
      <c r="U9" s="160">
        <v>9.7000000000000003E-2</v>
      </c>
      <c r="V9" s="160">
        <f>ROUND(E9*U9,2)</f>
        <v>20.6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5" t="s">
        <v>124</v>
      </c>
      <c r="D10" s="256"/>
      <c r="E10" s="256"/>
      <c r="F10" s="256"/>
      <c r="G10" s="25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2" t="str">
        <f>C10</f>
        <v>nebo lesní půdy, s vodorovným přemístěním na hromady v místě upotřebení nebo na dočasné či trvalé skládky se složením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3" t="s">
        <v>126</v>
      </c>
      <c r="D11" s="161"/>
      <c r="E11" s="162">
        <v>209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3" t="s">
        <v>128</v>
      </c>
      <c r="D12" s="161"/>
      <c r="E12" s="162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93" t="s">
        <v>129</v>
      </c>
      <c r="D13" s="161"/>
      <c r="E13" s="162">
        <v>3.3250000000000002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75">
        <v>2</v>
      </c>
      <c r="B14" s="176" t="s">
        <v>130</v>
      </c>
      <c r="C14" s="192" t="s">
        <v>131</v>
      </c>
      <c r="D14" s="177" t="s">
        <v>119</v>
      </c>
      <c r="E14" s="178">
        <v>126.59700000000001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0" t="s">
        <v>120</v>
      </c>
      <c r="S14" s="180" t="s">
        <v>121</v>
      </c>
      <c r="T14" s="181" t="s">
        <v>122</v>
      </c>
      <c r="U14" s="160">
        <v>0.18700000000000003</v>
      </c>
      <c r="V14" s="160">
        <f>ROUND(E14*U14,2)</f>
        <v>23.67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55" t="s">
        <v>132</v>
      </c>
      <c r="D15" s="256"/>
      <c r="E15" s="256"/>
      <c r="F15" s="256"/>
      <c r="G15" s="256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8"/>
      <c r="B16" s="159"/>
      <c r="C16" s="193" t="s">
        <v>133</v>
      </c>
      <c r="D16" s="161"/>
      <c r="E16" s="162">
        <v>125.4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3" t="s">
        <v>134</v>
      </c>
      <c r="D17" s="161"/>
      <c r="E17" s="162">
        <v>1.1970000000000001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5">
        <v>3</v>
      </c>
      <c r="B18" s="176" t="s">
        <v>135</v>
      </c>
      <c r="C18" s="192" t="s">
        <v>136</v>
      </c>
      <c r="D18" s="177" t="s">
        <v>119</v>
      </c>
      <c r="E18" s="178">
        <v>16.102800000000002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0" t="s">
        <v>120</v>
      </c>
      <c r="S18" s="180" t="s">
        <v>121</v>
      </c>
      <c r="T18" s="181" t="s">
        <v>122</v>
      </c>
      <c r="U18" s="160">
        <v>0.26666000000000001</v>
      </c>
      <c r="V18" s="160">
        <f>ROUND(E18*U18,2)</f>
        <v>4.29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1" x14ac:dyDescent="0.2">
      <c r="A19" s="158"/>
      <c r="B19" s="159"/>
      <c r="C19" s="255" t="s">
        <v>137</v>
      </c>
      <c r="D19" s="256"/>
      <c r="E19" s="256"/>
      <c r="F19" s="256"/>
      <c r="G19" s="256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82" t="str">
        <f>C19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3" t="s">
        <v>138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93" t="s">
        <v>139</v>
      </c>
      <c r="D21" s="161"/>
      <c r="E21" s="162">
        <v>1.764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93" t="s">
        <v>140</v>
      </c>
      <c r="D22" s="161"/>
      <c r="E22" s="162">
        <v>16.128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93" t="s">
        <v>141</v>
      </c>
      <c r="D23" s="161"/>
      <c r="E23" s="162">
        <v>-1.7891999999999999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5">
        <v>4</v>
      </c>
      <c r="B24" s="176" t="s">
        <v>142</v>
      </c>
      <c r="C24" s="192" t="s">
        <v>143</v>
      </c>
      <c r="D24" s="177" t="s">
        <v>119</v>
      </c>
      <c r="E24" s="178">
        <v>23.587200000000003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0" t="s">
        <v>120</v>
      </c>
      <c r="S24" s="180" t="s">
        <v>121</v>
      </c>
      <c r="T24" s="181" t="s">
        <v>122</v>
      </c>
      <c r="U24" s="160">
        <v>0.23</v>
      </c>
      <c r="V24" s="160">
        <f>ROUND(E24*U24,2)</f>
        <v>5.43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58"/>
      <c r="B25" s="159"/>
      <c r="C25" s="255" t="s">
        <v>144</v>
      </c>
      <c r="D25" s="256"/>
      <c r="E25" s="256"/>
      <c r="F25" s="256"/>
      <c r="G25" s="256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82" t="str">
        <f>C25</f>
        <v>zapažených i nezapažených s urovnáním dna do předepsaného profilu a spádu, s přehozením výkopku na přilehlém terénu na vzdálenost do 3 m od podélné osy rýhy nebo s naložením výkopku na dopravní prostředek.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3" t="s">
        <v>145</v>
      </c>
      <c r="D26" s="161"/>
      <c r="E26" s="162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3" t="s">
        <v>146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3" t="s">
        <v>147</v>
      </c>
      <c r="D28" s="161"/>
      <c r="E28" s="162">
        <v>23.040000000000003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3" t="s">
        <v>148</v>
      </c>
      <c r="D29" s="161"/>
      <c r="E29" s="162">
        <v>3.1680000000000001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3" t="s">
        <v>149</v>
      </c>
      <c r="D30" s="161"/>
      <c r="E30" s="162">
        <v>-2.6207999999999996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5">
        <v>5</v>
      </c>
      <c r="B31" s="176" t="s">
        <v>150</v>
      </c>
      <c r="C31" s="192" t="s">
        <v>151</v>
      </c>
      <c r="D31" s="177" t="s">
        <v>119</v>
      </c>
      <c r="E31" s="178">
        <v>15.33384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0" t="s">
        <v>120</v>
      </c>
      <c r="S31" s="180" t="s">
        <v>121</v>
      </c>
      <c r="T31" s="181" t="s">
        <v>122</v>
      </c>
      <c r="U31" s="160">
        <v>0.2</v>
      </c>
      <c r="V31" s="160">
        <f>ROUND(E31*U31,2)</f>
        <v>3.07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33.75" outlineLevel="1" x14ac:dyDescent="0.2">
      <c r="A32" s="158"/>
      <c r="B32" s="159"/>
      <c r="C32" s="255" t="s">
        <v>152</v>
      </c>
      <c r="D32" s="256"/>
      <c r="E32" s="256"/>
      <c r="F32" s="256"/>
      <c r="G32" s="256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82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3" t="s">
        <v>145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3" t="s">
        <v>146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3" t="s">
        <v>153</v>
      </c>
      <c r="D35" s="161"/>
      <c r="E35" s="162">
        <v>17.037600000000001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3" t="s">
        <v>154</v>
      </c>
      <c r="D36" s="161"/>
      <c r="E36" s="162">
        <v>-1.7037599999999999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5">
        <v>6</v>
      </c>
      <c r="B37" s="176" t="s">
        <v>155</v>
      </c>
      <c r="C37" s="192" t="s">
        <v>156</v>
      </c>
      <c r="D37" s="177" t="s">
        <v>119</v>
      </c>
      <c r="E37" s="178">
        <v>2.37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80">
        <v>0</v>
      </c>
      <c r="O37" s="180">
        <f>ROUND(E37*N37,2)</f>
        <v>0</v>
      </c>
      <c r="P37" s="180">
        <v>0</v>
      </c>
      <c r="Q37" s="180">
        <f>ROUND(E37*P37,2)</f>
        <v>0</v>
      </c>
      <c r="R37" s="180" t="s">
        <v>120</v>
      </c>
      <c r="S37" s="180" t="s">
        <v>121</v>
      </c>
      <c r="T37" s="181" t="s">
        <v>122</v>
      </c>
      <c r="U37" s="160">
        <v>3.1310000000000002</v>
      </c>
      <c r="V37" s="160">
        <f>ROUND(E37*U37,2)</f>
        <v>7.42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3.75" outlineLevel="1" x14ac:dyDescent="0.2">
      <c r="A38" s="158"/>
      <c r="B38" s="159"/>
      <c r="C38" s="255" t="s">
        <v>157</v>
      </c>
      <c r="D38" s="256"/>
      <c r="E38" s="256"/>
      <c r="F38" s="256"/>
      <c r="G38" s="256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82" t="str">
        <f>C38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3" t="s">
        <v>158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3" t="s">
        <v>159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3" t="s">
        <v>160</v>
      </c>
      <c r="D41" s="161"/>
      <c r="E41" s="162">
        <v>0.79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3" t="s">
        <v>161</v>
      </c>
      <c r="D42" s="161"/>
      <c r="E42" s="162">
        <v>0.79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3" t="s">
        <v>162</v>
      </c>
      <c r="D43" s="161"/>
      <c r="E43" s="162">
        <v>0.79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5">
        <v>7</v>
      </c>
      <c r="B44" s="176" t="s">
        <v>163</v>
      </c>
      <c r="C44" s="192" t="s">
        <v>164</v>
      </c>
      <c r="D44" s="177" t="s">
        <v>119</v>
      </c>
      <c r="E44" s="178">
        <v>6.1140000000000008</v>
      </c>
      <c r="F44" s="179"/>
      <c r="G44" s="180">
        <f>ROUND(E44*F44,2)</f>
        <v>0</v>
      </c>
      <c r="H44" s="179"/>
      <c r="I44" s="180">
        <f>ROUND(E44*H44,2)</f>
        <v>0</v>
      </c>
      <c r="J44" s="179"/>
      <c r="K44" s="180">
        <f>ROUND(E44*J44,2)</f>
        <v>0</v>
      </c>
      <c r="L44" s="180">
        <v>21</v>
      </c>
      <c r="M44" s="180">
        <f>G44*(1+L44/100)</f>
        <v>0</v>
      </c>
      <c r="N44" s="180">
        <v>0</v>
      </c>
      <c r="O44" s="180">
        <f>ROUND(E44*N44,2)</f>
        <v>0</v>
      </c>
      <c r="P44" s="180">
        <v>0</v>
      </c>
      <c r="Q44" s="180">
        <f>ROUND(E44*P44,2)</f>
        <v>0</v>
      </c>
      <c r="R44" s="180" t="s">
        <v>120</v>
      </c>
      <c r="S44" s="180" t="s">
        <v>121</v>
      </c>
      <c r="T44" s="181" t="s">
        <v>122</v>
      </c>
      <c r="U44" s="160">
        <v>3.5330000000000004</v>
      </c>
      <c r="V44" s="160">
        <f>ROUND(E44*U44,2)</f>
        <v>21.6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55" t="s">
        <v>165</v>
      </c>
      <c r="D45" s="256"/>
      <c r="E45" s="256"/>
      <c r="F45" s="256"/>
      <c r="G45" s="256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3" t="s">
        <v>166</v>
      </c>
      <c r="D46" s="161"/>
      <c r="E46" s="162">
        <v>1.7890000000000001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3" t="s">
        <v>167</v>
      </c>
      <c r="D47" s="161"/>
      <c r="E47" s="162">
        <v>2.6210000000000004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3" t="s">
        <v>168</v>
      </c>
      <c r="D48" s="161"/>
      <c r="E48" s="162">
        <v>1.7040000000000002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5">
        <v>8</v>
      </c>
      <c r="B49" s="176" t="s">
        <v>169</v>
      </c>
      <c r="C49" s="192" t="s">
        <v>170</v>
      </c>
      <c r="D49" s="177" t="s">
        <v>119</v>
      </c>
      <c r="E49" s="178">
        <v>249.41684000000001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 t="s">
        <v>120</v>
      </c>
      <c r="S49" s="180" t="s">
        <v>121</v>
      </c>
      <c r="T49" s="181" t="s">
        <v>122</v>
      </c>
      <c r="U49" s="160">
        <v>7.400000000000001E-2</v>
      </c>
      <c r="V49" s="160">
        <f>ROUND(E49*U49,2)</f>
        <v>18.46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55" t="s">
        <v>171</v>
      </c>
      <c r="D50" s="256"/>
      <c r="E50" s="256"/>
      <c r="F50" s="256"/>
      <c r="G50" s="256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3" t="s">
        <v>172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3" t="s">
        <v>173</v>
      </c>
      <c r="D52" s="161"/>
      <c r="E52" s="162">
        <v>126.59700000000001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127</v>
      </c>
      <c r="AH52" s="151">
        <v>5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93" t="s">
        <v>174</v>
      </c>
      <c r="D53" s="161"/>
      <c r="E53" s="162">
        <v>16.102800000000002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127</v>
      </c>
      <c r="AH53" s="151">
        <v>5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3" t="s">
        <v>175</v>
      </c>
      <c r="D54" s="161"/>
      <c r="E54" s="162">
        <v>23.587200000000003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127</v>
      </c>
      <c r="AH54" s="151">
        <v>5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3" t="s">
        <v>176</v>
      </c>
      <c r="D55" s="161"/>
      <c r="E55" s="162">
        <v>15.33384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>
        <v>5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3" t="s">
        <v>177</v>
      </c>
      <c r="D56" s="161"/>
      <c r="E56" s="162">
        <v>2.37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>
        <v>5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93" t="s">
        <v>178</v>
      </c>
      <c r="D57" s="161"/>
      <c r="E57" s="162">
        <v>6.1140000000000008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127</v>
      </c>
      <c r="AH57" s="151">
        <v>5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4" t="s">
        <v>179</v>
      </c>
      <c r="D58" s="163"/>
      <c r="E58" s="164">
        <v>190.10484000000002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127</v>
      </c>
      <c r="AH58" s="151">
        <v>1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93" t="s">
        <v>180</v>
      </c>
      <c r="D59" s="161"/>
      <c r="E59" s="162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3" t="s">
        <v>181</v>
      </c>
      <c r="D60" s="161"/>
      <c r="E60" s="162">
        <v>3.8720000000000003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127</v>
      </c>
      <c r="AH60" s="151">
        <v>5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3" t="s">
        <v>182</v>
      </c>
      <c r="D61" s="161"/>
      <c r="E61" s="162">
        <v>24.64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127</v>
      </c>
      <c r="AH61" s="151">
        <v>5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3" t="s">
        <v>183</v>
      </c>
      <c r="D62" s="161"/>
      <c r="E62" s="162">
        <v>30.8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127</v>
      </c>
      <c r="AH62" s="151">
        <v>5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4" t="s">
        <v>179</v>
      </c>
      <c r="D63" s="163"/>
      <c r="E63" s="164">
        <v>59.312000000000005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127</v>
      </c>
      <c r="AH63" s="151">
        <v>1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75">
        <v>9</v>
      </c>
      <c r="B64" s="176" t="s">
        <v>184</v>
      </c>
      <c r="C64" s="192" t="s">
        <v>185</v>
      </c>
      <c r="D64" s="177" t="s">
        <v>119</v>
      </c>
      <c r="E64" s="178">
        <v>343.11784</v>
      </c>
      <c r="F64" s="179"/>
      <c r="G64" s="180">
        <f>ROUND(E64*F64,2)</f>
        <v>0</v>
      </c>
      <c r="H64" s="179"/>
      <c r="I64" s="180">
        <f>ROUND(E64*H64,2)</f>
        <v>0</v>
      </c>
      <c r="J64" s="179"/>
      <c r="K64" s="180">
        <f>ROUND(E64*J64,2)</f>
        <v>0</v>
      </c>
      <c r="L64" s="180">
        <v>21</v>
      </c>
      <c r="M64" s="180">
        <f>G64*(1+L64/100)</f>
        <v>0</v>
      </c>
      <c r="N64" s="180">
        <v>0</v>
      </c>
      <c r="O64" s="180">
        <f>ROUND(E64*N64,2)</f>
        <v>0</v>
      </c>
      <c r="P64" s="180">
        <v>0</v>
      </c>
      <c r="Q64" s="180">
        <f>ROUND(E64*P64,2)</f>
        <v>0</v>
      </c>
      <c r="R64" s="180" t="s">
        <v>120</v>
      </c>
      <c r="S64" s="180" t="s">
        <v>121</v>
      </c>
      <c r="T64" s="181" t="s">
        <v>122</v>
      </c>
      <c r="U64" s="160">
        <v>1.1000000000000001E-2</v>
      </c>
      <c r="V64" s="160">
        <f>ROUND(E64*U64,2)</f>
        <v>3.77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55" t="s">
        <v>171</v>
      </c>
      <c r="D65" s="256"/>
      <c r="E65" s="256"/>
      <c r="F65" s="256"/>
      <c r="G65" s="256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3" t="s">
        <v>186</v>
      </c>
      <c r="D66" s="161"/>
      <c r="E66" s="162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3" t="s">
        <v>187</v>
      </c>
      <c r="D67" s="161"/>
      <c r="E67" s="162">
        <v>212.32500000000002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127</v>
      </c>
      <c r="AH67" s="151">
        <v>5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3" t="s">
        <v>188</v>
      </c>
      <c r="D68" s="161"/>
      <c r="E68" s="162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127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3" t="s">
        <v>173</v>
      </c>
      <c r="D69" s="161"/>
      <c r="E69" s="162">
        <v>126.59700000000001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127</v>
      </c>
      <c r="AH69" s="151">
        <v>5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93" t="s">
        <v>174</v>
      </c>
      <c r="D70" s="161"/>
      <c r="E70" s="162">
        <v>16.102800000000002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127</v>
      </c>
      <c r="AH70" s="151">
        <v>5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3" t="s">
        <v>175</v>
      </c>
      <c r="D71" s="161"/>
      <c r="E71" s="162">
        <v>23.587200000000003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127</v>
      </c>
      <c r="AH71" s="151">
        <v>5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93" t="s">
        <v>176</v>
      </c>
      <c r="D72" s="161"/>
      <c r="E72" s="162">
        <v>15.33384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127</v>
      </c>
      <c r="AH72" s="151">
        <v>5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93" t="s">
        <v>177</v>
      </c>
      <c r="D73" s="161"/>
      <c r="E73" s="162">
        <v>2.37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127</v>
      </c>
      <c r="AH73" s="151">
        <v>5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3" t="s">
        <v>178</v>
      </c>
      <c r="D74" s="161"/>
      <c r="E74" s="162">
        <v>6.1140000000000008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127</v>
      </c>
      <c r="AH74" s="151">
        <v>5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94" t="s">
        <v>179</v>
      </c>
      <c r="D75" s="163"/>
      <c r="E75" s="164">
        <v>402.42984000000001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127</v>
      </c>
      <c r="AH75" s="151">
        <v>1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3" t="s">
        <v>189</v>
      </c>
      <c r="D76" s="161"/>
      <c r="E76" s="162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3" t="s">
        <v>190</v>
      </c>
      <c r="D77" s="161"/>
      <c r="E77" s="162">
        <v>-3.8719999999999999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127</v>
      </c>
      <c r="AH77" s="151">
        <v>5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3" t="s">
        <v>191</v>
      </c>
      <c r="D78" s="161"/>
      <c r="E78" s="162">
        <v>-24.639999999999997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127</v>
      </c>
      <c r="AH78" s="151">
        <v>5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3" t="s">
        <v>192</v>
      </c>
      <c r="D79" s="161"/>
      <c r="E79" s="162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3" t="s">
        <v>193</v>
      </c>
      <c r="D80" s="161"/>
      <c r="E80" s="162">
        <v>-30.799999999999997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127</v>
      </c>
      <c r="AH80" s="151">
        <v>5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94" t="s">
        <v>179</v>
      </c>
      <c r="D81" s="163"/>
      <c r="E81" s="164">
        <v>-59.311999999999998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127</v>
      </c>
      <c r="AH81" s="151">
        <v>1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33.75" outlineLevel="1" x14ac:dyDescent="0.2">
      <c r="A82" s="175">
        <v>10</v>
      </c>
      <c r="B82" s="176" t="s">
        <v>194</v>
      </c>
      <c r="C82" s="192" t="s">
        <v>195</v>
      </c>
      <c r="D82" s="177" t="s">
        <v>119</v>
      </c>
      <c r="E82" s="178">
        <v>1372.47136</v>
      </c>
      <c r="F82" s="179"/>
      <c r="G82" s="180">
        <f>ROUND(E82*F82,2)</f>
        <v>0</v>
      </c>
      <c r="H82" s="179"/>
      <c r="I82" s="180">
        <f>ROUND(E82*H82,2)</f>
        <v>0</v>
      </c>
      <c r="J82" s="179"/>
      <c r="K82" s="180">
        <f>ROUND(E82*J82,2)</f>
        <v>0</v>
      </c>
      <c r="L82" s="180">
        <v>21</v>
      </c>
      <c r="M82" s="180">
        <f>G82*(1+L82/100)</f>
        <v>0</v>
      </c>
      <c r="N82" s="180">
        <v>0</v>
      </c>
      <c r="O82" s="180">
        <f>ROUND(E82*N82,2)</f>
        <v>0</v>
      </c>
      <c r="P82" s="180">
        <v>0</v>
      </c>
      <c r="Q82" s="180">
        <f>ROUND(E82*P82,2)</f>
        <v>0</v>
      </c>
      <c r="R82" s="180" t="s">
        <v>120</v>
      </c>
      <c r="S82" s="180" t="s">
        <v>121</v>
      </c>
      <c r="T82" s="181" t="s">
        <v>122</v>
      </c>
      <c r="U82" s="160">
        <v>0</v>
      </c>
      <c r="V82" s="160">
        <f>ROUND(E82*U82,2)</f>
        <v>0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55" t="s">
        <v>171</v>
      </c>
      <c r="D83" s="256"/>
      <c r="E83" s="256"/>
      <c r="F83" s="256"/>
      <c r="G83" s="256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3" t="s">
        <v>196</v>
      </c>
      <c r="D84" s="161"/>
      <c r="E84" s="162">
        <v>1372.47136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127</v>
      </c>
      <c r="AH84" s="151">
        <v>5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 x14ac:dyDescent="0.2">
      <c r="A85" s="175">
        <v>11</v>
      </c>
      <c r="B85" s="176" t="s">
        <v>197</v>
      </c>
      <c r="C85" s="192" t="s">
        <v>198</v>
      </c>
      <c r="D85" s="177" t="s">
        <v>119</v>
      </c>
      <c r="E85" s="178">
        <v>343.11784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0</v>
      </c>
      <c r="O85" s="180">
        <f>ROUND(E85*N85,2)</f>
        <v>0</v>
      </c>
      <c r="P85" s="180">
        <v>0</v>
      </c>
      <c r="Q85" s="180">
        <f>ROUND(E85*P85,2)</f>
        <v>0</v>
      </c>
      <c r="R85" s="180" t="s">
        <v>120</v>
      </c>
      <c r="S85" s="180" t="s">
        <v>121</v>
      </c>
      <c r="T85" s="181" t="s">
        <v>122</v>
      </c>
      <c r="U85" s="160">
        <v>5.3000000000000005E-2</v>
      </c>
      <c r="V85" s="160">
        <f>ROUND(E85*U85,2)</f>
        <v>18.190000000000001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123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3" t="s">
        <v>199</v>
      </c>
      <c r="D86" s="161"/>
      <c r="E86" s="162">
        <v>343.11784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127</v>
      </c>
      <c r="AH86" s="151">
        <v>5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75">
        <v>12</v>
      </c>
      <c r="B87" s="176" t="s">
        <v>200</v>
      </c>
      <c r="C87" s="192" t="s">
        <v>201</v>
      </c>
      <c r="D87" s="177" t="s">
        <v>119</v>
      </c>
      <c r="E87" s="178">
        <v>343.11784</v>
      </c>
      <c r="F87" s="179"/>
      <c r="G87" s="180">
        <f>ROUND(E87*F87,2)</f>
        <v>0</v>
      </c>
      <c r="H87" s="179"/>
      <c r="I87" s="180">
        <f>ROUND(E87*H87,2)</f>
        <v>0</v>
      </c>
      <c r="J87" s="179"/>
      <c r="K87" s="180">
        <f>ROUND(E87*J87,2)</f>
        <v>0</v>
      </c>
      <c r="L87" s="180">
        <v>21</v>
      </c>
      <c r="M87" s="180">
        <f>G87*(1+L87/100)</f>
        <v>0</v>
      </c>
      <c r="N87" s="180">
        <v>0</v>
      </c>
      <c r="O87" s="180">
        <f>ROUND(E87*N87,2)</f>
        <v>0</v>
      </c>
      <c r="P87" s="180">
        <v>0</v>
      </c>
      <c r="Q87" s="180">
        <f>ROUND(E87*P87,2)</f>
        <v>0</v>
      </c>
      <c r="R87" s="180" t="s">
        <v>120</v>
      </c>
      <c r="S87" s="180" t="s">
        <v>121</v>
      </c>
      <c r="T87" s="181" t="s">
        <v>122</v>
      </c>
      <c r="U87" s="160">
        <v>9.0000000000000011E-3</v>
      </c>
      <c r="V87" s="160">
        <f>ROUND(E87*U87,2)</f>
        <v>3.09</v>
      </c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123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3" t="s">
        <v>199</v>
      </c>
      <c r="D88" s="161"/>
      <c r="E88" s="162">
        <v>343.11784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127</v>
      </c>
      <c r="AH88" s="151">
        <v>5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175">
        <v>13</v>
      </c>
      <c r="B89" s="176" t="s">
        <v>202</v>
      </c>
      <c r="C89" s="192" t="s">
        <v>203</v>
      </c>
      <c r="D89" s="177" t="s">
        <v>119</v>
      </c>
      <c r="E89" s="178">
        <v>3.8720000000000003</v>
      </c>
      <c r="F89" s="179"/>
      <c r="G89" s="180">
        <f>ROUND(E89*F89,2)</f>
        <v>0</v>
      </c>
      <c r="H89" s="179"/>
      <c r="I89" s="180">
        <f>ROUND(E89*H89,2)</f>
        <v>0</v>
      </c>
      <c r="J89" s="179"/>
      <c r="K89" s="180">
        <f>ROUND(E89*J89,2)</f>
        <v>0</v>
      </c>
      <c r="L89" s="180">
        <v>21</v>
      </c>
      <c r="M89" s="180">
        <f>G89*(1+L89/100)</f>
        <v>0</v>
      </c>
      <c r="N89" s="180">
        <v>0</v>
      </c>
      <c r="O89" s="180">
        <f>ROUND(E89*N89,2)</f>
        <v>0</v>
      </c>
      <c r="P89" s="180">
        <v>0</v>
      </c>
      <c r="Q89" s="180">
        <f>ROUND(E89*P89,2)</f>
        <v>0</v>
      </c>
      <c r="R89" s="180" t="s">
        <v>120</v>
      </c>
      <c r="S89" s="180" t="s">
        <v>121</v>
      </c>
      <c r="T89" s="181" t="s">
        <v>122</v>
      </c>
      <c r="U89" s="160">
        <v>0.20200000000000001</v>
      </c>
      <c r="V89" s="160">
        <f>ROUND(E89*U89,2)</f>
        <v>0.78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55" t="s">
        <v>204</v>
      </c>
      <c r="D90" s="256"/>
      <c r="E90" s="256"/>
      <c r="F90" s="256"/>
      <c r="G90" s="256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53" t="s">
        <v>205</v>
      </c>
      <c r="D91" s="254"/>
      <c r="E91" s="254"/>
      <c r="F91" s="254"/>
      <c r="G91" s="254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206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3" t="s">
        <v>145</v>
      </c>
      <c r="D92" s="161"/>
      <c r="E92" s="162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3" t="s">
        <v>146</v>
      </c>
      <c r="D93" s="161"/>
      <c r="E93" s="162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93" t="s">
        <v>207</v>
      </c>
      <c r="D94" s="161"/>
      <c r="E94" s="162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3" t="s">
        <v>208</v>
      </c>
      <c r="D95" s="161"/>
      <c r="E95" s="162">
        <v>1.8720000000000001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93" t="s">
        <v>209</v>
      </c>
      <c r="D96" s="161"/>
      <c r="E96" s="162">
        <v>2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75">
        <v>14</v>
      </c>
      <c r="B97" s="176" t="s">
        <v>210</v>
      </c>
      <c r="C97" s="192" t="s">
        <v>211</v>
      </c>
      <c r="D97" s="177" t="s">
        <v>119</v>
      </c>
      <c r="E97" s="178">
        <v>24.64</v>
      </c>
      <c r="F97" s="179"/>
      <c r="G97" s="180">
        <f>ROUND(E97*F97,2)</f>
        <v>0</v>
      </c>
      <c r="H97" s="179"/>
      <c r="I97" s="180">
        <f>ROUND(E97*H97,2)</f>
        <v>0</v>
      </c>
      <c r="J97" s="179"/>
      <c r="K97" s="180">
        <f>ROUND(E97*J97,2)</f>
        <v>0</v>
      </c>
      <c r="L97" s="180">
        <v>21</v>
      </c>
      <c r="M97" s="180">
        <f>G97*(1+L97/100)</f>
        <v>0</v>
      </c>
      <c r="N97" s="180">
        <v>0</v>
      </c>
      <c r="O97" s="180">
        <f>ROUND(E97*N97,2)</f>
        <v>0</v>
      </c>
      <c r="P97" s="180">
        <v>0</v>
      </c>
      <c r="Q97" s="180">
        <f>ROUND(E97*P97,2)</f>
        <v>0</v>
      </c>
      <c r="R97" s="180" t="s">
        <v>120</v>
      </c>
      <c r="S97" s="180" t="s">
        <v>121</v>
      </c>
      <c r="T97" s="181" t="s">
        <v>122</v>
      </c>
      <c r="U97" s="160">
        <v>0.11600000000000001</v>
      </c>
      <c r="V97" s="160">
        <f>ROUND(E97*U97,2)</f>
        <v>2.86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55" t="s">
        <v>204</v>
      </c>
      <c r="D98" s="256"/>
      <c r="E98" s="256"/>
      <c r="F98" s="256"/>
      <c r="G98" s="256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125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53" t="s">
        <v>205</v>
      </c>
      <c r="D99" s="254"/>
      <c r="E99" s="254"/>
      <c r="F99" s="254"/>
      <c r="G99" s="254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206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3" t="s">
        <v>212</v>
      </c>
      <c r="D100" s="161"/>
      <c r="E100" s="162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127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58"/>
      <c r="B101" s="159"/>
      <c r="C101" s="193" t="s">
        <v>213</v>
      </c>
      <c r="D101" s="161"/>
      <c r="E101" s="162">
        <v>24.64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5">
        <v>15</v>
      </c>
      <c r="B102" s="176" t="s">
        <v>214</v>
      </c>
      <c r="C102" s="192" t="s">
        <v>215</v>
      </c>
      <c r="D102" s="177" t="s">
        <v>119</v>
      </c>
      <c r="E102" s="178">
        <v>1.4400000000000002</v>
      </c>
      <c r="F102" s="179"/>
      <c r="G102" s="180">
        <f>ROUND(E102*F102,2)</f>
        <v>0</v>
      </c>
      <c r="H102" s="179"/>
      <c r="I102" s="180">
        <f>ROUND(E102*H102,2)</f>
        <v>0</v>
      </c>
      <c r="J102" s="179"/>
      <c r="K102" s="180">
        <f>ROUND(E102*J102,2)</f>
        <v>0</v>
      </c>
      <c r="L102" s="180">
        <v>21</v>
      </c>
      <c r="M102" s="180">
        <f>G102*(1+L102/100)</f>
        <v>0</v>
      </c>
      <c r="N102" s="180">
        <v>1.7000000000000002</v>
      </c>
      <c r="O102" s="180">
        <f>ROUND(E102*N102,2)</f>
        <v>2.4500000000000002</v>
      </c>
      <c r="P102" s="180">
        <v>0</v>
      </c>
      <c r="Q102" s="180">
        <f>ROUND(E102*P102,2)</f>
        <v>0</v>
      </c>
      <c r="R102" s="180" t="s">
        <v>120</v>
      </c>
      <c r="S102" s="180" t="s">
        <v>121</v>
      </c>
      <c r="T102" s="181" t="s">
        <v>122</v>
      </c>
      <c r="U102" s="160">
        <v>1.5870000000000002</v>
      </c>
      <c r="V102" s="160">
        <f>ROUND(E102*U102,2)</f>
        <v>2.29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58"/>
      <c r="B103" s="159"/>
      <c r="C103" s="255" t="s">
        <v>216</v>
      </c>
      <c r="D103" s="256"/>
      <c r="E103" s="256"/>
      <c r="F103" s="256"/>
      <c r="G103" s="256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82" t="str">
        <f>C103</f>
        <v>sypaninou z vhodných hornin tř. 1 - 4 nebo materiálem připraveným podél výkopu ve vzdálenosti do 3 m od jeho kraje, pro jakoukoliv hloubku výkopu a jakoukoliv míru zhutnění,</v>
      </c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3" t="s">
        <v>145</v>
      </c>
      <c r="D104" s="161"/>
      <c r="E104" s="162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93" t="s">
        <v>217</v>
      </c>
      <c r="D105" s="161"/>
      <c r="E105" s="162">
        <v>1.4400000000000002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127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5">
        <v>16</v>
      </c>
      <c r="B106" s="176" t="s">
        <v>218</v>
      </c>
      <c r="C106" s="192" t="s">
        <v>219</v>
      </c>
      <c r="D106" s="177" t="s">
        <v>220</v>
      </c>
      <c r="E106" s="178">
        <v>849.30000000000007</v>
      </c>
      <c r="F106" s="179"/>
      <c r="G106" s="180">
        <f>ROUND(E106*F106,2)</f>
        <v>0</v>
      </c>
      <c r="H106" s="179"/>
      <c r="I106" s="180">
        <f>ROUND(E106*H106,2)</f>
        <v>0</v>
      </c>
      <c r="J106" s="179"/>
      <c r="K106" s="180">
        <f>ROUND(E106*J106,2)</f>
        <v>0</v>
      </c>
      <c r="L106" s="180">
        <v>21</v>
      </c>
      <c r="M106" s="180">
        <f>G106*(1+L106/100)</f>
        <v>0</v>
      </c>
      <c r="N106" s="180">
        <v>0</v>
      </c>
      <c r="O106" s="180">
        <f>ROUND(E106*N106,2)</f>
        <v>0</v>
      </c>
      <c r="P106" s="180">
        <v>0</v>
      </c>
      <c r="Q106" s="180">
        <f>ROUND(E106*P106,2)</f>
        <v>0</v>
      </c>
      <c r="R106" s="180" t="s">
        <v>120</v>
      </c>
      <c r="S106" s="180" t="s">
        <v>121</v>
      </c>
      <c r="T106" s="181" t="s">
        <v>122</v>
      </c>
      <c r="U106" s="160">
        <v>1.8000000000000002E-2</v>
      </c>
      <c r="V106" s="160">
        <f>ROUND(E106*U106,2)</f>
        <v>15.29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55" t="s">
        <v>221</v>
      </c>
      <c r="D107" s="256"/>
      <c r="E107" s="256"/>
      <c r="F107" s="256"/>
      <c r="G107" s="256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3" t="s">
        <v>222</v>
      </c>
      <c r="D108" s="161"/>
      <c r="E108" s="162">
        <v>836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127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93" t="s">
        <v>128</v>
      </c>
      <c r="D109" s="161"/>
      <c r="E109" s="162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127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3" t="s">
        <v>223</v>
      </c>
      <c r="D110" s="161"/>
      <c r="E110" s="162">
        <v>13.3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75">
        <v>17</v>
      </c>
      <c r="B111" s="176" t="s">
        <v>224</v>
      </c>
      <c r="C111" s="192" t="s">
        <v>225</v>
      </c>
      <c r="D111" s="177" t="s">
        <v>220</v>
      </c>
      <c r="E111" s="178">
        <v>123.2</v>
      </c>
      <c r="F111" s="179"/>
      <c r="G111" s="180">
        <f>ROUND(E111*F111,2)</f>
        <v>0</v>
      </c>
      <c r="H111" s="179"/>
      <c r="I111" s="180">
        <f>ROUND(E111*H111,2)</f>
        <v>0</v>
      </c>
      <c r="J111" s="179"/>
      <c r="K111" s="180">
        <f>ROUND(E111*J111,2)</f>
        <v>0</v>
      </c>
      <c r="L111" s="180">
        <v>21</v>
      </c>
      <c r="M111" s="180">
        <f>G111*(1+L111/100)</f>
        <v>0</v>
      </c>
      <c r="N111" s="180">
        <v>0</v>
      </c>
      <c r="O111" s="180">
        <f>ROUND(E111*N111,2)</f>
        <v>0</v>
      </c>
      <c r="P111" s="180">
        <v>0</v>
      </c>
      <c r="Q111" s="180">
        <f>ROUND(E111*P111,2)</f>
        <v>0</v>
      </c>
      <c r="R111" s="180" t="s">
        <v>120</v>
      </c>
      <c r="S111" s="180" t="s">
        <v>121</v>
      </c>
      <c r="T111" s="181" t="s">
        <v>122</v>
      </c>
      <c r="U111" s="160">
        <v>0.41600000000000004</v>
      </c>
      <c r="V111" s="160">
        <f>ROUND(E111*U111,2)</f>
        <v>51.25</v>
      </c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123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 x14ac:dyDescent="0.2">
      <c r="A112" s="158"/>
      <c r="B112" s="159"/>
      <c r="C112" s="255" t="s">
        <v>226</v>
      </c>
      <c r="D112" s="256"/>
      <c r="E112" s="256"/>
      <c r="F112" s="256"/>
      <c r="G112" s="256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82" t="str">
        <f>C112</f>
        <v>s případným nutným přemístěním hromad nebo dočasných skládek na místo potřeby ze vzdálenosti do 30 m, v rovině nebo ve svahu do 1 : 5,</v>
      </c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93" t="s">
        <v>212</v>
      </c>
      <c r="D113" s="161"/>
      <c r="E113" s="162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93" t="s">
        <v>227</v>
      </c>
      <c r="D114" s="161"/>
      <c r="E114" s="162">
        <v>123.2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5">
        <v>18</v>
      </c>
      <c r="B115" s="176" t="s">
        <v>228</v>
      </c>
      <c r="C115" s="192" t="s">
        <v>229</v>
      </c>
      <c r="D115" s="177" t="s">
        <v>230</v>
      </c>
      <c r="E115" s="178">
        <v>548.98854000000006</v>
      </c>
      <c r="F115" s="179"/>
      <c r="G115" s="180">
        <f>ROUND(E115*F115,2)</f>
        <v>0</v>
      </c>
      <c r="H115" s="179"/>
      <c r="I115" s="180">
        <f>ROUND(E115*H115,2)</f>
        <v>0</v>
      </c>
      <c r="J115" s="179"/>
      <c r="K115" s="180">
        <f>ROUND(E115*J115,2)</f>
        <v>0</v>
      </c>
      <c r="L115" s="180">
        <v>21</v>
      </c>
      <c r="M115" s="180">
        <f>G115*(1+L115/100)</f>
        <v>0</v>
      </c>
      <c r="N115" s="180">
        <v>0</v>
      </c>
      <c r="O115" s="180">
        <f>ROUND(E115*N115,2)</f>
        <v>0</v>
      </c>
      <c r="P115" s="180">
        <v>0</v>
      </c>
      <c r="Q115" s="180">
        <f>ROUND(E115*P115,2)</f>
        <v>0</v>
      </c>
      <c r="R115" s="180" t="s">
        <v>120</v>
      </c>
      <c r="S115" s="180" t="s">
        <v>121</v>
      </c>
      <c r="T115" s="181" t="s">
        <v>122</v>
      </c>
      <c r="U115" s="160">
        <v>0</v>
      </c>
      <c r="V115" s="160">
        <f>ROUND(E115*U115,2)</f>
        <v>0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123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51" t="s">
        <v>231</v>
      </c>
      <c r="D116" s="252"/>
      <c r="E116" s="252"/>
      <c r="F116" s="252"/>
      <c r="G116" s="252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206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82" t="str">
        <f>C116</f>
        <v>průměrná cena - zhotovitel si v jednotkové ceně zohlední případný odprodej sejmuté ornice k dalšímu využití</v>
      </c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3" t="s">
        <v>232</v>
      </c>
      <c r="D117" s="161"/>
      <c r="E117" s="162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127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3" t="s">
        <v>233</v>
      </c>
      <c r="D118" s="161"/>
      <c r="E118" s="162">
        <v>548.98854000000006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127</v>
      </c>
      <c r="AH118" s="151">
        <v>5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5">
        <v>19</v>
      </c>
      <c r="B119" s="176" t="s">
        <v>234</v>
      </c>
      <c r="C119" s="192" t="s">
        <v>235</v>
      </c>
      <c r="D119" s="177" t="s">
        <v>220</v>
      </c>
      <c r="E119" s="178">
        <v>123.2</v>
      </c>
      <c r="F119" s="179"/>
      <c r="G119" s="180">
        <f>ROUND(E119*F119,2)</f>
        <v>0</v>
      </c>
      <c r="H119" s="179"/>
      <c r="I119" s="180">
        <f>ROUND(E119*H119,2)</f>
        <v>0</v>
      </c>
      <c r="J119" s="179"/>
      <c r="K119" s="180">
        <f>ROUND(E119*J119,2)</f>
        <v>0</v>
      </c>
      <c r="L119" s="180">
        <v>21</v>
      </c>
      <c r="M119" s="180">
        <f>G119*(1+L119/100)</f>
        <v>0</v>
      </c>
      <c r="N119" s="180">
        <v>3.0000000000000001E-5</v>
      </c>
      <c r="O119" s="180">
        <f>ROUND(E119*N119,2)</f>
        <v>0</v>
      </c>
      <c r="P119" s="180">
        <v>0</v>
      </c>
      <c r="Q119" s="180">
        <f>ROUND(E119*P119,2)</f>
        <v>0</v>
      </c>
      <c r="R119" s="180" t="s">
        <v>236</v>
      </c>
      <c r="S119" s="180" t="s">
        <v>121</v>
      </c>
      <c r="T119" s="181" t="s">
        <v>237</v>
      </c>
      <c r="U119" s="160">
        <v>0</v>
      </c>
      <c r="V119" s="160">
        <f>ROUND(E119*U119,2)</f>
        <v>0</v>
      </c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238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3" t="s">
        <v>239</v>
      </c>
      <c r="D120" s="161"/>
      <c r="E120" s="162">
        <v>123.2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127</v>
      </c>
      <c r="AH120" s="151">
        <v>5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9" t="s">
        <v>115</v>
      </c>
      <c r="B121" s="170" t="s">
        <v>70</v>
      </c>
      <c r="C121" s="191" t="s">
        <v>71</v>
      </c>
      <c r="D121" s="171"/>
      <c r="E121" s="172"/>
      <c r="F121" s="173"/>
      <c r="G121" s="173">
        <f>SUMIF(AG122:AG139,"&lt;&gt;NOR",G122:G139)</f>
        <v>0</v>
      </c>
      <c r="H121" s="173"/>
      <c r="I121" s="173">
        <f>SUM(I122:I139)</f>
        <v>0</v>
      </c>
      <c r="J121" s="173"/>
      <c r="K121" s="173">
        <f>SUM(K122:K139)</f>
        <v>0</v>
      </c>
      <c r="L121" s="173"/>
      <c r="M121" s="173">
        <f>SUM(M122:M139)</f>
        <v>0</v>
      </c>
      <c r="N121" s="173"/>
      <c r="O121" s="173">
        <f>SUM(O122:O139)</f>
        <v>99.78</v>
      </c>
      <c r="P121" s="173"/>
      <c r="Q121" s="173">
        <f>SUM(Q122:Q139)</f>
        <v>0</v>
      </c>
      <c r="R121" s="173"/>
      <c r="S121" s="173"/>
      <c r="T121" s="174"/>
      <c r="U121" s="168"/>
      <c r="V121" s="168">
        <f>SUM(V122:V139)</f>
        <v>46.39</v>
      </c>
      <c r="W121" s="168"/>
      <c r="AG121" t="s">
        <v>116</v>
      </c>
    </row>
    <row r="122" spans="1:60" outlineLevel="1" x14ac:dyDescent="0.2">
      <c r="A122" s="175">
        <v>20</v>
      </c>
      <c r="B122" s="176" t="s">
        <v>240</v>
      </c>
      <c r="C122" s="192" t="s">
        <v>241</v>
      </c>
      <c r="D122" s="177" t="s">
        <v>119</v>
      </c>
      <c r="E122" s="178">
        <v>31.605300000000003</v>
      </c>
      <c r="F122" s="179"/>
      <c r="G122" s="180">
        <f>ROUND(E122*F122,2)</f>
        <v>0</v>
      </c>
      <c r="H122" s="179"/>
      <c r="I122" s="180">
        <f>ROUND(E122*H122,2)</f>
        <v>0</v>
      </c>
      <c r="J122" s="179"/>
      <c r="K122" s="180">
        <f>ROUND(E122*J122,2)</f>
        <v>0</v>
      </c>
      <c r="L122" s="180">
        <v>21</v>
      </c>
      <c r="M122" s="180">
        <f>G122*(1+L122/100)</f>
        <v>0</v>
      </c>
      <c r="N122" s="180">
        <v>1.6300000000000001</v>
      </c>
      <c r="O122" s="180">
        <f>ROUND(E122*N122,2)</f>
        <v>51.52</v>
      </c>
      <c r="P122" s="180">
        <v>0</v>
      </c>
      <c r="Q122" s="180">
        <f>ROUND(E122*P122,2)</f>
        <v>0</v>
      </c>
      <c r="R122" s="180" t="s">
        <v>242</v>
      </c>
      <c r="S122" s="180" t="s">
        <v>121</v>
      </c>
      <c r="T122" s="181" t="s">
        <v>122</v>
      </c>
      <c r="U122" s="160">
        <v>0.92</v>
      </c>
      <c r="V122" s="160">
        <f>ROUND(E122*U122,2)</f>
        <v>29.08</v>
      </c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123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55" t="s">
        <v>243</v>
      </c>
      <c r="D123" s="256"/>
      <c r="E123" s="256"/>
      <c r="F123" s="256"/>
      <c r="G123" s="256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125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53" t="s">
        <v>244</v>
      </c>
      <c r="D124" s="254"/>
      <c r="E124" s="254"/>
      <c r="F124" s="254"/>
      <c r="G124" s="254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206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93" t="s">
        <v>145</v>
      </c>
      <c r="D125" s="161"/>
      <c r="E125" s="162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93" t="s">
        <v>146</v>
      </c>
      <c r="D126" s="161"/>
      <c r="E126" s="162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127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93" t="s">
        <v>245</v>
      </c>
      <c r="D127" s="161"/>
      <c r="E127" s="162">
        <v>16.560000000000002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127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93" t="s">
        <v>246</v>
      </c>
      <c r="D128" s="161"/>
      <c r="E128" s="162">
        <v>15.045300000000001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5">
        <v>21</v>
      </c>
      <c r="B129" s="176" t="s">
        <v>247</v>
      </c>
      <c r="C129" s="192" t="s">
        <v>248</v>
      </c>
      <c r="D129" s="177" t="s">
        <v>249</v>
      </c>
      <c r="E129" s="178">
        <v>144</v>
      </c>
      <c r="F129" s="179"/>
      <c r="G129" s="180">
        <f>ROUND(E129*F129,2)</f>
        <v>0</v>
      </c>
      <c r="H129" s="179"/>
      <c r="I129" s="180">
        <f>ROUND(E129*H129,2)</f>
        <v>0</v>
      </c>
      <c r="J129" s="179"/>
      <c r="K129" s="180">
        <f>ROUND(E129*J129,2)</f>
        <v>0</v>
      </c>
      <c r="L129" s="180">
        <v>21</v>
      </c>
      <c r="M129" s="180">
        <f>G129*(1+L129/100)</f>
        <v>0</v>
      </c>
      <c r="N129" s="180">
        <v>5.6500000000000005E-3</v>
      </c>
      <c r="O129" s="180">
        <f>ROUND(E129*N129,2)</f>
        <v>0.81</v>
      </c>
      <c r="P129" s="180">
        <v>0</v>
      </c>
      <c r="Q129" s="180">
        <f>ROUND(E129*P129,2)</f>
        <v>0</v>
      </c>
      <c r="R129" s="180" t="s">
        <v>242</v>
      </c>
      <c r="S129" s="180" t="s">
        <v>121</v>
      </c>
      <c r="T129" s="181" t="s">
        <v>122</v>
      </c>
      <c r="U129" s="160">
        <v>0.05</v>
      </c>
      <c r="V129" s="160">
        <f>ROUND(E129*U129,2)</f>
        <v>7.2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123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93" t="s">
        <v>145</v>
      </c>
      <c r="D130" s="161"/>
      <c r="E130" s="162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127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93" t="s">
        <v>250</v>
      </c>
      <c r="D131" s="161"/>
      <c r="E131" s="162">
        <v>144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75">
        <v>22</v>
      </c>
      <c r="B132" s="176" t="s">
        <v>251</v>
      </c>
      <c r="C132" s="192" t="s">
        <v>252</v>
      </c>
      <c r="D132" s="177" t="s">
        <v>249</v>
      </c>
      <c r="E132" s="178">
        <v>22.900000000000002</v>
      </c>
      <c r="F132" s="179"/>
      <c r="G132" s="180">
        <f>ROUND(E132*F132,2)</f>
        <v>0</v>
      </c>
      <c r="H132" s="179"/>
      <c r="I132" s="180">
        <f>ROUND(E132*H132,2)</f>
        <v>0</v>
      </c>
      <c r="J132" s="179"/>
      <c r="K132" s="180">
        <f>ROUND(E132*J132,2)</f>
        <v>0</v>
      </c>
      <c r="L132" s="180">
        <v>21</v>
      </c>
      <c r="M132" s="180">
        <f>G132*(1+L132/100)</f>
        <v>0</v>
      </c>
      <c r="N132" s="180">
        <v>4.9000000000000009E-4</v>
      </c>
      <c r="O132" s="180">
        <f>ROUND(E132*N132,2)</f>
        <v>0.01</v>
      </c>
      <c r="P132" s="180">
        <v>0</v>
      </c>
      <c r="Q132" s="180">
        <f>ROUND(E132*P132,2)</f>
        <v>0</v>
      </c>
      <c r="R132" s="180" t="s">
        <v>242</v>
      </c>
      <c r="S132" s="180" t="s">
        <v>121</v>
      </c>
      <c r="T132" s="181" t="s">
        <v>122</v>
      </c>
      <c r="U132" s="160">
        <v>0.05</v>
      </c>
      <c r="V132" s="160">
        <f>ROUND(E132*U132,2)</f>
        <v>1.1499999999999999</v>
      </c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123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93" t="s">
        <v>145</v>
      </c>
      <c r="D133" s="161"/>
      <c r="E133" s="162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127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93" t="s">
        <v>253</v>
      </c>
      <c r="D134" s="161"/>
      <c r="E134" s="162">
        <v>22.900000000000002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5">
        <v>23</v>
      </c>
      <c r="B135" s="176" t="s">
        <v>254</v>
      </c>
      <c r="C135" s="192" t="s">
        <v>255</v>
      </c>
      <c r="D135" s="177" t="s">
        <v>119</v>
      </c>
      <c r="E135" s="178">
        <v>18.786600000000004</v>
      </c>
      <c r="F135" s="179"/>
      <c r="G135" s="180">
        <f>ROUND(E135*F135,2)</f>
        <v>0</v>
      </c>
      <c r="H135" s="179"/>
      <c r="I135" s="180">
        <f>ROUND(E135*H135,2)</f>
        <v>0</v>
      </c>
      <c r="J135" s="179"/>
      <c r="K135" s="180">
        <f>ROUND(E135*J135,2)</f>
        <v>0</v>
      </c>
      <c r="L135" s="180">
        <v>21</v>
      </c>
      <c r="M135" s="180">
        <f>G135*(1+L135/100)</f>
        <v>0</v>
      </c>
      <c r="N135" s="180">
        <v>2.5250000000000004</v>
      </c>
      <c r="O135" s="180">
        <f>ROUND(E135*N135,2)</f>
        <v>47.44</v>
      </c>
      <c r="P135" s="180">
        <v>0</v>
      </c>
      <c r="Q135" s="180">
        <f>ROUND(E135*P135,2)</f>
        <v>0</v>
      </c>
      <c r="R135" s="180" t="s">
        <v>256</v>
      </c>
      <c r="S135" s="180" t="s">
        <v>121</v>
      </c>
      <c r="T135" s="181" t="s">
        <v>122</v>
      </c>
      <c r="U135" s="160">
        <v>0.47700000000000004</v>
      </c>
      <c r="V135" s="160">
        <f>ROUND(E135*U135,2)</f>
        <v>8.9600000000000009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123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93" t="s">
        <v>138</v>
      </c>
      <c r="D136" s="161"/>
      <c r="E136" s="162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127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93" t="s">
        <v>257</v>
      </c>
      <c r="D137" s="161"/>
      <c r="E137" s="162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93" t="s">
        <v>258</v>
      </c>
      <c r="D138" s="161"/>
      <c r="E138" s="162">
        <v>1.8522000000000001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127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93" t="s">
        <v>259</v>
      </c>
      <c r="D139" s="161"/>
      <c r="E139" s="162">
        <v>16.9344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127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x14ac:dyDescent="0.2">
      <c r="A140" s="169" t="s">
        <v>115</v>
      </c>
      <c r="B140" s="170" t="s">
        <v>72</v>
      </c>
      <c r="C140" s="191" t="s">
        <v>73</v>
      </c>
      <c r="D140" s="171"/>
      <c r="E140" s="172"/>
      <c r="F140" s="173"/>
      <c r="G140" s="173">
        <f>SUMIF(AG141:AG153,"&lt;&gt;NOR",G141:G153)</f>
        <v>0</v>
      </c>
      <c r="H140" s="173"/>
      <c r="I140" s="173">
        <f>SUM(I141:I153)</f>
        <v>0</v>
      </c>
      <c r="J140" s="173"/>
      <c r="K140" s="173">
        <f>SUM(K141:K153)</f>
        <v>0</v>
      </c>
      <c r="L140" s="173"/>
      <c r="M140" s="173">
        <f>SUM(M141:M153)</f>
        <v>0</v>
      </c>
      <c r="N140" s="173"/>
      <c r="O140" s="173">
        <f>SUM(O141:O153)</f>
        <v>23.53</v>
      </c>
      <c r="P140" s="173"/>
      <c r="Q140" s="173">
        <f>SUM(Q141:Q153)</f>
        <v>0</v>
      </c>
      <c r="R140" s="173"/>
      <c r="S140" s="173"/>
      <c r="T140" s="174"/>
      <c r="U140" s="168"/>
      <c r="V140" s="168">
        <f>SUM(V141:V153)</f>
        <v>20.68</v>
      </c>
      <c r="W140" s="168"/>
      <c r="AG140" t="s">
        <v>116</v>
      </c>
    </row>
    <row r="141" spans="1:60" outlineLevel="1" x14ac:dyDescent="0.2">
      <c r="A141" s="175">
        <v>24</v>
      </c>
      <c r="B141" s="176" t="s">
        <v>260</v>
      </c>
      <c r="C141" s="192" t="s">
        <v>261</v>
      </c>
      <c r="D141" s="177" t="s">
        <v>119</v>
      </c>
      <c r="E141" s="178">
        <v>11.748000000000001</v>
      </c>
      <c r="F141" s="179"/>
      <c r="G141" s="180">
        <f>ROUND(E141*F141,2)</f>
        <v>0</v>
      </c>
      <c r="H141" s="179"/>
      <c r="I141" s="180">
        <f>ROUND(E141*H141,2)</f>
        <v>0</v>
      </c>
      <c r="J141" s="179"/>
      <c r="K141" s="180">
        <f>ROUND(E141*J141,2)</f>
        <v>0</v>
      </c>
      <c r="L141" s="180">
        <v>21</v>
      </c>
      <c r="M141" s="180">
        <f>G141*(1+L141/100)</f>
        <v>0</v>
      </c>
      <c r="N141" s="180">
        <v>1.8907700000000001</v>
      </c>
      <c r="O141" s="180">
        <f>ROUND(E141*N141,2)</f>
        <v>22.21</v>
      </c>
      <c r="P141" s="180">
        <v>0</v>
      </c>
      <c r="Q141" s="180">
        <f>ROUND(E141*P141,2)</f>
        <v>0</v>
      </c>
      <c r="R141" s="180" t="s">
        <v>262</v>
      </c>
      <c r="S141" s="180" t="s">
        <v>121</v>
      </c>
      <c r="T141" s="181" t="s">
        <v>122</v>
      </c>
      <c r="U141" s="160">
        <v>1.6950000000000001</v>
      </c>
      <c r="V141" s="160">
        <f>ROUND(E141*U141,2)</f>
        <v>19.91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123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55" t="s">
        <v>263</v>
      </c>
      <c r="D142" s="256"/>
      <c r="E142" s="256"/>
      <c r="F142" s="256"/>
      <c r="G142" s="256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125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93" t="s">
        <v>145</v>
      </c>
      <c r="D143" s="161"/>
      <c r="E143" s="162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193" t="s">
        <v>146</v>
      </c>
      <c r="D144" s="161"/>
      <c r="E144" s="162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127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93" t="s">
        <v>264</v>
      </c>
      <c r="D145" s="161"/>
      <c r="E145" s="162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127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93" t="s">
        <v>265</v>
      </c>
      <c r="D146" s="161"/>
      <c r="E146" s="162">
        <v>8.64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93" t="s">
        <v>266</v>
      </c>
      <c r="D147" s="161"/>
      <c r="E147" s="162">
        <v>2.7480000000000002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127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94" t="s">
        <v>179</v>
      </c>
      <c r="D148" s="163"/>
      <c r="E148" s="164">
        <v>11.388000000000002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127</v>
      </c>
      <c r="AH148" s="151">
        <v>1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93" t="s">
        <v>267</v>
      </c>
      <c r="D149" s="161"/>
      <c r="E149" s="162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93" t="s">
        <v>268</v>
      </c>
      <c r="D150" s="161"/>
      <c r="E150" s="162">
        <v>0.36000000000000004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127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ht="22.5" outlineLevel="1" x14ac:dyDescent="0.2">
      <c r="A151" s="175">
        <v>25</v>
      </c>
      <c r="B151" s="176" t="s">
        <v>269</v>
      </c>
      <c r="C151" s="192" t="s">
        <v>270</v>
      </c>
      <c r="D151" s="177" t="s">
        <v>119</v>
      </c>
      <c r="E151" s="178">
        <v>0.52800000000000002</v>
      </c>
      <c r="F151" s="179"/>
      <c r="G151" s="180">
        <f>ROUND(E151*F151,2)</f>
        <v>0</v>
      </c>
      <c r="H151" s="179"/>
      <c r="I151" s="180">
        <f>ROUND(E151*H151,2)</f>
        <v>0</v>
      </c>
      <c r="J151" s="179"/>
      <c r="K151" s="180">
        <f>ROUND(E151*J151,2)</f>
        <v>0</v>
      </c>
      <c r="L151" s="180">
        <v>21</v>
      </c>
      <c r="M151" s="180">
        <f>G151*(1+L151/100)</f>
        <v>0</v>
      </c>
      <c r="N151" s="180">
        <v>2.5</v>
      </c>
      <c r="O151" s="180">
        <f>ROUND(E151*N151,2)</f>
        <v>1.32</v>
      </c>
      <c r="P151" s="180">
        <v>0</v>
      </c>
      <c r="Q151" s="180">
        <f>ROUND(E151*P151,2)</f>
        <v>0</v>
      </c>
      <c r="R151" s="180" t="s">
        <v>262</v>
      </c>
      <c r="S151" s="180" t="s">
        <v>121</v>
      </c>
      <c r="T151" s="181" t="s">
        <v>122</v>
      </c>
      <c r="U151" s="160">
        <v>1.4490000000000001</v>
      </c>
      <c r="V151" s="160">
        <f>ROUND(E151*U151,2)</f>
        <v>0.77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123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55" t="s">
        <v>271</v>
      </c>
      <c r="D152" s="256"/>
      <c r="E152" s="256"/>
      <c r="F152" s="256"/>
      <c r="G152" s="256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125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93" t="s">
        <v>272</v>
      </c>
      <c r="D153" s="161"/>
      <c r="E153" s="162">
        <v>0.52800000000000002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127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x14ac:dyDescent="0.2">
      <c r="A154" s="169" t="s">
        <v>115</v>
      </c>
      <c r="B154" s="170" t="s">
        <v>74</v>
      </c>
      <c r="C154" s="191" t="s">
        <v>75</v>
      </c>
      <c r="D154" s="171"/>
      <c r="E154" s="172"/>
      <c r="F154" s="173"/>
      <c r="G154" s="173">
        <f>SUMIF(AG155:AG204,"&lt;&gt;NOR",G155:G204)</f>
        <v>0</v>
      </c>
      <c r="H154" s="173"/>
      <c r="I154" s="173">
        <f>SUM(I155:I204)</f>
        <v>0</v>
      </c>
      <c r="J154" s="173"/>
      <c r="K154" s="173">
        <f>SUM(K155:K204)</f>
        <v>0</v>
      </c>
      <c r="L154" s="173"/>
      <c r="M154" s="173">
        <f>SUM(M155:M204)</f>
        <v>0</v>
      </c>
      <c r="N154" s="173"/>
      <c r="O154" s="173">
        <f>SUM(O155:O204)</f>
        <v>801.53</v>
      </c>
      <c r="P154" s="173"/>
      <c r="Q154" s="173">
        <f>SUM(Q155:Q204)</f>
        <v>0</v>
      </c>
      <c r="R154" s="173"/>
      <c r="S154" s="173"/>
      <c r="T154" s="174"/>
      <c r="U154" s="168"/>
      <c r="V154" s="168">
        <f>SUM(V155:V204)</f>
        <v>281.85000000000002</v>
      </c>
      <c r="W154" s="168"/>
      <c r="AG154" t="s">
        <v>116</v>
      </c>
    </row>
    <row r="155" spans="1:60" ht="22.5" outlineLevel="1" x14ac:dyDescent="0.2">
      <c r="A155" s="175">
        <v>26</v>
      </c>
      <c r="B155" s="176" t="s">
        <v>273</v>
      </c>
      <c r="C155" s="192" t="s">
        <v>274</v>
      </c>
      <c r="D155" s="177" t="s">
        <v>220</v>
      </c>
      <c r="E155" s="178">
        <v>13.3</v>
      </c>
      <c r="F155" s="179"/>
      <c r="G155" s="180">
        <f>ROUND(E155*F155,2)</f>
        <v>0</v>
      </c>
      <c r="H155" s="179"/>
      <c r="I155" s="180">
        <f>ROUND(E155*H155,2)</f>
        <v>0</v>
      </c>
      <c r="J155" s="179"/>
      <c r="K155" s="180">
        <f>ROUND(E155*J155,2)</f>
        <v>0</v>
      </c>
      <c r="L155" s="180">
        <v>21</v>
      </c>
      <c r="M155" s="180">
        <f>G155*(1+L155/100)</f>
        <v>0</v>
      </c>
      <c r="N155" s="180">
        <v>0.28800000000000003</v>
      </c>
      <c r="O155" s="180">
        <f>ROUND(E155*N155,2)</f>
        <v>3.83</v>
      </c>
      <c r="P155" s="180">
        <v>0</v>
      </c>
      <c r="Q155" s="180">
        <f>ROUND(E155*P155,2)</f>
        <v>0</v>
      </c>
      <c r="R155" s="180" t="s">
        <v>275</v>
      </c>
      <c r="S155" s="180" t="s">
        <v>121</v>
      </c>
      <c r="T155" s="181" t="s">
        <v>122</v>
      </c>
      <c r="U155" s="160">
        <v>2.3000000000000003E-2</v>
      </c>
      <c r="V155" s="160">
        <f>ROUND(E155*U155,2)</f>
        <v>0.31</v>
      </c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123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193" t="s">
        <v>128</v>
      </c>
      <c r="D156" s="161"/>
      <c r="E156" s="162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127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193" t="s">
        <v>276</v>
      </c>
      <c r="D157" s="161"/>
      <c r="E157" s="162">
        <v>13.3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127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 x14ac:dyDescent="0.2">
      <c r="A158" s="175">
        <v>27</v>
      </c>
      <c r="B158" s="176" t="s">
        <v>277</v>
      </c>
      <c r="C158" s="192" t="s">
        <v>278</v>
      </c>
      <c r="D158" s="177" t="s">
        <v>220</v>
      </c>
      <c r="E158" s="178">
        <v>1453.3000000000002</v>
      </c>
      <c r="F158" s="179"/>
      <c r="G158" s="180">
        <f>ROUND(E158*F158,2)</f>
        <v>0</v>
      </c>
      <c r="H158" s="179"/>
      <c r="I158" s="180">
        <f>ROUND(E158*H158,2)</f>
        <v>0</v>
      </c>
      <c r="J158" s="179"/>
      <c r="K158" s="180">
        <f>ROUND(E158*J158,2)</f>
        <v>0</v>
      </c>
      <c r="L158" s="180">
        <v>21</v>
      </c>
      <c r="M158" s="180">
        <f>G158*(1+L158/100)</f>
        <v>0</v>
      </c>
      <c r="N158" s="180">
        <v>0.441</v>
      </c>
      <c r="O158" s="180">
        <f>ROUND(E158*N158,2)</f>
        <v>640.91</v>
      </c>
      <c r="P158" s="180">
        <v>0</v>
      </c>
      <c r="Q158" s="180">
        <f>ROUND(E158*P158,2)</f>
        <v>0</v>
      </c>
      <c r="R158" s="180" t="s">
        <v>275</v>
      </c>
      <c r="S158" s="180" t="s">
        <v>121</v>
      </c>
      <c r="T158" s="181" t="s">
        <v>122</v>
      </c>
      <c r="U158" s="160">
        <v>2.9000000000000001E-2</v>
      </c>
      <c r="V158" s="160">
        <f>ROUND(E158*U158,2)</f>
        <v>42.15</v>
      </c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123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51" t="s">
        <v>279</v>
      </c>
      <c r="D159" s="252"/>
      <c r="E159" s="252"/>
      <c r="F159" s="252"/>
      <c r="G159" s="252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206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53" t="s">
        <v>280</v>
      </c>
      <c r="D160" s="254"/>
      <c r="E160" s="254"/>
      <c r="F160" s="254"/>
      <c r="G160" s="254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206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93" t="s">
        <v>212</v>
      </c>
      <c r="D161" s="161"/>
      <c r="E161" s="162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127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193" t="s">
        <v>281</v>
      </c>
      <c r="D162" s="161"/>
      <c r="E162" s="162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127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93" t="s">
        <v>282</v>
      </c>
      <c r="D163" s="161"/>
      <c r="E163" s="162">
        <v>720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127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193" t="s">
        <v>283</v>
      </c>
      <c r="D164" s="161"/>
      <c r="E164" s="162">
        <v>720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127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194" t="s">
        <v>179</v>
      </c>
      <c r="D165" s="163"/>
      <c r="E165" s="164">
        <v>1440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127</v>
      </c>
      <c r="AH165" s="151">
        <v>1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193" t="s">
        <v>128</v>
      </c>
      <c r="D166" s="161"/>
      <c r="E166" s="162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127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193" t="s">
        <v>276</v>
      </c>
      <c r="D167" s="161"/>
      <c r="E167" s="162">
        <v>13.3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127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194" t="s">
        <v>179</v>
      </c>
      <c r="D168" s="163"/>
      <c r="E168" s="164">
        <v>13.3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127</v>
      </c>
      <c r="AH168" s="151">
        <v>1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75">
        <v>28</v>
      </c>
      <c r="B169" s="176" t="s">
        <v>284</v>
      </c>
      <c r="C169" s="192" t="s">
        <v>285</v>
      </c>
      <c r="D169" s="177" t="s">
        <v>220</v>
      </c>
      <c r="E169" s="178">
        <v>13.3</v>
      </c>
      <c r="F169" s="179"/>
      <c r="G169" s="180">
        <f>ROUND(E169*F169,2)</f>
        <v>0</v>
      </c>
      <c r="H169" s="179"/>
      <c r="I169" s="180">
        <f>ROUND(E169*H169,2)</f>
        <v>0</v>
      </c>
      <c r="J169" s="179"/>
      <c r="K169" s="180">
        <f>ROUND(E169*J169,2)</f>
        <v>0</v>
      </c>
      <c r="L169" s="180">
        <v>21</v>
      </c>
      <c r="M169" s="180">
        <f>G169*(1+L169/100)</f>
        <v>0</v>
      </c>
      <c r="N169" s="180">
        <v>7.3900000000000007E-2</v>
      </c>
      <c r="O169" s="180">
        <f>ROUND(E169*N169,2)</f>
        <v>0.98</v>
      </c>
      <c r="P169" s="180">
        <v>0</v>
      </c>
      <c r="Q169" s="180">
        <f>ROUND(E169*P169,2)</f>
        <v>0</v>
      </c>
      <c r="R169" s="180" t="s">
        <v>275</v>
      </c>
      <c r="S169" s="180" t="s">
        <v>121</v>
      </c>
      <c r="T169" s="181" t="s">
        <v>122</v>
      </c>
      <c r="U169" s="160">
        <v>0.45200000000000001</v>
      </c>
      <c r="V169" s="160">
        <f>ROUND(E169*U169,2)</f>
        <v>6.01</v>
      </c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123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 x14ac:dyDescent="0.2">
      <c r="A170" s="158"/>
      <c r="B170" s="159"/>
      <c r="C170" s="255" t="s">
        <v>286</v>
      </c>
      <c r="D170" s="256"/>
      <c r="E170" s="256"/>
      <c r="F170" s="256"/>
      <c r="G170" s="256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125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82" t="str">
        <f>C170</f>
        <v>s provedením lože z kameniva drceného, s vyplněním spár, s dvojitým hutněním a se smetením přebytečného materiálu na krajnici. S dodáním hmot pro lože a výplň spár.</v>
      </c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193" t="s">
        <v>128</v>
      </c>
      <c r="D171" s="161"/>
      <c r="E171" s="162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127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193" t="s">
        <v>276</v>
      </c>
      <c r="D172" s="161"/>
      <c r="E172" s="162">
        <v>13.3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127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75">
        <v>29</v>
      </c>
      <c r="B173" s="176" t="s">
        <v>287</v>
      </c>
      <c r="C173" s="192" t="s">
        <v>288</v>
      </c>
      <c r="D173" s="177" t="s">
        <v>249</v>
      </c>
      <c r="E173" s="178">
        <v>2.8000000000000003</v>
      </c>
      <c r="F173" s="179"/>
      <c r="G173" s="180">
        <f>ROUND(E173*F173,2)</f>
        <v>0</v>
      </c>
      <c r="H173" s="179"/>
      <c r="I173" s="180">
        <f>ROUND(E173*H173,2)</f>
        <v>0</v>
      </c>
      <c r="J173" s="179"/>
      <c r="K173" s="180">
        <f>ROUND(E173*J173,2)</f>
        <v>0</v>
      </c>
      <c r="L173" s="180">
        <v>21</v>
      </c>
      <c r="M173" s="180">
        <f>G173*(1+L173/100)</f>
        <v>0</v>
      </c>
      <c r="N173" s="180">
        <v>3.3000000000000005E-4</v>
      </c>
      <c r="O173" s="180">
        <f>ROUND(E173*N173,2)</f>
        <v>0</v>
      </c>
      <c r="P173" s="180">
        <v>0</v>
      </c>
      <c r="Q173" s="180">
        <f>ROUND(E173*P173,2)</f>
        <v>0</v>
      </c>
      <c r="R173" s="180" t="s">
        <v>275</v>
      </c>
      <c r="S173" s="180" t="s">
        <v>121</v>
      </c>
      <c r="T173" s="181" t="s">
        <v>122</v>
      </c>
      <c r="U173" s="160">
        <v>0.41000000000000003</v>
      </c>
      <c r="V173" s="160">
        <f>ROUND(E173*U173,2)</f>
        <v>1.1499999999999999</v>
      </c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123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193" t="s">
        <v>128</v>
      </c>
      <c r="D174" s="161"/>
      <c r="E174" s="162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127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193" t="s">
        <v>289</v>
      </c>
      <c r="D175" s="161"/>
      <c r="E175" s="162">
        <v>2.8000000000000003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127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33.75" outlineLevel="1" x14ac:dyDescent="0.2">
      <c r="A176" s="175">
        <v>30</v>
      </c>
      <c r="B176" s="176" t="s">
        <v>290</v>
      </c>
      <c r="C176" s="192" t="s">
        <v>291</v>
      </c>
      <c r="D176" s="177" t="s">
        <v>292</v>
      </c>
      <c r="E176" s="178">
        <v>3</v>
      </c>
      <c r="F176" s="179"/>
      <c r="G176" s="180">
        <f>ROUND(E176*F176,2)</f>
        <v>0</v>
      </c>
      <c r="H176" s="179"/>
      <c r="I176" s="180">
        <f>ROUND(E176*H176,2)</f>
        <v>0</v>
      </c>
      <c r="J176" s="179"/>
      <c r="K176" s="180">
        <f>ROUND(E176*J176,2)</f>
        <v>0</v>
      </c>
      <c r="L176" s="180">
        <v>21</v>
      </c>
      <c r="M176" s="180">
        <f>G176*(1+L176/100)</f>
        <v>0</v>
      </c>
      <c r="N176" s="180">
        <v>4.5930000000000006E-2</v>
      </c>
      <c r="O176" s="180">
        <f>ROUND(E176*N176,2)</f>
        <v>0.14000000000000001</v>
      </c>
      <c r="P176" s="180">
        <v>0</v>
      </c>
      <c r="Q176" s="180">
        <f>ROUND(E176*P176,2)</f>
        <v>0</v>
      </c>
      <c r="R176" s="180" t="s">
        <v>275</v>
      </c>
      <c r="S176" s="180" t="s">
        <v>121</v>
      </c>
      <c r="T176" s="181" t="s">
        <v>122</v>
      </c>
      <c r="U176" s="160">
        <v>0.18990000000000001</v>
      </c>
      <c r="V176" s="160">
        <f>ROUND(E176*U176,2)</f>
        <v>0.56999999999999995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123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251" t="s">
        <v>293</v>
      </c>
      <c r="D177" s="252"/>
      <c r="E177" s="252"/>
      <c r="F177" s="252"/>
      <c r="G177" s="252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206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193" t="s">
        <v>128</v>
      </c>
      <c r="D178" s="161"/>
      <c r="E178" s="162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127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193" t="s">
        <v>294</v>
      </c>
      <c r="D179" s="161"/>
      <c r="E179" s="162">
        <v>2.8000000000000003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127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193" t="s">
        <v>295</v>
      </c>
      <c r="D180" s="161"/>
      <c r="E180" s="162">
        <v>0.2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127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ht="33.75" outlineLevel="1" x14ac:dyDescent="0.2">
      <c r="A181" s="175">
        <v>31</v>
      </c>
      <c r="B181" s="176" t="s">
        <v>296</v>
      </c>
      <c r="C181" s="192" t="s">
        <v>297</v>
      </c>
      <c r="D181" s="177" t="s">
        <v>249</v>
      </c>
      <c r="E181" s="178">
        <v>132.4</v>
      </c>
      <c r="F181" s="179"/>
      <c r="G181" s="180">
        <f>ROUND(E181*F181,2)</f>
        <v>0</v>
      </c>
      <c r="H181" s="179"/>
      <c r="I181" s="180">
        <f>ROUND(E181*H181,2)</f>
        <v>0</v>
      </c>
      <c r="J181" s="179"/>
      <c r="K181" s="180">
        <f>ROUND(E181*J181,2)</f>
        <v>0</v>
      </c>
      <c r="L181" s="180">
        <v>21</v>
      </c>
      <c r="M181" s="180">
        <f>G181*(1+L181/100)</f>
        <v>0</v>
      </c>
      <c r="N181" s="180">
        <v>0.15305000000000002</v>
      </c>
      <c r="O181" s="180">
        <f>ROUND(E181*N181,2)</f>
        <v>20.260000000000002</v>
      </c>
      <c r="P181" s="180">
        <v>0</v>
      </c>
      <c r="Q181" s="180">
        <f>ROUND(E181*P181,2)</f>
        <v>0</v>
      </c>
      <c r="R181" s="180" t="s">
        <v>275</v>
      </c>
      <c r="S181" s="180" t="s">
        <v>121</v>
      </c>
      <c r="T181" s="181" t="s">
        <v>122</v>
      </c>
      <c r="U181" s="160">
        <v>0.14000000000000001</v>
      </c>
      <c r="V181" s="160">
        <f>ROUND(E181*U181,2)</f>
        <v>18.54</v>
      </c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123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255" t="s">
        <v>298</v>
      </c>
      <c r="D182" s="256"/>
      <c r="E182" s="256"/>
      <c r="F182" s="256"/>
      <c r="G182" s="256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125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193" t="s">
        <v>212</v>
      </c>
      <c r="D183" s="161"/>
      <c r="E183" s="162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127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193" t="s">
        <v>299</v>
      </c>
      <c r="D184" s="161"/>
      <c r="E184" s="162">
        <v>112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127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194" t="s">
        <v>179</v>
      </c>
      <c r="D185" s="163"/>
      <c r="E185" s="164">
        <v>112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127</v>
      </c>
      <c r="AH185" s="151">
        <v>1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193" t="s">
        <v>128</v>
      </c>
      <c r="D186" s="161"/>
      <c r="E186" s="162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127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93" t="s">
        <v>300</v>
      </c>
      <c r="D187" s="161"/>
      <c r="E187" s="162">
        <v>20.400000000000002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127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194" t="s">
        <v>179</v>
      </c>
      <c r="D188" s="163"/>
      <c r="E188" s="164">
        <v>20.400000000000002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127</v>
      </c>
      <c r="AH188" s="151">
        <v>1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75">
        <v>32</v>
      </c>
      <c r="B189" s="176" t="s">
        <v>301</v>
      </c>
      <c r="C189" s="192" t="s">
        <v>302</v>
      </c>
      <c r="D189" s="177" t="s">
        <v>220</v>
      </c>
      <c r="E189" s="178">
        <v>1440</v>
      </c>
      <c r="F189" s="179"/>
      <c r="G189" s="180">
        <f>ROUND(E189*F189,2)</f>
        <v>0</v>
      </c>
      <c r="H189" s="179"/>
      <c r="I189" s="180">
        <f>ROUND(E189*H189,2)</f>
        <v>0</v>
      </c>
      <c r="J189" s="179"/>
      <c r="K189" s="180">
        <f>ROUND(E189*J189,2)</f>
        <v>0</v>
      </c>
      <c r="L189" s="180">
        <v>21</v>
      </c>
      <c r="M189" s="180">
        <f>G189*(1+L189/100)</f>
        <v>0</v>
      </c>
      <c r="N189" s="180">
        <v>9.2800000000000007E-2</v>
      </c>
      <c r="O189" s="180">
        <f>ROUND(E189*N189,2)</f>
        <v>133.63</v>
      </c>
      <c r="P189" s="180">
        <v>0</v>
      </c>
      <c r="Q189" s="180">
        <f>ROUND(E189*P189,2)</f>
        <v>0</v>
      </c>
      <c r="R189" s="180"/>
      <c r="S189" s="180" t="s">
        <v>303</v>
      </c>
      <c r="T189" s="181" t="s">
        <v>304</v>
      </c>
      <c r="U189" s="160">
        <v>1.3000000000000001E-2</v>
      </c>
      <c r="V189" s="160">
        <f>ROUND(E189*U189,2)</f>
        <v>18.72</v>
      </c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123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193" t="s">
        <v>305</v>
      </c>
      <c r="D190" s="161"/>
      <c r="E190" s="162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127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193" t="s">
        <v>282</v>
      </c>
      <c r="D191" s="161"/>
      <c r="E191" s="162">
        <v>720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127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193" t="s">
        <v>283</v>
      </c>
      <c r="D192" s="161"/>
      <c r="E192" s="162">
        <v>720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127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ht="22.5" outlineLevel="1" x14ac:dyDescent="0.2">
      <c r="A193" s="175">
        <v>33</v>
      </c>
      <c r="B193" s="176" t="s">
        <v>306</v>
      </c>
      <c r="C193" s="192" t="s">
        <v>307</v>
      </c>
      <c r="D193" s="177" t="s">
        <v>220</v>
      </c>
      <c r="E193" s="178">
        <v>720</v>
      </c>
      <c r="F193" s="179"/>
      <c r="G193" s="180">
        <f>ROUND(E193*F193,2)</f>
        <v>0</v>
      </c>
      <c r="H193" s="179"/>
      <c r="I193" s="180">
        <f>ROUND(E193*H193,2)</f>
        <v>0</v>
      </c>
      <c r="J193" s="179"/>
      <c r="K193" s="180">
        <f>ROUND(E193*J193,2)</f>
        <v>0</v>
      </c>
      <c r="L193" s="180">
        <v>21</v>
      </c>
      <c r="M193" s="180">
        <f>G193*(1+L193/100)</f>
        <v>0</v>
      </c>
      <c r="N193" s="180">
        <v>0</v>
      </c>
      <c r="O193" s="180">
        <f>ROUND(E193*N193,2)</f>
        <v>0</v>
      </c>
      <c r="P193" s="180">
        <v>0</v>
      </c>
      <c r="Q193" s="180">
        <f>ROUND(E193*P193,2)</f>
        <v>0</v>
      </c>
      <c r="R193" s="180"/>
      <c r="S193" s="180" t="s">
        <v>303</v>
      </c>
      <c r="T193" s="181" t="s">
        <v>308</v>
      </c>
      <c r="U193" s="160">
        <v>0.27</v>
      </c>
      <c r="V193" s="160">
        <f>ROUND(E193*U193,2)</f>
        <v>194.4</v>
      </c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123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251" t="s">
        <v>309</v>
      </c>
      <c r="D194" s="252"/>
      <c r="E194" s="252"/>
      <c r="F194" s="252"/>
      <c r="G194" s="252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206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82" t="str">
        <f>C194</f>
        <v>kompletní provedení vč. přesunu hmot, lajnování bude vetkáno do sportovního povrchu. UT2G (nebo special tenis)</v>
      </c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193" t="s">
        <v>310</v>
      </c>
      <c r="D195" s="161"/>
      <c r="E195" s="162">
        <v>720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127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 x14ac:dyDescent="0.2">
      <c r="A196" s="175">
        <v>34</v>
      </c>
      <c r="B196" s="176" t="s">
        <v>311</v>
      </c>
      <c r="C196" s="192" t="s">
        <v>312</v>
      </c>
      <c r="D196" s="177" t="s">
        <v>119</v>
      </c>
      <c r="E196" s="178">
        <v>-6.5008399999999993</v>
      </c>
      <c r="F196" s="179"/>
      <c r="G196" s="180">
        <f>ROUND(E196*F196,2)</f>
        <v>0</v>
      </c>
      <c r="H196" s="179"/>
      <c r="I196" s="180">
        <f>ROUND(E196*H196,2)</f>
        <v>0</v>
      </c>
      <c r="J196" s="179"/>
      <c r="K196" s="180">
        <f>ROUND(E196*J196,2)</f>
        <v>0</v>
      </c>
      <c r="L196" s="180">
        <v>21</v>
      </c>
      <c r="M196" s="180">
        <f>G196*(1+L196/100)</f>
        <v>0</v>
      </c>
      <c r="N196" s="180">
        <v>2.5</v>
      </c>
      <c r="O196" s="180">
        <f>ROUND(E196*N196,2)</f>
        <v>-16.25</v>
      </c>
      <c r="P196" s="180">
        <v>0</v>
      </c>
      <c r="Q196" s="180">
        <f>ROUND(E196*P196,2)</f>
        <v>0</v>
      </c>
      <c r="R196" s="180" t="s">
        <v>313</v>
      </c>
      <c r="S196" s="180" t="s">
        <v>121</v>
      </c>
      <c r="T196" s="181" t="s">
        <v>122</v>
      </c>
      <c r="U196" s="160">
        <v>0</v>
      </c>
      <c r="V196" s="160">
        <f>ROUND(E196*U196,2)</f>
        <v>0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314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193" t="s">
        <v>315</v>
      </c>
      <c r="D197" s="161"/>
      <c r="E197" s="162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127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193" t="s">
        <v>316</v>
      </c>
      <c r="D198" s="161"/>
      <c r="E198" s="162">
        <v>-6.5008399999999993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127</v>
      </c>
      <c r="AH198" s="151">
        <v>5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ht="22.5" outlineLevel="1" x14ac:dyDescent="0.2">
      <c r="A199" s="175">
        <v>35</v>
      </c>
      <c r="B199" s="176" t="s">
        <v>317</v>
      </c>
      <c r="C199" s="192" t="s">
        <v>318</v>
      </c>
      <c r="D199" s="177" t="s">
        <v>119</v>
      </c>
      <c r="E199" s="178">
        <v>6.5008400000000002</v>
      </c>
      <c r="F199" s="179"/>
      <c r="G199" s="180">
        <f>ROUND(E199*F199,2)</f>
        <v>0</v>
      </c>
      <c r="H199" s="179"/>
      <c r="I199" s="180">
        <f>ROUND(E199*H199,2)</f>
        <v>0</v>
      </c>
      <c r="J199" s="179"/>
      <c r="K199" s="180">
        <f>ROUND(E199*J199,2)</f>
        <v>0</v>
      </c>
      <c r="L199" s="180">
        <v>21</v>
      </c>
      <c r="M199" s="180">
        <f>G199*(1+L199/100)</f>
        <v>0</v>
      </c>
      <c r="N199" s="180">
        <v>2.5</v>
      </c>
      <c r="O199" s="180">
        <f>ROUND(E199*N199,2)</f>
        <v>16.25</v>
      </c>
      <c r="P199" s="180">
        <v>0</v>
      </c>
      <c r="Q199" s="180">
        <f>ROUND(E199*P199,2)</f>
        <v>0</v>
      </c>
      <c r="R199" s="180" t="s">
        <v>313</v>
      </c>
      <c r="S199" s="180" t="s">
        <v>121</v>
      </c>
      <c r="T199" s="181" t="s">
        <v>122</v>
      </c>
      <c r="U199" s="160">
        <v>0</v>
      </c>
      <c r="V199" s="160">
        <f>ROUND(E199*U199,2)</f>
        <v>0</v>
      </c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314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 x14ac:dyDescent="0.2">
      <c r="A200" s="158"/>
      <c r="B200" s="159"/>
      <c r="C200" s="193" t="s">
        <v>319</v>
      </c>
      <c r="D200" s="161"/>
      <c r="E200" s="162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127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193" t="s">
        <v>320</v>
      </c>
      <c r="D201" s="161"/>
      <c r="E201" s="162">
        <v>6.5008400000000002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127</v>
      </c>
      <c r="AH201" s="151">
        <v>5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75">
        <v>36</v>
      </c>
      <c r="B202" s="176" t="s">
        <v>321</v>
      </c>
      <c r="C202" s="192" t="s">
        <v>322</v>
      </c>
      <c r="D202" s="177" t="s">
        <v>220</v>
      </c>
      <c r="E202" s="178">
        <v>13.699000000000002</v>
      </c>
      <c r="F202" s="179"/>
      <c r="G202" s="180">
        <f>ROUND(E202*F202,2)</f>
        <v>0</v>
      </c>
      <c r="H202" s="179"/>
      <c r="I202" s="180">
        <f>ROUND(E202*H202,2)</f>
        <v>0</v>
      </c>
      <c r="J202" s="179"/>
      <c r="K202" s="180">
        <f>ROUND(E202*J202,2)</f>
        <v>0</v>
      </c>
      <c r="L202" s="180">
        <v>21</v>
      </c>
      <c r="M202" s="180">
        <f>G202*(1+L202/100)</f>
        <v>0</v>
      </c>
      <c r="N202" s="180">
        <v>0.12960000000000002</v>
      </c>
      <c r="O202" s="180">
        <f>ROUND(E202*N202,2)</f>
        <v>1.78</v>
      </c>
      <c r="P202" s="180">
        <v>0</v>
      </c>
      <c r="Q202" s="180">
        <f>ROUND(E202*P202,2)</f>
        <v>0</v>
      </c>
      <c r="R202" s="180" t="s">
        <v>313</v>
      </c>
      <c r="S202" s="180" t="s">
        <v>121</v>
      </c>
      <c r="T202" s="181" t="s">
        <v>122</v>
      </c>
      <c r="U202" s="160">
        <v>0</v>
      </c>
      <c r="V202" s="160">
        <f>ROUND(E202*U202,2)</f>
        <v>0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314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193" t="s">
        <v>323</v>
      </c>
      <c r="D203" s="161"/>
      <c r="E203" s="162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127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193" t="s">
        <v>324</v>
      </c>
      <c r="D204" s="161"/>
      <c r="E204" s="162">
        <v>13.699000000000002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127</v>
      </c>
      <c r="AH204" s="151">
        <v>5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x14ac:dyDescent="0.2">
      <c r="A205" s="169" t="s">
        <v>115</v>
      </c>
      <c r="B205" s="170" t="s">
        <v>76</v>
      </c>
      <c r="C205" s="191" t="s">
        <v>77</v>
      </c>
      <c r="D205" s="171"/>
      <c r="E205" s="172"/>
      <c r="F205" s="173"/>
      <c r="G205" s="173">
        <f>SUMIF(AG206:AG221,"&lt;&gt;NOR",G206:G221)</f>
        <v>0</v>
      </c>
      <c r="H205" s="173"/>
      <c r="I205" s="173">
        <f>SUM(I206:I221)</f>
        <v>0</v>
      </c>
      <c r="J205" s="173"/>
      <c r="K205" s="173">
        <f>SUM(K206:K221)</f>
        <v>0</v>
      </c>
      <c r="L205" s="173"/>
      <c r="M205" s="173">
        <f>SUM(M206:M221)</f>
        <v>0</v>
      </c>
      <c r="N205" s="173"/>
      <c r="O205" s="173">
        <f>SUM(O206:O221)</f>
        <v>9.15</v>
      </c>
      <c r="P205" s="173"/>
      <c r="Q205" s="173">
        <f>SUM(Q206:Q221)</f>
        <v>0</v>
      </c>
      <c r="R205" s="173"/>
      <c r="S205" s="173"/>
      <c r="T205" s="174"/>
      <c r="U205" s="168"/>
      <c r="V205" s="168">
        <f>SUM(V206:V221)</f>
        <v>0.56000000000000005</v>
      </c>
      <c r="W205" s="168"/>
      <c r="AG205" t="s">
        <v>116</v>
      </c>
    </row>
    <row r="206" spans="1:60" outlineLevel="1" x14ac:dyDescent="0.2">
      <c r="A206" s="175">
        <v>37</v>
      </c>
      <c r="B206" s="176" t="s">
        <v>325</v>
      </c>
      <c r="C206" s="192" t="s">
        <v>326</v>
      </c>
      <c r="D206" s="177" t="s">
        <v>249</v>
      </c>
      <c r="E206" s="178">
        <v>6</v>
      </c>
      <c r="F206" s="179"/>
      <c r="G206" s="180">
        <f>ROUND(E206*F206,2)</f>
        <v>0</v>
      </c>
      <c r="H206" s="179"/>
      <c r="I206" s="180">
        <f>ROUND(E206*H206,2)</f>
        <v>0</v>
      </c>
      <c r="J206" s="179"/>
      <c r="K206" s="180">
        <f>ROUND(E206*J206,2)</f>
        <v>0</v>
      </c>
      <c r="L206" s="180">
        <v>21</v>
      </c>
      <c r="M206" s="180">
        <f>G206*(1+L206/100)</f>
        <v>0</v>
      </c>
      <c r="N206" s="180">
        <v>0</v>
      </c>
      <c r="O206" s="180">
        <f>ROUND(E206*N206,2)</f>
        <v>0</v>
      </c>
      <c r="P206" s="180">
        <v>0</v>
      </c>
      <c r="Q206" s="180">
        <f>ROUND(E206*P206,2)</f>
        <v>0</v>
      </c>
      <c r="R206" s="180" t="s">
        <v>262</v>
      </c>
      <c r="S206" s="180" t="s">
        <v>121</v>
      </c>
      <c r="T206" s="181" t="s">
        <v>122</v>
      </c>
      <c r="U206" s="160">
        <v>6.6000000000000003E-2</v>
      </c>
      <c r="V206" s="160">
        <f>ROUND(E206*U206,2)</f>
        <v>0.4</v>
      </c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123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255" t="s">
        <v>327</v>
      </c>
      <c r="D207" s="256"/>
      <c r="E207" s="256"/>
      <c r="F207" s="256"/>
      <c r="G207" s="256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125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193" t="s">
        <v>145</v>
      </c>
      <c r="D208" s="161"/>
      <c r="E208" s="162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127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193" t="s">
        <v>328</v>
      </c>
      <c r="D209" s="161"/>
      <c r="E209" s="162">
        <v>6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127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75">
        <v>38</v>
      </c>
      <c r="B210" s="176" t="s">
        <v>329</v>
      </c>
      <c r="C210" s="192" t="s">
        <v>330</v>
      </c>
      <c r="D210" s="177" t="s">
        <v>249</v>
      </c>
      <c r="E210" s="178">
        <v>6</v>
      </c>
      <c r="F210" s="179"/>
      <c r="G210" s="180">
        <f>ROUND(E210*F210,2)</f>
        <v>0</v>
      </c>
      <c r="H210" s="179"/>
      <c r="I210" s="180">
        <f>ROUND(E210*H210,2)</f>
        <v>0</v>
      </c>
      <c r="J210" s="179"/>
      <c r="K210" s="180">
        <f>ROUND(E210*J210,2)</f>
        <v>0</v>
      </c>
      <c r="L210" s="180">
        <v>21</v>
      </c>
      <c r="M210" s="180">
        <f>G210*(1+L210/100)</f>
        <v>0</v>
      </c>
      <c r="N210" s="180">
        <v>6.0000000000000002E-5</v>
      </c>
      <c r="O210" s="180">
        <f>ROUND(E210*N210,2)</f>
        <v>0</v>
      </c>
      <c r="P210" s="180">
        <v>0</v>
      </c>
      <c r="Q210" s="180">
        <f>ROUND(E210*P210,2)</f>
        <v>0</v>
      </c>
      <c r="R210" s="180"/>
      <c r="S210" s="180" t="s">
        <v>121</v>
      </c>
      <c r="T210" s="181" t="s">
        <v>122</v>
      </c>
      <c r="U210" s="160">
        <v>2.6000000000000002E-2</v>
      </c>
      <c r="V210" s="160">
        <f>ROUND(E210*U210,2)</f>
        <v>0.16</v>
      </c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123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193" t="s">
        <v>331</v>
      </c>
      <c r="D211" s="161"/>
      <c r="E211" s="162">
        <v>6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127</v>
      </c>
      <c r="AH211" s="151">
        <v>5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83">
        <v>39</v>
      </c>
      <c r="B212" s="184" t="s">
        <v>332</v>
      </c>
      <c r="C212" s="195" t="s">
        <v>333</v>
      </c>
      <c r="D212" s="185" t="s">
        <v>334</v>
      </c>
      <c r="E212" s="186">
        <v>1</v>
      </c>
      <c r="F212" s="187"/>
      <c r="G212" s="188">
        <f>ROUND(E212*F212,2)</f>
        <v>0</v>
      </c>
      <c r="H212" s="187"/>
      <c r="I212" s="188">
        <f>ROUND(E212*H212,2)</f>
        <v>0</v>
      </c>
      <c r="J212" s="187"/>
      <c r="K212" s="188">
        <f>ROUND(E212*J212,2)</f>
        <v>0</v>
      </c>
      <c r="L212" s="188">
        <v>21</v>
      </c>
      <c r="M212" s="188">
        <f>G212*(1+L212/100)</f>
        <v>0</v>
      </c>
      <c r="N212" s="188">
        <v>0</v>
      </c>
      <c r="O212" s="188">
        <f>ROUND(E212*N212,2)</f>
        <v>0</v>
      </c>
      <c r="P212" s="188">
        <v>0</v>
      </c>
      <c r="Q212" s="188">
        <f>ROUND(E212*P212,2)</f>
        <v>0</v>
      </c>
      <c r="R212" s="188"/>
      <c r="S212" s="188" t="s">
        <v>303</v>
      </c>
      <c r="T212" s="189" t="s">
        <v>308</v>
      </c>
      <c r="U212" s="160">
        <v>0</v>
      </c>
      <c r="V212" s="160">
        <f>ROUND(E212*U212,2)</f>
        <v>0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123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75">
        <v>40</v>
      </c>
      <c r="B213" s="176" t="s">
        <v>335</v>
      </c>
      <c r="C213" s="192" t="s">
        <v>336</v>
      </c>
      <c r="D213" s="177" t="s">
        <v>292</v>
      </c>
      <c r="E213" s="178">
        <v>3</v>
      </c>
      <c r="F213" s="179"/>
      <c r="G213" s="180">
        <f>ROUND(E213*F213,2)</f>
        <v>0</v>
      </c>
      <c r="H213" s="179"/>
      <c r="I213" s="180">
        <f>ROUND(E213*H213,2)</f>
        <v>0</v>
      </c>
      <c r="J213" s="179"/>
      <c r="K213" s="180">
        <f>ROUND(E213*J213,2)</f>
        <v>0</v>
      </c>
      <c r="L213" s="180">
        <v>21</v>
      </c>
      <c r="M213" s="180">
        <f>G213*(1+L213/100)</f>
        <v>0</v>
      </c>
      <c r="N213" s="180">
        <v>3.0426100000000003</v>
      </c>
      <c r="O213" s="180">
        <f>ROUND(E213*N213,2)</f>
        <v>9.1300000000000008</v>
      </c>
      <c r="P213" s="180">
        <v>0</v>
      </c>
      <c r="Q213" s="180">
        <f>ROUND(E213*P213,2)</f>
        <v>0</v>
      </c>
      <c r="R213" s="180"/>
      <c r="S213" s="180" t="s">
        <v>303</v>
      </c>
      <c r="T213" s="181" t="s">
        <v>308</v>
      </c>
      <c r="U213" s="160">
        <v>0</v>
      </c>
      <c r="V213" s="160">
        <f>ROUND(E213*U213,2)</f>
        <v>0</v>
      </c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238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8"/>
      <c r="B214" s="159"/>
      <c r="C214" s="193" t="s">
        <v>158</v>
      </c>
      <c r="D214" s="161"/>
      <c r="E214" s="162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127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193" t="s">
        <v>337</v>
      </c>
      <c r="D215" s="161"/>
      <c r="E215" s="162">
        <v>1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127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8"/>
      <c r="B216" s="159"/>
      <c r="C216" s="193" t="s">
        <v>338</v>
      </c>
      <c r="D216" s="161"/>
      <c r="E216" s="162">
        <v>1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127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193" t="s">
        <v>339</v>
      </c>
      <c r="D217" s="161"/>
      <c r="E217" s="162">
        <v>1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ht="22.5" outlineLevel="1" x14ac:dyDescent="0.2">
      <c r="A218" s="175">
        <v>41</v>
      </c>
      <c r="B218" s="176" t="s">
        <v>340</v>
      </c>
      <c r="C218" s="192" t="s">
        <v>341</v>
      </c>
      <c r="D218" s="177" t="s">
        <v>292</v>
      </c>
      <c r="E218" s="178">
        <v>2</v>
      </c>
      <c r="F218" s="179"/>
      <c r="G218" s="180">
        <f>ROUND(E218*F218,2)</f>
        <v>0</v>
      </c>
      <c r="H218" s="179"/>
      <c r="I218" s="180">
        <f>ROUND(E218*H218,2)</f>
        <v>0</v>
      </c>
      <c r="J218" s="179"/>
      <c r="K218" s="180">
        <f>ROUND(E218*J218,2)</f>
        <v>0</v>
      </c>
      <c r="L218" s="180">
        <v>21</v>
      </c>
      <c r="M218" s="180">
        <f>G218*(1+L218/100)</f>
        <v>0</v>
      </c>
      <c r="N218" s="180">
        <v>9.6300000000000014E-3</v>
      </c>
      <c r="O218" s="180">
        <f>ROUND(E218*N218,2)</f>
        <v>0.02</v>
      </c>
      <c r="P218" s="180">
        <v>0</v>
      </c>
      <c r="Q218" s="180">
        <f>ROUND(E218*P218,2)</f>
        <v>0</v>
      </c>
      <c r="R218" s="180" t="s">
        <v>313</v>
      </c>
      <c r="S218" s="180" t="s">
        <v>121</v>
      </c>
      <c r="T218" s="181" t="s">
        <v>122</v>
      </c>
      <c r="U218" s="160">
        <v>0</v>
      </c>
      <c r="V218" s="160">
        <f>ROUND(E218*U218,2)</f>
        <v>0</v>
      </c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314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193" t="s">
        <v>342</v>
      </c>
      <c r="D219" s="161"/>
      <c r="E219" s="162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127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8"/>
      <c r="B220" s="159"/>
      <c r="C220" s="193" t="s">
        <v>343</v>
      </c>
      <c r="D220" s="161"/>
      <c r="E220" s="162">
        <v>1.9800000000000002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127</v>
      </c>
      <c r="AH220" s="151">
        <v>5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193" t="s">
        <v>344</v>
      </c>
      <c r="D221" s="161"/>
      <c r="E221" s="162">
        <v>0.02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x14ac:dyDescent="0.2">
      <c r="A222" s="169" t="s">
        <v>115</v>
      </c>
      <c r="B222" s="170" t="s">
        <v>78</v>
      </c>
      <c r="C222" s="191" t="s">
        <v>79</v>
      </c>
      <c r="D222" s="171"/>
      <c r="E222" s="172"/>
      <c r="F222" s="173"/>
      <c r="G222" s="173">
        <f>SUMIF(AG223:AG227,"&lt;&gt;NOR",G223:G227)</f>
        <v>0</v>
      </c>
      <c r="H222" s="173"/>
      <c r="I222" s="173">
        <f>SUM(I223:I227)</f>
        <v>0</v>
      </c>
      <c r="J222" s="173"/>
      <c r="K222" s="173">
        <f>SUM(K223:K227)</f>
        <v>0</v>
      </c>
      <c r="L222" s="173"/>
      <c r="M222" s="173">
        <f>SUM(M223:M227)</f>
        <v>0</v>
      </c>
      <c r="N222" s="173"/>
      <c r="O222" s="173">
        <f>SUM(O223:O227)</f>
        <v>0</v>
      </c>
      <c r="P222" s="173"/>
      <c r="Q222" s="173">
        <f>SUM(Q223:Q227)</f>
        <v>0</v>
      </c>
      <c r="R222" s="173"/>
      <c r="S222" s="173"/>
      <c r="T222" s="174"/>
      <c r="U222" s="168"/>
      <c r="V222" s="168">
        <f>SUM(V223:V227)</f>
        <v>41.4</v>
      </c>
      <c r="W222" s="168"/>
      <c r="AG222" t="s">
        <v>116</v>
      </c>
    </row>
    <row r="223" spans="1:60" ht="22.5" outlineLevel="1" x14ac:dyDescent="0.2">
      <c r="A223" s="175">
        <v>42</v>
      </c>
      <c r="B223" s="176" t="s">
        <v>345</v>
      </c>
      <c r="C223" s="192" t="s">
        <v>346</v>
      </c>
      <c r="D223" s="177" t="s">
        <v>292</v>
      </c>
      <c r="E223" s="178">
        <v>184</v>
      </c>
      <c r="F223" s="179"/>
      <c r="G223" s="180">
        <f>ROUND(E223*F223,2)</f>
        <v>0</v>
      </c>
      <c r="H223" s="179"/>
      <c r="I223" s="180">
        <f>ROUND(E223*H223,2)</f>
        <v>0</v>
      </c>
      <c r="J223" s="179"/>
      <c r="K223" s="180">
        <f>ROUND(E223*J223,2)</f>
        <v>0</v>
      </c>
      <c r="L223" s="180">
        <v>21</v>
      </c>
      <c r="M223" s="180">
        <f>G223*(1+L223/100)</f>
        <v>0</v>
      </c>
      <c r="N223" s="180">
        <v>0</v>
      </c>
      <c r="O223" s="180">
        <f>ROUND(E223*N223,2)</f>
        <v>0</v>
      </c>
      <c r="P223" s="180">
        <v>0</v>
      </c>
      <c r="Q223" s="180">
        <f>ROUND(E223*P223,2)</f>
        <v>0</v>
      </c>
      <c r="R223" s="180" t="s">
        <v>347</v>
      </c>
      <c r="S223" s="180" t="s">
        <v>121</v>
      </c>
      <c r="T223" s="181" t="s">
        <v>122</v>
      </c>
      <c r="U223" s="160">
        <v>0.22500000000000001</v>
      </c>
      <c r="V223" s="160">
        <f>ROUND(E223*U223,2)</f>
        <v>41.4</v>
      </c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123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193" t="s">
        <v>348</v>
      </c>
      <c r="D224" s="161"/>
      <c r="E224" s="162">
        <v>16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127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193" t="s">
        <v>349</v>
      </c>
      <c r="D225" s="161"/>
      <c r="E225" s="162">
        <v>152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127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8"/>
      <c r="B226" s="159"/>
      <c r="C226" s="193" t="s">
        <v>350</v>
      </c>
      <c r="D226" s="161"/>
      <c r="E226" s="162">
        <v>4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193" t="s">
        <v>351</v>
      </c>
      <c r="D227" s="161"/>
      <c r="E227" s="162">
        <v>12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127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x14ac:dyDescent="0.2">
      <c r="A228" s="169" t="s">
        <v>115</v>
      </c>
      <c r="B228" s="170" t="s">
        <v>80</v>
      </c>
      <c r="C228" s="191" t="s">
        <v>81</v>
      </c>
      <c r="D228" s="171"/>
      <c r="E228" s="172"/>
      <c r="F228" s="173"/>
      <c r="G228" s="173">
        <f>SUMIF(AG229:AG230,"&lt;&gt;NOR",G229:G230)</f>
        <v>0</v>
      </c>
      <c r="H228" s="173"/>
      <c r="I228" s="173">
        <f>SUM(I229:I230)</f>
        <v>0</v>
      </c>
      <c r="J228" s="173"/>
      <c r="K228" s="173">
        <f>SUM(K229:K230)</f>
        <v>0</v>
      </c>
      <c r="L228" s="173"/>
      <c r="M228" s="173">
        <f>SUM(M229:M230)</f>
        <v>0</v>
      </c>
      <c r="N228" s="173"/>
      <c r="O228" s="173">
        <f>SUM(O229:O230)</f>
        <v>0</v>
      </c>
      <c r="P228" s="173"/>
      <c r="Q228" s="173">
        <f>SUM(Q229:Q230)</f>
        <v>0</v>
      </c>
      <c r="R228" s="173"/>
      <c r="S228" s="173"/>
      <c r="T228" s="174"/>
      <c r="U228" s="168"/>
      <c r="V228" s="168">
        <f>SUM(V229:V230)</f>
        <v>14.84</v>
      </c>
      <c r="W228" s="168"/>
      <c r="AG228" t="s">
        <v>116</v>
      </c>
    </row>
    <row r="229" spans="1:60" outlineLevel="1" x14ac:dyDescent="0.2">
      <c r="A229" s="175">
        <v>43</v>
      </c>
      <c r="B229" s="176" t="s">
        <v>352</v>
      </c>
      <c r="C229" s="192" t="s">
        <v>353</v>
      </c>
      <c r="D229" s="177" t="s">
        <v>230</v>
      </c>
      <c r="E229" s="178">
        <v>927.30651</v>
      </c>
      <c r="F229" s="179"/>
      <c r="G229" s="180">
        <f>ROUND(E229*F229,2)</f>
        <v>0</v>
      </c>
      <c r="H229" s="179"/>
      <c r="I229" s="180">
        <f>ROUND(E229*H229,2)</f>
        <v>0</v>
      </c>
      <c r="J229" s="179"/>
      <c r="K229" s="180">
        <f>ROUND(E229*J229,2)</f>
        <v>0</v>
      </c>
      <c r="L229" s="180">
        <v>21</v>
      </c>
      <c r="M229" s="180">
        <f>G229*(1+L229/100)</f>
        <v>0</v>
      </c>
      <c r="N229" s="180">
        <v>0</v>
      </c>
      <c r="O229" s="180">
        <f>ROUND(E229*N229,2)</f>
        <v>0</v>
      </c>
      <c r="P229" s="180">
        <v>0</v>
      </c>
      <c r="Q229" s="180">
        <f>ROUND(E229*P229,2)</f>
        <v>0</v>
      </c>
      <c r="R229" s="180" t="s">
        <v>275</v>
      </c>
      <c r="S229" s="180" t="s">
        <v>121</v>
      </c>
      <c r="T229" s="181" t="s">
        <v>122</v>
      </c>
      <c r="U229" s="160">
        <v>1.6E-2</v>
      </c>
      <c r="V229" s="160">
        <f>ROUND(E229*U229,2)</f>
        <v>14.84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354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255" t="s">
        <v>355</v>
      </c>
      <c r="D230" s="256"/>
      <c r="E230" s="256"/>
      <c r="F230" s="256"/>
      <c r="G230" s="256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125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x14ac:dyDescent="0.2">
      <c r="A231" s="169" t="s">
        <v>115</v>
      </c>
      <c r="B231" s="170" t="s">
        <v>82</v>
      </c>
      <c r="C231" s="191" t="s">
        <v>83</v>
      </c>
      <c r="D231" s="171"/>
      <c r="E231" s="172"/>
      <c r="F231" s="173"/>
      <c r="G231" s="173">
        <f>SUMIF(AG232:AG240,"&lt;&gt;NOR",G232:G240)</f>
        <v>0</v>
      </c>
      <c r="H231" s="173"/>
      <c r="I231" s="173">
        <f>SUM(I232:I240)</f>
        <v>0</v>
      </c>
      <c r="J231" s="173"/>
      <c r="K231" s="173">
        <f>SUM(K232:K240)</f>
        <v>0</v>
      </c>
      <c r="L231" s="173"/>
      <c r="M231" s="173">
        <f>SUM(M232:M240)</f>
        <v>0</v>
      </c>
      <c r="N231" s="173"/>
      <c r="O231" s="173">
        <f>SUM(O232:O240)</f>
        <v>1.94</v>
      </c>
      <c r="P231" s="173"/>
      <c r="Q231" s="173">
        <f>SUM(Q232:Q240)</f>
        <v>0</v>
      </c>
      <c r="R231" s="173"/>
      <c r="S231" s="173"/>
      <c r="T231" s="174"/>
      <c r="U231" s="168"/>
      <c r="V231" s="168">
        <f>SUM(V232:V240)</f>
        <v>46.41</v>
      </c>
      <c r="W231" s="168"/>
      <c r="AG231" t="s">
        <v>116</v>
      </c>
    </row>
    <row r="232" spans="1:60" ht="22.5" outlineLevel="1" x14ac:dyDescent="0.2">
      <c r="A232" s="175">
        <v>44</v>
      </c>
      <c r="B232" s="176" t="s">
        <v>356</v>
      </c>
      <c r="C232" s="192" t="s">
        <v>357</v>
      </c>
      <c r="D232" s="177" t="s">
        <v>220</v>
      </c>
      <c r="E232" s="178">
        <v>92.800000000000011</v>
      </c>
      <c r="F232" s="179"/>
      <c r="G232" s="180">
        <f>ROUND(E232*F232,2)</f>
        <v>0</v>
      </c>
      <c r="H232" s="179"/>
      <c r="I232" s="180">
        <f>ROUND(E232*H232,2)</f>
        <v>0</v>
      </c>
      <c r="J232" s="179"/>
      <c r="K232" s="180">
        <f>ROUND(E232*J232,2)</f>
        <v>0</v>
      </c>
      <c r="L232" s="180">
        <v>21</v>
      </c>
      <c r="M232" s="180">
        <f>G232*(1+L232/100)</f>
        <v>0</v>
      </c>
      <c r="N232" s="180">
        <v>1.8000000000000001E-4</v>
      </c>
      <c r="O232" s="180">
        <f>ROUND(E232*N232,2)</f>
        <v>0.02</v>
      </c>
      <c r="P232" s="180">
        <v>0</v>
      </c>
      <c r="Q232" s="180">
        <f>ROUND(E232*P232,2)</f>
        <v>0</v>
      </c>
      <c r="R232" s="180" t="s">
        <v>358</v>
      </c>
      <c r="S232" s="180" t="s">
        <v>121</v>
      </c>
      <c r="T232" s="181" t="s">
        <v>122</v>
      </c>
      <c r="U232" s="160">
        <v>0.45300000000000001</v>
      </c>
      <c r="V232" s="160">
        <f>ROUND(E232*U232,2)</f>
        <v>42.04</v>
      </c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123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193" t="s">
        <v>359</v>
      </c>
      <c r="D233" s="161"/>
      <c r="E233" s="162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127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193" t="s">
        <v>360</v>
      </c>
      <c r="D234" s="161"/>
      <c r="E234" s="162">
        <v>92.800000000000011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127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75">
        <v>45</v>
      </c>
      <c r="B235" s="176" t="s">
        <v>361</v>
      </c>
      <c r="C235" s="192" t="s">
        <v>362</v>
      </c>
      <c r="D235" s="177" t="s">
        <v>292</v>
      </c>
      <c r="E235" s="178">
        <v>64</v>
      </c>
      <c r="F235" s="179"/>
      <c r="G235" s="180">
        <f>ROUND(E235*F235,2)</f>
        <v>0</v>
      </c>
      <c r="H235" s="179"/>
      <c r="I235" s="180">
        <f>ROUND(E235*H235,2)</f>
        <v>0</v>
      </c>
      <c r="J235" s="179"/>
      <c r="K235" s="180">
        <f>ROUND(E235*J235,2)</f>
        <v>0</v>
      </c>
      <c r="L235" s="180">
        <v>21</v>
      </c>
      <c r="M235" s="180">
        <f>G235*(1+L235/100)</f>
        <v>0</v>
      </c>
      <c r="N235" s="180">
        <v>3.0000000000000002E-2</v>
      </c>
      <c r="O235" s="180">
        <f>ROUND(E235*N235,2)</f>
        <v>1.92</v>
      </c>
      <c r="P235" s="180">
        <v>0</v>
      </c>
      <c r="Q235" s="180">
        <f>ROUND(E235*P235,2)</f>
        <v>0</v>
      </c>
      <c r="R235" s="180" t="s">
        <v>313</v>
      </c>
      <c r="S235" s="180" t="s">
        <v>121</v>
      </c>
      <c r="T235" s="181" t="s">
        <v>122</v>
      </c>
      <c r="U235" s="160">
        <v>0</v>
      </c>
      <c r="V235" s="160">
        <f>ROUND(E235*U235,2)</f>
        <v>0</v>
      </c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314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8"/>
      <c r="B236" s="159"/>
      <c r="C236" s="193" t="s">
        <v>359</v>
      </c>
      <c r="D236" s="161"/>
      <c r="E236" s="162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127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193" t="s">
        <v>363</v>
      </c>
      <c r="D237" s="161"/>
      <c r="E237" s="162">
        <v>63.800000000000004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127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58"/>
      <c r="B238" s="159"/>
      <c r="C238" s="193" t="s">
        <v>364</v>
      </c>
      <c r="D238" s="161"/>
      <c r="E238" s="162">
        <v>0.2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127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75">
        <v>46</v>
      </c>
      <c r="B239" s="176" t="s">
        <v>365</v>
      </c>
      <c r="C239" s="192" t="s">
        <v>366</v>
      </c>
      <c r="D239" s="177" t="s">
        <v>230</v>
      </c>
      <c r="E239" s="178">
        <v>1.9367000000000001</v>
      </c>
      <c r="F239" s="179"/>
      <c r="G239" s="180">
        <f>ROUND(E239*F239,2)</f>
        <v>0</v>
      </c>
      <c r="H239" s="179"/>
      <c r="I239" s="180">
        <f>ROUND(E239*H239,2)</f>
        <v>0</v>
      </c>
      <c r="J239" s="179"/>
      <c r="K239" s="180">
        <f>ROUND(E239*J239,2)</f>
        <v>0</v>
      </c>
      <c r="L239" s="180">
        <v>21</v>
      </c>
      <c r="M239" s="180">
        <f>G239*(1+L239/100)</f>
        <v>0</v>
      </c>
      <c r="N239" s="180">
        <v>0</v>
      </c>
      <c r="O239" s="180">
        <f>ROUND(E239*N239,2)</f>
        <v>0</v>
      </c>
      <c r="P239" s="180">
        <v>0</v>
      </c>
      <c r="Q239" s="180">
        <f>ROUND(E239*P239,2)</f>
        <v>0</v>
      </c>
      <c r="R239" s="180" t="s">
        <v>358</v>
      </c>
      <c r="S239" s="180" t="s">
        <v>121</v>
      </c>
      <c r="T239" s="181" t="s">
        <v>122</v>
      </c>
      <c r="U239" s="160">
        <v>2.2550000000000003</v>
      </c>
      <c r="V239" s="160">
        <f>ROUND(E239*U239,2)</f>
        <v>4.37</v>
      </c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354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255" t="s">
        <v>367</v>
      </c>
      <c r="D240" s="256"/>
      <c r="E240" s="256"/>
      <c r="F240" s="256"/>
      <c r="G240" s="256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125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x14ac:dyDescent="0.2">
      <c r="A241" s="169" t="s">
        <v>115</v>
      </c>
      <c r="B241" s="170" t="s">
        <v>84</v>
      </c>
      <c r="C241" s="191" t="s">
        <v>85</v>
      </c>
      <c r="D241" s="171"/>
      <c r="E241" s="172"/>
      <c r="F241" s="173"/>
      <c r="G241" s="173">
        <f>SUMIF(AG242:AG278,"&lt;&gt;NOR",G242:G278)</f>
        <v>0</v>
      </c>
      <c r="H241" s="173"/>
      <c r="I241" s="173">
        <f>SUM(I242:I278)</f>
        <v>0</v>
      </c>
      <c r="J241" s="173"/>
      <c r="K241" s="173">
        <f>SUM(K242:K278)</f>
        <v>0</v>
      </c>
      <c r="L241" s="173"/>
      <c r="M241" s="173">
        <f>SUM(M242:M278)</f>
        <v>0</v>
      </c>
      <c r="N241" s="173"/>
      <c r="O241" s="173">
        <f>SUM(O242:O278)</f>
        <v>7.7</v>
      </c>
      <c r="P241" s="173"/>
      <c r="Q241" s="173">
        <f>SUM(Q242:Q278)</f>
        <v>0</v>
      </c>
      <c r="R241" s="173"/>
      <c r="S241" s="173"/>
      <c r="T241" s="174"/>
      <c r="U241" s="168"/>
      <c r="V241" s="168">
        <f>SUM(V242:V278)</f>
        <v>616.89</v>
      </c>
      <c r="W241" s="168"/>
      <c r="AG241" t="s">
        <v>116</v>
      </c>
    </row>
    <row r="242" spans="1:60" outlineLevel="1" x14ac:dyDescent="0.2">
      <c r="A242" s="175">
        <v>47</v>
      </c>
      <c r="B242" s="176" t="s">
        <v>368</v>
      </c>
      <c r="C242" s="192" t="s">
        <v>369</v>
      </c>
      <c r="D242" s="177" t="s">
        <v>370</v>
      </c>
      <c r="E242" s="178">
        <v>27.360000000000003</v>
      </c>
      <c r="F242" s="179"/>
      <c r="G242" s="180">
        <f>ROUND(E242*F242,2)</f>
        <v>0</v>
      </c>
      <c r="H242" s="179"/>
      <c r="I242" s="180">
        <f>ROUND(E242*H242,2)</f>
        <v>0</v>
      </c>
      <c r="J242" s="179"/>
      <c r="K242" s="180">
        <f>ROUND(E242*J242,2)</f>
        <v>0</v>
      </c>
      <c r="L242" s="180">
        <v>21</v>
      </c>
      <c r="M242" s="180">
        <f>G242*(1+L242/100)</f>
        <v>0</v>
      </c>
      <c r="N242" s="180">
        <v>6.0000000000000002E-5</v>
      </c>
      <c r="O242" s="180">
        <f>ROUND(E242*N242,2)</f>
        <v>0</v>
      </c>
      <c r="P242" s="180">
        <v>0</v>
      </c>
      <c r="Q242" s="180">
        <f>ROUND(E242*P242,2)</f>
        <v>0</v>
      </c>
      <c r="R242" s="180" t="s">
        <v>371</v>
      </c>
      <c r="S242" s="180" t="s">
        <v>121</v>
      </c>
      <c r="T242" s="181" t="s">
        <v>122</v>
      </c>
      <c r="U242" s="160">
        <v>0.42600000000000005</v>
      </c>
      <c r="V242" s="160">
        <f>ROUND(E242*U242,2)</f>
        <v>11.66</v>
      </c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123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193" t="s">
        <v>359</v>
      </c>
      <c r="D243" s="161"/>
      <c r="E243" s="162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127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193" t="s">
        <v>372</v>
      </c>
      <c r="D244" s="161"/>
      <c r="E244" s="162">
        <v>27.360000000000003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127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75">
        <v>48</v>
      </c>
      <c r="B245" s="176" t="s">
        <v>373</v>
      </c>
      <c r="C245" s="192" t="s">
        <v>374</v>
      </c>
      <c r="D245" s="177" t="s">
        <v>370</v>
      </c>
      <c r="E245" s="178">
        <v>112.56</v>
      </c>
      <c r="F245" s="179"/>
      <c r="G245" s="180">
        <f>ROUND(E245*F245,2)</f>
        <v>0</v>
      </c>
      <c r="H245" s="179"/>
      <c r="I245" s="180">
        <f>ROUND(E245*H245,2)</f>
        <v>0</v>
      </c>
      <c r="J245" s="179"/>
      <c r="K245" s="180">
        <f>ROUND(E245*J245,2)</f>
        <v>0</v>
      </c>
      <c r="L245" s="180">
        <v>21</v>
      </c>
      <c r="M245" s="180">
        <f>G245*(1+L245/100)</f>
        <v>0</v>
      </c>
      <c r="N245" s="180">
        <v>6.0000000000000002E-5</v>
      </c>
      <c r="O245" s="180">
        <f>ROUND(E245*N245,2)</f>
        <v>0.01</v>
      </c>
      <c r="P245" s="180">
        <v>0</v>
      </c>
      <c r="Q245" s="180">
        <f>ROUND(E245*P245,2)</f>
        <v>0</v>
      </c>
      <c r="R245" s="180" t="s">
        <v>371</v>
      </c>
      <c r="S245" s="180" t="s">
        <v>121</v>
      </c>
      <c r="T245" s="181" t="s">
        <v>122</v>
      </c>
      <c r="U245" s="160">
        <v>0.30400000000000005</v>
      </c>
      <c r="V245" s="160">
        <f>ROUND(E245*U245,2)</f>
        <v>34.22</v>
      </c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123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8"/>
      <c r="B246" s="159"/>
      <c r="C246" s="193" t="s">
        <v>359</v>
      </c>
      <c r="D246" s="161"/>
      <c r="E246" s="162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127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58"/>
      <c r="B247" s="159"/>
      <c r="C247" s="193" t="s">
        <v>375</v>
      </c>
      <c r="D247" s="161"/>
      <c r="E247" s="162">
        <v>112.56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127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75">
        <v>49</v>
      </c>
      <c r="B248" s="176" t="s">
        <v>376</v>
      </c>
      <c r="C248" s="192" t="s">
        <v>377</v>
      </c>
      <c r="D248" s="177" t="s">
        <v>370</v>
      </c>
      <c r="E248" s="178">
        <v>1243.2</v>
      </c>
      <c r="F248" s="179"/>
      <c r="G248" s="180">
        <f>ROUND(E248*F248,2)</f>
        <v>0</v>
      </c>
      <c r="H248" s="179"/>
      <c r="I248" s="180">
        <f>ROUND(E248*H248,2)</f>
        <v>0</v>
      </c>
      <c r="J248" s="179"/>
      <c r="K248" s="180">
        <f>ROUND(E248*J248,2)</f>
        <v>0</v>
      </c>
      <c r="L248" s="180">
        <v>21</v>
      </c>
      <c r="M248" s="180">
        <f>G248*(1+L248/100)</f>
        <v>0</v>
      </c>
      <c r="N248" s="180">
        <v>6.0000000000000002E-5</v>
      </c>
      <c r="O248" s="180">
        <f>ROUND(E248*N248,2)</f>
        <v>7.0000000000000007E-2</v>
      </c>
      <c r="P248" s="180">
        <v>0</v>
      </c>
      <c r="Q248" s="180">
        <f>ROUND(E248*P248,2)</f>
        <v>0</v>
      </c>
      <c r="R248" s="180" t="s">
        <v>371</v>
      </c>
      <c r="S248" s="180" t="s">
        <v>121</v>
      </c>
      <c r="T248" s="181" t="s">
        <v>122</v>
      </c>
      <c r="U248" s="160">
        <v>0.221</v>
      </c>
      <c r="V248" s="160">
        <f>ROUND(E248*U248,2)</f>
        <v>274.75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123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193" t="s">
        <v>359</v>
      </c>
      <c r="D249" s="161"/>
      <c r="E249" s="162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127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58"/>
      <c r="B250" s="159"/>
      <c r="C250" s="193" t="s">
        <v>378</v>
      </c>
      <c r="D250" s="161"/>
      <c r="E250" s="162">
        <v>1179.3600000000001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127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193" t="s">
        <v>379</v>
      </c>
      <c r="D251" s="161"/>
      <c r="E251" s="162">
        <v>63.84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127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75">
        <v>50</v>
      </c>
      <c r="B252" s="176" t="s">
        <v>380</v>
      </c>
      <c r="C252" s="192" t="s">
        <v>381</v>
      </c>
      <c r="D252" s="177" t="s">
        <v>370</v>
      </c>
      <c r="E252" s="178">
        <v>188.8</v>
      </c>
      <c r="F252" s="179"/>
      <c r="G252" s="180">
        <f>ROUND(E252*F252,2)</f>
        <v>0</v>
      </c>
      <c r="H252" s="179"/>
      <c r="I252" s="180">
        <f>ROUND(E252*H252,2)</f>
        <v>0</v>
      </c>
      <c r="J252" s="179"/>
      <c r="K252" s="180">
        <f>ROUND(E252*J252,2)</f>
        <v>0</v>
      </c>
      <c r="L252" s="180">
        <v>21</v>
      </c>
      <c r="M252" s="180">
        <f>G252*(1+L252/100)</f>
        <v>0</v>
      </c>
      <c r="N252" s="180">
        <v>5.0000000000000002E-5</v>
      </c>
      <c r="O252" s="180">
        <f>ROUND(E252*N252,2)</f>
        <v>0.01</v>
      </c>
      <c r="P252" s="180">
        <v>0</v>
      </c>
      <c r="Q252" s="180">
        <f>ROUND(E252*P252,2)</f>
        <v>0</v>
      </c>
      <c r="R252" s="180" t="s">
        <v>371</v>
      </c>
      <c r="S252" s="180" t="s">
        <v>121</v>
      </c>
      <c r="T252" s="181" t="s">
        <v>122</v>
      </c>
      <c r="U252" s="160">
        <v>0.1</v>
      </c>
      <c r="V252" s="160">
        <f>ROUND(E252*U252,2)</f>
        <v>18.88</v>
      </c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123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193" t="s">
        <v>359</v>
      </c>
      <c r="D253" s="161"/>
      <c r="E253" s="162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127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8"/>
      <c r="B254" s="159"/>
      <c r="C254" s="193" t="s">
        <v>382</v>
      </c>
      <c r="D254" s="161"/>
      <c r="E254" s="162">
        <v>47.2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127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193" t="s">
        <v>383</v>
      </c>
      <c r="D255" s="161"/>
      <c r="E255" s="162">
        <v>141.60000000000002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127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75">
        <v>51</v>
      </c>
      <c r="B256" s="176" t="s">
        <v>384</v>
      </c>
      <c r="C256" s="192" t="s">
        <v>385</v>
      </c>
      <c r="D256" s="177" t="s">
        <v>370</v>
      </c>
      <c r="E256" s="178">
        <v>4840.92</v>
      </c>
      <c r="F256" s="179"/>
      <c r="G256" s="180">
        <f>ROUND(E256*F256,2)</f>
        <v>0</v>
      </c>
      <c r="H256" s="179"/>
      <c r="I256" s="180">
        <f>ROUND(E256*H256,2)</f>
        <v>0</v>
      </c>
      <c r="J256" s="179"/>
      <c r="K256" s="180">
        <f>ROUND(E256*J256,2)</f>
        <v>0</v>
      </c>
      <c r="L256" s="180">
        <v>21</v>
      </c>
      <c r="M256" s="180">
        <f>G256*(1+L256/100)</f>
        <v>0</v>
      </c>
      <c r="N256" s="180">
        <v>5.0000000000000002E-5</v>
      </c>
      <c r="O256" s="180">
        <f>ROUND(E256*N256,2)</f>
        <v>0.24</v>
      </c>
      <c r="P256" s="180">
        <v>0</v>
      </c>
      <c r="Q256" s="180">
        <f>ROUND(E256*P256,2)</f>
        <v>0</v>
      </c>
      <c r="R256" s="180" t="s">
        <v>371</v>
      </c>
      <c r="S256" s="180" t="s">
        <v>121</v>
      </c>
      <c r="T256" s="181" t="s">
        <v>122</v>
      </c>
      <c r="U256" s="160">
        <v>5.2000000000000005E-2</v>
      </c>
      <c r="V256" s="160">
        <f>ROUND(E256*U256,2)</f>
        <v>251.73</v>
      </c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123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8"/>
      <c r="B257" s="159"/>
      <c r="C257" s="193" t="s">
        <v>359</v>
      </c>
      <c r="D257" s="161"/>
      <c r="E257" s="162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8"/>
      <c r="B258" s="159"/>
      <c r="C258" s="193" t="s">
        <v>386</v>
      </c>
      <c r="D258" s="161"/>
      <c r="E258" s="162">
        <v>461.04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127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58"/>
      <c r="B259" s="159"/>
      <c r="C259" s="193" t="s">
        <v>387</v>
      </c>
      <c r="D259" s="161"/>
      <c r="E259" s="162">
        <v>4379.88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127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ht="22.5" outlineLevel="1" x14ac:dyDescent="0.2">
      <c r="A260" s="175">
        <v>52</v>
      </c>
      <c r="B260" s="176" t="s">
        <v>388</v>
      </c>
      <c r="C260" s="192" t="s">
        <v>389</v>
      </c>
      <c r="D260" s="177" t="s">
        <v>370</v>
      </c>
      <c r="E260" s="178">
        <v>7374.7660000000005</v>
      </c>
      <c r="F260" s="179"/>
      <c r="G260" s="180">
        <f>ROUND(E260*F260,2)</f>
        <v>0</v>
      </c>
      <c r="H260" s="179"/>
      <c r="I260" s="180">
        <f>ROUND(E260*H260,2)</f>
        <v>0</v>
      </c>
      <c r="J260" s="179"/>
      <c r="K260" s="180">
        <f>ROUND(E260*J260,2)</f>
        <v>0</v>
      </c>
      <c r="L260" s="180">
        <v>21</v>
      </c>
      <c r="M260" s="180">
        <f>G260*(1+L260/100)</f>
        <v>0</v>
      </c>
      <c r="N260" s="180">
        <v>0</v>
      </c>
      <c r="O260" s="180">
        <f>ROUND(E260*N260,2)</f>
        <v>0</v>
      </c>
      <c r="P260" s="180">
        <v>0</v>
      </c>
      <c r="Q260" s="180">
        <f>ROUND(E260*P260,2)</f>
        <v>0</v>
      </c>
      <c r="R260" s="180"/>
      <c r="S260" s="180" t="s">
        <v>303</v>
      </c>
      <c r="T260" s="181" t="s">
        <v>308</v>
      </c>
      <c r="U260" s="160">
        <v>0</v>
      </c>
      <c r="V260" s="160">
        <f>ROUND(E260*U260,2)</f>
        <v>0</v>
      </c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238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193" t="s">
        <v>390</v>
      </c>
      <c r="D261" s="161"/>
      <c r="E261" s="162">
        <v>160.90800000000002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127</v>
      </c>
      <c r="AH261" s="151">
        <v>5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8"/>
      <c r="B262" s="159"/>
      <c r="C262" s="193" t="s">
        <v>391</v>
      </c>
      <c r="D262" s="161"/>
      <c r="E262" s="162">
        <v>7213.8580000000002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127</v>
      </c>
      <c r="AH262" s="151">
        <v>5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75">
        <v>53</v>
      </c>
      <c r="B263" s="176" t="s">
        <v>392</v>
      </c>
      <c r="C263" s="192" t="s">
        <v>393</v>
      </c>
      <c r="D263" s="177" t="s">
        <v>292</v>
      </c>
      <c r="E263" s="178">
        <v>1</v>
      </c>
      <c r="F263" s="179"/>
      <c r="G263" s="180">
        <f>ROUND(E263*F263,2)</f>
        <v>0</v>
      </c>
      <c r="H263" s="179"/>
      <c r="I263" s="180">
        <f>ROUND(E263*H263,2)</f>
        <v>0</v>
      </c>
      <c r="J263" s="179"/>
      <c r="K263" s="180">
        <f>ROUND(E263*J263,2)</f>
        <v>0</v>
      </c>
      <c r="L263" s="180">
        <v>21</v>
      </c>
      <c r="M263" s="180">
        <f>G263*(1+L263/100)</f>
        <v>0</v>
      </c>
      <c r="N263" s="180">
        <v>0</v>
      </c>
      <c r="O263" s="180">
        <f>ROUND(E263*N263,2)</f>
        <v>0</v>
      </c>
      <c r="P263" s="180">
        <v>0</v>
      </c>
      <c r="Q263" s="180">
        <f>ROUND(E263*P263,2)</f>
        <v>0</v>
      </c>
      <c r="R263" s="180"/>
      <c r="S263" s="180" t="s">
        <v>303</v>
      </c>
      <c r="T263" s="181" t="s">
        <v>308</v>
      </c>
      <c r="U263" s="160">
        <v>0</v>
      </c>
      <c r="V263" s="160">
        <f>ROUND(E263*U263,2)</f>
        <v>0</v>
      </c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238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193" t="s">
        <v>394</v>
      </c>
      <c r="D264" s="161"/>
      <c r="E264" s="162">
        <v>1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127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75">
        <v>54</v>
      </c>
      <c r="B265" s="176" t="s">
        <v>395</v>
      </c>
      <c r="C265" s="192" t="s">
        <v>396</v>
      </c>
      <c r="D265" s="177" t="s">
        <v>292</v>
      </c>
      <c r="E265" s="178">
        <v>1</v>
      </c>
      <c r="F265" s="179"/>
      <c r="G265" s="180">
        <f>ROUND(E265*F265,2)</f>
        <v>0</v>
      </c>
      <c r="H265" s="179"/>
      <c r="I265" s="180">
        <f>ROUND(E265*H265,2)</f>
        <v>0</v>
      </c>
      <c r="J265" s="179"/>
      <c r="K265" s="180">
        <f>ROUND(E265*J265,2)</f>
        <v>0</v>
      </c>
      <c r="L265" s="180">
        <v>21</v>
      </c>
      <c r="M265" s="180">
        <f>G265*(1+L265/100)</f>
        <v>0</v>
      </c>
      <c r="N265" s="180">
        <v>0</v>
      </c>
      <c r="O265" s="180">
        <f>ROUND(E265*N265,2)</f>
        <v>0</v>
      </c>
      <c r="P265" s="180">
        <v>0</v>
      </c>
      <c r="Q265" s="180">
        <f>ROUND(E265*P265,2)</f>
        <v>0</v>
      </c>
      <c r="R265" s="180"/>
      <c r="S265" s="180" t="s">
        <v>303</v>
      </c>
      <c r="T265" s="181" t="s">
        <v>308</v>
      </c>
      <c r="U265" s="160">
        <v>0</v>
      </c>
      <c r="V265" s="160">
        <f>ROUND(E265*U265,2)</f>
        <v>0</v>
      </c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238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8"/>
      <c r="B266" s="159"/>
      <c r="C266" s="193" t="s">
        <v>397</v>
      </c>
      <c r="D266" s="161"/>
      <c r="E266" s="162">
        <v>1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127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75">
        <v>55</v>
      </c>
      <c r="B267" s="176" t="s">
        <v>398</v>
      </c>
      <c r="C267" s="192" t="s">
        <v>399</v>
      </c>
      <c r="D267" s="177" t="s">
        <v>370</v>
      </c>
      <c r="E267" s="178">
        <v>160.90800000000002</v>
      </c>
      <c r="F267" s="179"/>
      <c r="G267" s="180">
        <f>ROUND(E267*F267,2)</f>
        <v>0</v>
      </c>
      <c r="H267" s="179"/>
      <c r="I267" s="180">
        <f>ROUND(E267*H267,2)</f>
        <v>0</v>
      </c>
      <c r="J267" s="179"/>
      <c r="K267" s="180">
        <f>ROUND(E267*J267,2)</f>
        <v>0</v>
      </c>
      <c r="L267" s="180">
        <v>21</v>
      </c>
      <c r="M267" s="180">
        <f>G267*(1+L267/100)</f>
        <v>0</v>
      </c>
      <c r="N267" s="180">
        <v>1E-3</v>
      </c>
      <c r="O267" s="180">
        <f>ROUND(E267*N267,2)</f>
        <v>0.16</v>
      </c>
      <c r="P267" s="180">
        <v>0</v>
      </c>
      <c r="Q267" s="180">
        <f>ROUND(E267*P267,2)</f>
        <v>0</v>
      </c>
      <c r="R267" s="180" t="s">
        <v>313</v>
      </c>
      <c r="S267" s="180" t="s">
        <v>121</v>
      </c>
      <c r="T267" s="181" t="s">
        <v>122</v>
      </c>
      <c r="U267" s="160">
        <v>0</v>
      </c>
      <c r="V267" s="160">
        <f>ROUND(E267*U267,2)</f>
        <v>0</v>
      </c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314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58"/>
      <c r="B268" s="159"/>
      <c r="C268" s="193" t="s">
        <v>400</v>
      </c>
      <c r="D268" s="161"/>
      <c r="E268" s="162">
        <v>129.44400000000002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193" t="s">
        <v>401</v>
      </c>
      <c r="D269" s="161"/>
      <c r="E269" s="162">
        <v>31.464000000000002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75">
        <v>56</v>
      </c>
      <c r="B270" s="176" t="s">
        <v>402</v>
      </c>
      <c r="C270" s="192" t="s">
        <v>399</v>
      </c>
      <c r="D270" s="177" t="s">
        <v>370</v>
      </c>
      <c r="E270" s="178">
        <v>7213.8580000000002</v>
      </c>
      <c r="F270" s="179"/>
      <c r="G270" s="180">
        <f>ROUND(E270*F270,2)</f>
        <v>0</v>
      </c>
      <c r="H270" s="179"/>
      <c r="I270" s="180">
        <f>ROUND(E270*H270,2)</f>
        <v>0</v>
      </c>
      <c r="J270" s="179"/>
      <c r="K270" s="180">
        <f>ROUND(E270*J270,2)</f>
        <v>0</v>
      </c>
      <c r="L270" s="180">
        <v>21</v>
      </c>
      <c r="M270" s="180">
        <f>G270*(1+L270/100)</f>
        <v>0</v>
      </c>
      <c r="N270" s="180">
        <v>1E-3</v>
      </c>
      <c r="O270" s="180">
        <f>ROUND(E270*N270,2)</f>
        <v>7.21</v>
      </c>
      <c r="P270" s="180">
        <v>0</v>
      </c>
      <c r="Q270" s="180">
        <f>ROUND(E270*P270,2)</f>
        <v>0</v>
      </c>
      <c r="R270" s="180" t="s">
        <v>313</v>
      </c>
      <c r="S270" s="180" t="s">
        <v>121</v>
      </c>
      <c r="T270" s="181" t="s">
        <v>122</v>
      </c>
      <c r="U270" s="160">
        <v>0</v>
      </c>
      <c r="V270" s="160">
        <f>ROUND(E270*U270,2)</f>
        <v>0</v>
      </c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314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193" t="s">
        <v>403</v>
      </c>
      <c r="D271" s="161"/>
      <c r="E271" s="162">
        <v>530.19600000000003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127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193" t="s">
        <v>404</v>
      </c>
      <c r="D272" s="161"/>
      <c r="E272" s="162">
        <v>5036.8620000000001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127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193" t="s">
        <v>405</v>
      </c>
      <c r="D273" s="161"/>
      <c r="E273" s="162">
        <v>54.28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127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193" t="s">
        <v>406</v>
      </c>
      <c r="D274" s="161"/>
      <c r="E274" s="162">
        <v>162.84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127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193" t="s">
        <v>407</v>
      </c>
      <c r="D275" s="161"/>
      <c r="E275" s="162">
        <v>1356.2640000000001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8"/>
      <c r="B276" s="159"/>
      <c r="C276" s="193" t="s">
        <v>408</v>
      </c>
      <c r="D276" s="161"/>
      <c r="E276" s="162">
        <v>73.416000000000011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127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75">
        <v>57</v>
      </c>
      <c r="B277" s="176" t="s">
        <v>409</v>
      </c>
      <c r="C277" s="192" t="s">
        <v>410</v>
      </c>
      <c r="D277" s="177" t="s">
        <v>230</v>
      </c>
      <c r="E277" s="178">
        <v>7.7092400000000003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80">
        <v>0</v>
      </c>
      <c r="O277" s="180">
        <f>ROUND(E277*N277,2)</f>
        <v>0</v>
      </c>
      <c r="P277" s="180">
        <v>0</v>
      </c>
      <c r="Q277" s="180">
        <f>ROUND(E277*P277,2)</f>
        <v>0</v>
      </c>
      <c r="R277" s="180" t="s">
        <v>371</v>
      </c>
      <c r="S277" s="180" t="s">
        <v>121</v>
      </c>
      <c r="T277" s="181" t="s">
        <v>122</v>
      </c>
      <c r="U277" s="160">
        <v>3.3270000000000004</v>
      </c>
      <c r="V277" s="160">
        <f>ROUND(E277*U277,2)</f>
        <v>25.65</v>
      </c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354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58"/>
      <c r="B278" s="159"/>
      <c r="C278" s="255" t="s">
        <v>367</v>
      </c>
      <c r="D278" s="256"/>
      <c r="E278" s="256"/>
      <c r="F278" s="256"/>
      <c r="G278" s="256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125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x14ac:dyDescent="0.2">
      <c r="A279" s="169" t="s">
        <v>115</v>
      </c>
      <c r="B279" s="170" t="s">
        <v>86</v>
      </c>
      <c r="C279" s="191" t="s">
        <v>87</v>
      </c>
      <c r="D279" s="171"/>
      <c r="E279" s="172"/>
      <c r="F279" s="173"/>
      <c r="G279" s="173">
        <f>SUMIF(AG280:AG292,"&lt;&gt;NOR",G280:G292)</f>
        <v>0</v>
      </c>
      <c r="H279" s="173"/>
      <c r="I279" s="173">
        <f>SUM(I280:I292)</f>
        <v>0</v>
      </c>
      <c r="J279" s="173"/>
      <c r="K279" s="173">
        <f>SUM(K280:K292)</f>
        <v>0</v>
      </c>
      <c r="L279" s="173"/>
      <c r="M279" s="173">
        <f>SUM(M280:M292)</f>
        <v>0</v>
      </c>
      <c r="N279" s="173"/>
      <c r="O279" s="173">
        <f>SUM(O280:O292)</f>
        <v>0.1</v>
      </c>
      <c r="P279" s="173"/>
      <c r="Q279" s="173">
        <f>SUM(Q280:Q292)</f>
        <v>0</v>
      </c>
      <c r="R279" s="173"/>
      <c r="S279" s="173"/>
      <c r="T279" s="174"/>
      <c r="U279" s="168"/>
      <c r="V279" s="168">
        <f>SUM(V280:V292)</f>
        <v>111.23</v>
      </c>
      <c r="W279" s="168"/>
      <c r="AG279" t="s">
        <v>116</v>
      </c>
    </row>
    <row r="280" spans="1:60" outlineLevel="1" x14ac:dyDescent="0.2">
      <c r="A280" s="175">
        <v>58</v>
      </c>
      <c r="B280" s="176" t="s">
        <v>411</v>
      </c>
      <c r="C280" s="192" t="s">
        <v>412</v>
      </c>
      <c r="D280" s="177" t="s">
        <v>220</v>
      </c>
      <c r="E280" s="178">
        <v>392</v>
      </c>
      <c r="F280" s="179"/>
      <c r="G280" s="180">
        <f>ROUND(E280*F280,2)</f>
        <v>0</v>
      </c>
      <c r="H280" s="179"/>
      <c r="I280" s="180">
        <f>ROUND(E280*H280,2)</f>
        <v>0</v>
      </c>
      <c r="J280" s="179"/>
      <c r="K280" s="180">
        <f>ROUND(E280*J280,2)</f>
        <v>0</v>
      </c>
      <c r="L280" s="180">
        <v>21</v>
      </c>
      <c r="M280" s="180">
        <f>G280*(1+L280/100)</f>
        <v>0</v>
      </c>
      <c r="N280" s="180">
        <v>5.0000000000000002E-5</v>
      </c>
      <c r="O280" s="180">
        <f>ROUND(E280*N280,2)</f>
        <v>0.02</v>
      </c>
      <c r="P280" s="180">
        <v>0</v>
      </c>
      <c r="Q280" s="180">
        <f>ROUND(E280*P280,2)</f>
        <v>0</v>
      </c>
      <c r="R280" s="180"/>
      <c r="S280" s="180" t="s">
        <v>303</v>
      </c>
      <c r="T280" s="181" t="s">
        <v>304</v>
      </c>
      <c r="U280" s="160">
        <v>0.27100000000000002</v>
      </c>
      <c r="V280" s="160">
        <f>ROUND(E280*U280,2)</f>
        <v>106.23</v>
      </c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123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193" t="s">
        <v>359</v>
      </c>
      <c r="D281" s="161"/>
      <c r="E281" s="162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127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8"/>
      <c r="B282" s="159"/>
      <c r="C282" s="193" t="s">
        <v>413</v>
      </c>
      <c r="D282" s="161"/>
      <c r="E282" s="162">
        <v>392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127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ht="22.5" outlineLevel="1" x14ac:dyDescent="0.2">
      <c r="A283" s="183">
        <v>59</v>
      </c>
      <c r="B283" s="184" t="s">
        <v>414</v>
      </c>
      <c r="C283" s="195" t="s">
        <v>415</v>
      </c>
      <c r="D283" s="185" t="s">
        <v>292</v>
      </c>
      <c r="E283" s="186">
        <v>1</v>
      </c>
      <c r="F283" s="187"/>
      <c r="G283" s="188">
        <f>ROUND(E283*F283,2)</f>
        <v>0</v>
      </c>
      <c r="H283" s="187"/>
      <c r="I283" s="188">
        <f>ROUND(E283*H283,2)</f>
        <v>0</v>
      </c>
      <c r="J283" s="187"/>
      <c r="K283" s="188">
        <f>ROUND(E283*J283,2)</f>
        <v>0</v>
      </c>
      <c r="L283" s="188">
        <v>21</v>
      </c>
      <c r="M283" s="188">
        <f>G283*(1+L283/100)</f>
        <v>0</v>
      </c>
      <c r="N283" s="188">
        <v>0</v>
      </c>
      <c r="O283" s="188">
        <f>ROUND(E283*N283,2)</f>
        <v>0</v>
      </c>
      <c r="P283" s="188">
        <v>0</v>
      </c>
      <c r="Q283" s="188">
        <f>ROUND(E283*P283,2)</f>
        <v>0</v>
      </c>
      <c r="R283" s="188"/>
      <c r="S283" s="188" t="s">
        <v>303</v>
      </c>
      <c r="T283" s="189" t="s">
        <v>308</v>
      </c>
      <c r="U283" s="160">
        <v>0</v>
      </c>
      <c r="V283" s="160">
        <f>ROUND(E283*U283,2)</f>
        <v>0</v>
      </c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238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75">
        <v>60</v>
      </c>
      <c r="B284" s="176" t="s">
        <v>416</v>
      </c>
      <c r="C284" s="192" t="s">
        <v>417</v>
      </c>
      <c r="D284" s="177" t="s">
        <v>418</v>
      </c>
      <c r="E284" s="178">
        <v>5</v>
      </c>
      <c r="F284" s="179"/>
      <c r="G284" s="180">
        <f>ROUND(E284*F284,2)</f>
        <v>0</v>
      </c>
      <c r="H284" s="179"/>
      <c r="I284" s="180">
        <f>ROUND(E284*H284,2)</f>
        <v>0</v>
      </c>
      <c r="J284" s="179"/>
      <c r="K284" s="180">
        <f>ROUND(E284*J284,2)</f>
        <v>0</v>
      </c>
      <c r="L284" s="180">
        <v>21</v>
      </c>
      <c r="M284" s="180">
        <f>G284*(1+L284/100)</f>
        <v>0</v>
      </c>
      <c r="N284" s="180">
        <v>0</v>
      </c>
      <c r="O284" s="180">
        <f>ROUND(E284*N284,2)</f>
        <v>0</v>
      </c>
      <c r="P284" s="180">
        <v>0</v>
      </c>
      <c r="Q284" s="180">
        <f>ROUND(E284*P284,2)</f>
        <v>0</v>
      </c>
      <c r="R284" s="180" t="s">
        <v>419</v>
      </c>
      <c r="S284" s="180" t="s">
        <v>121</v>
      </c>
      <c r="T284" s="181" t="s">
        <v>304</v>
      </c>
      <c r="U284" s="160">
        <v>1</v>
      </c>
      <c r="V284" s="160">
        <f>ROUND(E284*U284,2)</f>
        <v>5</v>
      </c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420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58"/>
      <c r="B285" s="159"/>
      <c r="C285" s="193" t="s">
        <v>421</v>
      </c>
      <c r="D285" s="161"/>
      <c r="E285" s="162">
        <v>5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127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75">
        <v>61</v>
      </c>
      <c r="B286" s="176" t="s">
        <v>422</v>
      </c>
      <c r="C286" s="192" t="s">
        <v>423</v>
      </c>
      <c r="D286" s="177" t="s">
        <v>220</v>
      </c>
      <c r="E286" s="178">
        <v>392</v>
      </c>
      <c r="F286" s="179"/>
      <c r="G286" s="180">
        <f>ROUND(E286*F286,2)</f>
        <v>0</v>
      </c>
      <c r="H286" s="179"/>
      <c r="I286" s="180">
        <f>ROUND(E286*H286,2)</f>
        <v>0</v>
      </c>
      <c r="J286" s="179"/>
      <c r="K286" s="180">
        <f>ROUND(E286*J286,2)</f>
        <v>0</v>
      </c>
      <c r="L286" s="180">
        <v>21</v>
      </c>
      <c r="M286" s="180">
        <f>G286*(1+L286/100)</f>
        <v>0</v>
      </c>
      <c r="N286" s="180">
        <v>2.0000000000000001E-4</v>
      </c>
      <c r="O286" s="180">
        <f>ROUND(E286*N286,2)</f>
        <v>0.08</v>
      </c>
      <c r="P286" s="180">
        <v>0</v>
      </c>
      <c r="Q286" s="180">
        <f>ROUND(E286*P286,2)</f>
        <v>0</v>
      </c>
      <c r="R286" s="180"/>
      <c r="S286" s="180" t="s">
        <v>303</v>
      </c>
      <c r="T286" s="181" t="s">
        <v>304</v>
      </c>
      <c r="U286" s="160">
        <v>0</v>
      </c>
      <c r="V286" s="160">
        <f>ROUND(E286*U286,2)</f>
        <v>0</v>
      </c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314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251" t="s">
        <v>424</v>
      </c>
      <c r="D287" s="252"/>
      <c r="E287" s="252"/>
      <c r="F287" s="252"/>
      <c r="G287" s="252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206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82" t="str">
        <f>C287</f>
        <v>Polypropylenová, vysoce pevná, bezuzlová o prům. 4 mm, velikost oka: 45 mm. Pevný obšitý okraj 5-7 mm.</v>
      </c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58"/>
      <c r="B288" s="159"/>
      <c r="C288" s="193" t="s">
        <v>425</v>
      </c>
      <c r="D288" s="161"/>
      <c r="E288" s="162">
        <v>392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127</v>
      </c>
      <c r="AH288" s="151">
        <v>5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ht="22.5" outlineLevel="1" x14ac:dyDescent="0.2">
      <c r="A289" s="183">
        <v>62</v>
      </c>
      <c r="B289" s="184" t="s">
        <v>426</v>
      </c>
      <c r="C289" s="195" t="s">
        <v>427</v>
      </c>
      <c r="D289" s="185" t="s">
        <v>428</v>
      </c>
      <c r="E289" s="186">
        <v>1</v>
      </c>
      <c r="F289" s="187"/>
      <c r="G289" s="188">
        <f>ROUND(E289*F289,2)</f>
        <v>0</v>
      </c>
      <c r="H289" s="187"/>
      <c r="I289" s="188">
        <f>ROUND(E289*H289,2)</f>
        <v>0</v>
      </c>
      <c r="J289" s="187"/>
      <c r="K289" s="188">
        <f>ROUND(E289*J289,2)</f>
        <v>0</v>
      </c>
      <c r="L289" s="188">
        <v>21</v>
      </c>
      <c r="M289" s="188">
        <f>G289*(1+L289/100)</f>
        <v>0</v>
      </c>
      <c r="N289" s="188">
        <v>0</v>
      </c>
      <c r="O289" s="188">
        <f>ROUND(E289*N289,2)</f>
        <v>0</v>
      </c>
      <c r="P289" s="188">
        <v>0</v>
      </c>
      <c r="Q289" s="188">
        <f>ROUND(E289*P289,2)</f>
        <v>0</v>
      </c>
      <c r="R289" s="188"/>
      <c r="S289" s="188" t="s">
        <v>303</v>
      </c>
      <c r="T289" s="189" t="s">
        <v>308</v>
      </c>
      <c r="U289" s="160">
        <v>0</v>
      </c>
      <c r="V289" s="160">
        <f>ROUND(E289*U289,2)</f>
        <v>0</v>
      </c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314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83">
        <v>63</v>
      </c>
      <c r="B290" s="184" t="s">
        <v>429</v>
      </c>
      <c r="C290" s="195" t="s">
        <v>430</v>
      </c>
      <c r="D290" s="185" t="s">
        <v>292</v>
      </c>
      <c r="E290" s="186">
        <v>1</v>
      </c>
      <c r="F290" s="187"/>
      <c r="G290" s="188">
        <f>ROUND(E290*F290,2)</f>
        <v>0</v>
      </c>
      <c r="H290" s="187"/>
      <c r="I290" s="188">
        <f>ROUND(E290*H290,2)</f>
        <v>0</v>
      </c>
      <c r="J290" s="187"/>
      <c r="K290" s="188">
        <f>ROUND(E290*J290,2)</f>
        <v>0</v>
      </c>
      <c r="L290" s="188">
        <v>21</v>
      </c>
      <c r="M290" s="188">
        <f>G290*(1+L290/100)</f>
        <v>0</v>
      </c>
      <c r="N290" s="188">
        <v>0</v>
      </c>
      <c r="O290" s="188">
        <f>ROUND(E290*N290,2)</f>
        <v>0</v>
      </c>
      <c r="P290" s="188">
        <v>0</v>
      </c>
      <c r="Q290" s="188">
        <f>ROUND(E290*P290,2)</f>
        <v>0</v>
      </c>
      <c r="R290" s="188"/>
      <c r="S290" s="188" t="s">
        <v>303</v>
      </c>
      <c r="T290" s="189" t="s">
        <v>308</v>
      </c>
      <c r="U290" s="160">
        <v>0</v>
      </c>
      <c r="V290" s="160">
        <f>ROUND(E290*U290,2)</f>
        <v>0</v>
      </c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314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ht="22.5" outlineLevel="1" x14ac:dyDescent="0.2">
      <c r="A291" s="183">
        <v>64</v>
      </c>
      <c r="B291" s="184" t="s">
        <v>431</v>
      </c>
      <c r="C291" s="195" t="s">
        <v>432</v>
      </c>
      <c r="D291" s="185" t="s">
        <v>428</v>
      </c>
      <c r="E291" s="186">
        <v>1</v>
      </c>
      <c r="F291" s="187"/>
      <c r="G291" s="188">
        <f>ROUND(E291*F291,2)</f>
        <v>0</v>
      </c>
      <c r="H291" s="187"/>
      <c r="I291" s="188">
        <f>ROUND(E291*H291,2)</f>
        <v>0</v>
      </c>
      <c r="J291" s="187"/>
      <c r="K291" s="188">
        <f>ROUND(E291*J291,2)</f>
        <v>0</v>
      </c>
      <c r="L291" s="188">
        <v>21</v>
      </c>
      <c r="M291" s="188">
        <f>G291*(1+L291/100)</f>
        <v>0</v>
      </c>
      <c r="N291" s="188">
        <v>0</v>
      </c>
      <c r="O291" s="188">
        <f>ROUND(E291*N291,2)</f>
        <v>0</v>
      </c>
      <c r="P291" s="188">
        <v>0</v>
      </c>
      <c r="Q291" s="188">
        <f>ROUND(E291*P291,2)</f>
        <v>0</v>
      </c>
      <c r="R291" s="188"/>
      <c r="S291" s="188" t="s">
        <v>303</v>
      </c>
      <c r="T291" s="189" t="s">
        <v>308</v>
      </c>
      <c r="U291" s="160">
        <v>0</v>
      </c>
      <c r="V291" s="160">
        <f>ROUND(E291*U291,2)</f>
        <v>0</v>
      </c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314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83">
        <v>65</v>
      </c>
      <c r="B292" s="184" t="s">
        <v>433</v>
      </c>
      <c r="C292" s="195" t="s">
        <v>434</v>
      </c>
      <c r="D292" s="185" t="s">
        <v>292</v>
      </c>
      <c r="E292" s="186">
        <v>1</v>
      </c>
      <c r="F292" s="187"/>
      <c r="G292" s="188">
        <f>ROUND(E292*F292,2)</f>
        <v>0</v>
      </c>
      <c r="H292" s="187"/>
      <c r="I292" s="188">
        <f>ROUND(E292*H292,2)</f>
        <v>0</v>
      </c>
      <c r="J292" s="187"/>
      <c r="K292" s="188">
        <f>ROUND(E292*J292,2)</f>
        <v>0</v>
      </c>
      <c r="L292" s="188">
        <v>21</v>
      </c>
      <c r="M292" s="188">
        <f>G292*(1+L292/100)</f>
        <v>0</v>
      </c>
      <c r="N292" s="188">
        <v>0</v>
      </c>
      <c r="O292" s="188">
        <f>ROUND(E292*N292,2)</f>
        <v>0</v>
      </c>
      <c r="P292" s="188">
        <v>0</v>
      </c>
      <c r="Q292" s="188">
        <f>ROUND(E292*P292,2)</f>
        <v>0</v>
      </c>
      <c r="R292" s="188"/>
      <c r="S292" s="188" t="s">
        <v>303</v>
      </c>
      <c r="T292" s="189" t="s">
        <v>308</v>
      </c>
      <c r="U292" s="160">
        <v>0</v>
      </c>
      <c r="V292" s="160">
        <f>ROUND(E292*U292,2)</f>
        <v>0</v>
      </c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314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x14ac:dyDescent="0.2">
      <c r="A293" s="169" t="s">
        <v>115</v>
      </c>
      <c r="B293" s="170" t="s">
        <v>88</v>
      </c>
      <c r="C293" s="191" t="s">
        <v>27</v>
      </c>
      <c r="D293" s="171"/>
      <c r="E293" s="172"/>
      <c r="F293" s="173"/>
      <c r="G293" s="173">
        <f>SUMIF(AG294:AG300,"&lt;&gt;NOR",G294:G300)</f>
        <v>0</v>
      </c>
      <c r="H293" s="173"/>
      <c r="I293" s="173">
        <f>SUM(I294:I300)</f>
        <v>0</v>
      </c>
      <c r="J293" s="173"/>
      <c r="K293" s="173">
        <f>SUM(K294:K300)</f>
        <v>0</v>
      </c>
      <c r="L293" s="173"/>
      <c r="M293" s="173">
        <f>SUM(M294:M300)</f>
        <v>0</v>
      </c>
      <c r="N293" s="173"/>
      <c r="O293" s="173">
        <f>SUM(O294:O300)</f>
        <v>0</v>
      </c>
      <c r="P293" s="173"/>
      <c r="Q293" s="173">
        <f>SUM(Q294:Q300)</f>
        <v>0</v>
      </c>
      <c r="R293" s="173"/>
      <c r="S293" s="173"/>
      <c r="T293" s="174"/>
      <c r="U293" s="168"/>
      <c r="V293" s="168">
        <f>SUM(V294:V300)</f>
        <v>0</v>
      </c>
      <c r="W293" s="168"/>
      <c r="AG293" t="s">
        <v>116</v>
      </c>
    </row>
    <row r="294" spans="1:60" outlineLevel="1" x14ac:dyDescent="0.2">
      <c r="A294" s="175">
        <v>66</v>
      </c>
      <c r="B294" s="176" t="s">
        <v>435</v>
      </c>
      <c r="C294" s="192" t="s">
        <v>436</v>
      </c>
      <c r="D294" s="177" t="s">
        <v>437</v>
      </c>
      <c r="E294" s="178">
        <v>1</v>
      </c>
      <c r="F294" s="179"/>
      <c r="G294" s="180">
        <f>ROUND(E294*F294,2)</f>
        <v>0</v>
      </c>
      <c r="H294" s="179"/>
      <c r="I294" s="180">
        <f>ROUND(E294*H294,2)</f>
        <v>0</v>
      </c>
      <c r="J294" s="179"/>
      <c r="K294" s="180">
        <f>ROUND(E294*J294,2)</f>
        <v>0</v>
      </c>
      <c r="L294" s="180">
        <v>21</v>
      </c>
      <c r="M294" s="180">
        <f>G294*(1+L294/100)</f>
        <v>0</v>
      </c>
      <c r="N294" s="180">
        <v>0</v>
      </c>
      <c r="O294" s="180">
        <f>ROUND(E294*N294,2)</f>
        <v>0</v>
      </c>
      <c r="P294" s="180">
        <v>0</v>
      </c>
      <c r="Q294" s="180">
        <f>ROUND(E294*P294,2)</f>
        <v>0</v>
      </c>
      <c r="R294" s="180"/>
      <c r="S294" s="180" t="s">
        <v>121</v>
      </c>
      <c r="T294" s="181" t="s">
        <v>308</v>
      </c>
      <c r="U294" s="160">
        <v>0</v>
      </c>
      <c r="V294" s="160">
        <f>ROUND(E294*U294,2)</f>
        <v>0</v>
      </c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438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58"/>
      <c r="B295" s="159"/>
      <c r="C295" s="251" t="s">
        <v>439</v>
      </c>
      <c r="D295" s="252"/>
      <c r="E295" s="252"/>
      <c r="F295" s="252"/>
      <c r="G295" s="252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206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75">
        <v>67</v>
      </c>
      <c r="B296" s="176" t="s">
        <v>440</v>
      </c>
      <c r="C296" s="192" t="s">
        <v>441</v>
      </c>
      <c r="D296" s="177" t="s">
        <v>437</v>
      </c>
      <c r="E296" s="178">
        <v>1</v>
      </c>
      <c r="F296" s="179"/>
      <c r="G296" s="180">
        <f>ROUND(E296*F296,2)</f>
        <v>0</v>
      </c>
      <c r="H296" s="179"/>
      <c r="I296" s="180">
        <f>ROUND(E296*H296,2)</f>
        <v>0</v>
      </c>
      <c r="J296" s="179"/>
      <c r="K296" s="180">
        <f>ROUND(E296*J296,2)</f>
        <v>0</v>
      </c>
      <c r="L296" s="180">
        <v>21</v>
      </c>
      <c r="M296" s="180">
        <f>G296*(1+L296/100)</f>
        <v>0</v>
      </c>
      <c r="N296" s="180">
        <v>0</v>
      </c>
      <c r="O296" s="180">
        <f>ROUND(E296*N296,2)</f>
        <v>0</v>
      </c>
      <c r="P296" s="180">
        <v>0</v>
      </c>
      <c r="Q296" s="180">
        <f>ROUND(E296*P296,2)</f>
        <v>0</v>
      </c>
      <c r="R296" s="180"/>
      <c r="S296" s="180" t="s">
        <v>121</v>
      </c>
      <c r="T296" s="181" t="s">
        <v>308</v>
      </c>
      <c r="U296" s="160">
        <v>0</v>
      </c>
      <c r="V296" s="160">
        <f>ROUND(E296*U296,2)</f>
        <v>0</v>
      </c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442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58"/>
      <c r="B297" s="159"/>
      <c r="C297" s="251" t="s">
        <v>466</v>
      </c>
      <c r="D297" s="252"/>
      <c r="E297" s="252"/>
      <c r="F297" s="252"/>
      <c r="G297" s="252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206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ht="22.5" outlineLevel="1" x14ac:dyDescent="0.2">
      <c r="A298" s="158"/>
      <c r="B298" s="159"/>
      <c r="C298" s="253" t="s">
        <v>443</v>
      </c>
      <c r="D298" s="254"/>
      <c r="E298" s="254"/>
      <c r="F298" s="254"/>
      <c r="G298" s="254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206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82" t="str">
        <f>C298</f>
        <v>Vyhotovení protokolu o vytyčení stavby se seznamem souřadnic vytyčených bodů a jejich polohopisnými (S-JTSK) a výškopisnými (Bpv) hodnotami.</v>
      </c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75">
        <v>68</v>
      </c>
      <c r="B299" s="176" t="s">
        <v>444</v>
      </c>
      <c r="C299" s="192" t="s">
        <v>445</v>
      </c>
      <c r="D299" s="177" t="s">
        <v>437</v>
      </c>
      <c r="E299" s="178">
        <v>1</v>
      </c>
      <c r="F299" s="179"/>
      <c r="G299" s="180">
        <f>ROUND(E299*F299,2)</f>
        <v>0</v>
      </c>
      <c r="H299" s="179"/>
      <c r="I299" s="180">
        <f>ROUND(E299*H299,2)</f>
        <v>0</v>
      </c>
      <c r="J299" s="179"/>
      <c r="K299" s="180">
        <f>ROUND(E299*J299,2)</f>
        <v>0</v>
      </c>
      <c r="L299" s="180">
        <v>21</v>
      </c>
      <c r="M299" s="180">
        <f>G299*(1+L299/100)</f>
        <v>0</v>
      </c>
      <c r="N299" s="180">
        <v>0</v>
      </c>
      <c r="O299" s="180">
        <f>ROUND(E299*N299,2)</f>
        <v>0</v>
      </c>
      <c r="P299" s="180">
        <v>0</v>
      </c>
      <c r="Q299" s="180">
        <f>ROUND(E299*P299,2)</f>
        <v>0</v>
      </c>
      <c r="R299" s="180"/>
      <c r="S299" s="180" t="s">
        <v>121</v>
      </c>
      <c r="T299" s="181" t="s">
        <v>308</v>
      </c>
      <c r="U299" s="160">
        <v>0</v>
      </c>
      <c r="V299" s="160">
        <f>ROUND(E299*U299,2)</f>
        <v>0</v>
      </c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442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251" t="s">
        <v>446</v>
      </c>
      <c r="D300" s="252"/>
      <c r="E300" s="252"/>
      <c r="F300" s="252"/>
      <c r="G300" s="252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206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x14ac:dyDescent="0.2">
      <c r="A301" s="169" t="s">
        <v>115</v>
      </c>
      <c r="B301" s="170" t="s">
        <v>89</v>
      </c>
      <c r="C301" s="191" t="s">
        <v>28</v>
      </c>
      <c r="D301" s="171"/>
      <c r="E301" s="172"/>
      <c r="F301" s="173"/>
      <c r="G301" s="173">
        <f>SUMIF(AG302:AG315,"&lt;&gt;NOR",G302:G315)</f>
        <v>0</v>
      </c>
      <c r="H301" s="173"/>
      <c r="I301" s="173">
        <f>SUM(I302:I315)</f>
        <v>0</v>
      </c>
      <c r="J301" s="173"/>
      <c r="K301" s="173">
        <f>SUM(K302:K315)</f>
        <v>0</v>
      </c>
      <c r="L301" s="173"/>
      <c r="M301" s="173">
        <f>SUM(M302:M315)</f>
        <v>0</v>
      </c>
      <c r="N301" s="173"/>
      <c r="O301" s="173">
        <f>SUM(O302:O315)</f>
        <v>0</v>
      </c>
      <c r="P301" s="173"/>
      <c r="Q301" s="173">
        <f>SUM(Q302:Q315)</f>
        <v>0</v>
      </c>
      <c r="R301" s="173"/>
      <c r="S301" s="173"/>
      <c r="T301" s="174"/>
      <c r="U301" s="168"/>
      <c r="V301" s="168">
        <f>SUM(V302:V315)</f>
        <v>0</v>
      </c>
      <c r="W301" s="168"/>
      <c r="AG301" t="s">
        <v>116</v>
      </c>
    </row>
    <row r="302" spans="1:60" outlineLevel="1" x14ac:dyDescent="0.2">
      <c r="A302" s="175">
        <v>69</v>
      </c>
      <c r="B302" s="176" t="s">
        <v>447</v>
      </c>
      <c r="C302" s="192" t="s">
        <v>448</v>
      </c>
      <c r="D302" s="177" t="s">
        <v>437</v>
      </c>
      <c r="E302" s="178">
        <v>1</v>
      </c>
      <c r="F302" s="179"/>
      <c r="G302" s="180">
        <f>ROUND(E302*F302,2)</f>
        <v>0</v>
      </c>
      <c r="H302" s="179"/>
      <c r="I302" s="180">
        <f>ROUND(E302*H302,2)</f>
        <v>0</v>
      </c>
      <c r="J302" s="179"/>
      <c r="K302" s="180">
        <f>ROUND(E302*J302,2)</f>
        <v>0</v>
      </c>
      <c r="L302" s="180">
        <v>21</v>
      </c>
      <c r="M302" s="180">
        <f>G302*(1+L302/100)</f>
        <v>0</v>
      </c>
      <c r="N302" s="180">
        <v>0</v>
      </c>
      <c r="O302" s="180">
        <f>ROUND(E302*N302,2)</f>
        <v>0</v>
      </c>
      <c r="P302" s="180">
        <v>0</v>
      </c>
      <c r="Q302" s="180">
        <f>ROUND(E302*P302,2)</f>
        <v>0</v>
      </c>
      <c r="R302" s="180"/>
      <c r="S302" s="180" t="s">
        <v>121</v>
      </c>
      <c r="T302" s="181" t="s">
        <v>308</v>
      </c>
      <c r="U302" s="160">
        <v>0</v>
      </c>
      <c r="V302" s="160">
        <f>ROUND(E302*U302,2)</f>
        <v>0</v>
      </c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438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58"/>
      <c r="B303" s="159"/>
      <c r="C303" s="251" t="s">
        <v>449</v>
      </c>
      <c r="D303" s="252"/>
      <c r="E303" s="252"/>
      <c r="F303" s="252"/>
      <c r="G303" s="252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206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75">
        <v>70</v>
      </c>
      <c r="B304" s="176" t="s">
        <v>450</v>
      </c>
      <c r="C304" s="192" t="s">
        <v>451</v>
      </c>
      <c r="D304" s="177" t="s">
        <v>437</v>
      </c>
      <c r="E304" s="178">
        <v>1</v>
      </c>
      <c r="F304" s="179"/>
      <c r="G304" s="180">
        <f>ROUND(E304*F304,2)</f>
        <v>0</v>
      </c>
      <c r="H304" s="179"/>
      <c r="I304" s="180">
        <f>ROUND(E304*H304,2)</f>
        <v>0</v>
      </c>
      <c r="J304" s="179"/>
      <c r="K304" s="180">
        <f>ROUND(E304*J304,2)</f>
        <v>0</v>
      </c>
      <c r="L304" s="180">
        <v>21</v>
      </c>
      <c r="M304" s="180">
        <f>G304*(1+L304/100)</f>
        <v>0</v>
      </c>
      <c r="N304" s="180">
        <v>0</v>
      </c>
      <c r="O304" s="180">
        <f>ROUND(E304*N304,2)</f>
        <v>0</v>
      </c>
      <c r="P304" s="180">
        <v>0</v>
      </c>
      <c r="Q304" s="180">
        <f>ROUND(E304*P304,2)</f>
        <v>0</v>
      </c>
      <c r="R304" s="180"/>
      <c r="S304" s="180" t="s">
        <v>121</v>
      </c>
      <c r="T304" s="181" t="s">
        <v>308</v>
      </c>
      <c r="U304" s="160">
        <v>0</v>
      </c>
      <c r="V304" s="160">
        <f>ROUND(E304*U304,2)</f>
        <v>0</v>
      </c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438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ht="22.5" outlineLevel="1" x14ac:dyDescent="0.2">
      <c r="A305" s="158"/>
      <c r="B305" s="159"/>
      <c r="C305" s="251" t="s">
        <v>452</v>
      </c>
      <c r="D305" s="252"/>
      <c r="E305" s="252"/>
      <c r="F305" s="252"/>
      <c r="G305" s="252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206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82" t="str">
        <f>C305</f>
        <v>Náklady zhotovitele, související s prováděním zkoušek a revizí předepsaných technickými normami nebo objednatelem a které jsou pro provedení díla nezbytné.</v>
      </c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196" t="s">
        <v>267</v>
      </c>
      <c r="D306" s="165"/>
      <c r="E306" s="166"/>
      <c r="F306" s="167"/>
      <c r="G306" s="167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206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58"/>
      <c r="B307" s="159"/>
      <c r="C307" s="253" t="s">
        <v>453</v>
      </c>
      <c r="D307" s="254"/>
      <c r="E307" s="254"/>
      <c r="F307" s="254"/>
      <c r="G307" s="254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206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253" t="s">
        <v>454</v>
      </c>
      <c r="D308" s="254"/>
      <c r="E308" s="254"/>
      <c r="F308" s="254"/>
      <c r="G308" s="254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206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58"/>
      <c r="B309" s="159"/>
      <c r="C309" s="253" t="s">
        <v>455</v>
      </c>
      <c r="D309" s="254"/>
      <c r="E309" s="254"/>
      <c r="F309" s="254"/>
      <c r="G309" s="254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206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75">
        <v>71</v>
      </c>
      <c r="B310" s="176" t="s">
        <v>456</v>
      </c>
      <c r="C310" s="192" t="s">
        <v>457</v>
      </c>
      <c r="D310" s="177" t="s">
        <v>437</v>
      </c>
      <c r="E310" s="178">
        <v>1</v>
      </c>
      <c r="F310" s="179"/>
      <c r="G310" s="180">
        <f>ROUND(E310*F310,2)</f>
        <v>0</v>
      </c>
      <c r="H310" s="179"/>
      <c r="I310" s="180">
        <f>ROUND(E310*H310,2)</f>
        <v>0</v>
      </c>
      <c r="J310" s="179"/>
      <c r="K310" s="180">
        <f>ROUND(E310*J310,2)</f>
        <v>0</v>
      </c>
      <c r="L310" s="180">
        <v>21</v>
      </c>
      <c r="M310" s="180">
        <f>G310*(1+L310/100)</f>
        <v>0</v>
      </c>
      <c r="N310" s="180">
        <v>0</v>
      </c>
      <c r="O310" s="180">
        <f>ROUND(E310*N310,2)</f>
        <v>0</v>
      </c>
      <c r="P310" s="180">
        <v>0</v>
      </c>
      <c r="Q310" s="180">
        <f>ROUND(E310*P310,2)</f>
        <v>0</v>
      </c>
      <c r="R310" s="180"/>
      <c r="S310" s="180" t="s">
        <v>121</v>
      </c>
      <c r="T310" s="181" t="s">
        <v>308</v>
      </c>
      <c r="U310" s="160">
        <v>0</v>
      </c>
      <c r="V310" s="160">
        <f>ROUND(E310*U310,2)</f>
        <v>0</v>
      </c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438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58"/>
      <c r="B311" s="159"/>
      <c r="C311" s="251" t="s">
        <v>458</v>
      </c>
      <c r="D311" s="252"/>
      <c r="E311" s="252"/>
      <c r="F311" s="252"/>
      <c r="G311" s="252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206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82" t="str">
        <f>C311</f>
        <v>Náklady zhotovitele, které vzniknou v souvislosti s povinnostmi zhotovitele při předání a převzetí díla.</v>
      </c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75">
        <v>72</v>
      </c>
      <c r="B312" s="176" t="s">
        <v>459</v>
      </c>
      <c r="C312" s="192" t="s">
        <v>460</v>
      </c>
      <c r="D312" s="177" t="s">
        <v>437</v>
      </c>
      <c r="E312" s="178">
        <v>1</v>
      </c>
      <c r="F312" s="179"/>
      <c r="G312" s="180">
        <f>ROUND(E312*F312,2)</f>
        <v>0</v>
      </c>
      <c r="H312" s="179"/>
      <c r="I312" s="180">
        <f>ROUND(E312*H312,2)</f>
        <v>0</v>
      </c>
      <c r="J312" s="179"/>
      <c r="K312" s="180">
        <f>ROUND(E312*J312,2)</f>
        <v>0</v>
      </c>
      <c r="L312" s="180">
        <v>21</v>
      </c>
      <c r="M312" s="180">
        <f>G312*(1+L312/100)</f>
        <v>0</v>
      </c>
      <c r="N312" s="180">
        <v>0</v>
      </c>
      <c r="O312" s="180">
        <f>ROUND(E312*N312,2)</f>
        <v>0</v>
      </c>
      <c r="P312" s="180">
        <v>0</v>
      </c>
      <c r="Q312" s="180">
        <f>ROUND(E312*P312,2)</f>
        <v>0</v>
      </c>
      <c r="R312" s="180"/>
      <c r="S312" s="180" t="s">
        <v>121</v>
      </c>
      <c r="T312" s="181" t="s">
        <v>308</v>
      </c>
      <c r="U312" s="160">
        <v>0</v>
      </c>
      <c r="V312" s="160">
        <f>ROUND(E312*U312,2)</f>
        <v>0</v>
      </c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438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251" t="s">
        <v>461</v>
      </c>
      <c r="D313" s="252"/>
      <c r="E313" s="252"/>
      <c r="F313" s="252"/>
      <c r="G313" s="252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206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82" t="str">
        <f>C313</f>
        <v>Náklady na vyhotovení dokumentace skutečného provedení stavby a její předání objednateli v požadované formě a požadovaném počtu.</v>
      </c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75">
        <v>73</v>
      </c>
      <c r="B314" s="176" t="s">
        <v>462</v>
      </c>
      <c r="C314" s="192" t="s">
        <v>463</v>
      </c>
      <c r="D314" s="177" t="s">
        <v>437</v>
      </c>
      <c r="E314" s="178">
        <v>1</v>
      </c>
      <c r="F314" s="179"/>
      <c r="G314" s="180">
        <f>ROUND(E314*F314,2)</f>
        <v>0</v>
      </c>
      <c r="H314" s="179"/>
      <c r="I314" s="180">
        <f>ROUND(E314*H314,2)</f>
        <v>0</v>
      </c>
      <c r="J314" s="179"/>
      <c r="K314" s="180">
        <f>ROUND(E314*J314,2)</f>
        <v>0</v>
      </c>
      <c r="L314" s="180">
        <v>21</v>
      </c>
      <c r="M314" s="180">
        <f>G314*(1+L314/100)</f>
        <v>0</v>
      </c>
      <c r="N314" s="180">
        <v>0</v>
      </c>
      <c r="O314" s="180">
        <f>ROUND(E314*N314,2)</f>
        <v>0</v>
      </c>
      <c r="P314" s="180">
        <v>0</v>
      </c>
      <c r="Q314" s="180">
        <f>ROUND(E314*P314,2)</f>
        <v>0</v>
      </c>
      <c r="R314" s="180"/>
      <c r="S314" s="180" t="s">
        <v>121</v>
      </c>
      <c r="T314" s="181" t="s">
        <v>308</v>
      </c>
      <c r="U314" s="160">
        <v>0</v>
      </c>
      <c r="V314" s="160">
        <f>ROUND(E314*U314,2)</f>
        <v>0</v>
      </c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438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251" t="s">
        <v>464</v>
      </c>
      <c r="D315" s="252"/>
      <c r="E315" s="252"/>
      <c r="F315" s="252"/>
      <c r="G315" s="252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206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82" t="str">
        <f>C315</f>
        <v>Náklady na provedení skutečného zaměření stavby v rozsahu nezbytném pro zápis změny do katastru nemovitostí.</v>
      </c>
      <c r="BB315" s="151"/>
      <c r="BC315" s="151"/>
      <c r="BD315" s="151"/>
      <c r="BE315" s="151"/>
      <c r="BF315" s="151"/>
      <c r="BG315" s="151"/>
      <c r="BH315" s="151"/>
    </row>
    <row r="316" spans="1:60" x14ac:dyDescent="0.2">
      <c r="A316" s="5"/>
      <c r="B316" s="6"/>
      <c r="C316" s="197"/>
      <c r="D316" s="8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AE316">
        <v>15</v>
      </c>
      <c r="AF316">
        <v>21</v>
      </c>
    </row>
    <row r="317" spans="1:60" x14ac:dyDescent="0.2">
      <c r="A317" s="154"/>
      <c r="B317" s="155" t="s">
        <v>29</v>
      </c>
      <c r="C317" s="198"/>
      <c r="D317" s="156"/>
      <c r="E317" s="157"/>
      <c r="F317" s="157"/>
      <c r="G317" s="190">
        <f>G8+G121+G140+G154+G205+G222+G228+G231+G241+G279+G293+G301</f>
        <v>0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AE317">
        <f>SUMIF(L7:L315,AE316,G7:G315)</f>
        <v>0</v>
      </c>
      <c r="AF317">
        <f>SUMIF(L7:L315,AF316,G7:G315)</f>
        <v>0</v>
      </c>
      <c r="AG317" t="s">
        <v>465</v>
      </c>
    </row>
    <row r="318" spans="1:60" x14ac:dyDescent="0.2">
      <c r="C318" s="199"/>
      <c r="D318" s="142"/>
      <c r="AG318" t="s">
        <v>467</v>
      </c>
    </row>
    <row r="319" spans="1:60" x14ac:dyDescent="0.2">
      <c r="D319" s="142"/>
    </row>
    <row r="320" spans="1:60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Ui7V1YOh+w4OFU0MhmFjwNgJEp8oguEykofleSDEqeiF9bo9I7/TzYK5q2hduV5VMCpiOOwBi1afYXF0DHPdkQ==" saltValue="Dt56pzXW83e0pK4z2ze4iQ==" spinCount="100000" sheet="1"/>
  <mergeCells count="49">
    <mergeCell ref="C15:G15"/>
    <mergeCell ref="A1:G1"/>
    <mergeCell ref="C2:G2"/>
    <mergeCell ref="C3:G3"/>
    <mergeCell ref="C4:G4"/>
    <mergeCell ref="C10:G10"/>
    <mergeCell ref="C99:G99"/>
    <mergeCell ref="C19:G19"/>
    <mergeCell ref="C25:G25"/>
    <mergeCell ref="C32:G32"/>
    <mergeCell ref="C38:G38"/>
    <mergeCell ref="C45:G45"/>
    <mergeCell ref="C50:G50"/>
    <mergeCell ref="C65:G65"/>
    <mergeCell ref="C83:G83"/>
    <mergeCell ref="C90:G90"/>
    <mergeCell ref="C91:G91"/>
    <mergeCell ref="C98:G98"/>
    <mergeCell ref="C177:G177"/>
    <mergeCell ref="C103:G103"/>
    <mergeCell ref="C107:G107"/>
    <mergeCell ref="C112:G112"/>
    <mergeCell ref="C116:G116"/>
    <mergeCell ref="C123:G123"/>
    <mergeCell ref="C124:G124"/>
    <mergeCell ref="C142:G142"/>
    <mergeCell ref="C152:G152"/>
    <mergeCell ref="C159:G159"/>
    <mergeCell ref="C160:G160"/>
    <mergeCell ref="C170:G170"/>
    <mergeCell ref="C303:G303"/>
    <mergeCell ref="C182:G182"/>
    <mergeCell ref="C194:G194"/>
    <mergeCell ref="C207:G207"/>
    <mergeCell ref="C230:G230"/>
    <mergeCell ref="C240:G240"/>
    <mergeCell ref="C278:G278"/>
    <mergeCell ref="C287:G287"/>
    <mergeCell ref="C295:G295"/>
    <mergeCell ref="C297:G297"/>
    <mergeCell ref="C298:G298"/>
    <mergeCell ref="C300:G300"/>
    <mergeCell ref="C315:G315"/>
    <mergeCell ref="C305:G305"/>
    <mergeCell ref="C307:G307"/>
    <mergeCell ref="C308:G308"/>
    <mergeCell ref="C309:G309"/>
    <mergeCell ref="C311:G311"/>
    <mergeCell ref="C313:G3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SO1 1.00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'SO1 1.00 Pol'!Názvy_tisku</vt:lpstr>
      <vt:lpstr>oadresa</vt:lpstr>
      <vt:lpstr>Stavba!Objednatel</vt:lpstr>
      <vt:lpstr>Stavba!Objekt</vt:lpstr>
      <vt:lpstr>'SO1 1.00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Rozpoctylbc</dc:creator>
  <cp:lastModifiedBy>Rozpoctylbc</cp:lastModifiedBy>
  <cp:lastPrinted>2014-02-28T09:52:57Z</cp:lastPrinted>
  <dcterms:created xsi:type="dcterms:W3CDTF">2009-04-08T07:15:50Z</dcterms:created>
  <dcterms:modified xsi:type="dcterms:W3CDTF">2018-06-13T08:51:36Z</dcterms:modified>
</cp:coreProperties>
</file>