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1 - OPTIMALIZACE VYUŽIT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'SO1 - OPTIMALIZACE VYUŽIT...'!$C$4:$Q$70,'SO1 - OPTIMALIZACE VYUŽIT...'!$C$76:$Q$122,'SO1 - OPTIMALIZACE VYUŽIT...'!$C$128:$Q$471</definedName>
    <definedName name="_xlnm.Print_Titles" localSheetId="1">'SO1 - OPTIMALIZACE VYUŽIT...'!$138:$138</definedName>
  </definedNames>
  <calcPr/>
</workbook>
</file>

<file path=xl/calcChain.xml><?xml version="1.0" encoding="utf-8"?>
<calcChain xmlns="http://schemas.openxmlformats.org/spreadsheetml/2006/main">
  <c i="2" r="N471"/>
  <c i="1" r="AY88"/>
  <c r="AX88"/>
  <c i="2" r="BI470"/>
  <c r="BH470"/>
  <c r="BG470"/>
  <c r="BF470"/>
  <c r="AA470"/>
  <c r="Y470"/>
  <c r="W470"/>
  <c r="BK470"/>
  <c r="N470"/>
  <c r="BE470"/>
  <c r="BI469"/>
  <c r="BH469"/>
  <c r="BG469"/>
  <c r="BF469"/>
  <c r="AA469"/>
  <c r="AA468"/>
  <c r="AA467"/>
  <c r="Y469"/>
  <c r="Y468"/>
  <c r="Y467"/>
  <c r="W469"/>
  <c r="W468"/>
  <c r="W467"/>
  <c r="BK469"/>
  <c r="BK468"/>
  <c r="N468"/>
  <c r="BK467"/>
  <c r="N467"/>
  <c r="N469"/>
  <c r="BE469"/>
  <c r="N112"/>
  <c r="N111"/>
  <c r="BI466"/>
  <c r="BH466"/>
  <c r="BG466"/>
  <c r="BF466"/>
  <c r="AA466"/>
  <c r="Y466"/>
  <c r="W466"/>
  <c r="BK466"/>
  <c r="N466"/>
  <c r="BE466"/>
  <c r="BI465"/>
  <c r="BH465"/>
  <c r="BG465"/>
  <c r="BF465"/>
  <c r="AA465"/>
  <c r="Y465"/>
  <c r="W465"/>
  <c r="BK465"/>
  <c r="N465"/>
  <c r="BE465"/>
  <c r="BI461"/>
  <c r="BH461"/>
  <c r="BG461"/>
  <c r="BF461"/>
  <c r="AA461"/>
  <c r="AA460"/>
  <c r="Y461"/>
  <c r="Y460"/>
  <c r="W461"/>
  <c r="W460"/>
  <c r="BK461"/>
  <c r="BK460"/>
  <c r="N460"/>
  <c r="N461"/>
  <c r="BE461"/>
  <c r="N110"/>
  <c r="BI459"/>
  <c r="BH459"/>
  <c r="BG459"/>
  <c r="BF459"/>
  <c r="AA459"/>
  <c r="Y459"/>
  <c r="W459"/>
  <c r="BK459"/>
  <c r="N459"/>
  <c r="BE459"/>
  <c r="BI451"/>
  <c r="BH451"/>
  <c r="BG451"/>
  <c r="BF451"/>
  <c r="AA451"/>
  <c r="Y451"/>
  <c r="W451"/>
  <c r="BK451"/>
  <c r="N451"/>
  <c r="BE451"/>
  <c r="BI443"/>
  <c r="BH443"/>
  <c r="BG443"/>
  <c r="BF443"/>
  <c r="AA443"/>
  <c r="Y443"/>
  <c r="W443"/>
  <c r="BK443"/>
  <c r="N443"/>
  <c r="BE443"/>
  <c r="BI436"/>
  <c r="BH436"/>
  <c r="BG436"/>
  <c r="BF436"/>
  <c r="AA436"/>
  <c r="Y436"/>
  <c r="W436"/>
  <c r="BK436"/>
  <c r="N436"/>
  <c r="BE436"/>
  <c r="BI423"/>
  <c r="BH423"/>
  <c r="BG423"/>
  <c r="BF423"/>
  <c r="AA423"/>
  <c r="AA422"/>
  <c r="Y423"/>
  <c r="Y422"/>
  <c r="W423"/>
  <c r="W422"/>
  <c r="BK423"/>
  <c r="BK422"/>
  <c r="N422"/>
  <c r="N423"/>
  <c r="BE423"/>
  <c r="N109"/>
  <c r="BI419"/>
  <c r="BH419"/>
  <c r="BG419"/>
  <c r="BF419"/>
  <c r="AA419"/>
  <c r="Y419"/>
  <c r="W419"/>
  <c r="BK419"/>
  <c r="N419"/>
  <c r="BE419"/>
  <c r="BI416"/>
  <c r="BH416"/>
  <c r="BG416"/>
  <c r="BF416"/>
  <c r="AA416"/>
  <c r="Y416"/>
  <c r="W416"/>
  <c r="BK416"/>
  <c r="N416"/>
  <c r="BE416"/>
  <c r="BI412"/>
  <c r="BH412"/>
  <c r="BG412"/>
  <c r="BF412"/>
  <c r="AA412"/>
  <c r="Y412"/>
  <c r="W412"/>
  <c r="BK412"/>
  <c r="N412"/>
  <c r="BE412"/>
  <c r="BI402"/>
  <c r="BH402"/>
  <c r="BG402"/>
  <c r="BF402"/>
  <c r="AA402"/>
  <c r="Y402"/>
  <c r="W402"/>
  <c r="BK402"/>
  <c r="N402"/>
  <c r="BE402"/>
  <c r="BI392"/>
  <c r="BH392"/>
  <c r="BG392"/>
  <c r="BF392"/>
  <c r="AA392"/>
  <c r="Y392"/>
  <c r="W392"/>
  <c r="BK392"/>
  <c r="N392"/>
  <c r="BE392"/>
  <c r="BI382"/>
  <c r="BH382"/>
  <c r="BG382"/>
  <c r="BF382"/>
  <c r="AA382"/>
  <c r="Y382"/>
  <c r="W382"/>
  <c r="BK382"/>
  <c r="N382"/>
  <c r="BE382"/>
  <c r="BI380"/>
  <c r="BH380"/>
  <c r="BG380"/>
  <c r="BF380"/>
  <c r="AA380"/>
  <c r="AA379"/>
  <c r="Y380"/>
  <c r="Y379"/>
  <c r="W380"/>
  <c r="W379"/>
  <c r="BK380"/>
  <c r="BK379"/>
  <c r="N379"/>
  <c r="N380"/>
  <c r="BE380"/>
  <c r="N108"/>
  <c r="BI378"/>
  <c r="BH378"/>
  <c r="BG378"/>
  <c r="BF378"/>
  <c r="AA378"/>
  <c r="Y378"/>
  <c r="W378"/>
  <c r="BK378"/>
  <c r="N378"/>
  <c r="BE378"/>
  <c r="BI375"/>
  <c r="BH375"/>
  <c r="BG375"/>
  <c r="BF375"/>
  <c r="AA375"/>
  <c r="Y375"/>
  <c r="W375"/>
  <c r="BK375"/>
  <c r="N375"/>
  <c r="BE375"/>
  <c r="BI373"/>
  <c r="BH373"/>
  <c r="BG373"/>
  <c r="BF373"/>
  <c r="AA373"/>
  <c r="Y373"/>
  <c r="W373"/>
  <c r="BK373"/>
  <c r="N373"/>
  <c r="BE373"/>
  <c r="BI371"/>
  <c r="BH371"/>
  <c r="BG371"/>
  <c r="BF371"/>
  <c r="AA371"/>
  <c r="Y371"/>
  <c r="W371"/>
  <c r="BK371"/>
  <c r="N371"/>
  <c r="BE371"/>
  <c r="BI370"/>
  <c r="BH370"/>
  <c r="BG370"/>
  <c r="BF370"/>
  <c r="AA370"/>
  <c r="Y370"/>
  <c r="W370"/>
  <c r="BK370"/>
  <c r="N370"/>
  <c r="BE370"/>
  <c r="BI369"/>
  <c r="BH369"/>
  <c r="BG369"/>
  <c r="BF369"/>
  <c r="AA369"/>
  <c r="Y369"/>
  <c r="W369"/>
  <c r="BK369"/>
  <c r="N369"/>
  <c r="BE369"/>
  <c r="BI368"/>
  <c r="BH368"/>
  <c r="BG368"/>
  <c r="BF368"/>
  <c r="AA368"/>
  <c r="Y368"/>
  <c r="W368"/>
  <c r="BK368"/>
  <c r="N368"/>
  <c r="BE368"/>
  <c r="BI365"/>
  <c r="BH365"/>
  <c r="BG365"/>
  <c r="BF365"/>
  <c r="AA365"/>
  <c r="AA364"/>
  <c r="Y365"/>
  <c r="Y364"/>
  <c r="W365"/>
  <c r="W364"/>
  <c r="BK365"/>
  <c r="BK364"/>
  <c r="N364"/>
  <c r="N365"/>
  <c r="BE365"/>
  <c r="N107"/>
  <c r="BI363"/>
  <c r="BH363"/>
  <c r="BG363"/>
  <c r="BF363"/>
  <c r="AA363"/>
  <c r="Y363"/>
  <c r="W363"/>
  <c r="BK363"/>
  <c r="N363"/>
  <c r="BE363"/>
  <c r="BI362"/>
  <c r="BH362"/>
  <c r="BG362"/>
  <c r="BF362"/>
  <c r="AA362"/>
  <c r="Y362"/>
  <c r="W362"/>
  <c r="BK362"/>
  <c r="N362"/>
  <c r="BE362"/>
  <c r="BI359"/>
  <c r="BH359"/>
  <c r="BG359"/>
  <c r="BF359"/>
  <c r="AA359"/>
  <c r="Y359"/>
  <c r="W359"/>
  <c r="BK359"/>
  <c r="N359"/>
  <c r="BE359"/>
  <c r="BI358"/>
  <c r="BH358"/>
  <c r="BG358"/>
  <c r="BF358"/>
  <c r="AA358"/>
  <c r="Y358"/>
  <c r="W358"/>
  <c r="BK358"/>
  <c r="N358"/>
  <c r="BE358"/>
  <c r="BI356"/>
  <c r="BH356"/>
  <c r="BG356"/>
  <c r="BF356"/>
  <c r="AA356"/>
  <c r="Y356"/>
  <c r="W356"/>
  <c r="BK356"/>
  <c r="N356"/>
  <c r="BE356"/>
  <c r="BI354"/>
  <c r="BH354"/>
  <c r="BG354"/>
  <c r="BF354"/>
  <c r="AA354"/>
  <c r="AA353"/>
  <c r="Y354"/>
  <c r="Y353"/>
  <c r="W354"/>
  <c r="W353"/>
  <c r="BK354"/>
  <c r="BK353"/>
  <c r="N353"/>
  <c r="N354"/>
  <c r="BE354"/>
  <c r="N106"/>
  <c r="BI352"/>
  <c r="BH352"/>
  <c r="BG352"/>
  <c r="BF352"/>
  <c r="AA352"/>
  <c r="Y352"/>
  <c r="W352"/>
  <c r="BK352"/>
  <c r="N352"/>
  <c r="BE352"/>
  <c r="BI351"/>
  <c r="BH351"/>
  <c r="BG351"/>
  <c r="BF351"/>
  <c r="AA351"/>
  <c r="Y351"/>
  <c r="W351"/>
  <c r="BK351"/>
  <c r="N351"/>
  <c r="BE351"/>
  <c r="BI349"/>
  <c r="BH349"/>
  <c r="BG349"/>
  <c r="BF349"/>
  <c r="AA349"/>
  <c r="Y349"/>
  <c r="W349"/>
  <c r="BK349"/>
  <c r="N349"/>
  <c r="BE349"/>
  <c r="BI348"/>
  <c r="BH348"/>
  <c r="BG348"/>
  <c r="BF348"/>
  <c r="AA348"/>
  <c r="Y348"/>
  <c r="W348"/>
  <c r="BK348"/>
  <c r="N348"/>
  <c r="BE348"/>
  <c r="BI347"/>
  <c r="BH347"/>
  <c r="BG347"/>
  <c r="BF347"/>
  <c r="AA347"/>
  <c r="Y347"/>
  <c r="W347"/>
  <c r="BK347"/>
  <c r="N347"/>
  <c r="BE347"/>
  <c r="BI346"/>
  <c r="BH346"/>
  <c r="BG346"/>
  <c r="BF346"/>
  <c r="AA346"/>
  <c r="Y346"/>
  <c r="W346"/>
  <c r="BK346"/>
  <c r="N346"/>
  <c r="BE346"/>
  <c r="BI345"/>
  <c r="BH345"/>
  <c r="BG345"/>
  <c r="BF345"/>
  <c r="AA345"/>
  <c r="Y345"/>
  <c r="W345"/>
  <c r="BK345"/>
  <c r="N345"/>
  <c r="BE345"/>
  <c r="BI344"/>
  <c r="BH344"/>
  <c r="BG344"/>
  <c r="BF344"/>
  <c r="AA344"/>
  <c r="Y344"/>
  <c r="W344"/>
  <c r="BK344"/>
  <c r="N344"/>
  <c r="BE344"/>
  <c r="BI343"/>
  <c r="BH343"/>
  <c r="BG343"/>
  <c r="BF343"/>
  <c r="AA343"/>
  <c r="Y343"/>
  <c r="W343"/>
  <c r="BK343"/>
  <c r="N343"/>
  <c r="BE343"/>
  <c r="BI342"/>
  <c r="BH342"/>
  <c r="BG342"/>
  <c r="BF342"/>
  <c r="AA342"/>
  <c r="Y342"/>
  <c r="W342"/>
  <c r="BK342"/>
  <c r="N342"/>
  <c r="BE342"/>
  <c r="BI341"/>
  <c r="BH341"/>
  <c r="BG341"/>
  <c r="BF341"/>
  <c r="AA341"/>
  <c r="Y341"/>
  <c r="W341"/>
  <c r="BK341"/>
  <c r="N341"/>
  <c r="BE341"/>
  <c r="BI340"/>
  <c r="BH340"/>
  <c r="BG340"/>
  <c r="BF340"/>
  <c r="AA340"/>
  <c r="Y340"/>
  <c r="W340"/>
  <c r="BK340"/>
  <c r="N340"/>
  <c r="BE340"/>
  <c r="BI336"/>
  <c r="BH336"/>
  <c r="BG336"/>
  <c r="BF336"/>
  <c r="AA336"/>
  <c r="Y336"/>
  <c r="W336"/>
  <c r="BK336"/>
  <c r="N336"/>
  <c r="BE336"/>
  <c r="BI335"/>
  <c r="BH335"/>
  <c r="BG335"/>
  <c r="BF335"/>
  <c r="AA335"/>
  <c r="Y335"/>
  <c r="W335"/>
  <c r="BK335"/>
  <c r="N335"/>
  <c r="BE335"/>
  <c r="BI334"/>
  <c r="BH334"/>
  <c r="BG334"/>
  <c r="BF334"/>
  <c r="AA334"/>
  <c r="Y334"/>
  <c r="W334"/>
  <c r="BK334"/>
  <c r="N334"/>
  <c r="BE334"/>
  <c r="BI333"/>
  <c r="BH333"/>
  <c r="BG333"/>
  <c r="BF333"/>
  <c r="AA333"/>
  <c r="Y333"/>
  <c r="W333"/>
  <c r="BK333"/>
  <c r="N333"/>
  <c r="BE333"/>
  <c r="BI332"/>
  <c r="BH332"/>
  <c r="BG332"/>
  <c r="BF332"/>
  <c r="AA332"/>
  <c r="AA331"/>
  <c r="Y332"/>
  <c r="Y331"/>
  <c r="W332"/>
  <c r="W331"/>
  <c r="BK332"/>
  <c r="BK331"/>
  <c r="N331"/>
  <c r="N332"/>
  <c r="BE332"/>
  <c r="N105"/>
  <c r="BI330"/>
  <c r="BH330"/>
  <c r="BG330"/>
  <c r="BF330"/>
  <c r="AA330"/>
  <c r="Y330"/>
  <c r="W330"/>
  <c r="BK330"/>
  <c r="N330"/>
  <c r="BE330"/>
  <c r="BI329"/>
  <c r="BH329"/>
  <c r="BG329"/>
  <c r="BF329"/>
  <c r="AA329"/>
  <c r="Y329"/>
  <c r="W329"/>
  <c r="BK329"/>
  <c r="N329"/>
  <c r="BE329"/>
  <c r="BI327"/>
  <c r="BH327"/>
  <c r="BG327"/>
  <c r="BF327"/>
  <c r="AA327"/>
  <c r="Y327"/>
  <c r="W327"/>
  <c r="BK327"/>
  <c r="N327"/>
  <c r="BE327"/>
  <c r="BI326"/>
  <c r="BH326"/>
  <c r="BG326"/>
  <c r="BF326"/>
  <c r="AA326"/>
  <c r="Y326"/>
  <c r="W326"/>
  <c r="BK326"/>
  <c r="N326"/>
  <c r="BE326"/>
  <c r="BI324"/>
  <c r="BH324"/>
  <c r="BG324"/>
  <c r="BF324"/>
  <c r="AA324"/>
  <c r="Y324"/>
  <c r="W324"/>
  <c r="BK324"/>
  <c r="N324"/>
  <c r="BE324"/>
  <c r="BI322"/>
  <c r="BH322"/>
  <c r="BG322"/>
  <c r="BF322"/>
  <c r="AA322"/>
  <c r="Y322"/>
  <c r="W322"/>
  <c r="BK322"/>
  <c r="N322"/>
  <c r="BE322"/>
  <c r="BI319"/>
  <c r="BH319"/>
  <c r="BG319"/>
  <c r="BF319"/>
  <c r="AA319"/>
  <c r="Y319"/>
  <c r="W319"/>
  <c r="BK319"/>
  <c r="N319"/>
  <c r="BE319"/>
  <c r="BI317"/>
  <c r="BH317"/>
  <c r="BG317"/>
  <c r="BF317"/>
  <c r="AA317"/>
  <c r="AA316"/>
  <c r="Y317"/>
  <c r="Y316"/>
  <c r="W317"/>
  <c r="W316"/>
  <c r="BK317"/>
  <c r="BK316"/>
  <c r="N316"/>
  <c r="N317"/>
  <c r="BE317"/>
  <c r="N104"/>
  <c r="BI315"/>
  <c r="BH315"/>
  <c r="BG315"/>
  <c r="BF315"/>
  <c r="AA315"/>
  <c r="Y315"/>
  <c r="W315"/>
  <c r="BK315"/>
  <c r="N315"/>
  <c r="BE315"/>
  <c r="BI313"/>
  <c r="BH313"/>
  <c r="BG313"/>
  <c r="BF313"/>
  <c r="AA313"/>
  <c r="Y313"/>
  <c r="W313"/>
  <c r="BK313"/>
  <c r="N313"/>
  <c r="BE313"/>
  <c r="BI310"/>
  <c r="BH310"/>
  <c r="BG310"/>
  <c r="BF310"/>
  <c r="AA310"/>
  <c r="AA309"/>
  <c r="Y310"/>
  <c r="Y309"/>
  <c r="W310"/>
  <c r="W309"/>
  <c r="BK310"/>
  <c r="BK309"/>
  <c r="N309"/>
  <c r="N310"/>
  <c r="BE310"/>
  <c r="N103"/>
  <c r="BI308"/>
  <c r="BH308"/>
  <c r="BG308"/>
  <c r="BF308"/>
  <c r="AA308"/>
  <c r="Y308"/>
  <c r="W308"/>
  <c r="BK308"/>
  <c r="N308"/>
  <c r="BE308"/>
  <c r="BI307"/>
  <c r="BH307"/>
  <c r="BG307"/>
  <c r="BF307"/>
  <c r="AA307"/>
  <c r="AA306"/>
  <c r="Y307"/>
  <c r="Y306"/>
  <c r="W307"/>
  <c r="W306"/>
  <c r="BK307"/>
  <c r="BK306"/>
  <c r="N306"/>
  <c r="N307"/>
  <c r="BE307"/>
  <c r="N102"/>
  <c r="BI305"/>
  <c r="BH305"/>
  <c r="BG305"/>
  <c r="BF305"/>
  <c r="AA305"/>
  <c r="Y305"/>
  <c r="W305"/>
  <c r="BK305"/>
  <c r="N305"/>
  <c r="BE305"/>
  <c r="BI304"/>
  <c r="BH304"/>
  <c r="BG304"/>
  <c r="BF304"/>
  <c r="AA304"/>
  <c r="AA303"/>
  <c r="Y304"/>
  <c r="Y303"/>
  <c r="W304"/>
  <c r="W303"/>
  <c r="BK304"/>
  <c r="BK303"/>
  <c r="N303"/>
  <c r="N304"/>
  <c r="BE304"/>
  <c r="N101"/>
  <c r="BI302"/>
  <c r="BH302"/>
  <c r="BG302"/>
  <c r="BF302"/>
  <c r="AA302"/>
  <c r="Y302"/>
  <c r="W302"/>
  <c r="BK302"/>
  <c r="N302"/>
  <c r="BE302"/>
  <c r="BI301"/>
  <c r="BH301"/>
  <c r="BG301"/>
  <c r="BF301"/>
  <c r="AA301"/>
  <c r="Y301"/>
  <c r="W301"/>
  <c r="BK301"/>
  <c r="N301"/>
  <c r="BE301"/>
  <c r="BI300"/>
  <c r="BH300"/>
  <c r="BG300"/>
  <c r="BF300"/>
  <c r="AA300"/>
  <c r="Y300"/>
  <c r="W300"/>
  <c r="BK300"/>
  <c r="N300"/>
  <c r="BE300"/>
  <c r="BI299"/>
  <c r="BH299"/>
  <c r="BG299"/>
  <c r="BF299"/>
  <c r="AA299"/>
  <c r="AA298"/>
  <c r="Y299"/>
  <c r="Y298"/>
  <c r="W299"/>
  <c r="W298"/>
  <c r="BK299"/>
  <c r="BK298"/>
  <c r="N298"/>
  <c r="N299"/>
  <c r="BE299"/>
  <c r="N100"/>
  <c r="BI297"/>
  <c r="BH297"/>
  <c r="BG297"/>
  <c r="BF297"/>
  <c r="AA297"/>
  <c r="Y297"/>
  <c r="W297"/>
  <c r="BK297"/>
  <c r="N297"/>
  <c r="BE297"/>
  <c r="BI296"/>
  <c r="BH296"/>
  <c r="BG296"/>
  <c r="BF296"/>
  <c r="AA296"/>
  <c r="Y296"/>
  <c r="W296"/>
  <c r="BK296"/>
  <c r="N296"/>
  <c r="BE296"/>
  <c r="BI295"/>
  <c r="BH295"/>
  <c r="BG295"/>
  <c r="BF295"/>
  <c r="AA295"/>
  <c r="Y295"/>
  <c r="W295"/>
  <c r="BK295"/>
  <c r="N295"/>
  <c r="BE295"/>
  <c r="BI294"/>
  <c r="BH294"/>
  <c r="BG294"/>
  <c r="BF294"/>
  <c r="AA294"/>
  <c r="AA293"/>
  <c r="Y294"/>
  <c r="Y293"/>
  <c r="W294"/>
  <c r="W293"/>
  <c r="BK294"/>
  <c r="BK293"/>
  <c r="N293"/>
  <c r="N294"/>
  <c r="BE294"/>
  <c r="N99"/>
  <c r="BI292"/>
  <c r="BH292"/>
  <c r="BG292"/>
  <c r="BF292"/>
  <c r="AA292"/>
  <c r="Y292"/>
  <c r="W292"/>
  <c r="BK292"/>
  <c r="N292"/>
  <c r="BE292"/>
  <c r="BI291"/>
  <c r="BH291"/>
  <c r="BG291"/>
  <c r="BF291"/>
  <c r="AA291"/>
  <c r="Y291"/>
  <c r="W291"/>
  <c r="BK291"/>
  <c r="N291"/>
  <c r="BE291"/>
  <c r="BI290"/>
  <c r="BH290"/>
  <c r="BG290"/>
  <c r="BF290"/>
  <c r="AA290"/>
  <c r="Y290"/>
  <c r="W290"/>
  <c r="BK290"/>
  <c r="N290"/>
  <c r="BE290"/>
  <c r="BI289"/>
  <c r="BH289"/>
  <c r="BG289"/>
  <c r="BF289"/>
  <c r="AA289"/>
  <c r="Y289"/>
  <c r="W289"/>
  <c r="BK289"/>
  <c r="N289"/>
  <c r="BE289"/>
  <c r="BI288"/>
  <c r="BH288"/>
  <c r="BG288"/>
  <c r="BF288"/>
  <c r="AA288"/>
  <c r="Y288"/>
  <c r="W288"/>
  <c r="BK288"/>
  <c r="N288"/>
  <c r="BE288"/>
  <c r="BI287"/>
  <c r="BH287"/>
  <c r="BG287"/>
  <c r="BF287"/>
  <c r="AA287"/>
  <c r="Y287"/>
  <c r="W287"/>
  <c r="BK287"/>
  <c r="N287"/>
  <c r="BE287"/>
  <c r="BI286"/>
  <c r="BH286"/>
  <c r="BG286"/>
  <c r="BF286"/>
  <c r="AA286"/>
  <c r="Y286"/>
  <c r="W286"/>
  <c r="BK286"/>
  <c r="N286"/>
  <c r="BE286"/>
  <c r="BI285"/>
  <c r="BH285"/>
  <c r="BG285"/>
  <c r="BF285"/>
  <c r="AA285"/>
  <c r="Y285"/>
  <c r="W285"/>
  <c r="BK285"/>
  <c r="N285"/>
  <c r="BE285"/>
  <c r="BI284"/>
  <c r="BH284"/>
  <c r="BG284"/>
  <c r="BF284"/>
  <c r="AA284"/>
  <c r="Y284"/>
  <c r="W284"/>
  <c r="BK284"/>
  <c r="N284"/>
  <c r="BE284"/>
  <c r="BI283"/>
  <c r="BH283"/>
  <c r="BG283"/>
  <c r="BF283"/>
  <c r="AA283"/>
  <c r="Y283"/>
  <c r="W283"/>
  <c r="BK283"/>
  <c r="N283"/>
  <c r="BE283"/>
  <c r="BI282"/>
  <c r="BH282"/>
  <c r="BG282"/>
  <c r="BF282"/>
  <c r="AA282"/>
  <c r="Y282"/>
  <c r="W282"/>
  <c r="BK282"/>
  <c r="N282"/>
  <c r="BE282"/>
  <c r="BI281"/>
  <c r="BH281"/>
  <c r="BG281"/>
  <c r="BF281"/>
  <c r="AA281"/>
  <c r="AA280"/>
  <c r="Y281"/>
  <c r="Y280"/>
  <c r="W281"/>
  <c r="W280"/>
  <c r="BK281"/>
  <c r="BK280"/>
  <c r="N280"/>
  <c r="N281"/>
  <c r="BE281"/>
  <c r="N98"/>
  <c r="BI279"/>
  <c r="BH279"/>
  <c r="BG279"/>
  <c r="BF279"/>
  <c r="AA279"/>
  <c r="Y279"/>
  <c r="W279"/>
  <c r="BK279"/>
  <c r="N279"/>
  <c r="BE279"/>
  <c r="BI278"/>
  <c r="BH278"/>
  <c r="BG278"/>
  <c r="BF278"/>
  <c r="AA278"/>
  <c r="Y278"/>
  <c r="W278"/>
  <c r="BK278"/>
  <c r="N278"/>
  <c r="BE278"/>
  <c r="BI277"/>
  <c r="BH277"/>
  <c r="BG277"/>
  <c r="BF277"/>
  <c r="AA277"/>
  <c r="Y277"/>
  <c r="W277"/>
  <c r="BK277"/>
  <c r="N277"/>
  <c r="BE277"/>
  <c r="BI276"/>
  <c r="BH276"/>
  <c r="BG276"/>
  <c r="BF276"/>
  <c r="AA276"/>
  <c r="Y276"/>
  <c r="W276"/>
  <c r="BK276"/>
  <c r="N276"/>
  <c r="BE276"/>
  <c r="BI275"/>
  <c r="BH275"/>
  <c r="BG275"/>
  <c r="BF275"/>
  <c r="AA275"/>
  <c r="Y275"/>
  <c r="W275"/>
  <c r="BK275"/>
  <c r="N275"/>
  <c r="BE275"/>
  <c r="BI274"/>
  <c r="BH274"/>
  <c r="BG274"/>
  <c r="BF274"/>
  <c r="AA274"/>
  <c r="Y274"/>
  <c r="W274"/>
  <c r="BK274"/>
  <c r="N274"/>
  <c r="BE274"/>
  <c r="BI273"/>
  <c r="BH273"/>
  <c r="BG273"/>
  <c r="BF273"/>
  <c r="AA273"/>
  <c r="Y273"/>
  <c r="W273"/>
  <c r="BK273"/>
  <c r="N273"/>
  <c r="BE273"/>
  <c r="BI272"/>
  <c r="BH272"/>
  <c r="BG272"/>
  <c r="BF272"/>
  <c r="AA272"/>
  <c r="Y272"/>
  <c r="W272"/>
  <c r="BK272"/>
  <c r="N272"/>
  <c r="BE272"/>
  <c r="BI271"/>
  <c r="BH271"/>
  <c r="BG271"/>
  <c r="BF271"/>
  <c r="AA271"/>
  <c r="Y271"/>
  <c r="W271"/>
  <c r="BK271"/>
  <c r="N271"/>
  <c r="BE271"/>
  <c r="BI270"/>
  <c r="BH270"/>
  <c r="BG270"/>
  <c r="BF270"/>
  <c r="AA270"/>
  <c r="Y270"/>
  <c r="W270"/>
  <c r="BK270"/>
  <c r="N270"/>
  <c r="BE270"/>
  <c r="BI269"/>
  <c r="BH269"/>
  <c r="BG269"/>
  <c r="BF269"/>
  <c r="AA269"/>
  <c r="Y269"/>
  <c r="W269"/>
  <c r="BK269"/>
  <c r="N269"/>
  <c r="BE269"/>
  <c r="BI268"/>
  <c r="BH268"/>
  <c r="BG268"/>
  <c r="BF268"/>
  <c r="AA268"/>
  <c r="Y268"/>
  <c r="W268"/>
  <c r="BK268"/>
  <c r="N268"/>
  <c r="BE268"/>
  <c r="BI267"/>
  <c r="BH267"/>
  <c r="BG267"/>
  <c r="BF267"/>
  <c r="AA267"/>
  <c r="Y267"/>
  <c r="W267"/>
  <c r="BK267"/>
  <c r="N267"/>
  <c r="BE267"/>
  <c r="BI266"/>
  <c r="BH266"/>
  <c r="BG266"/>
  <c r="BF266"/>
  <c r="AA266"/>
  <c r="Y266"/>
  <c r="W266"/>
  <c r="BK266"/>
  <c r="N266"/>
  <c r="BE266"/>
  <c r="BI265"/>
  <c r="BH265"/>
  <c r="BG265"/>
  <c r="BF265"/>
  <c r="AA265"/>
  <c r="AA264"/>
  <c r="Y265"/>
  <c r="Y264"/>
  <c r="W265"/>
  <c r="W264"/>
  <c r="BK265"/>
  <c r="BK264"/>
  <c r="N264"/>
  <c r="N265"/>
  <c r="BE265"/>
  <c r="N97"/>
  <c r="BI263"/>
  <c r="BH263"/>
  <c r="BG263"/>
  <c r="BF263"/>
  <c r="AA263"/>
  <c r="Y263"/>
  <c r="W263"/>
  <c r="BK263"/>
  <c r="N263"/>
  <c r="BE263"/>
  <c r="BI262"/>
  <c r="BH262"/>
  <c r="BG262"/>
  <c r="BF262"/>
  <c r="AA262"/>
  <c r="Y262"/>
  <c r="W262"/>
  <c r="BK262"/>
  <c r="N262"/>
  <c r="BE262"/>
  <c r="BI261"/>
  <c r="BH261"/>
  <c r="BG261"/>
  <c r="BF261"/>
  <c r="AA261"/>
  <c r="Y261"/>
  <c r="W261"/>
  <c r="BK261"/>
  <c r="N261"/>
  <c r="BE261"/>
  <c r="BI260"/>
  <c r="BH260"/>
  <c r="BG260"/>
  <c r="BF260"/>
  <c r="AA260"/>
  <c r="Y260"/>
  <c r="W260"/>
  <c r="BK260"/>
  <c r="N260"/>
  <c r="BE260"/>
  <c r="BI259"/>
  <c r="BH259"/>
  <c r="BG259"/>
  <c r="BF259"/>
  <c r="AA259"/>
  <c r="Y259"/>
  <c r="W259"/>
  <c r="BK259"/>
  <c r="N259"/>
  <c r="BE259"/>
  <c r="BI258"/>
  <c r="BH258"/>
  <c r="BG258"/>
  <c r="BF258"/>
  <c r="AA258"/>
  <c r="AA257"/>
  <c r="AA256"/>
  <c r="Y258"/>
  <c r="Y257"/>
  <c r="Y256"/>
  <c r="W258"/>
  <c r="W257"/>
  <c r="W256"/>
  <c r="BK258"/>
  <c r="BK257"/>
  <c r="N257"/>
  <c r="BK256"/>
  <c r="N256"/>
  <c r="N258"/>
  <c r="BE258"/>
  <c r="N96"/>
  <c r="N95"/>
  <c r="BI255"/>
  <c r="BH255"/>
  <c r="BG255"/>
  <c r="BF255"/>
  <c r="AA255"/>
  <c r="AA254"/>
  <c r="Y255"/>
  <c r="Y254"/>
  <c r="W255"/>
  <c r="W254"/>
  <c r="BK255"/>
  <c r="BK254"/>
  <c r="N254"/>
  <c r="N255"/>
  <c r="BE255"/>
  <c r="N94"/>
  <c r="BI253"/>
  <c r="BH253"/>
  <c r="BG253"/>
  <c r="BF253"/>
  <c r="AA253"/>
  <c r="Y253"/>
  <c r="W253"/>
  <c r="BK253"/>
  <c r="N253"/>
  <c r="BE253"/>
  <c r="BI252"/>
  <c r="BH252"/>
  <c r="BG252"/>
  <c r="BF252"/>
  <c r="AA252"/>
  <c r="Y252"/>
  <c r="W252"/>
  <c r="BK252"/>
  <c r="N252"/>
  <c r="BE252"/>
  <c r="BI251"/>
  <c r="BH251"/>
  <c r="BG251"/>
  <c r="BF251"/>
  <c r="AA251"/>
  <c r="Y251"/>
  <c r="W251"/>
  <c r="BK251"/>
  <c r="N251"/>
  <c r="BE251"/>
  <c r="BI250"/>
  <c r="BH250"/>
  <c r="BG250"/>
  <c r="BF250"/>
  <c r="AA250"/>
  <c r="Y250"/>
  <c r="W250"/>
  <c r="BK250"/>
  <c r="N250"/>
  <c r="BE250"/>
  <c r="BI249"/>
  <c r="BH249"/>
  <c r="BG249"/>
  <c r="BF249"/>
  <c r="AA249"/>
  <c r="Y249"/>
  <c r="W249"/>
  <c r="BK249"/>
  <c r="N249"/>
  <c r="BE249"/>
  <c r="BI246"/>
  <c r="BH246"/>
  <c r="BG246"/>
  <c r="BF246"/>
  <c r="AA246"/>
  <c r="Y246"/>
  <c r="W246"/>
  <c r="BK246"/>
  <c r="N246"/>
  <c r="BE246"/>
  <c r="BI243"/>
  <c r="BH243"/>
  <c r="BG243"/>
  <c r="BF243"/>
  <c r="AA243"/>
  <c r="Y243"/>
  <c r="W243"/>
  <c r="BK243"/>
  <c r="N243"/>
  <c r="BE243"/>
  <c r="BI228"/>
  <c r="BH228"/>
  <c r="BG228"/>
  <c r="BF228"/>
  <c r="AA228"/>
  <c r="Y228"/>
  <c r="W228"/>
  <c r="BK228"/>
  <c r="N228"/>
  <c r="BE228"/>
  <c r="BI225"/>
  <c r="BH225"/>
  <c r="BG225"/>
  <c r="BF225"/>
  <c r="AA225"/>
  <c r="Y225"/>
  <c r="W225"/>
  <c r="BK225"/>
  <c r="N225"/>
  <c r="BE225"/>
  <c r="BI222"/>
  <c r="BH222"/>
  <c r="BG222"/>
  <c r="BF222"/>
  <c r="AA222"/>
  <c r="Y222"/>
  <c r="W222"/>
  <c r="BK222"/>
  <c r="N222"/>
  <c r="BE222"/>
  <c r="BI217"/>
  <c r="BH217"/>
  <c r="BG217"/>
  <c r="BF217"/>
  <c r="AA217"/>
  <c r="Y217"/>
  <c r="W217"/>
  <c r="BK217"/>
  <c r="N217"/>
  <c r="BE217"/>
  <c r="BI211"/>
  <c r="BH211"/>
  <c r="BG211"/>
  <c r="BF211"/>
  <c r="AA211"/>
  <c r="Y211"/>
  <c r="W211"/>
  <c r="BK211"/>
  <c r="N211"/>
  <c r="BE211"/>
  <c r="BI206"/>
  <c r="BH206"/>
  <c r="BG206"/>
  <c r="BF206"/>
  <c r="AA206"/>
  <c r="Y206"/>
  <c r="W206"/>
  <c r="BK206"/>
  <c r="N206"/>
  <c r="BE206"/>
  <c r="BI204"/>
  <c r="BH204"/>
  <c r="BG204"/>
  <c r="BF204"/>
  <c r="AA204"/>
  <c r="Y204"/>
  <c r="W204"/>
  <c r="BK204"/>
  <c r="N204"/>
  <c r="BE204"/>
  <c r="BI201"/>
  <c r="BH201"/>
  <c r="BG201"/>
  <c r="BF201"/>
  <c r="AA201"/>
  <c r="Y201"/>
  <c r="W201"/>
  <c r="BK201"/>
  <c r="N201"/>
  <c r="BE201"/>
  <c r="BI196"/>
  <c r="BH196"/>
  <c r="BG196"/>
  <c r="BF196"/>
  <c r="AA196"/>
  <c r="Y196"/>
  <c r="W196"/>
  <c r="BK196"/>
  <c r="N196"/>
  <c r="BE196"/>
  <c r="BI189"/>
  <c r="BH189"/>
  <c r="BG189"/>
  <c r="BF189"/>
  <c r="AA189"/>
  <c r="AA188"/>
  <c r="Y189"/>
  <c r="Y188"/>
  <c r="W189"/>
  <c r="W188"/>
  <c r="BK189"/>
  <c r="BK188"/>
  <c r="N188"/>
  <c r="N189"/>
  <c r="BE189"/>
  <c r="N93"/>
  <c r="BI183"/>
  <c r="BH183"/>
  <c r="BG183"/>
  <c r="BF183"/>
  <c r="AA183"/>
  <c r="Y183"/>
  <c r="W183"/>
  <c r="BK183"/>
  <c r="N183"/>
  <c r="BE183"/>
  <c r="BI181"/>
  <c r="BH181"/>
  <c r="BG181"/>
  <c r="BF181"/>
  <c r="AA181"/>
  <c r="Y181"/>
  <c r="W181"/>
  <c r="BK181"/>
  <c r="N181"/>
  <c r="BE181"/>
  <c r="BI177"/>
  <c r="BH177"/>
  <c r="BG177"/>
  <c r="BF177"/>
  <c r="AA177"/>
  <c r="AA176"/>
  <c r="Y177"/>
  <c r="Y176"/>
  <c r="W177"/>
  <c r="W176"/>
  <c r="BK177"/>
  <c r="BK176"/>
  <c r="N176"/>
  <c r="N177"/>
  <c r="BE177"/>
  <c r="N92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1"/>
  <c r="BH171"/>
  <c r="BG171"/>
  <c r="BF171"/>
  <c r="AA171"/>
  <c r="Y171"/>
  <c r="W171"/>
  <c r="BK171"/>
  <c r="N171"/>
  <c r="BE171"/>
  <c r="BI169"/>
  <c r="BH169"/>
  <c r="BG169"/>
  <c r="BF169"/>
  <c r="AA169"/>
  <c r="Y169"/>
  <c r="W169"/>
  <c r="BK169"/>
  <c r="N169"/>
  <c r="BE169"/>
  <c r="BI166"/>
  <c r="BH166"/>
  <c r="BG166"/>
  <c r="BF166"/>
  <c r="AA166"/>
  <c r="Y166"/>
  <c r="W166"/>
  <c r="BK166"/>
  <c r="N166"/>
  <c r="BE166"/>
  <c r="BI163"/>
  <c r="BH163"/>
  <c r="BG163"/>
  <c r="BF163"/>
  <c r="AA163"/>
  <c r="Y163"/>
  <c r="W163"/>
  <c r="BK163"/>
  <c r="N163"/>
  <c r="BE163"/>
  <c r="BI160"/>
  <c r="BH160"/>
  <c r="BG160"/>
  <c r="BF160"/>
  <c r="AA160"/>
  <c r="Y160"/>
  <c r="W160"/>
  <c r="BK160"/>
  <c r="N160"/>
  <c r="BE160"/>
  <c r="BI146"/>
  <c r="BH146"/>
  <c r="BG146"/>
  <c r="BF146"/>
  <c r="AA146"/>
  <c r="AA145"/>
  <c r="Y146"/>
  <c r="Y145"/>
  <c r="W146"/>
  <c r="W145"/>
  <c r="BK146"/>
  <c r="BK145"/>
  <c r="N145"/>
  <c r="N146"/>
  <c r="BE146"/>
  <c r="N91"/>
  <c r="BI142"/>
  <c r="BH142"/>
  <c r="BG142"/>
  <c r="BF142"/>
  <c r="AA142"/>
  <c r="AA141"/>
  <c r="AA140"/>
  <c r="AA139"/>
  <c r="Y142"/>
  <c r="Y141"/>
  <c r="Y140"/>
  <c r="Y139"/>
  <c r="W142"/>
  <c r="W141"/>
  <c r="W140"/>
  <c r="W139"/>
  <c i="1" r="AU88"/>
  <c i="2" r="BK142"/>
  <c r="BK141"/>
  <c r="N141"/>
  <c r="BK140"/>
  <c r="N140"/>
  <c r="BK139"/>
  <c r="N139"/>
  <c r="N88"/>
  <c r="N142"/>
  <c r="BE142"/>
  <c r="N90"/>
  <c r="N89"/>
  <c r="M136"/>
  <c r="M135"/>
  <c r="F135"/>
  <c r="F133"/>
  <c r="F131"/>
  <c r="BI120"/>
  <c r="BH120"/>
  <c r="BG120"/>
  <c r="BF120"/>
  <c r="N120"/>
  <c r="BE120"/>
  <c r="BI119"/>
  <c r="BH119"/>
  <c r="BG119"/>
  <c r="BF119"/>
  <c r="N119"/>
  <c r="BE119"/>
  <c r="BI118"/>
  <c r="BH118"/>
  <c r="BG118"/>
  <c r="BF118"/>
  <c r="N118"/>
  <c r="BE118"/>
  <c r="BI117"/>
  <c r="BH117"/>
  <c r="BG117"/>
  <c r="BF117"/>
  <c r="N117"/>
  <c r="BE117"/>
  <c r="BI116"/>
  <c r="BH116"/>
  <c r="BG116"/>
  <c r="BF116"/>
  <c r="N116"/>
  <c r="BE116"/>
  <c r="BI115"/>
  <c r="H36"/>
  <c i="1" r="BD88"/>
  <c i="2" r="BH115"/>
  <c r="H35"/>
  <c i="1" r="BC88"/>
  <c i="2" r="BG115"/>
  <c r="H34"/>
  <c i="1" r="BB88"/>
  <c i="2" r="BF115"/>
  <c r="M33"/>
  <c i="1" r="AW88"/>
  <c i="2" r="H33"/>
  <c i="1" r="BA88"/>
  <c i="2" r="N115"/>
  <c r="N114"/>
  <c r="L122"/>
  <c r="BE115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36"/>
  <c r="F84"/>
  <c r="O14"/>
  <c r="O9"/>
  <c r="M133"/>
  <c r="M81"/>
  <c r="F6"/>
  <c r="F130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<sst xmlns="http://schemas.openxmlformats.org/spreadsheetml/2006/main">
  <si>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</si>
  <si>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</si>
  <si>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</si>
  <si>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</si>
  <si>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</si>
  <si>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</si>
  <si>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</si>
  <si>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</si>
  <si>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</si>
  <si>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</si>
  <si>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</si>
  <si>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</si>
  <si>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</si>
  <si>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</si>
  <si>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</si>
  <si>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</si>
  <si>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</si>
  <si>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18-14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</si>
  <si>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</si>
  <si>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</si>
  <si>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ZŠ UL.5.KVĚTNA - OPTIMALIZACE VYUŽITÍ PROSTORU</t>
  </si>
  <si>
    <t>0,1</t>
  </si>
  <si>
    <t>JKSO:</t>
  </si>
  <si>
    <t/>
  </si>
  <si>
    <t>CC-CZ:</t>
  </si>
  <si>
    <t>1</t>
  </si>
  <si>
    <t>Místo:</t>
  </si>
  <si>
    <t>LIBEREC</t>
  </si>
  <si>
    <t>Datum:</t>
  </si>
  <si>
    <t>20. 4. 2018</t>
  </si>
  <si>
    <t>10</t>
  </si>
  <si>
    <t>100</t>
  </si>
  <si>
    <t>Objednatel:</t>
  </si>
  <si>
    <t>IČ:</t>
  </si>
  <si>
    <t>STATUTÁRNÍ MĚSTO LIBEREC, NÁM.Dr.E.BENEŠE 1</t>
  </si>
  <si>
    <t>DIČ:</t>
  </si>
  <si>
    <t>Zhotovitel:</t>
  </si>
  <si>
    <t>Vyplň údaj</t>
  </si>
  <si>
    <t>Projektant:</t>
  </si>
  <si>
    <t>ING.JANA HŮLKOVÁ - LIBEREC</t>
  </si>
  <si>
    <t>True</t>
  </si>
  <si>
    <t>Zpracovatel:</t>
  </si>
  <si>
    <t>J.VYDROVÁ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</si>
  <si>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</si>
  <si>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</si>
  <si>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</si>
  <si>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</si>
  <si>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</si>
  <si>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</si>
  <si>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</si>
  <si>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</si>
  <si>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</si>
  <si>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</si>
  <si>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</si>
  <si>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</si>
  <si>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</si>
  <si>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</si>
  <si>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</si>
  <si>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</si>
  <si>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</si>
  <si>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</si>
  <si>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</si>
  <si>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</si>
  <si>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</si>
  <si>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</si>
  <si>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</si>
  <si>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</si>
  <si>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</si>
  <si>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</si>
  <si>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</si>
  <si>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</si>
  <si>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</si>
  <si>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</si>
  <si>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</si>
  <si>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</si>
  <si>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</si>
  <si>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</si>
  <si>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</si>
  <si>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</si>
  <si>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</si>
  <si>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</si>
  <si>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</si>
  <si>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</si>
  <si>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</si>
  <si>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</si>
  <si>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</si>
  <si>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{76c1d65b-8407-488d-8e08-a1eb9f5f2d53}</t>
  </si>
  <si>
    <t>{00000000-0000-0000-0000-000000000000}</t>
  </si>
  <si>
    <t>/</t>
  </si>
  <si>
    <t>SO1</t>
  </si>
  <si>
    <t>OPTIMALIZACE VYUŽITÍ PROSTORU</t>
  </si>
  <si>
    <t>{2ee4d7d8-deac-42c9-80f0-7f64aaca5566}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</si>
  <si>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</si>
  <si>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</si>
  <si>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</si>
  <si>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</si>
  <si>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</si>
  <si>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</si>
  <si>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</si>
  <si>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</si>
  <si>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</si>
  <si>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</si>
  <si>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</si>
  <si>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</si>
  <si>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</si>
  <si>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</si>
  <si>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</si>
  <si>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</si>
  <si>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</si>
  <si>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SO1 - OPTIMALIZACE VYUŽITÍ PROSTORU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</si>
  <si>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</si>
  <si>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</si>
  <si>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</si>
  <si>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</si>
  <si>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</si>
  <si>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</si>
  <si>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</si>
  <si>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</si>
  <si>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</si>
  <si>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</t>
  </si>
  <si>
    <t xml:space="preserve">    96 - Bourání konstrukcí</t>
  </si>
  <si>
    <t xml:space="preserve">    99 - Přesun hmot 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</si>
  <si>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</si>
  <si>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</si>
  <si>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</si>
  <si>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</si>
  <si>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</t>
  </si>
  <si>
    <t xml:space="preserve">    739 - Demontáže</t>
  </si>
  <si>
    <t xml:space="preserve">    783 - Dokončovací práce - nátěry</t>
  </si>
  <si>
    <t xml:space="preserve">    HZS - Hodinové zúčtovací sazby</t>
  </si>
  <si>
    <t xml:space="preserve">    762 - Konstrukce tesařské</t>
  </si>
  <si>
    <t xml:space="preserve">    763 - Konstrukce sádrokartonové</t>
  </si>
  <si>
    <t xml:space="preserve">    766 - Konstrukce truhlářské</t>
  </si>
  <si>
    <t xml:space="preserve">    776 - Podlahy povlakové</t>
  </si>
  <si>
    <t xml:space="preserve">    781 - Obklady keramické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</si>
  <si>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</si>
  <si>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</si>
  <si>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</si>
  <si>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21-M - Elektromontáže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</si>
  <si>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</si>
  <si>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</si>
  <si>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</si>
  <si>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</si>
  <si>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</si>
  <si>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</si>
  <si>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</si>
  <si>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</si>
  <si>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</si>
  <si>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</si>
  <si>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</si>
  <si>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</si>
  <si>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</si>
  <si>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</si>
  <si>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</si>
  <si>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</si>
  <si>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</si>
  <si>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</si>
  <si>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</si>
  <si>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</si>
  <si>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</si>
  <si>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</si>
  <si>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</si>
  <si>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</si>
  <si>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</si>
  <si>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349231811</t>
  </si>
  <si>
    <t>Přizdívka ostění s ozubem z cihel tl do 150 mm</t>
  </si>
  <si>
    <t>m2</t>
  </si>
  <si>
    <t>4</t>
  </si>
  <si>
    <t>-1154203407</t>
  </si>
  <si>
    <t>"vstupní dveře</t>
  </si>
  <si>
    <t>VV</t>
  </si>
  <si>
    <t xml:space="preserve">  0,50*2,05*2</t>
  </si>
  <si>
    <t>612321141</t>
  </si>
  <si>
    <t>Vápenocementová omítka štuková dvouvrstvá vnitřních stěn nanášená ručně</t>
  </si>
  <si>
    <t>1928294366</t>
  </si>
  <si>
    <t>"m.č.021</t>
  </si>
  <si>
    <t xml:space="preserve">  (7,02+9,12*2+2,22)*4,00</t>
  </si>
  <si>
    <t>"odpočet keramického obkladu</t>
  </si>
  <si>
    <t xml:space="preserve">  -(1,00+0,80)*1,50</t>
  </si>
  <si>
    <t>"odpočet otvorů</t>
  </si>
  <si>
    <t xml:space="preserve">  -0,90*1,97</t>
  </si>
  <si>
    <t xml:space="preserve">  -1,54*2,86*2</t>
  </si>
  <si>
    <t xml:space="preserve">  -1,72*2,86*3</t>
  </si>
  <si>
    <t>"přípočet ostění</t>
  </si>
  <si>
    <t xml:space="preserve">  (1,54+2*2,86)*0,55*2</t>
  </si>
  <si>
    <t xml:space="preserve">  (1,72+2*2,86)*0,55*3</t>
  </si>
  <si>
    <t xml:space="preserve">  (1,20+2*2,00)*0,32</t>
  </si>
  <si>
    <t>Součet</t>
  </si>
  <si>
    <t>3</t>
  </si>
  <si>
    <t>612325122</t>
  </si>
  <si>
    <t>Vápenocementová štuková omítka rýh ve stěnách šířky do 300 mm</t>
  </si>
  <si>
    <t>-1534668557</t>
  </si>
  <si>
    <t>"po vybourání dřevěných stěn na schodišti</t>
  </si>
  <si>
    <t xml:space="preserve">  0,30*(4,20*2+3,90*2)</t>
  </si>
  <si>
    <t>612325302</t>
  </si>
  <si>
    <t>Vápenocementová štuková omítka ostění nebo nadpraží</t>
  </si>
  <si>
    <t>1262514313</t>
  </si>
  <si>
    <t>"vstupní dveře z chodby</t>
  </si>
  <si>
    <t xml:space="preserve">  (2,00+2*2,05)*(0,50+0,35)</t>
  </si>
  <si>
    <t>5</t>
  </si>
  <si>
    <t>612331121</t>
  </si>
  <si>
    <t>Cementová omítka hladká jednovrstvá vnitřních stěn nanášená ručně</t>
  </si>
  <si>
    <t>-333715226</t>
  </si>
  <si>
    <t>"pod keramický obklad</t>
  </si>
  <si>
    <t xml:space="preserve">  (1,00+0,80)*1,50</t>
  </si>
  <si>
    <t>6</t>
  </si>
  <si>
    <t>612131101</t>
  </si>
  <si>
    <t>Cementový postřik vnitřních stěn nanášený celoplošně ručně</t>
  </si>
  <si>
    <t>-921406405</t>
  </si>
  <si>
    <t xml:space="preserve">  103,806+2,70</t>
  </si>
  <si>
    <t>7</t>
  </si>
  <si>
    <t>632450133</t>
  </si>
  <si>
    <t>Vyrovnávací cementový potěr tl do 40 mm ze suchých směsí provedený v ploše</t>
  </si>
  <si>
    <t>-2008495615</t>
  </si>
  <si>
    <t>"pro srovnání podlah mezi místnostmi</t>
  </si>
  <si>
    <t xml:space="preserve">"m.č.021"    7,00*9,12</t>
  </si>
  <si>
    <t>8</t>
  </si>
  <si>
    <t>642944121</t>
  </si>
  <si>
    <t>Osazování ocelových zárubní dodatečné pl do 2,5 m2</t>
  </si>
  <si>
    <t>kus</t>
  </si>
  <si>
    <t>-1555070031</t>
  </si>
  <si>
    <t>9</t>
  </si>
  <si>
    <t>M</t>
  </si>
  <si>
    <t>553311580</t>
  </si>
  <si>
    <t>zárubeň ocelová pro běžné zdění H 160 900 L/P</t>
  </si>
  <si>
    <t>778962857</t>
  </si>
  <si>
    <t>949101112</t>
  </si>
  <si>
    <t>Lešení pomocné pro objekty pozemních staveb s lešeňovou podlahou v do 3,5 m zatížení do 150 kg/m2</t>
  </si>
  <si>
    <t>130182702</t>
  </si>
  <si>
    <t xml:space="preserve">  7,02*9,12+4,80*0,16</t>
  </si>
  <si>
    <t xml:space="preserve">  1,62*1,50</t>
  </si>
  <si>
    <t>11</t>
  </si>
  <si>
    <t>952901111</t>
  </si>
  <si>
    <t>Vyčištění budov bytové a občanské výstavby při výšce podlaží do 4 m</t>
  </si>
  <si>
    <t>-107204861</t>
  </si>
  <si>
    <t xml:space="preserve">  8,10*10,45</t>
  </si>
  <si>
    <t>12</t>
  </si>
  <si>
    <t>952902021</t>
  </si>
  <si>
    <t>Čištění budov zametení hladkých podlah</t>
  </si>
  <si>
    <t>-879442567</t>
  </si>
  <si>
    <t>"po bourání</t>
  </si>
  <si>
    <t xml:space="preserve">  3,70*8,95</t>
  </si>
  <si>
    <t>13</t>
  </si>
  <si>
    <t>962031132</t>
  </si>
  <si>
    <t>Bourání příček z cihel pálených na MVC tl do 100 mm</t>
  </si>
  <si>
    <t>206747779</t>
  </si>
  <si>
    <t xml:space="preserve">  (5,40+1,50)*4,23</t>
  </si>
  <si>
    <t xml:space="preserve">  (3,32+1,44)*4,23</t>
  </si>
  <si>
    <t xml:space="preserve">  -0,80*2,00*2</t>
  </si>
  <si>
    <t xml:space="preserve">  -0,60*2,00*2</t>
  </si>
  <si>
    <t>14</t>
  </si>
  <si>
    <t>962031133</t>
  </si>
  <si>
    <t>Bourání příček z cihel pálených na MVC tl do 150 mm</t>
  </si>
  <si>
    <t>2075336958</t>
  </si>
  <si>
    <t xml:space="preserve">  (3,12+3,53+5,40+2,63)*4,23</t>
  </si>
  <si>
    <t>965043331</t>
  </si>
  <si>
    <t>Bourání podkladů pod dlažby betonových s potěrem tl do 100 mm pl do 4 m2</t>
  </si>
  <si>
    <t>m3</t>
  </si>
  <si>
    <t>1286185323</t>
  </si>
  <si>
    <t>"koupelna</t>
  </si>
  <si>
    <t xml:space="preserve">  3,80*0,03</t>
  </si>
  <si>
    <t>16</t>
  </si>
  <si>
    <t>965081213</t>
  </si>
  <si>
    <t>Bourání podlah z dlaždic keramických tl do 10 mm plochy přes 1 m2</t>
  </si>
  <si>
    <t>609774862</t>
  </si>
  <si>
    <t xml:space="preserve">"koupelna"    3,80</t>
  </si>
  <si>
    <t>17</t>
  </si>
  <si>
    <t>967031742</t>
  </si>
  <si>
    <t>Přisekání plošné zdiva z cihel pálených na MC tl do 100 mm</t>
  </si>
  <si>
    <t>1132242868</t>
  </si>
  <si>
    <t>"po vybourání příček</t>
  </si>
  <si>
    <t xml:space="preserve">  4,23*0,10*4</t>
  </si>
  <si>
    <t xml:space="preserve">  4,23*0,15*3</t>
  </si>
  <si>
    <t>18</t>
  </si>
  <si>
    <t>968062747</t>
  </si>
  <si>
    <t>Vybourání stěn dřevěných plných, zasklených nebo výkladních pl přes 4 m2</t>
  </si>
  <si>
    <t>-1441398577</t>
  </si>
  <si>
    <t>"rozdělení schodiště</t>
  </si>
  <si>
    <t xml:space="preserve">  4,10*3,90</t>
  </si>
  <si>
    <t>"uzavření mezipodesty včetně dveří</t>
  </si>
  <si>
    <t xml:space="preserve">  1,62*4,20</t>
  </si>
  <si>
    <t>19</t>
  </si>
  <si>
    <t>968072455</t>
  </si>
  <si>
    <t>Vybourání kovových dveřních zárubní pl do 2 m2</t>
  </si>
  <si>
    <t>431593083</t>
  </si>
  <si>
    <t xml:space="preserve">  0,60*1,97*2</t>
  </si>
  <si>
    <t xml:space="preserve">  0,80*1,97*4</t>
  </si>
  <si>
    <t xml:space="preserve">  0,90*1,97</t>
  </si>
  <si>
    <t>20</t>
  </si>
  <si>
    <t>978011191</t>
  </si>
  <si>
    <t>Otlučení vnitřní vápenné nebo vápenocementové omítky stropů v rozsahu do 100 %</t>
  </si>
  <si>
    <t>-1610353082</t>
  </si>
  <si>
    <t xml:space="preserve">  7,90+1,50+3,80+9,30+16,50+23,00</t>
  </si>
  <si>
    <t>763231821</t>
  </si>
  <si>
    <t>Demontáž sádrovláknitého podhledu s nosnou konstrukcí z ocelových profilů opláštění jednoduché</t>
  </si>
  <si>
    <t>-1128333280</t>
  </si>
  <si>
    <t>22</t>
  </si>
  <si>
    <t>978013191</t>
  </si>
  <si>
    <t>Otlučení vnitřní vápenné nebo vápenocementové omítky stěn v rozsahu do 100 %</t>
  </si>
  <si>
    <t>-705360890</t>
  </si>
  <si>
    <t xml:space="preserve">  (7,02+11,28)*2*3,05</t>
  </si>
  <si>
    <t xml:space="preserve">  -(2,42+0,16)*1,80</t>
  </si>
  <si>
    <t xml:space="preserve">  (1,54+2*2,86)*0,30*2</t>
  </si>
  <si>
    <t xml:space="preserve">  (1,72+2*2,86)*0,30*3</t>
  </si>
  <si>
    <t xml:space="preserve">  (1,00+2*2,05)*0,40</t>
  </si>
  <si>
    <t xml:space="preserve">  (1,20+2*0,30)*2,00</t>
  </si>
  <si>
    <t>23</t>
  </si>
  <si>
    <t>978059541</t>
  </si>
  <si>
    <t>Odsekání a odebrání obkladů stěn z vnitřních obkládaček plochy přes 1 m2</t>
  </si>
  <si>
    <t>1013161670</t>
  </si>
  <si>
    <t>"bývalá koupelna</t>
  </si>
  <si>
    <t xml:space="preserve">  (2,42+0,16)*1,80</t>
  </si>
  <si>
    <t>24</t>
  </si>
  <si>
    <t>776201811</t>
  </si>
  <si>
    <t>Demontáž lepených povlakových podlah bez podložky ručně</t>
  </si>
  <si>
    <t>821860988</t>
  </si>
  <si>
    <t xml:space="preserve">  7,90+1,50+9,30+16,50+23,00</t>
  </si>
  <si>
    <t>25</t>
  </si>
  <si>
    <t>997013111</t>
  </si>
  <si>
    <t>Vnitrostaveništní doprava suti do 50 m</t>
  </si>
  <si>
    <t>t</t>
  </si>
  <si>
    <t>-7479084</t>
  </si>
  <si>
    <t>26</t>
  </si>
  <si>
    <t>997013214</t>
  </si>
  <si>
    <t>Vnitrostaveništní doprava suti pro budovy v do 15 m svisle ručně</t>
  </si>
  <si>
    <t>790292513</t>
  </si>
  <si>
    <t>27</t>
  </si>
  <si>
    <t>997013501</t>
  </si>
  <si>
    <t>Odvoz suti na skládku do 1 km se složením</t>
  </si>
  <si>
    <t>1348987449</t>
  </si>
  <si>
    <t>28</t>
  </si>
  <si>
    <t>997013509</t>
  </si>
  <si>
    <t>Příplatek k odvozu suti na skládku ZKD 1 km přes 1 km</t>
  </si>
  <si>
    <t>-1081990082</t>
  </si>
  <si>
    <t>29</t>
  </si>
  <si>
    <t>997013831</t>
  </si>
  <si>
    <t>Poplatek za uložení stavebního směsného odpadu na skládce (skládkovné)</t>
  </si>
  <si>
    <t>1726974511</t>
  </si>
  <si>
    <t>30</t>
  </si>
  <si>
    <t>998018001</t>
  </si>
  <si>
    <t>Přesun hmot ruční pro budovy v do 6 m</t>
  </si>
  <si>
    <t>-1488862782</t>
  </si>
  <si>
    <t>31</t>
  </si>
  <si>
    <t>721140802</t>
  </si>
  <si>
    <t>Demontáž potrubí do DN 100</t>
  </si>
  <si>
    <t>m</t>
  </si>
  <si>
    <t>-630020897</t>
  </si>
  <si>
    <t>32</t>
  </si>
  <si>
    <t>721140905</t>
  </si>
  <si>
    <t>Potrubí litinové vsazení odbočky DN 100</t>
  </si>
  <si>
    <t>44360292</t>
  </si>
  <si>
    <t>33</t>
  </si>
  <si>
    <t>721174042</t>
  </si>
  <si>
    <t xml:space="preserve">Potrubí kanalizační z PP a HT hrdlové  DN 40</t>
  </si>
  <si>
    <t>-1550555141</t>
  </si>
  <si>
    <t>34</t>
  </si>
  <si>
    <t>721194104</t>
  </si>
  <si>
    <t>Vyvedení a upevnění odpadních výpustek DN 40</t>
  </si>
  <si>
    <t>116324691</t>
  </si>
  <si>
    <t>35</t>
  </si>
  <si>
    <t>721290111</t>
  </si>
  <si>
    <t>Zkouška těsnosti potrubí kanalizace vodou do DN 125</t>
  </si>
  <si>
    <t>-2032445006</t>
  </si>
  <si>
    <t>36</t>
  </si>
  <si>
    <t>998721202</t>
  </si>
  <si>
    <t>Přesun hmot procentní pro vnitřní kanalizace v objektech v do 12 m</t>
  </si>
  <si>
    <t>%</t>
  </si>
  <si>
    <t>1432993221</t>
  </si>
  <si>
    <t>37</t>
  </si>
  <si>
    <t>722130801</t>
  </si>
  <si>
    <t>Demontáž potrubí ocel. závitové do DN 25</t>
  </si>
  <si>
    <t>1347875481</t>
  </si>
  <si>
    <t>38</t>
  </si>
  <si>
    <t>722131912</t>
  </si>
  <si>
    <t>Vsazení odbočky do potrubí ocel. DN 20</t>
  </si>
  <si>
    <t>soubor</t>
  </si>
  <si>
    <t>-2029558871</t>
  </si>
  <si>
    <t>39</t>
  </si>
  <si>
    <t>722174002</t>
  </si>
  <si>
    <t xml:space="preserve">Potrubí vodovodní plastové  D 20 x 2,8 mm</t>
  </si>
  <si>
    <t>623456264</t>
  </si>
  <si>
    <t>40</t>
  </si>
  <si>
    <t>722176112</t>
  </si>
  <si>
    <t>Montáž potrubí plastové do D 20 mm</t>
  </si>
  <si>
    <t>-1361330212</t>
  </si>
  <si>
    <t>41</t>
  </si>
  <si>
    <t>722181221</t>
  </si>
  <si>
    <t>Izolace vodovodního potrubí tl do 10 mm DN do 22 mm</t>
  </si>
  <si>
    <t>-2011360459</t>
  </si>
  <si>
    <t>42</t>
  </si>
  <si>
    <t>722181812</t>
  </si>
  <si>
    <t>Demontáž plstěných pásů z trub do D 50</t>
  </si>
  <si>
    <t>-1014166749</t>
  </si>
  <si>
    <t>43</t>
  </si>
  <si>
    <t>722190901</t>
  </si>
  <si>
    <t>Uzavření nebo otevření vodovodního potrubí při opravách</t>
  </si>
  <si>
    <t>474553481</t>
  </si>
  <si>
    <t>44</t>
  </si>
  <si>
    <t>722220111</t>
  </si>
  <si>
    <t xml:space="preserve">Nástěnka </t>
  </si>
  <si>
    <t>-460723591</t>
  </si>
  <si>
    <t>45</t>
  </si>
  <si>
    <t>722220864</t>
  </si>
  <si>
    <t>Demontáž armatur závitových se dvěma závity</t>
  </si>
  <si>
    <t>-1295192238</t>
  </si>
  <si>
    <t>46</t>
  </si>
  <si>
    <t>722229101</t>
  </si>
  <si>
    <t>Montáž vodovodních armatur s jedním závitem G 1/2 ostatní typ</t>
  </si>
  <si>
    <t>-906880135</t>
  </si>
  <si>
    <t>47</t>
  </si>
  <si>
    <t>55114210</t>
  </si>
  <si>
    <t>kohout kulový kov.G 1/2"</t>
  </si>
  <si>
    <t>-1745596755</t>
  </si>
  <si>
    <t>48</t>
  </si>
  <si>
    <t>722239101</t>
  </si>
  <si>
    <t>Montáž armatur vodovodních se dvěma závity G 1/2</t>
  </si>
  <si>
    <t>2082482218</t>
  </si>
  <si>
    <t>49</t>
  </si>
  <si>
    <t>722290226</t>
  </si>
  <si>
    <t>Zkouška těsnosti vodovodního potrubí závitového do DN 50</t>
  </si>
  <si>
    <t>248699363</t>
  </si>
  <si>
    <t>50</t>
  </si>
  <si>
    <t>722290234</t>
  </si>
  <si>
    <t>Proplach a dezinfekce vodovodního potrubí do DN 80</t>
  </si>
  <si>
    <t>2016201644</t>
  </si>
  <si>
    <t>51</t>
  </si>
  <si>
    <t>998722202</t>
  </si>
  <si>
    <t>Přesun hmot procentní pro vnitřní vodovod v objektech v do 12 m</t>
  </si>
  <si>
    <t>1898458619</t>
  </si>
  <si>
    <t>52</t>
  </si>
  <si>
    <t>725110811</t>
  </si>
  <si>
    <t>Demontáž klozetů splachovací s nádrží</t>
  </si>
  <si>
    <t>-1893608249</t>
  </si>
  <si>
    <t>53</t>
  </si>
  <si>
    <t>725210821</t>
  </si>
  <si>
    <t>Demontáž umyvadel diturvit.</t>
  </si>
  <si>
    <t>-114355564</t>
  </si>
  <si>
    <t>54</t>
  </si>
  <si>
    <t>725211621</t>
  </si>
  <si>
    <t>Umyvadlo se zápachovou uzávěrkou</t>
  </si>
  <si>
    <t>-2040717017</t>
  </si>
  <si>
    <t>55</t>
  </si>
  <si>
    <t>725219102</t>
  </si>
  <si>
    <t xml:space="preserve">Montáž umyvadla na šrouby </t>
  </si>
  <si>
    <t>-439880492</t>
  </si>
  <si>
    <t>56</t>
  </si>
  <si>
    <t>725220841</t>
  </si>
  <si>
    <t xml:space="preserve">Demontáž van ocelová </t>
  </si>
  <si>
    <t>-313643847</t>
  </si>
  <si>
    <t>57</t>
  </si>
  <si>
    <t>725310823</t>
  </si>
  <si>
    <t xml:space="preserve">Demontáž dřez jednoduchý </t>
  </si>
  <si>
    <t>-452806826</t>
  </si>
  <si>
    <t>58</t>
  </si>
  <si>
    <t>725531101</t>
  </si>
  <si>
    <t>Elektrický ohřívač zásobníkový 5 l / 2 kW</t>
  </si>
  <si>
    <t>752097838</t>
  </si>
  <si>
    <t>59</t>
  </si>
  <si>
    <t>725813141</t>
  </si>
  <si>
    <t>Rohový ventil DN15</t>
  </si>
  <si>
    <t>-1051254448</t>
  </si>
  <si>
    <t>60</t>
  </si>
  <si>
    <t>725819402</t>
  </si>
  <si>
    <t xml:space="preserve">Montáž ventilů rohových G 1/2 </t>
  </si>
  <si>
    <t>-1390704927</t>
  </si>
  <si>
    <t>61</t>
  </si>
  <si>
    <t>725820802</t>
  </si>
  <si>
    <t>Demontáž baterie umyvadlové a dřezové</t>
  </si>
  <si>
    <t>1984409168</t>
  </si>
  <si>
    <t>62</t>
  </si>
  <si>
    <t>725840850</t>
  </si>
  <si>
    <t>Demontáž baterie sprchových</t>
  </si>
  <si>
    <t>-2119284087</t>
  </si>
  <si>
    <t>63</t>
  </si>
  <si>
    <t>998725202</t>
  </si>
  <si>
    <t>Přesun hmot procentní pro zařizovací předměty v objektech v do 12 m</t>
  </si>
  <si>
    <t>576971851</t>
  </si>
  <si>
    <t>64</t>
  </si>
  <si>
    <t>733111103</t>
  </si>
  <si>
    <t>Potrubí ocelové závitové bezešvé běžné nízkotlaké DN 15</t>
  </si>
  <si>
    <t>1889565303</t>
  </si>
  <si>
    <t>65</t>
  </si>
  <si>
    <t>733113113</t>
  </si>
  <si>
    <t>Příplatek k porubí z trubek ocelových závitových za zhotovení závitové ocelové přípojky DN 15</t>
  </si>
  <si>
    <t>562768288</t>
  </si>
  <si>
    <t>66</t>
  </si>
  <si>
    <t>733190107</t>
  </si>
  <si>
    <t>Zkouška těsnosti potrubí ocelové závitové do DN 40</t>
  </si>
  <si>
    <t>1466154945</t>
  </si>
  <si>
    <t>67</t>
  </si>
  <si>
    <t>998733202</t>
  </si>
  <si>
    <t>Přesun hmot procentní pro rozvody potrubí v objektech v do 12 m</t>
  </si>
  <si>
    <t>321925284</t>
  </si>
  <si>
    <t>68</t>
  </si>
  <si>
    <t>731200827</t>
  </si>
  <si>
    <t>Demontáž kotle ocelového na plynná paliva vč.přípojek a kouřovodu</t>
  </si>
  <si>
    <t>kpl</t>
  </si>
  <si>
    <t>-530342110</t>
  </si>
  <si>
    <t>69</t>
  </si>
  <si>
    <t>733110803</t>
  </si>
  <si>
    <t>Demontáž potrubí ocelového závitového do DN 15</t>
  </si>
  <si>
    <t>-1296853330</t>
  </si>
  <si>
    <t>70</t>
  </si>
  <si>
    <t>733110806</t>
  </si>
  <si>
    <t>Demontáž potrubí ocelového závitového do DN 32</t>
  </si>
  <si>
    <t>1516683586</t>
  </si>
  <si>
    <t>71</t>
  </si>
  <si>
    <t>735111810</t>
  </si>
  <si>
    <t>Demontáž otopného tělesa litinového 4čl.</t>
  </si>
  <si>
    <t>-23807481</t>
  </si>
  <si>
    <t>72</t>
  </si>
  <si>
    <t>783614551</t>
  </si>
  <si>
    <t>Základní jednonásobný syntetický nátěr potrubí DN do 50 mm</t>
  </si>
  <si>
    <t>875987943</t>
  </si>
  <si>
    <t>73</t>
  </si>
  <si>
    <t>783617611</t>
  </si>
  <si>
    <t>Krycí dvojnásobný syntetický nátěr potrubí DN do 50 mm</t>
  </si>
  <si>
    <t>899657982</t>
  </si>
  <si>
    <t>74</t>
  </si>
  <si>
    <t>001</t>
  </si>
  <si>
    <t>Topná a tlaková zkouška vyregulování soustavy</t>
  </si>
  <si>
    <t>hod.</t>
  </si>
  <si>
    <t>512</t>
  </si>
  <si>
    <t>1086176197</t>
  </si>
  <si>
    <t>75</t>
  </si>
  <si>
    <t>002</t>
  </si>
  <si>
    <t>Ekologická likvidace</t>
  </si>
  <si>
    <t>1301328443</t>
  </si>
  <si>
    <t>76</t>
  </si>
  <si>
    <t>762511234</t>
  </si>
  <si>
    <t>Podlahové kce podkladové z desek OSB tl 18 mm broušených na pero a drážku lepených</t>
  </si>
  <si>
    <t>-554122645</t>
  </si>
  <si>
    <t>"m.č.021 kromě plochy bývalé koupelny</t>
  </si>
  <si>
    <t xml:space="preserve">  63,00-3,80</t>
  </si>
  <si>
    <t>77</t>
  </si>
  <si>
    <t>762511286</t>
  </si>
  <si>
    <t>Podlahové kce podkladové dvouvrstvé z desek OSB tl 2x18 mm broušených na pero a drážku lepených</t>
  </si>
  <si>
    <t>1455226622</t>
  </si>
  <si>
    <t xml:space="preserve">"bývalá koupelna - vyrovnání výšek"        3,80</t>
  </si>
  <si>
    <t>78</t>
  </si>
  <si>
    <t>998762101</t>
  </si>
  <si>
    <t>Přesun hmot tonážní pro kce tesařské v objektech v do 6 m</t>
  </si>
  <si>
    <t>1856634564</t>
  </si>
  <si>
    <t>79</t>
  </si>
  <si>
    <t>763121438</t>
  </si>
  <si>
    <t>SDK stěna předsazená tl 115 mm profil CW+UW 100 deska 1xA 15 bez TI EI 15</t>
  </si>
  <si>
    <t>-1974308103</t>
  </si>
  <si>
    <t xml:space="preserve">  4,80*4,23</t>
  </si>
  <si>
    <t>80</t>
  </si>
  <si>
    <t>763111761</t>
  </si>
  <si>
    <t>Příplatek k SDK příčce s jednoduchou nosnou konstrukcí za zahuštění profilů na vzdálenost 31 mm</t>
  </si>
  <si>
    <t>-2059502687</t>
  </si>
  <si>
    <t>"pro kotvení pylonů</t>
  </si>
  <si>
    <t xml:space="preserve">  2,50*4,23</t>
  </si>
  <si>
    <t>81</t>
  </si>
  <si>
    <t>763121714</t>
  </si>
  <si>
    <t>SDK stěna předsazená základní penetrační nátěr</t>
  </si>
  <si>
    <t>82830506</t>
  </si>
  <si>
    <t>82</t>
  </si>
  <si>
    <t>763131411</t>
  </si>
  <si>
    <t>SDK podhled desky 1xA 12,5 bez TI dvouvrstvá spodní kce profil CD+UD</t>
  </si>
  <si>
    <t>-977627553</t>
  </si>
  <si>
    <t xml:space="preserve">"m.č.021"      63,60</t>
  </si>
  <si>
    <t>83</t>
  </si>
  <si>
    <t>763131714</t>
  </si>
  <si>
    <t>SDK podhled základní penetrační nátěr</t>
  </si>
  <si>
    <t>1520705288</t>
  </si>
  <si>
    <t>84</t>
  </si>
  <si>
    <t>763131752</t>
  </si>
  <si>
    <t>Montáž jedné vrstvy tepelné izolace do SDK podhledu</t>
  </si>
  <si>
    <t>1799981287</t>
  </si>
  <si>
    <t>85</t>
  </si>
  <si>
    <t>631481030</t>
  </si>
  <si>
    <t>deska minerální střešní izolační ISOVER ORSIK 600x1200 mm tl. 80 mm</t>
  </si>
  <si>
    <t>297302608</t>
  </si>
  <si>
    <t>86</t>
  </si>
  <si>
    <t>998763301</t>
  </si>
  <si>
    <t>Přesun hmot tonážní pro sádrokartonové konstrukce v objektech v do 6 m</t>
  </si>
  <si>
    <t>-1180381774</t>
  </si>
  <si>
    <t>87</t>
  </si>
  <si>
    <t>766660022</t>
  </si>
  <si>
    <t>Montáž dveřních křídel otvíravých 1křídlových š přes 0,8 m požárních do ocelové zárubně</t>
  </si>
  <si>
    <t>-1640255219</t>
  </si>
  <si>
    <t>88</t>
  </si>
  <si>
    <t>611656110</t>
  </si>
  <si>
    <t xml:space="preserve">dveře vnitřní požárně odolné,odolnost EI (EW) 30 D3, 1křídlové 90 x 197 cm, zámek FAB  ozn.4</t>
  </si>
  <si>
    <t>519718160</t>
  </si>
  <si>
    <t>89</t>
  </si>
  <si>
    <t>766660722</t>
  </si>
  <si>
    <t>Montáž dveřního kování</t>
  </si>
  <si>
    <t>-252486524</t>
  </si>
  <si>
    <t>90</t>
  </si>
  <si>
    <t>549141</t>
  </si>
  <si>
    <t>dveřní kování - dle investora</t>
  </si>
  <si>
    <t>-74684265</t>
  </si>
  <si>
    <t>91</t>
  </si>
  <si>
    <t>766691510</t>
  </si>
  <si>
    <t xml:space="preserve">Zafrézování těsnění oken </t>
  </si>
  <si>
    <t>942914476</t>
  </si>
  <si>
    <t xml:space="preserve">  (1,54+2,86)*2*2*2</t>
  </si>
  <si>
    <t xml:space="preserve">  (1,72+2,86)*2*2*3</t>
  </si>
  <si>
    <t>92</t>
  </si>
  <si>
    <t>27344335</t>
  </si>
  <si>
    <t>těsnění samolepící okenní 15x8mm</t>
  </si>
  <si>
    <t>-1180172478</t>
  </si>
  <si>
    <t>93</t>
  </si>
  <si>
    <t>766695213</t>
  </si>
  <si>
    <t>Montáž truhlářských prahů dveří 1křídlových šířky přes 10 cm</t>
  </si>
  <si>
    <t>1366316766</t>
  </si>
  <si>
    <t>94</t>
  </si>
  <si>
    <t>611874210</t>
  </si>
  <si>
    <t>prah dveřní dřevěný bukový tl 2 cm dl.92 cm š 15 cm</t>
  </si>
  <si>
    <t>1005715522</t>
  </si>
  <si>
    <t>95</t>
  </si>
  <si>
    <t>766699112</t>
  </si>
  <si>
    <t>Montáž truhlářských desek odkládacích dřevěných šířky do 400 mm délky do 2,5 m</t>
  </si>
  <si>
    <t>-70353942</t>
  </si>
  <si>
    <t>96</t>
  </si>
  <si>
    <t>611899901</t>
  </si>
  <si>
    <t>police dřevěné tl.20 mm včetně kotvení a povrchové úpravy, vel.1200x300 mm</t>
  </si>
  <si>
    <t>-722871571</t>
  </si>
  <si>
    <t>97</t>
  </si>
  <si>
    <t>766699312</t>
  </si>
  <si>
    <t xml:space="preserve">Montáž tabulí školních </t>
  </si>
  <si>
    <t>117062326</t>
  </si>
  <si>
    <t>98</t>
  </si>
  <si>
    <t>tabulka - ozn.8</t>
  </si>
  <si>
    <t>magnetická školní tabule jednodílná vel.1200x1000 mm s emailovým povrchem</t>
  </si>
  <si>
    <t>1033656733</t>
  </si>
  <si>
    <t>99</t>
  </si>
  <si>
    <t>766699398</t>
  </si>
  <si>
    <t>Montáž interaktivní školní tabule</t>
  </si>
  <si>
    <t>848099421</t>
  </si>
  <si>
    <t>tabulka - ozn.9</t>
  </si>
  <si>
    <t>interaktivní tabule s keramickým povrchem vel.2000x1200 mm, včetně pylonů - dle popisu v tabulce</t>
  </si>
  <si>
    <t>2064240360</t>
  </si>
  <si>
    <t>101</t>
  </si>
  <si>
    <t>766211100</t>
  </si>
  <si>
    <t>Montáž madel dřevěných u radiátorů</t>
  </si>
  <si>
    <t>1059596081</t>
  </si>
  <si>
    <t xml:space="preserve">"ozn.7"     2,00*16</t>
  </si>
  <si>
    <t>102</t>
  </si>
  <si>
    <t>tabulka - ozn.7</t>
  </si>
  <si>
    <t>smrkové madlo průřez 40x80 mm zaoblené, včetně spojů a povrchové úpravy</t>
  </si>
  <si>
    <t>893442884</t>
  </si>
  <si>
    <t>103</t>
  </si>
  <si>
    <t>998766201</t>
  </si>
  <si>
    <t>Přesun hmot procentní pro konstrukce truhlářské v objektech v do 6 m</t>
  </si>
  <si>
    <t>-1040138772</t>
  </si>
  <si>
    <t>104</t>
  </si>
  <si>
    <t>776141111</t>
  </si>
  <si>
    <t>Vyrovnání podkladu povlakových podlah stěrkou pevnosti 20 MPa tl 3 mm</t>
  </si>
  <si>
    <t>542518215</t>
  </si>
  <si>
    <t xml:space="preserve">"m.č.021"      63,00</t>
  </si>
  <si>
    <t>105</t>
  </si>
  <si>
    <t>776251111</t>
  </si>
  <si>
    <t>Lepení pásů z přírodního linolea (marmolea) standardním lepidlem</t>
  </si>
  <si>
    <t>-1087174971</t>
  </si>
  <si>
    <t>106</t>
  </si>
  <si>
    <t>284110690</t>
  </si>
  <si>
    <t>marmoleum přírodní tl. 2,50 mm, zátěž 34/43, R9, Cfl S1</t>
  </si>
  <si>
    <t>1892330673</t>
  </si>
  <si>
    <t>107</t>
  </si>
  <si>
    <t>776421111</t>
  </si>
  <si>
    <t>Montáž obvodových lišt lepením</t>
  </si>
  <si>
    <t>-449830438</t>
  </si>
  <si>
    <t xml:space="preserve">  7,02*2+9,12*2-0,90+0,35*2</t>
  </si>
  <si>
    <t>108</t>
  </si>
  <si>
    <t>28342001</t>
  </si>
  <si>
    <t>lišty PVC profilované šedé</t>
  </si>
  <si>
    <t>287194145</t>
  </si>
  <si>
    <t>109</t>
  </si>
  <si>
    <t>998776101</t>
  </si>
  <si>
    <t>Přesun hmot tonážní pro podlahy povlakové v objektech v do 6 m</t>
  </si>
  <si>
    <t>1654120272</t>
  </si>
  <si>
    <t>110</t>
  </si>
  <si>
    <t>781414112</t>
  </si>
  <si>
    <t>Montáž obkladaček vnitřních pórovinových pravoúhlých do 25 ks/m2 lepených flexibilním lepidlem</t>
  </si>
  <si>
    <t>953892739</t>
  </si>
  <si>
    <t>111</t>
  </si>
  <si>
    <t>597612550</t>
  </si>
  <si>
    <t>obkladačky keramické barevné - dle investora</t>
  </si>
  <si>
    <t>-734596307</t>
  </si>
  <si>
    <t>112</t>
  </si>
  <si>
    <t>781419191</t>
  </si>
  <si>
    <t>Příplatek k montáži obkladů vnitřních pórovinových za plochu do 10 m2</t>
  </si>
  <si>
    <t>1753043365</t>
  </si>
  <si>
    <t>113</t>
  </si>
  <si>
    <t>781419195</t>
  </si>
  <si>
    <t>Příplatek k montáži obkladů vnitřních pórovinových za spárování bílým cementem</t>
  </si>
  <si>
    <t>2023433889</t>
  </si>
  <si>
    <t>114</t>
  </si>
  <si>
    <t>781494111</t>
  </si>
  <si>
    <t>Plastové profily rohové lepené flexibilním lepidlem</t>
  </si>
  <si>
    <t>-281403277</t>
  </si>
  <si>
    <t xml:space="preserve">  1,50*3</t>
  </si>
  <si>
    <t>115</t>
  </si>
  <si>
    <t>781494511</t>
  </si>
  <si>
    <t>Plastové profily ukončovací lepené flexibilním lepidlem</t>
  </si>
  <si>
    <t>-1315980327</t>
  </si>
  <si>
    <t xml:space="preserve">  1,00+0,80</t>
  </si>
  <si>
    <t>116</t>
  </si>
  <si>
    <t>781495111</t>
  </si>
  <si>
    <t>Penetrace podkladu vnitřních obkladů</t>
  </si>
  <si>
    <t>1080990104</t>
  </si>
  <si>
    <t>117</t>
  </si>
  <si>
    <t>998781101</t>
  </si>
  <si>
    <t>Přesun hmot tonážní pro obklady keramické v objektech v do 6 m</t>
  </si>
  <si>
    <t>1906386824</t>
  </si>
  <si>
    <t>118</t>
  </si>
  <si>
    <t>783000201</t>
  </si>
  <si>
    <t>Přemístění okenních nebo dveřních křídel pro zhotovení nátěrů vodorovné do 50 m</t>
  </si>
  <si>
    <t>723320356</t>
  </si>
  <si>
    <t xml:space="preserve">  (3*2*5)*2</t>
  </si>
  <si>
    <t>119</t>
  </si>
  <si>
    <t>783106805</t>
  </si>
  <si>
    <t>Odstranění nátěrů z truhlářských konstrukcí opálením</t>
  </si>
  <si>
    <t>-462843796</t>
  </si>
  <si>
    <t>"okna</t>
  </si>
  <si>
    <t xml:space="preserve">  1,54*2,86*4*2</t>
  </si>
  <si>
    <t xml:space="preserve">  1,72*2,86*4*3</t>
  </si>
  <si>
    <t xml:space="preserve">  (1,54+2,86)*2*0,55*2</t>
  </si>
  <si>
    <t xml:space="preserve">  (1,72+2,86)*2*0,55*3</t>
  </si>
  <si>
    <t>"parapety</t>
  </si>
  <si>
    <t xml:space="preserve">  1,55*(0,35+0,05*2)*2</t>
  </si>
  <si>
    <t xml:space="preserve">  1,75*(0,35+0,05*2)*3</t>
  </si>
  <si>
    <t>120</t>
  </si>
  <si>
    <t>783118101</t>
  </si>
  <si>
    <t>Lazurovací jednonásobný syntetický nátěr truhlářských konstrukcí</t>
  </si>
  <si>
    <t>734011194</t>
  </si>
  <si>
    <t xml:space="preserve">  1,54*2,86*4*2*3</t>
  </si>
  <si>
    <t xml:space="preserve">  1,72*2,86*4*3*3</t>
  </si>
  <si>
    <t xml:space="preserve">  (1,54+2,86)*2*0,55*2*3</t>
  </si>
  <si>
    <t xml:space="preserve">  (1,72+2,86)*2*0,55*3*3</t>
  </si>
  <si>
    <t xml:space="preserve">  1,55*(0,35+0,05*2)*2*2</t>
  </si>
  <si>
    <t xml:space="preserve">  1,75*(0,35+0,05*2)*3*2</t>
  </si>
  <si>
    <t>121</t>
  </si>
  <si>
    <t>783122121</t>
  </si>
  <si>
    <t>Lokální tmelení truhlářských konstrukcí včetně přebroušení disperzním tmelem plochy do 50%</t>
  </si>
  <si>
    <t>1766573753</t>
  </si>
  <si>
    <t>122</t>
  </si>
  <si>
    <t>783132201</t>
  </si>
  <si>
    <t>Dotmelení skleněných výplní truhlářských konstrukcí silikonovým tmelem</t>
  </si>
  <si>
    <t>2057954514</t>
  </si>
  <si>
    <t xml:space="preserve">  (1,54*4+2,86*2+1,80*2)*4*2</t>
  </si>
  <si>
    <t xml:space="preserve">  (1,72*4+2,86*2+1,80*2)*4*3</t>
  </si>
  <si>
    <t>123</t>
  </si>
  <si>
    <t>783314101</t>
  </si>
  <si>
    <t>Základní jednonásobný syntetický nátěr zámečnických konstrukcí</t>
  </si>
  <si>
    <t>-567867852</t>
  </si>
  <si>
    <t>"ocelová zárubeň</t>
  </si>
  <si>
    <t xml:space="preserve">  (0,90+2*1,97)*0,26</t>
  </si>
  <si>
    <t>124</t>
  </si>
  <si>
    <t>783317105</t>
  </si>
  <si>
    <t>Krycí jednonásobný syntetický samozákladující nátěr zámečnických konstrukcí</t>
  </si>
  <si>
    <t>-1420164756</t>
  </si>
  <si>
    <t xml:space="preserve">  (0,90+2*1,97)*0,26*2</t>
  </si>
  <si>
    <t>125</t>
  </si>
  <si>
    <t>784221103</t>
  </si>
  <si>
    <t xml:space="preserve">Dvojnásobné bílé malby  ze směsí za sucha dobře otěruvzdorných v místnostech do 5,00 m</t>
  </si>
  <si>
    <t>695780244</t>
  </si>
  <si>
    <t xml:space="preserve">  7,00*9,12</t>
  </si>
  <si>
    <t xml:space="preserve">  (7,02+9,12)*2*(3,95-1,50)</t>
  </si>
  <si>
    <t xml:space="preserve">  -(1,54*2,86-4,00)*2</t>
  </si>
  <si>
    <t xml:space="preserve">  -(1,72*2,86-4,00)*3</t>
  </si>
  <si>
    <t>"m.č.019</t>
  </si>
  <si>
    <t xml:space="preserve">  (2,72*2+3,75)*(4,20-1,50)</t>
  </si>
  <si>
    <t xml:space="preserve">  (4,65+0,50*4)*(4,20-1,50)*2</t>
  </si>
  <si>
    <t xml:space="preserve">  (1,55*2+3,75)*(4,20-1,50)</t>
  </si>
  <si>
    <t xml:space="preserve">  3,75*1,55</t>
  </si>
  <si>
    <t>126</t>
  </si>
  <si>
    <t>784221153</t>
  </si>
  <si>
    <t>Příplatek k cenám 2x maleb za sucha otěruvzdorných za barevnou malbu v odstínu středně sytém</t>
  </si>
  <si>
    <t>234313625</t>
  </si>
  <si>
    <t>127</t>
  </si>
  <si>
    <t>784181111</t>
  </si>
  <si>
    <t>Základní silikátová jednonásobná penetrace podkladu v místnostech výšky do 3,80m</t>
  </si>
  <si>
    <t>-1225491650</t>
  </si>
  <si>
    <t xml:space="preserve">  (7,02+9,12)*2*1,50</t>
  </si>
  <si>
    <t xml:space="preserve">  (2,72*2+3,75)*1,50</t>
  </si>
  <si>
    <t xml:space="preserve">  (4,65+0,50*4)*1,50*2</t>
  </si>
  <si>
    <t xml:space="preserve">  (1,55*2+3,75)*1,50</t>
  </si>
  <si>
    <t>128</t>
  </si>
  <si>
    <t>784321031</t>
  </si>
  <si>
    <t>Dvojnásobné silikátové bílé malby v místnosti výšky do 3,80 m</t>
  </si>
  <si>
    <t>-1547685896</t>
  </si>
  <si>
    <t>129</t>
  </si>
  <si>
    <t>784321053</t>
  </si>
  <si>
    <t>Příplatek k cenám dvojnásobných silikátových maleb za barevnou malbu v odstínu středně sytém</t>
  </si>
  <si>
    <t>727390315</t>
  </si>
  <si>
    <t>130</t>
  </si>
  <si>
    <t>786612200</t>
  </si>
  <si>
    <t>Montáž zastiňujících rolet z textilií nebo umělých tkanin</t>
  </si>
  <si>
    <t>270798702</t>
  </si>
  <si>
    <t xml:space="preserve">"ozn.5"    1,55*2,90*2</t>
  </si>
  <si>
    <t xml:space="preserve">"ozn.6"    1,75*2,90*3</t>
  </si>
  <si>
    <t>131</t>
  </si>
  <si>
    <t>611406</t>
  </si>
  <si>
    <t>zastiňující textilní rolety, stahování šňůrkou</t>
  </si>
  <si>
    <t>838812299</t>
  </si>
  <si>
    <t>132</t>
  </si>
  <si>
    <t>998786101</t>
  </si>
  <si>
    <t>Přesun hmot tonážní pro čalounické úpravy v objektech v do 6 m</t>
  </si>
  <si>
    <t>-1939027275</t>
  </si>
  <si>
    <t>133</t>
  </si>
  <si>
    <t>Přenos EL</t>
  </si>
  <si>
    <t>Elektroinstalace - silnoproud dle položkového rozpočtu</t>
  </si>
  <si>
    <t>-1325722452</t>
  </si>
  <si>
    <t>134</t>
  </si>
  <si>
    <t>Přenos SL</t>
  </si>
  <si>
    <t>Elektroinstalace - slaboproud dle položkového rozpočtu</t>
  </si>
  <si>
    <t>931351546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</si>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</sst>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4" fillId="2" borderId="0" xfId="1" applyFont="1" applyFill="1" applyAlignment="1" applyProtection="1">
      <alignment horizontal="center" vertical="center"/>
    </xf>
    <xf numFmtId="0" fontId="18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left" vertical="center"/>
    </xf>
    <xf numFmtId="4" fontId="32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ht="36.96" customHeight="1">
      <c r="B4" s="27"/>
      <c r="C4" s="28" t="s">
        <v>12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  <c r="AS4" s="21" t="s">
        <v>13</v>
      </c>
      <c r="BE4" s="31" t="s">
        <v>14</v>
      </c>
      <c r="BS4" s="23" t="s">
        <v>15</v>
      </c>
    </row>
    <row r="5" ht="14.4" customHeight="1">
      <c r="B5" s="27"/>
      <c r="C5" s="32"/>
      <c r="D5" s="33" t="s">
        <v>16</v>
      </c>
      <c r="E5" s="32"/>
      <c r="F5" s="32"/>
      <c r="G5" s="32"/>
      <c r="H5" s="32"/>
      <c r="I5" s="32"/>
      <c r="J5" s="32"/>
      <c r="K5" s="34" t="s">
        <v>17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0"/>
      <c r="BE5" s="35" t="s">
        <v>18</v>
      </c>
      <c r="BS5" s="23" t="s">
        <v>9</v>
      </c>
    </row>
    <row r="6" ht="36.96" customHeight="1">
      <c r="B6" s="27"/>
      <c r="C6" s="32"/>
      <c r="D6" s="36" t="s">
        <v>19</v>
      </c>
      <c r="E6" s="32"/>
      <c r="F6" s="32"/>
      <c r="G6" s="32"/>
      <c r="H6" s="32"/>
      <c r="I6" s="32"/>
      <c r="J6" s="32"/>
      <c r="K6" s="37" t="s">
        <v>20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0"/>
      <c r="BE6" s="38"/>
      <c r="BS6" s="23" t="s">
        <v>21</v>
      </c>
    </row>
    <row r="7" ht="14.4" customHeight="1">
      <c r="B7" s="27"/>
      <c r="C7" s="32"/>
      <c r="D7" s="39" t="s">
        <v>22</v>
      </c>
      <c r="E7" s="32"/>
      <c r="F7" s="32"/>
      <c r="G7" s="32"/>
      <c r="H7" s="32"/>
      <c r="I7" s="32"/>
      <c r="J7" s="32"/>
      <c r="K7" s="34" t="s">
        <v>23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9" t="s">
        <v>24</v>
      </c>
      <c r="AL7" s="32"/>
      <c r="AM7" s="32"/>
      <c r="AN7" s="34" t="s">
        <v>23</v>
      </c>
      <c r="AO7" s="32"/>
      <c r="AP7" s="32"/>
      <c r="AQ7" s="30"/>
      <c r="BE7" s="38"/>
      <c r="BS7" s="23" t="s">
        <v>25</v>
      </c>
    </row>
    <row r="8" ht="14.4" customHeight="1">
      <c r="B8" s="27"/>
      <c r="C8" s="32"/>
      <c r="D8" s="39" t="s">
        <v>26</v>
      </c>
      <c r="E8" s="32"/>
      <c r="F8" s="32"/>
      <c r="G8" s="32"/>
      <c r="H8" s="32"/>
      <c r="I8" s="32"/>
      <c r="J8" s="32"/>
      <c r="K8" s="34" t="s">
        <v>27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9" t="s">
        <v>28</v>
      </c>
      <c r="AL8" s="32"/>
      <c r="AM8" s="32"/>
      <c r="AN8" s="40" t="s">
        <v>29</v>
      </c>
      <c r="AO8" s="32"/>
      <c r="AP8" s="32"/>
      <c r="AQ8" s="30"/>
      <c r="BE8" s="38"/>
      <c r="BS8" s="23" t="s">
        <v>30</v>
      </c>
    </row>
    <row r="9" ht="14.4" customHeight="1">
      <c r="B9" s="27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0"/>
      <c r="BE9" s="38"/>
      <c r="BS9" s="23" t="s">
        <v>31</v>
      </c>
    </row>
    <row r="10" ht="14.4" customHeight="1">
      <c r="B10" s="27"/>
      <c r="C10" s="32"/>
      <c r="D10" s="39" t="s">
        <v>32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9" t="s">
        <v>33</v>
      </c>
      <c r="AL10" s="32"/>
      <c r="AM10" s="32"/>
      <c r="AN10" s="34" t="s">
        <v>23</v>
      </c>
      <c r="AO10" s="32"/>
      <c r="AP10" s="32"/>
      <c r="AQ10" s="30"/>
      <c r="BE10" s="38"/>
      <c r="BS10" s="23" t="s">
        <v>21</v>
      </c>
    </row>
    <row r="11" ht="18.48" customHeight="1">
      <c r="B11" s="27"/>
      <c r="C11" s="32"/>
      <c r="D11" s="32"/>
      <c r="E11" s="34" t="s">
        <v>34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9" t="s">
        <v>35</v>
      </c>
      <c r="AL11" s="32"/>
      <c r="AM11" s="32"/>
      <c r="AN11" s="34" t="s">
        <v>23</v>
      </c>
      <c r="AO11" s="32"/>
      <c r="AP11" s="32"/>
      <c r="AQ11" s="30"/>
      <c r="BE11" s="38"/>
      <c r="BS11" s="23" t="s">
        <v>21</v>
      </c>
    </row>
    <row r="12" ht="6.96" customHeight="1">
      <c r="B12" s="27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0"/>
      <c r="BE12" s="38"/>
      <c r="BS12" s="23" t="s">
        <v>21</v>
      </c>
    </row>
    <row r="13" ht="14.4" customHeight="1">
      <c r="B13" s="27"/>
      <c r="C13" s="32"/>
      <c r="D13" s="39" t="s">
        <v>36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9" t="s">
        <v>33</v>
      </c>
      <c r="AL13" s="32"/>
      <c r="AM13" s="32"/>
      <c r="AN13" s="41" t="s">
        <v>37</v>
      </c>
      <c r="AO13" s="32"/>
      <c r="AP13" s="32"/>
      <c r="AQ13" s="30"/>
      <c r="BE13" s="38"/>
      <c r="BS13" s="23" t="s">
        <v>21</v>
      </c>
    </row>
    <row r="14">
      <c r="B14" s="27"/>
      <c r="C14" s="32"/>
      <c r="D14" s="32"/>
      <c r="E14" s="41" t="s">
        <v>37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35</v>
      </c>
      <c r="AL14" s="32"/>
      <c r="AM14" s="32"/>
      <c r="AN14" s="41" t="s">
        <v>37</v>
      </c>
      <c r="AO14" s="32"/>
      <c r="AP14" s="32"/>
      <c r="AQ14" s="30"/>
      <c r="BE14" s="38"/>
      <c r="BS14" s="23" t="s">
        <v>21</v>
      </c>
    </row>
    <row r="15" ht="6.96" customHeight="1">
      <c r="B15" s="2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0"/>
      <c r="BE15" s="38"/>
      <c r="BS15" s="23" t="s">
        <v>6</v>
      </c>
    </row>
    <row r="16" ht="14.4" customHeight="1">
      <c r="B16" s="27"/>
      <c r="C16" s="32"/>
      <c r="D16" s="39" t="s">
        <v>38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9" t="s">
        <v>33</v>
      </c>
      <c r="AL16" s="32"/>
      <c r="AM16" s="32"/>
      <c r="AN16" s="34" t="s">
        <v>23</v>
      </c>
      <c r="AO16" s="32"/>
      <c r="AP16" s="32"/>
      <c r="AQ16" s="30"/>
      <c r="BE16" s="38"/>
      <c r="BS16" s="23" t="s">
        <v>6</v>
      </c>
    </row>
    <row r="17" ht="18.48" customHeight="1">
      <c r="B17" s="27"/>
      <c r="C17" s="32"/>
      <c r="D17" s="32"/>
      <c r="E17" s="34" t="s">
        <v>39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9" t="s">
        <v>35</v>
      </c>
      <c r="AL17" s="32"/>
      <c r="AM17" s="32"/>
      <c r="AN17" s="34" t="s">
        <v>23</v>
      </c>
      <c r="AO17" s="32"/>
      <c r="AP17" s="32"/>
      <c r="AQ17" s="30"/>
      <c r="BE17" s="38"/>
      <c r="BS17" s="23" t="s">
        <v>40</v>
      </c>
    </row>
    <row r="18" ht="6.96" customHeight="1">
      <c r="B18" s="27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0"/>
      <c r="BE18" s="38"/>
      <c r="BS18" s="23" t="s">
        <v>9</v>
      </c>
    </row>
    <row r="19" ht="14.4" customHeight="1">
      <c r="B19" s="27"/>
      <c r="C19" s="32"/>
      <c r="D19" s="39" t="s">
        <v>41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9" t="s">
        <v>33</v>
      </c>
      <c r="AL19" s="32"/>
      <c r="AM19" s="32"/>
      <c r="AN19" s="34" t="s">
        <v>23</v>
      </c>
      <c r="AO19" s="32"/>
      <c r="AP19" s="32"/>
      <c r="AQ19" s="30"/>
      <c r="BE19" s="38"/>
      <c r="BS19" s="23" t="s">
        <v>9</v>
      </c>
    </row>
    <row r="20" ht="18.48" customHeight="1">
      <c r="B20" s="27"/>
      <c r="C20" s="32"/>
      <c r="D20" s="32"/>
      <c r="E20" s="34" t="s">
        <v>42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9" t="s">
        <v>35</v>
      </c>
      <c r="AL20" s="32"/>
      <c r="AM20" s="32"/>
      <c r="AN20" s="34" t="s">
        <v>23</v>
      </c>
      <c r="AO20" s="32"/>
      <c r="AP20" s="32"/>
      <c r="AQ20" s="30"/>
      <c r="BE20" s="38"/>
    </row>
    <row r="21" ht="6.96" customHeight="1">
      <c r="B21" s="27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0"/>
      <c r="BE21" s="38"/>
    </row>
    <row r="22">
      <c r="B22" s="27"/>
      <c r="C22" s="32"/>
      <c r="D22" s="39" t="s">
        <v>43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0"/>
      <c r="BE22" s="38"/>
    </row>
    <row r="23" ht="16.5" customHeight="1">
      <c r="B23" s="27"/>
      <c r="C23" s="32"/>
      <c r="D23" s="32"/>
      <c r="E23" s="43" t="s">
        <v>23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32"/>
      <c r="AP23" s="32"/>
      <c r="AQ23" s="30"/>
      <c r="BE23" s="38"/>
    </row>
    <row r="24" ht="6.96" customHeight="1">
      <c r="B24" s="27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0"/>
      <c r="BE24" s="38"/>
    </row>
    <row r="25" ht="6.96" customHeight="1">
      <c r="B25" s="27"/>
      <c r="C25" s="32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32"/>
      <c r="AQ25" s="30"/>
      <c r="BE25" s="38"/>
    </row>
    <row r="26" ht="14.4" customHeight="1">
      <c r="B26" s="27"/>
      <c r="C26" s="32"/>
      <c r="D26" s="45" t="s">
        <v>44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46">
        <f>ROUND(AG87,2)</f>
        <v>0</v>
      </c>
      <c r="AL26" s="32"/>
      <c r="AM26" s="32"/>
      <c r="AN26" s="32"/>
      <c r="AO26" s="32"/>
      <c r="AP26" s="32"/>
      <c r="AQ26" s="30"/>
      <c r="BE26" s="38"/>
    </row>
    <row r="27" ht="14.4" customHeight="1">
      <c r="B27" s="27"/>
      <c r="C27" s="32"/>
      <c r="D27" s="45" t="s">
        <v>45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46">
        <f>ROUND(AG90,2)</f>
        <v>0</v>
      </c>
      <c r="AL27" s="46"/>
      <c r="AM27" s="46"/>
      <c r="AN27" s="46"/>
      <c r="AO27" s="46"/>
      <c r="AP27" s="32"/>
      <c r="AQ27" s="30"/>
      <c r="BE27" s="38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9"/>
      <c r="BE28" s="38"/>
    </row>
    <row r="29" s="1" customFormat="1" ht="25.92" customHeight="1">
      <c r="B29" s="47"/>
      <c r="C29" s="48"/>
      <c r="D29" s="50" t="s">
        <v>46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ROUND(AK26+AK27,2)</f>
        <v>0</v>
      </c>
      <c r="AL29" s="51"/>
      <c r="AM29" s="51"/>
      <c r="AN29" s="51"/>
      <c r="AO29" s="51"/>
      <c r="AP29" s="48"/>
      <c r="AQ29" s="49"/>
      <c r="BE29" s="38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9"/>
      <c r="BE30" s="38"/>
    </row>
    <row r="31" s="2" customFormat="1" ht="14.4" customHeight="1">
      <c r="B31" s="53"/>
      <c r="C31" s="54"/>
      <c r="D31" s="55" t="s">
        <v>47</v>
      </c>
      <c r="E31" s="54"/>
      <c r="F31" s="55" t="s">
        <v>48</v>
      </c>
      <c r="G31" s="54"/>
      <c r="H31" s="54"/>
      <c r="I31" s="54"/>
      <c r="J31" s="54"/>
      <c r="K31" s="54"/>
      <c r="L31" s="56">
        <v>0.20999999999999999</v>
      </c>
      <c r="M31" s="54"/>
      <c r="N31" s="54"/>
      <c r="O31" s="54"/>
      <c r="P31" s="54"/>
      <c r="Q31" s="54"/>
      <c r="R31" s="54"/>
      <c r="S31" s="54"/>
      <c r="T31" s="57" t="s">
        <v>49</v>
      </c>
      <c r="U31" s="54"/>
      <c r="V31" s="54"/>
      <c r="W31" s="58">
        <f>ROUND(AZ87+SUM(CD91:CD95),2)</f>
        <v>0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8">
        <f>ROUND(AV87+SUM(BY91:BY95),2)</f>
        <v>0</v>
      </c>
      <c r="AL31" s="54"/>
      <c r="AM31" s="54"/>
      <c r="AN31" s="54"/>
      <c r="AO31" s="54"/>
      <c r="AP31" s="54"/>
      <c r="AQ31" s="59"/>
      <c r="BE31" s="38"/>
    </row>
    <row r="32" s="2" customFormat="1" ht="14.4" customHeight="1">
      <c r="B32" s="53"/>
      <c r="C32" s="54"/>
      <c r="D32" s="54"/>
      <c r="E32" s="54"/>
      <c r="F32" s="55" t="s">
        <v>50</v>
      </c>
      <c r="G32" s="54"/>
      <c r="H32" s="54"/>
      <c r="I32" s="54"/>
      <c r="J32" s="54"/>
      <c r="K32" s="54"/>
      <c r="L32" s="56">
        <v>0.14999999999999999</v>
      </c>
      <c r="M32" s="54"/>
      <c r="N32" s="54"/>
      <c r="O32" s="54"/>
      <c r="P32" s="54"/>
      <c r="Q32" s="54"/>
      <c r="R32" s="54"/>
      <c r="S32" s="54"/>
      <c r="T32" s="57" t="s">
        <v>49</v>
      </c>
      <c r="U32" s="54"/>
      <c r="V32" s="54"/>
      <c r="W32" s="58">
        <f>ROUND(BA87+SUM(CE91:CE95),2)</f>
        <v>0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8">
        <f>ROUND(AW87+SUM(BZ91:BZ95),2)</f>
        <v>0</v>
      </c>
      <c r="AL32" s="54"/>
      <c r="AM32" s="54"/>
      <c r="AN32" s="54"/>
      <c r="AO32" s="54"/>
      <c r="AP32" s="54"/>
      <c r="AQ32" s="59"/>
      <c r="BE32" s="38"/>
    </row>
    <row r="33" hidden="1" s="2" customFormat="1" ht="14.4" customHeight="1">
      <c r="B33" s="53"/>
      <c r="C33" s="54"/>
      <c r="D33" s="54"/>
      <c r="E33" s="54"/>
      <c r="F33" s="55" t="s">
        <v>51</v>
      </c>
      <c r="G33" s="54"/>
      <c r="H33" s="54"/>
      <c r="I33" s="54"/>
      <c r="J33" s="54"/>
      <c r="K33" s="54"/>
      <c r="L33" s="56">
        <v>0.20999999999999999</v>
      </c>
      <c r="M33" s="54"/>
      <c r="N33" s="54"/>
      <c r="O33" s="54"/>
      <c r="P33" s="54"/>
      <c r="Q33" s="54"/>
      <c r="R33" s="54"/>
      <c r="S33" s="54"/>
      <c r="T33" s="57" t="s">
        <v>49</v>
      </c>
      <c r="U33" s="54"/>
      <c r="V33" s="54"/>
      <c r="W33" s="58">
        <f>ROUND(BB87+SUM(CF91:CF95),2)</f>
        <v>0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8">
        <v>0</v>
      </c>
      <c r="AL33" s="54"/>
      <c r="AM33" s="54"/>
      <c r="AN33" s="54"/>
      <c r="AO33" s="54"/>
      <c r="AP33" s="54"/>
      <c r="AQ33" s="59"/>
      <c r="BE33" s="38"/>
    </row>
    <row r="34" hidden="1" s="2" customFormat="1" ht="14.4" customHeight="1">
      <c r="B34" s="53"/>
      <c r="C34" s="54"/>
      <c r="D34" s="54"/>
      <c r="E34" s="54"/>
      <c r="F34" s="55" t="s">
        <v>52</v>
      </c>
      <c r="G34" s="54"/>
      <c r="H34" s="54"/>
      <c r="I34" s="54"/>
      <c r="J34" s="54"/>
      <c r="K34" s="54"/>
      <c r="L34" s="56">
        <v>0.14999999999999999</v>
      </c>
      <c r="M34" s="54"/>
      <c r="N34" s="54"/>
      <c r="O34" s="54"/>
      <c r="P34" s="54"/>
      <c r="Q34" s="54"/>
      <c r="R34" s="54"/>
      <c r="S34" s="54"/>
      <c r="T34" s="57" t="s">
        <v>49</v>
      </c>
      <c r="U34" s="54"/>
      <c r="V34" s="54"/>
      <c r="W34" s="58">
        <f>ROUND(BC87+SUM(CG91:CG95),2)</f>
        <v>0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8">
        <v>0</v>
      </c>
      <c r="AL34" s="54"/>
      <c r="AM34" s="54"/>
      <c r="AN34" s="54"/>
      <c r="AO34" s="54"/>
      <c r="AP34" s="54"/>
      <c r="AQ34" s="59"/>
      <c r="BE34" s="38"/>
    </row>
    <row r="35" hidden="1" s="2" customFormat="1" ht="14.4" customHeight="1">
      <c r="B35" s="53"/>
      <c r="C35" s="54"/>
      <c r="D35" s="54"/>
      <c r="E35" s="54"/>
      <c r="F35" s="55" t="s">
        <v>53</v>
      </c>
      <c r="G35" s="54"/>
      <c r="H35" s="54"/>
      <c r="I35" s="54"/>
      <c r="J35" s="54"/>
      <c r="K35" s="54"/>
      <c r="L35" s="56">
        <v>0</v>
      </c>
      <c r="M35" s="54"/>
      <c r="N35" s="54"/>
      <c r="O35" s="54"/>
      <c r="P35" s="54"/>
      <c r="Q35" s="54"/>
      <c r="R35" s="54"/>
      <c r="S35" s="54"/>
      <c r="T35" s="57" t="s">
        <v>49</v>
      </c>
      <c r="U35" s="54"/>
      <c r="V35" s="54"/>
      <c r="W35" s="58">
        <f>ROUND(BD87+SUM(CH91:CH95),2)</f>
        <v>0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8">
        <v>0</v>
      </c>
      <c r="AL35" s="54"/>
      <c r="AM35" s="54"/>
      <c r="AN35" s="54"/>
      <c r="AO35" s="54"/>
      <c r="AP35" s="54"/>
      <c r="AQ35" s="5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9"/>
    </row>
    <row r="37" s="1" customFormat="1" ht="25.92" customHeight="1">
      <c r="B37" s="47"/>
      <c r="C37" s="60"/>
      <c r="D37" s="61" t="s">
        <v>54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 t="s">
        <v>55</v>
      </c>
      <c r="U37" s="62"/>
      <c r="V37" s="62"/>
      <c r="W37" s="62"/>
      <c r="X37" s="64" t="s">
        <v>56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5">
        <f>SUM(AK29:AK35)</f>
        <v>0</v>
      </c>
      <c r="AL37" s="62"/>
      <c r="AM37" s="62"/>
      <c r="AN37" s="62"/>
      <c r="AO37" s="66"/>
      <c r="AP37" s="60"/>
      <c r="AQ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9"/>
    </row>
    <row r="39">
      <c r="B39" s="27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0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0"/>
    </row>
    <row r="49" s="1" customFormat="1">
      <c r="B49" s="47"/>
      <c r="C49" s="48"/>
      <c r="D49" s="67" t="s">
        <v>57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9"/>
      <c r="AA49" s="48"/>
      <c r="AB49" s="48"/>
      <c r="AC49" s="67" t="s">
        <v>58</v>
      </c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9"/>
      <c r="AP49" s="48"/>
      <c r="AQ49" s="49"/>
    </row>
    <row r="50">
      <c r="B50" s="27"/>
      <c r="C50" s="32"/>
      <c r="D50" s="70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71"/>
      <c r="AA50" s="32"/>
      <c r="AB50" s="32"/>
      <c r="AC50" s="70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71"/>
      <c r="AP50" s="32"/>
      <c r="AQ50" s="30"/>
    </row>
    <row r="51">
      <c r="B51" s="27"/>
      <c r="C51" s="32"/>
      <c r="D51" s="70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71"/>
      <c r="AA51" s="32"/>
      <c r="AB51" s="32"/>
      <c r="AC51" s="70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71"/>
      <c r="AP51" s="32"/>
      <c r="AQ51" s="30"/>
    </row>
    <row r="52">
      <c r="B52" s="27"/>
      <c r="C52" s="32"/>
      <c r="D52" s="7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71"/>
      <c r="AA52" s="32"/>
      <c r="AB52" s="32"/>
      <c r="AC52" s="70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71"/>
      <c r="AP52" s="32"/>
      <c r="AQ52" s="30"/>
    </row>
    <row r="53">
      <c r="B53" s="27"/>
      <c r="C53" s="32"/>
      <c r="D53" s="70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71"/>
      <c r="AA53" s="32"/>
      <c r="AB53" s="32"/>
      <c r="AC53" s="70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71"/>
      <c r="AP53" s="32"/>
      <c r="AQ53" s="30"/>
    </row>
    <row r="54">
      <c r="B54" s="27"/>
      <c r="C54" s="32"/>
      <c r="D54" s="70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71"/>
      <c r="AA54" s="32"/>
      <c r="AB54" s="32"/>
      <c r="AC54" s="70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71"/>
      <c r="AP54" s="32"/>
      <c r="AQ54" s="30"/>
    </row>
    <row r="55">
      <c r="B55" s="27"/>
      <c r="C55" s="32"/>
      <c r="D55" s="70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71"/>
      <c r="AA55" s="32"/>
      <c r="AB55" s="32"/>
      <c r="AC55" s="70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71"/>
      <c r="AP55" s="32"/>
      <c r="AQ55" s="30"/>
    </row>
    <row r="56">
      <c r="B56" s="27"/>
      <c r="C56" s="32"/>
      <c r="D56" s="70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71"/>
      <c r="AA56" s="32"/>
      <c r="AB56" s="32"/>
      <c r="AC56" s="70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71"/>
      <c r="AP56" s="32"/>
      <c r="AQ56" s="30"/>
    </row>
    <row r="57">
      <c r="B57" s="27"/>
      <c r="C57" s="32"/>
      <c r="D57" s="70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71"/>
      <c r="AA57" s="32"/>
      <c r="AB57" s="32"/>
      <c r="AC57" s="70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71"/>
      <c r="AP57" s="32"/>
      <c r="AQ57" s="30"/>
    </row>
    <row r="58" s="1" customFormat="1">
      <c r="B58" s="47"/>
      <c r="C58" s="48"/>
      <c r="D58" s="72" t="s">
        <v>59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4" t="s">
        <v>60</v>
      </c>
      <c r="S58" s="73"/>
      <c r="T58" s="73"/>
      <c r="U58" s="73"/>
      <c r="V58" s="73"/>
      <c r="W58" s="73"/>
      <c r="X58" s="73"/>
      <c r="Y58" s="73"/>
      <c r="Z58" s="75"/>
      <c r="AA58" s="48"/>
      <c r="AB58" s="48"/>
      <c r="AC58" s="72" t="s">
        <v>59</v>
      </c>
      <c r="AD58" s="73"/>
      <c r="AE58" s="73"/>
      <c r="AF58" s="73"/>
      <c r="AG58" s="73"/>
      <c r="AH58" s="73"/>
      <c r="AI58" s="73"/>
      <c r="AJ58" s="73"/>
      <c r="AK58" s="73"/>
      <c r="AL58" s="73"/>
      <c r="AM58" s="74" t="s">
        <v>60</v>
      </c>
      <c r="AN58" s="73"/>
      <c r="AO58" s="75"/>
      <c r="AP58" s="48"/>
      <c r="AQ58" s="49"/>
    </row>
    <row r="59">
      <c r="B59" s="27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0"/>
    </row>
    <row r="60" s="1" customFormat="1">
      <c r="B60" s="47"/>
      <c r="C60" s="48"/>
      <c r="D60" s="67" t="s">
        <v>61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9"/>
      <c r="AA60" s="48"/>
      <c r="AB60" s="48"/>
      <c r="AC60" s="67" t="s">
        <v>62</v>
      </c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9"/>
      <c r="AP60" s="48"/>
      <c r="AQ60" s="49"/>
    </row>
    <row r="61">
      <c r="B61" s="27"/>
      <c r="C61" s="32"/>
      <c r="D61" s="70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71"/>
      <c r="AA61" s="32"/>
      <c r="AB61" s="32"/>
      <c r="AC61" s="70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71"/>
      <c r="AP61" s="32"/>
      <c r="AQ61" s="30"/>
    </row>
    <row r="62">
      <c r="B62" s="27"/>
      <c r="C62" s="32"/>
      <c r="D62" s="70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71"/>
      <c r="AA62" s="32"/>
      <c r="AB62" s="32"/>
      <c r="AC62" s="70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71"/>
      <c r="AP62" s="32"/>
      <c r="AQ62" s="30"/>
    </row>
    <row r="63">
      <c r="B63" s="27"/>
      <c r="C63" s="32"/>
      <c r="D63" s="70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71"/>
      <c r="AA63" s="32"/>
      <c r="AB63" s="32"/>
      <c r="AC63" s="70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71"/>
      <c r="AP63" s="32"/>
      <c r="AQ63" s="30"/>
    </row>
    <row r="64">
      <c r="B64" s="27"/>
      <c r="C64" s="32"/>
      <c r="D64" s="70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71"/>
      <c r="AA64" s="32"/>
      <c r="AB64" s="32"/>
      <c r="AC64" s="70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71"/>
      <c r="AP64" s="32"/>
      <c r="AQ64" s="30"/>
    </row>
    <row r="65">
      <c r="B65" s="27"/>
      <c r="C65" s="32"/>
      <c r="D65" s="70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71"/>
      <c r="AA65" s="32"/>
      <c r="AB65" s="32"/>
      <c r="AC65" s="70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71"/>
      <c r="AP65" s="32"/>
      <c r="AQ65" s="30"/>
    </row>
    <row r="66">
      <c r="B66" s="27"/>
      <c r="C66" s="32"/>
      <c r="D66" s="70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71"/>
      <c r="AA66" s="32"/>
      <c r="AB66" s="32"/>
      <c r="AC66" s="70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71"/>
      <c r="AP66" s="32"/>
      <c r="AQ66" s="30"/>
    </row>
    <row r="67">
      <c r="B67" s="27"/>
      <c r="C67" s="32"/>
      <c r="D67" s="70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71"/>
      <c r="AA67" s="32"/>
      <c r="AB67" s="32"/>
      <c r="AC67" s="70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71"/>
      <c r="AP67" s="32"/>
      <c r="AQ67" s="30"/>
    </row>
    <row r="68">
      <c r="B68" s="27"/>
      <c r="C68" s="32"/>
      <c r="D68" s="70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71"/>
      <c r="AA68" s="32"/>
      <c r="AB68" s="32"/>
      <c r="AC68" s="70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71"/>
      <c r="AP68" s="32"/>
      <c r="AQ68" s="30"/>
    </row>
    <row r="69" s="1" customFormat="1">
      <c r="B69" s="47"/>
      <c r="C69" s="48"/>
      <c r="D69" s="72" t="s">
        <v>59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4" t="s">
        <v>60</v>
      </c>
      <c r="S69" s="73"/>
      <c r="T69" s="73"/>
      <c r="U69" s="73"/>
      <c r="V69" s="73"/>
      <c r="W69" s="73"/>
      <c r="X69" s="73"/>
      <c r="Y69" s="73"/>
      <c r="Z69" s="75"/>
      <c r="AA69" s="48"/>
      <c r="AB69" s="48"/>
      <c r="AC69" s="72" t="s">
        <v>59</v>
      </c>
      <c r="AD69" s="73"/>
      <c r="AE69" s="73"/>
      <c r="AF69" s="73"/>
      <c r="AG69" s="73"/>
      <c r="AH69" s="73"/>
      <c r="AI69" s="73"/>
      <c r="AJ69" s="73"/>
      <c r="AK69" s="73"/>
      <c r="AL69" s="73"/>
      <c r="AM69" s="74" t="s">
        <v>60</v>
      </c>
      <c r="AN69" s="73"/>
      <c r="AO69" s="75"/>
      <c r="AP69" s="48"/>
      <c r="AQ69" s="49"/>
    </row>
    <row r="70" s="1" customFormat="1" ht="6.96" customHeight="1"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9"/>
    </row>
    <row r="71" s="1" customFormat="1" ht="6.96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1"/>
    </row>
    <row r="76" s="1" customFormat="1" ht="36.96" customHeight="1">
      <c r="B76" s="47"/>
      <c r="C76" s="28" t="s">
        <v>63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49"/>
    </row>
    <row r="77" s="3" customFormat="1" ht="14.4" customHeight="1">
      <c r="B77" s="82"/>
      <c r="C77" s="39" t="s">
        <v>16</v>
      </c>
      <c r="D77" s="83"/>
      <c r="E77" s="83"/>
      <c r="F77" s="83"/>
      <c r="G77" s="83"/>
      <c r="H77" s="83"/>
      <c r="I77" s="83"/>
      <c r="J77" s="83"/>
      <c r="K77" s="83"/>
      <c r="L77" s="83" t="str">
        <f>K5</f>
        <v>18-14</v>
      </c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4"/>
    </row>
    <row r="78" s="4" customFormat="1" ht="36.96" customHeight="1">
      <c r="B78" s="85"/>
      <c r="C78" s="86" t="s">
        <v>19</v>
      </c>
      <c r="D78" s="87"/>
      <c r="E78" s="87"/>
      <c r="F78" s="87"/>
      <c r="G78" s="87"/>
      <c r="H78" s="87"/>
      <c r="I78" s="87"/>
      <c r="J78" s="87"/>
      <c r="K78" s="87"/>
      <c r="L78" s="88" t="str">
        <f>K6</f>
        <v>ZŠ UL.5.KVĚTNA - OPTIMALIZACE VYUŽITÍ PROSTORU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9"/>
    </row>
    <row r="80" s="1" customFormat="1">
      <c r="B80" s="47"/>
      <c r="C80" s="39" t="s">
        <v>26</v>
      </c>
      <c r="D80" s="48"/>
      <c r="E80" s="48"/>
      <c r="F80" s="48"/>
      <c r="G80" s="48"/>
      <c r="H80" s="48"/>
      <c r="I80" s="48"/>
      <c r="J80" s="48"/>
      <c r="K80" s="48"/>
      <c r="L80" s="90" t="str">
        <f>IF(K8="","",K8)</f>
        <v>LIBEREC</v>
      </c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39" t="s">
        <v>28</v>
      </c>
      <c r="AJ80" s="48"/>
      <c r="AK80" s="48"/>
      <c r="AL80" s="48"/>
      <c r="AM80" s="91" t="str">
        <f> IF(AN8= "","",AN8)</f>
        <v>20. 4. 2018</v>
      </c>
      <c r="AN80" s="48"/>
      <c r="AO80" s="48"/>
      <c r="AP80" s="48"/>
      <c r="AQ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9"/>
    </row>
    <row r="82" s="1" customFormat="1">
      <c r="B82" s="47"/>
      <c r="C82" s="39" t="s">
        <v>32</v>
      </c>
      <c r="D82" s="48"/>
      <c r="E82" s="48"/>
      <c r="F82" s="48"/>
      <c r="G82" s="48"/>
      <c r="H82" s="48"/>
      <c r="I82" s="48"/>
      <c r="J82" s="48"/>
      <c r="K82" s="48"/>
      <c r="L82" s="83" t="str">
        <f>IF(E11= "","",E11)</f>
        <v>STATUTÁRNÍ MĚSTO LIBEREC, NÁM.Dr.E.BENEŠE 1</v>
      </c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39" t="s">
        <v>38</v>
      </c>
      <c r="AJ82" s="48"/>
      <c r="AK82" s="48"/>
      <c r="AL82" s="48"/>
      <c r="AM82" s="83" t="str">
        <f>IF(E17="","",E17)</f>
        <v>ING.JANA HŮLKOVÁ - LIBEREC</v>
      </c>
      <c r="AN82" s="83"/>
      <c r="AO82" s="83"/>
      <c r="AP82" s="83"/>
      <c r="AQ82" s="49"/>
      <c r="AS82" s="92" t="s">
        <v>64</v>
      </c>
      <c r="AT82" s="93"/>
      <c r="AU82" s="94"/>
      <c r="AV82" s="94"/>
      <c r="AW82" s="94"/>
      <c r="AX82" s="94"/>
      <c r="AY82" s="94"/>
      <c r="AZ82" s="94"/>
      <c r="BA82" s="94"/>
      <c r="BB82" s="94"/>
      <c r="BC82" s="94"/>
      <c r="BD82" s="95"/>
    </row>
    <row r="83" s="1" customFormat="1">
      <c r="B83" s="47"/>
      <c r="C83" s="39" t="s">
        <v>36</v>
      </c>
      <c r="D83" s="48"/>
      <c r="E83" s="48"/>
      <c r="F83" s="48"/>
      <c r="G83" s="48"/>
      <c r="H83" s="48"/>
      <c r="I83" s="48"/>
      <c r="J83" s="48"/>
      <c r="K83" s="48"/>
      <c r="L83" s="83" t="str">
        <f>IF(E14= "Vyplň údaj","",E14)</f>
        <v/>
      </c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39" t="s">
        <v>41</v>
      </c>
      <c r="AJ83" s="48"/>
      <c r="AK83" s="48"/>
      <c r="AL83" s="48"/>
      <c r="AM83" s="83" t="str">
        <f>IF(E20="","",E20)</f>
        <v>J.VYDROVÁ</v>
      </c>
      <c r="AN83" s="83"/>
      <c r="AO83" s="83"/>
      <c r="AP83" s="83"/>
      <c r="AQ83" s="49"/>
      <c r="AS83" s="96"/>
      <c r="AT83" s="97"/>
      <c r="AU83" s="98"/>
      <c r="AV83" s="98"/>
      <c r="AW83" s="98"/>
      <c r="AX83" s="98"/>
      <c r="AY83" s="98"/>
      <c r="AZ83" s="98"/>
      <c r="BA83" s="98"/>
      <c r="BB83" s="98"/>
      <c r="BC83" s="98"/>
      <c r="BD83" s="99"/>
    </row>
    <row r="84" s="1" customFormat="1" ht="10.8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9"/>
      <c r="AS84" s="100"/>
      <c r="AT84" s="55"/>
      <c r="AU84" s="48"/>
      <c r="AV84" s="48"/>
      <c r="AW84" s="48"/>
      <c r="AX84" s="48"/>
      <c r="AY84" s="48"/>
      <c r="AZ84" s="48"/>
      <c r="BA84" s="48"/>
      <c r="BB84" s="48"/>
      <c r="BC84" s="48"/>
      <c r="BD84" s="101"/>
    </row>
    <row r="85" s="1" customFormat="1" ht="29.28" customHeight="1">
      <c r="B85" s="47"/>
      <c r="C85" s="102" t="s">
        <v>65</v>
      </c>
      <c r="D85" s="103"/>
      <c r="E85" s="103"/>
      <c r="F85" s="103"/>
      <c r="G85" s="103"/>
      <c r="H85" s="104"/>
      <c r="I85" s="105" t="s">
        <v>66</v>
      </c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5" t="s">
        <v>67</v>
      </c>
      <c r="AH85" s="103"/>
      <c r="AI85" s="103"/>
      <c r="AJ85" s="103"/>
      <c r="AK85" s="103"/>
      <c r="AL85" s="103"/>
      <c r="AM85" s="103"/>
      <c r="AN85" s="105" t="s">
        <v>68</v>
      </c>
      <c r="AO85" s="103"/>
      <c r="AP85" s="106"/>
      <c r="AQ85" s="49"/>
      <c r="AS85" s="107" t="s">
        <v>69</v>
      </c>
      <c r="AT85" s="108" t="s">
        <v>70</v>
      </c>
      <c r="AU85" s="108" t="s">
        <v>71</v>
      </c>
      <c r="AV85" s="108" t="s">
        <v>72</v>
      </c>
      <c r="AW85" s="108" t="s">
        <v>73</v>
      </c>
      <c r="AX85" s="108" t="s">
        <v>74</v>
      </c>
      <c r="AY85" s="108" t="s">
        <v>75</v>
      </c>
      <c r="AZ85" s="108" t="s">
        <v>76</v>
      </c>
      <c r="BA85" s="108" t="s">
        <v>77</v>
      </c>
      <c r="BB85" s="108" t="s">
        <v>78</v>
      </c>
      <c r="BC85" s="108" t="s">
        <v>79</v>
      </c>
      <c r="BD85" s="109" t="s">
        <v>80</v>
      </c>
    </row>
    <row r="86" s="1" customFormat="1" ht="10.8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9"/>
      <c r="AS86" s="110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9"/>
    </row>
    <row r="87" s="4" customFormat="1" ht="32.4" customHeight="1">
      <c r="B87" s="85"/>
      <c r="C87" s="111" t="s">
        <v>81</v>
      </c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3">
        <f>ROUND(AG88,2)</f>
        <v>0</v>
      </c>
      <c r="AH87" s="113"/>
      <c r="AI87" s="113"/>
      <c r="AJ87" s="113"/>
      <c r="AK87" s="113"/>
      <c r="AL87" s="113"/>
      <c r="AM87" s="113"/>
      <c r="AN87" s="114">
        <f>SUM(AG87,AT87)</f>
        <v>0</v>
      </c>
      <c r="AO87" s="114"/>
      <c r="AP87" s="114"/>
      <c r="AQ87" s="89"/>
      <c r="AS87" s="115">
        <f>ROUND(AS88,2)</f>
        <v>0</v>
      </c>
      <c r="AT87" s="116">
        <f>ROUND(SUM(AV87:AW87),2)</f>
        <v>0</v>
      </c>
      <c r="AU87" s="117">
        <f>ROUND(AU88,5)</f>
        <v>0</v>
      </c>
      <c r="AV87" s="116">
        <f>ROUND(AZ87*L31,2)</f>
        <v>0</v>
      </c>
      <c r="AW87" s="116">
        <f>ROUND(BA87*L32,2)</f>
        <v>0</v>
      </c>
      <c r="AX87" s="116">
        <f>ROUND(BB87*L31,2)</f>
        <v>0</v>
      </c>
      <c r="AY87" s="116">
        <f>ROUND(BC87*L32,2)</f>
        <v>0</v>
      </c>
      <c r="AZ87" s="116">
        <f>ROUND(AZ88,2)</f>
        <v>0</v>
      </c>
      <c r="BA87" s="116">
        <f>ROUND(BA88,2)</f>
        <v>0</v>
      </c>
      <c r="BB87" s="116">
        <f>ROUND(BB88,2)</f>
        <v>0</v>
      </c>
      <c r="BC87" s="116">
        <f>ROUND(BC88,2)</f>
        <v>0</v>
      </c>
      <c r="BD87" s="118">
        <f>ROUND(BD88,2)</f>
        <v>0</v>
      </c>
      <c r="BS87" s="119" t="s">
        <v>82</v>
      </c>
      <c r="BT87" s="119" t="s">
        <v>83</v>
      </c>
      <c r="BU87" s="120" t="s">
        <v>84</v>
      </c>
      <c r="BV87" s="119" t="s">
        <v>85</v>
      </c>
      <c r="BW87" s="119" t="s">
        <v>86</v>
      </c>
      <c r="BX87" s="119" t="s">
        <v>87</v>
      </c>
    </row>
    <row r="88" s="5" customFormat="1" ht="16.5" customHeight="1">
      <c r="A88" s="121" t="s">
        <v>88</v>
      </c>
      <c r="B88" s="122"/>
      <c r="C88" s="123"/>
      <c r="D88" s="124" t="s">
        <v>89</v>
      </c>
      <c r="E88" s="124"/>
      <c r="F88" s="124"/>
      <c r="G88" s="124"/>
      <c r="H88" s="124"/>
      <c r="I88" s="125"/>
      <c r="J88" s="124" t="s">
        <v>90</v>
      </c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6">
        <f>'SO1 - OPTIMALIZACE VYUŽIT...'!M30</f>
        <v>0</v>
      </c>
      <c r="AH88" s="125"/>
      <c r="AI88" s="125"/>
      <c r="AJ88" s="125"/>
      <c r="AK88" s="125"/>
      <c r="AL88" s="125"/>
      <c r="AM88" s="125"/>
      <c r="AN88" s="126">
        <f>SUM(AG88,AT88)</f>
        <v>0</v>
      </c>
      <c r="AO88" s="125"/>
      <c r="AP88" s="125"/>
      <c r="AQ88" s="127"/>
      <c r="AS88" s="128">
        <f>'SO1 - OPTIMALIZACE VYUŽIT...'!M28</f>
        <v>0</v>
      </c>
      <c r="AT88" s="129">
        <f>ROUND(SUM(AV88:AW88),2)</f>
        <v>0</v>
      </c>
      <c r="AU88" s="130">
        <f>'SO1 - OPTIMALIZACE VYUŽIT...'!W139</f>
        <v>0</v>
      </c>
      <c r="AV88" s="129">
        <f>'SO1 - OPTIMALIZACE VYUŽIT...'!M32</f>
        <v>0</v>
      </c>
      <c r="AW88" s="129">
        <f>'SO1 - OPTIMALIZACE VYUŽIT...'!M33</f>
        <v>0</v>
      </c>
      <c r="AX88" s="129">
        <f>'SO1 - OPTIMALIZACE VYUŽIT...'!M34</f>
        <v>0</v>
      </c>
      <c r="AY88" s="129">
        <f>'SO1 - OPTIMALIZACE VYUŽIT...'!M35</f>
        <v>0</v>
      </c>
      <c r="AZ88" s="129">
        <f>'SO1 - OPTIMALIZACE VYUŽIT...'!H32</f>
        <v>0</v>
      </c>
      <c r="BA88" s="129">
        <f>'SO1 - OPTIMALIZACE VYUŽIT...'!H33</f>
        <v>0</v>
      </c>
      <c r="BB88" s="129">
        <f>'SO1 - OPTIMALIZACE VYUŽIT...'!H34</f>
        <v>0</v>
      </c>
      <c r="BC88" s="129">
        <f>'SO1 - OPTIMALIZACE VYUŽIT...'!H35</f>
        <v>0</v>
      </c>
      <c r="BD88" s="131">
        <f>'SO1 - OPTIMALIZACE VYUŽIT...'!H36</f>
        <v>0</v>
      </c>
      <c r="BT88" s="132" t="s">
        <v>25</v>
      </c>
      <c r="BV88" s="132" t="s">
        <v>85</v>
      </c>
      <c r="BW88" s="132" t="s">
        <v>91</v>
      </c>
      <c r="BX88" s="132" t="s">
        <v>86</v>
      </c>
    </row>
    <row r="89">
      <c r="B89" s="27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0"/>
    </row>
    <row r="90" s="1" customFormat="1" ht="30" customHeight="1">
      <c r="B90" s="47"/>
      <c r="C90" s="111" t="s">
        <v>92</v>
      </c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114">
        <f>ROUND(SUM(AG91:AG94),2)</f>
        <v>0</v>
      </c>
      <c r="AH90" s="114"/>
      <c r="AI90" s="114"/>
      <c r="AJ90" s="114"/>
      <c r="AK90" s="114"/>
      <c r="AL90" s="114"/>
      <c r="AM90" s="114"/>
      <c r="AN90" s="114">
        <f>ROUND(SUM(AN91:AN94),2)</f>
        <v>0</v>
      </c>
      <c r="AO90" s="114"/>
      <c r="AP90" s="114"/>
      <c r="AQ90" s="49"/>
      <c r="AS90" s="107" t="s">
        <v>93</v>
      </c>
      <c r="AT90" s="108" t="s">
        <v>94</v>
      </c>
      <c r="AU90" s="108" t="s">
        <v>47</v>
      </c>
      <c r="AV90" s="109" t="s">
        <v>70</v>
      </c>
    </row>
    <row r="91" s="1" customFormat="1" ht="19.92" customHeight="1">
      <c r="B91" s="47"/>
      <c r="C91" s="48"/>
      <c r="D91" s="133" t="s">
        <v>95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134">
        <f>ROUND(AG87*AS91,2)</f>
        <v>0</v>
      </c>
      <c r="AH91" s="135"/>
      <c r="AI91" s="135"/>
      <c r="AJ91" s="135"/>
      <c r="AK91" s="135"/>
      <c r="AL91" s="135"/>
      <c r="AM91" s="135"/>
      <c r="AN91" s="135">
        <f>ROUND(AG91+AV91,2)</f>
        <v>0</v>
      </c>
      <c r="AO91" s="135"/>
      <c r="AP91" s="135"/>
      <c r="AQ91" s="49"/>
      <c r="AS91" s="136">
        <v>0</v>
      </c>
      <c r="AT91" s="137" t="s">
        <v>96</v>
      </c>
      <c r="AU91" s="137" t="s">
        <v>48</v>
      </c>
      <c r="AV91" s="138">
        <f>ROUND(IF(AU91="základní",AG91*L31,IF(AU91="snížená",AG91*L32,0)),2)</f>
        <v>0</v>
      </c>
      <c r="BV91" s="23" t="s">
        <v>97</v>
      </c>
      <c r="BY91" s="139">
        <f>IF(AU91="základní",AV91,0)</f>
        <v>0</v>
      </c>
      <c r="BZ91" s="139">
        <f>IF(AU91="snížená",AV91,0)</f>
        <v>0</v>
      </c>
      <c r="CA91" s="139">
        <v>0</v>
      </c>
      <c r="CB91" s="139">
        <v>0</v>
      </c>
      <c r="CC91" s="139">
        <v>0</v>
      </c>
      <c r="CD91" s="139">
        <f>IF(AU91="základní",AG91,0)</f>
        <v>0</v>
      </c>
      <c r="CE91" s="139">
        <f>IF(AU91="snížená",AG91,0)</f>
        <v>0</v>
      </c>
      <c r="CF91" s="139">
        <f>IF(AU91="zákl. přenesená",AG91,0)</f>
        <v>0</v>
      </c>
      <c r="CG91" s="139">
        <f>IF(AU91="sníž. přenesená",AG91,0)</f>
        <v>0</v>
      </c>
      <c r="CH91" s="139">
        <f>IF(AU91="nulová",AG91,0)</f>
        <v>0</v>
      </c>
      <c r="CI91" s="23">
        <f>IF(AU91="základní",1,IF(AU91="snížená",2,IF(AU91="zákl. přenesená",4,IF(AU91="sníž. přenesená",5,3))))</f>
        <v>1</v>
      </c>
      <c r="CJ91" s="23">
        <f>IF(AT91="stavební čast",1,IF(8891="investiční čast",2,3))</f>
        <v>1</v>
      </c>
      <c r="CK91" s="23" t="str">
        <f>IF(D91="Vyplň vlastní","","x")</f>
        <v>x</v>
      </c>
    </row>
    <row r="92" s="1" customFormat="1" ht="19.92" customHeight="1">
      <c r="B92" s="47"/>
      <c r="C92" s="48"/>
      <c r="D92" s="140" t="s">
        <v>98</v>
      </c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48"/>
      <c r="AD92" s="48"/>
      <c r="AE92" s="48"/>
      <c r="AF92" s="48"/>
      <c r="AG92" s="134">
        <f>AG87*AS92</f>
        <v>0</v>
      </c>
      <c r="AH92" s="135"/>
      <c r="AI92" s="135"/>
      <c r="AJ92" s="135"/>
      <c r="AK92" s="135"/>
      <c r="AL92" s="135"/>
      <c r="AM92" s="135"/>
      <c r="AN92" s="135">
        <f>AG92+AV92</f>
        <v>0</v>
      </c>
      <c r="AO92" s="135"/>
      <c r="AP92" s="135"/>
      <c r="AQ92" s="49"/>
      <c r="AS92" s="141">
        <v>0</v>
      </c>
      <c r="AT92" s="142" t="s">
        <v>96</v>
      </c>
      <c r="AU92" s="142" t="s">
        <v>48</v>
      </c>
      <c r="AV92" s="143">
        <f>ROUND(IF(AU92="nulová",0,IF(OR(AU92="základní",AU92="zákl. přenesená"),AG92*L31,AG92*L32)),2)</f>
        <v>0</v>
      </c>
      <c r="BV92" s="23" t="s">
        <v>99</v>
      </c>
      <c r="BY92" s="139">
        <f>IF(AU92="základní",AV92,0)</f>
        <v>0</v>
      </c>
      <c r="BZ92" s="139">
        <f>IF(AU92="snížená",AV92,0)</f>
        <v>0</v>
      </c>
      <c r="CA92" s="139">
        <f>IF(AU92="zákl. přenesená",AV92,0)</f>
        <v>0</v>
      </c>
      <c r="CB92" s="139">
        <f>IF(AU92="sníž. přenesená",AV92,0)</f>
        <v>0</v>
      </c>
      <c r="CC92" s="139">
        <f>IF(AU92="nulová",AV92,0)</f>
        <v>0</v>
      </c>
      <c r="CD92" s="139">
        <f>IF(AU92="základní",AG92,0)</f>
        <v>0</v>
      </c>
      <c r="CE92" s="139">
        <f>IF(AU92="snížená",AG92,0)</f>
        <v>0</v>
      </c>
      <c r="CF92" s="139">
        <f>IF(AU92="zákl. přenesená",AG92,0)</f>
        <v>0</v>
      </c>
      <c r="CG92" s="139">
        <f>IF(AU92="sníž. přenesená",AG92,0)</f>
        <v>0</v>
      </c>
      <c r="CH92" s="139">
        <f>IF(AU92="nulová",AG92,0)</f>
        <v>0</v>
      </c>
      <c r="CI92" s="23">
        <f>IF(AU92="základní",1,IF(AU92="snížená",2,IF(AU92="zákl. přenesená",4,IF(AU92="sníž. přenesená",5,3))))</f>
        <v>1</v>
      </c>
      <c r="CJ92" s="23">
        <f>IF(AT92="stavební čast",1,IF(8892="investiční čast",2,3))</f>
        <v>1</v>
      </c>
      <c r="CK92" s="23" t="str">
        <f>IF(D92="Vyplň vlastní","","x")</f>
        <v/>
      </c>
    </row>
    <row r="93" s="1" customFormat="1" ht="19.92" customHeight="1">
      <c r="B93" s="47"/>
      <c r="C93" s="48"/>
      <c r="D93" s="140" t="s">
        <v>98</v>
      </c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48"/>
      <c r="AD93" s="48"/>
      <c r="AE93" s="48"/>
      <c r="AF93" s="48"/>
      <c r="AG93" s="134">
        <f>AG87*AS93</f>
        <v>0</v>
      </c>
      <c r="AH93" s="135"/>
      <c r="AI93" s="135"/>
      <c r="AJ93" s="135"/>
      <c r="AK93" s="135"/>
      <c r="AL93" s="135"/>
      <c r="AM93" s="135"/>
      <c r="AN93" s="135">
        <f>AG93+AV93</f>
        <v>0</v>
      </c>
      <c r="AO93" s="135"/>
      <c r="AP93" s="135"/>
      <c r="AQ93" s="49"/>
      <c r="AS93" s="141">
        <v>0</v>
      </c>
      <c r="AT93" s="142" t="s">
        <v>96</v>
      </c>
      <c r="AU93" s="142" t="s">
        <v>48</v>
      </c>
      <c r="AV93" s="143">
        <f>ROUND(IF(AU93="nulová",0,IF(OR(AU93="základní",AU93="zákl. přenesená"),AG93*L31,AG93*L32)),2)</f>
        <v>0</v>
      </c>
      <c r="BV93" s="23" t="s">
        <v>99</v>
      </c>
      <c r="BY93" s="139">
        <f>IF(AU93="základní",AV93,0)</f>
        <v>0</v>
      </c>
      <c r="BZ93" s="139">
        <f>IF(AU93="snížená",AV93,0)</f>
        <v>0</v>
      </c>
      <c r="CA93" s="139">
        <f>IF(AU93="zákl. přenesená",AV93,0)</f>
        <v>0</v>
      </c>
      <c r="CB93" s="139">
        <f>IF(AU93="sníž. přenesená",AV93,0)</f>
        <v>0</v>
      </c>
      <c r="CC93" s="139">
        <f>IF(AU93="nulová",AV93,0)</f>
        <v>0</v>
      </c>
      <c r="CD93" s="139">
        <f>IF(AU93="základní",AG93,0)</f>
        <v>0</v>
      </c>
      <c r="CE93" s="139">
        <f>IF(AU93="snížená",AG93,0)</f>
        <v>0</v>
      </c>
      <c r="CF93" s="139">
        <f>IF(AU93="zákl. přenesená",AG93,0)</f>
        <v>0</v>
      </c>
      <c r="CG93" s="139">
        <f>IF(AU93="sníž. přenesená",AG93,0)</f>
        <v>0</v>
      </c>
      <c r="CH93" s="139">
        <f>IF(AU93="nulová",AG93,0)</f>
        <v>0</v>
      </c>
      <c r="CI93" s="23">
        <f>IF(AU93="základní",1,IF(AU93="snížená",2,IF(AU93="zákl. přenesená",4,IF(AU93="sníž. přenesená",5,3))))</f>
        <v>1</v>
      </c>
      <c r="CJ93" s="23">
        <f>IF(AT93="stavební čast",1,IF(8893="investiční čast",2,3))</f>
        <v>1</v>
      </c>
      <c r="CK93" s="23" t="str">
        <f>IF(D93="Vyplň vlastní","","x")</f>
        <v/>
      </c>
    </row>
    <row r="94" s="1" customFormat="1" ht="19.92" customHeight="1">
      <c r="B94" s="47"/>
      <c r="C94" s="48"/>
      <c r="D94" s="140" t="s">
        <v>98</v>
      </c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48"/>
      <c r="AD94" s="48"/>
      <c r="AE94" s="48"/>
      <c r="AF94" s="48"/>
      <c r="AG94" s="134">
        <f>AG87*AS94</f>
        <v>0</v>
      </c>
      <c r="AH94" s="135"/>
      <c r="AI94" s="135"/>
      <c r="AJ94" s="135"/>
      <c r="AK94" s="135"/>
      <c r="AL94" s="135"/>
      <c r="AM94" s="135"/>
      <c r="AN94" s="135">
        <f>AG94+AV94</f>
        <v>0</v>
      </c>
      <c r="AO94" s="135"/>
      <c r="AP94" s="135"/>
      <c r="AQ94" s="49"/>
      <c r="AS94" s="144">
        <v>0</v>
      </c>
      <c r="AT94" s="145" t="s">
        <v>96</v>
      </c>
      <c r="AU94" s="145" t="s">
        <v>48</v>
      </c>
      <c r="AV94" s="146">
        <f>ROUND(IF(AU94="nulová",0,IF(OR(AU94="základní",AU94="zákl. přenesená"),AG94*L31,AG94*L32)),2)</f>
        <v>0</v>
      </c>
      <c r="BV94" s="23" t="s">
        <v>99</v>
      </c>
      <c r="BY94" s="139">
        <f>IF(AU94="základní",AV94,0)</f>
        <v>0</v>
      </c>
      <c r="BZ94" s="139">
        <f>IF(AU94="snížená",AV94,0)</f>
        <v>0</v>
      </c>
      <c r="CA94" s="139">
        <f>IF(AU94="zákl. přenesená",AV94,0)</f>
        <v>0</v>
      </c>
      <c r="CB94" s="139">
        <f>IF(AU94="sníž. přenesená",AV94,0)</f>
        <v>0</v>
      </c>
      <c r="CC94" s="139">
        <f>IF(AU94="nulová",AV94,0)</f>
        <v>0</v>
      </c>
      <c r="CD94" s="139">
        <f>IF(AU94="základní",AG94,0)</f>
        <v>0</v>
      </c>
      <c r="CE94" s="139">
        <f>IF(AU94="snížená",AG94,0)</f>
        <v>0</v>
      </c>
      <c r="CF94" s="139">
        <f>IF(AU94="zákl. přenesená",AG94,0)</f>
        <v>0</v>
      </c>
      <c r="CG94" s="139">
        <f>IF(AU94="sníž. přenesená",AG94,0)</f>
        <v>0</v>
      </c>
      <c r="CH94" s="139">
        <f>IF(AU94="nulová",AG94,0)</f>
        <v>0</v>
      </c>
      <c r="CI94" s="23">
        <f>IF(AU94="základní",1,IF(AU94="snížená",2,IF(AU94="zákl. přenesená",4,IF(AU94="sníž. přenesená",5,3))))</f>
        <v>1</v>
      </c>
      <c r="CJ94" s="23">
        <f>IF(AT94="stavební čast",1,IF(8894="investiční čast",2,3))</f>
        <v>1</v>
      </c>
      <c r="CK94" s="23" t="str">
        <f>IF(D94="Vyplň vlastní","","x")</f>
        <v/>
      </c>
    </row>
    <row r="95" s="1" customFormat="1" ht="10.8" customHeight="1"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9"/>
    </row>
    <row r="96" s="1" customFormat="1" ht="30" customHeight="1">
      <c r="B96" s="47"/>
      <c r="C96" s="147" t="s">
        <v>100</v>
      </c>
      <c r="D96" s="148"/>
      <c r="E96" s="148"/>
      <c r="F96" s="148"/>
      <c r="G96" s="148"/>
      <c r="H96" s="148"/>
      <c r="I96" s="148"/>
      <c r="J96" s="148"/>
      <c r="K96" s="148"/>
      <c r="L96" s="148"/>
      <c r="M96" s="148"/>
      <c r="N96" s="148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9">
        <f>ROUND(AG87+AG90,2)</f>
        <v>0</v>
      </c>
      <c r="AH96" s="149"/>
      <c r="AI96" s="149"/>
      <c r="AJ96" s="149"/>
      <c r="AK96" s="149"/>
      <c r="AL96" s="149"/>
      <c r="AM96" s="149"/>
      <c r="AN96" s="149">
        <f>AN87+AN90</f>
        <v>0</v>
      </c>
      <c r="AO96" s="149"/>
      <c r="AP96" s="149"/>
      <c r="AQ96" s="49"/>
    </row>
    <row r="97" s="1" customFormat="1" ht="6.96" customHeight="1">
      <c r="B97" s="76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8"/>
    </row>
  </sheetData>
  <sheetProtection sheet="1" formatColumns="0" formatRows="0" objects="1" scenarios="1" spinCount="10" saltValue="WCfrkwTWO9TfTrNbxQlhEcEiB0xlPxalZnOYvr1/B6Y3qFr03NuN12houIhEvrAUMCR4B4xi2UdwUXFsE7fOTQ==" hashValue="vvtdo2jsd3HSw/jL8AGpAobm2PKfVvz1Ys/T9KKvWpmKQYDfL+Eq2KrffzMFiZH4IpDwnFnI+huEuu/MwRM1tw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1 - OPTIMALIZACE VYUŽIT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0"/>
      <c r="B1" s="14"/>
      <c r="C1" s="14"/>
      <c r="D1" s="15" t="s">
        <v>1</v>
      </c>
      <c r="E1" s="14"/>
      <c r="F1" s="16" t="s">
        <v>101</v>
      </c>
      <c r="G1" s="16"/>
      <c r="H1" s="151" t="s">
        <v>102</v>
      </c>
      <c r="I1" s="151"/>
      <c r="J1" s="151"/>
      <c r="K1" s="151"/>
      <c r="L1" s="16" t="s">
        <v>103</v>
      </c>
      <c r="M1" s="14"/>
      <c r="N1" s="14"/>
      <c r="O1" s="15" t="s">
        <v>104</v>
      </c>
      <c r="P1" s="14"/>
      <c r="Q1" s="14"/>
      <c r="R1" s="14"/>
      <c r="S1" s="16" t="s">
        <v>105</v>
      </c>
      <c r="T1" s="16"/>
      <c r="U1" s="150"/>
      <c r="V1" s="150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91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106</v>
      </c>
    </row>
    <row r="4" ht="36.96" customHeight="1">
      <c r="B4" s="27"/>
      <c r="C4" s="28" t="s">
        <v>107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13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19</v>
      </c>
      <c r="E6" s="32"/>
      <c r="F6" s="152" t="str">
        <f>'Rekapitulace stavby'!K6</f>
        <v>ZŠ UL.5.KVĚTNA - OPTIMALIZACE VYUŽITÍ PROSTORU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7"/>
      <c r="C7" s="48"/>
      <c r="D7" s="36" t="s">
        <v>108</v>
      </c>
      <c r="E7" s="48"/>
      <c r="F7" s="37" t="s">
        <v>109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9"/>
    </row>
    <row r="8" s="1" customFormat="1" ht="14.4" customHeight="1">
      <c r="B8" s="47"/>
      <c r="C8" s="48"/>
      <c r="D8" s="39" t="s">
        <v>22</v>
      </c>
      <c r="E8" s="48"/>
      <c r="F8" s="34" t="s">
        <v>23</v>
      </c>
      <c r="G8" s="48"/>
      <c r="H8" s="48"/>
      <c r="I8" s="48"/>
      <c r="J8" s="48"/>
      <c r="K8" s="48"/>
      <c r="L8" s="48"/>
      <c r="M8" s="39" t="s">
        <v>24</v>
      </c>
      <c r="N8" s="48"/>
      <c r="O8" s="34" t="s">
        <v>23</v>
      </c>
      <c r="P8" s="48"/>
      <c r="Q8" s="48"/>
      <c r="R8" s="49"/>
    </row>
    <row r="9" s="1" customFormat="1" ht="14.4" customHeight="1">
      <c r="B9" s="47"/>
      <c r="C9" s="48"/>
      <c r="D9" s="39" t="s">
        <v>26</v>
      </c>
      <c r="E9" s="48"/>
      <c r="F9" s="34" t="s">
        <v>27</v>
      </c>
      <c r="G9" s="48"/>
      <c r="H9" s="48"/>
      <c r="I9" s="48"/>
      <c r="J9" s="48"/>
      <c r="K9" s="48"/>
      <c r="L9" s="48"/>
      <c r="M9" s="39" t="s">
        <v>28</v>
      </c>
      <c r="N9" s="48"/>
      <c r="O9" s="153" t="str">
        <f>'Rekapitulace stavby'!AN8</f>
        <v>20. 4. 2018</v>
      </c>
      <c r="P9" s="91"/>
      <c r="Q9" s="48"/>
      <c r="R9" s="49"/>
    </row>
    <row r="10" s="1" customFormat="1" ht="10.8" customHeight="1">
      <c r="B10" s="47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9"/>
    </row>
    <row r="11" s="1" customFormat="1" ht="14.4" customHeight="1">
      <c r="B11" s="47"/>
      <c r="C11" s="48"/>
      <c r="D11" s="39" t="s">
        <v>32</v>
      </c>
      <c r="E11" s="48"/>
      <c r="F11" s="48"/>
      <c r="G11" s="48"/>
      <c r="H11" s="48"/>
      <c r="I11" s="48"/>
      <c r="J11" s="48"/>
      <c r="K11" s="48"/>
      <c r="L11" s="48"/>
      <c r="M11" s="39" t="s">
        <v>33</v>
      </c>
      <c r="N11" s="48"/>
      <c r="O11" s="34" t="s">
        <v>23</v>
      </c>
      <c r="P11" s="34"/>
      <c r="Q11" s="48"/>
      <c r="R11" s="49"/>
    </row>
    <row r="12" s="1" customFormat="1" ht="18" customHeight="1">
      <c r="B12" s="47"/>
      <c r="C12" s="48"/>
      <c r="D12" s="48"/>
      <c r="E12" s="34" t="s">
        <v>34</v>
      </c>
      <c r="F12" s="48"/>
      <c r="G12" s="48"/>
      <c r="H12" s="48"/>
      <c r="I12" s="48"/>
      <c r="J12" s="48"/>
      <c r="K12" s="48"/>
      <c r="L12" s="48"/>
      <c r="M12" s="39" t="s">
        <v>35</v>
      </c>
      <c r="N12" s="48"/>
      <c r="O12" s="34" t="s">
        <v>23</v>
      </c>
      <c r="P12" s="34"/>
      <c r="Q12" s="48"/>
      <c r="R12" s="49"/>
    </row>
    <row r="13" s="1" customFormat="1" ht="6.96" customHeight="1">
      <c r="B13" s="47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9"/>
    </row>
    <row r="14" s="1" customFormat="1" ht="14.4" customHeight="1">
      <c r="B14" s="47"/>
      <c r="C14" s="48"/>
      <c r="D14" s="39" t="s">
        <v>36</v>
      </c>
      <c r="E14" s="48"/>
      <c r="F14" s="48"/>
      <c r="G14" s="48"/>
      <c r="H14" s="48"/>
      <c r="I14" s="48"/>
      <c r="J14" s="48"/>
      <c r="K14" s="48"/>
      <c r="L14" s="48"/>
      <c r="M14" s="39" t="s">
        <v>33</v>
      </c>
      <c r="N14" s="48"/>
      <c r="O14" s="40" t="str">
        <f>IF('Rekapitulace stavby'!AN13="","",'Rekapitulace stavby'!AN13)</f>
        <v>Vyplň údaj</v>
      </c>
      <c r="P14" s="34"/>
      <c r="Q14" s="48"/>
      <c r="R14" s="49"/>
    </row>
    <row r="15" s="1" customFormat="1" ht="18" customHeight="1">
      <c r="B15" s="47"/>
      <c r="C15" s="48"/>
      <c r="D15" s="48"/>
      <c r="E15" s="40" t="str">
        <f>IF('Rekapitulace stavby'!E14="","",'Rekapitulace stavby'!E14)</f>
        <v>Vyplň údaj</v>
      </c>
      <c r="F15" s="154"/>
      <c r="G15" s="154"/>
      <c r="H15" s="154"/>
      <c r="I15" s="154"/>
      <c r="J15" s="154"/>
      <c r="K15" s="154"/>
      <c r="L15" s="154"/>
      <c r="M15" s="39" t="s">
        <v>35</v>
      </c>
      <c r="N15" s="48"/>
      <c r="O15" s="40" t="str">
        <f>IF('Rekapitulace stavby'!AN14="","",'Rekapitulace stavby'!AN14)</f>
        <v>Vyplň údaj</v>
      </c>
      <c r="P15" s="34"/>
      <c r="Q15" s="48"/>
      <c r="R15" s="49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9"/>
    </row>
    <row r="17" s="1" customFormat="1" ht="14.4" customHeight="1">
      <c r="B17" s="47"/>
      <c r="C17" s="48"/>
      <c r="D17" s="39" t="s">
        <v>38</v>
      </c>
      <c r="E17" s="48"/>
      <c r="F17" s="48"/>
      <c r="G17" s="48"/>
      <c r="H17" s="48"/>
      <c r="I17" s="48"/>
      <c r="J17" s="48"/>
      <c r="K17" s="48"/>
      <c r="L17" s="48"/>
      <c r="M17" s="39" t="s">
        <v>33</v>
      </c>
      <c r="N17" s="48"/>
      <c r="O17" s="34" t="s">
        <v>23</v>
      </c>
      <c r="P17" s="34"/>
      <c r="Q17" s="48"/>
      <c r="R17" s="49"/>
    </row>
    <row r="18" s="1" customFormat="1" ht="18" customHeight="1">
      <c r="B18" s="47"/>
      <c r="C18" s="48"/>
      <c r="D18" s="48"/>
      <c r="E18" s="34" t="s">
        <v>39</v>
      </c>
      <c r="F18" s="48"/>
      <c r="G18" s="48"/>
      <c r="H18" s="48"/>
      <c r="I18" s="48"/>
      <c r="J18" s="48"/>
      <c r="K18" s="48"/>
      <c r="L18" s="48"/>
      <c r="M18" s="39" t="s">
        <v>35</v>
      </c>
      <c r="N18" s="48"/>
      <c r="O18" s="34" t="s">
        <v>23</v>
      </c>
      <c r="P18" s="34"/>
      <c r="Q18" s="48"/>
      <c r="R18" s="49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9"/>
    </row>
    <row r="20" s="1" customFormat="1" ht="14.4" customHeight="1">
      <c r="B20" s="47"/>
      <c r="C20" s="48"/>
      <c r="D20" s="39" t="s">
        <v>41</v>
      </c>
      <c r="E20" s="48"/>
      <c r="F20" s="48"/>
      <c r="G20" s="48"/>
      <c r="H20" s="48"/>
      <c r="I20" s="48"/>
      <c r="J20" s="48"/>
      <c r="K20" s="48"/>
      <c r="L20" s="48"/>
      <c r="M20" s="39" t="s">
        <v>33</v>
      </c>
      <c r="N20" s="48"/>
      <c r="O20" s="34" t="s">
        <v>23</v>
      </c>
      <c r="P20" s="34"/>
      <c r="Q20" s="48"/>
      <c r="R20" s="49"/>
    </row>
    <row r="21" s="1" customFormat="1" ht="18" customHeight="1">
      <c r="B21" s="47"/>
      <c r="C21" s="48"/>
      <c r="D21" s="48"/>
      <c r="E21" s="34" t="s">
        <v>42</v>
      </c>
      <c r="F21" s="48"/>
      <c r="G21" s="48"/>
      <c r="H21" s="48"/>
      <c r="I21" s="48"/>
      <c r="J21" s="48"/>
      <c r="K21" s="48"/>
      <c r="L21" s="48"/>
      <c r="M21" s="39" t="s">
        <v>35</v>
      </c>
      <c r="N21" s="48"/>
      <c r="O21" s="34" t="s">
        <v>23</v>
      </c>
      <c r="P21" s="34"/>
      <c r="Q21" s="48"/>
      <c r="R21" s="49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4.4" customHeight="1">
      <c r="B23" s="47"/>
      <c r="C23" s="48"/>
      <c r="D23" s="39" t="s">
        <v>43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6.5" customHeight="1">
      <c r="B24" s="47"/>
      <c r="C24" s="48"/>
      <c r="D24" s="48"/>
      <c r="E24" s="43" t="s">
        <v>23</v>
      </c>
      <c r="F24" s="43"/>
      <c r="G24" s="43"/>
      <c r="H24" s="43"/>
      <c r="I24" s="43"/>
      <c r="J24" s="43"/>
      <c r="K24" s="43"/>
      <c r="L24" s="43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48"/>
      <c r="R26" s="49"/>
    </row>
    <row r="27" s="1" customFormat="1" ht="14.4" customHeight="1">
      <c r="B27" s="47"/>
      <c r="C27" s="48"/>
      <c r="D27" s="155" t="s">
        <v>110</v>
      </c>
      <c r="E27" s="48"/>
      <c r="F27" s="48"/>
      <c r="G27" s="48"/>
      <c r="H27" s="48"/>
      <c r="I27" s="48"/>
      <c r="J27" s="48"/>
      <c r="K27" s="48"/>
      <c r="L27" s="48"/>
      <c r="M27" s="46">
        <f>N88</f>
        <v>0</v>
      </c>
      <c r="N27" s="46"/>
      <c r="O27" s="46"/>
      <c r="P27" s="46"/>
      <c r="Q27" s="48"/>
      <c r="R27" s="49"/>
    </row>
    <row r="28" s="1" customFormat="1" ht="14.4" customHeight="1">
      <c r="B28" s="47"/>
      <c r="C28" s="48"/>
      <c r="D28" s="45" t="s">
        <v>95</v>
      </c>
      <c r="E28" s="48"/>
      <c r="F28" s="48"/>
      <c r="G28" s="48"/>
      <c r="H28" s="48"/>
      <c r="I28" s="48"/>
      <c r="J28" s="48"/>
      <c r="K28" s="48"/>
      <c r="L28" s="48"/>
      <c r="M28" s="46">
        <f>N114</f>
        <v>0</v>
      </c>
      <c r="N28" s="46"/>
      <c r="O28" s="46"/>
      <c r="P28" s="46"/>
      <c r="Q28" s="48"/>
      <c r="R28" s="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9"/>
    </row>
    <row r="30" s="1" customFormat="1" ht="25.44" customHeight="1">
      <c r="B30" s="47"/>
      <c r="C30" s="48"/>
      <c r="D30" s="156" t="s">
        <v>46</v>
      </c>
      <c r="E30" s="48"/>
      <c r="F30" s="48"/>
      <c r="G30" s="48"/>
      <c r="H30" s="48"/>
      <c r="I30" s="48"/>
      <c r="J30" s="48"/>
      <c r="K30" s="48"/>
      <c r="L30" s="48"/>
      <c r="M30" s="157">
        <f>ROUND(M27+M28,2)</f>
        <v>0</v>
      </c>
      <c r="N30" s="48"/>
      <c r="O30" s="48"/>
      <c r="P30" s="48"/>
      <c r="Q30" s="48"/>
      <c r="R30" s="49"/>
    </row>
    <row r="31" s="1" customFormat="1" ht="6.96" customHeight="1">
      <c r="B31" s="47"/>
      <c r="C31" s="4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48"/>
      <c r="R31" s="49"/>
    </row>
    <row r="32" s="1" customFormat="1" ht="14.4" customHeight="1">
      <c r="B32" s="47"/>
      <c r="C32" s="48"/>
      <c r="D32" s="55" t="s">
        <v>47</v>
      </c>
      <c r="E32" s="55" t="s">
        <v>48</v>
      </c>
      <c r="F32" s="56">
        <v>0.20999999999999999</v>
      </c>
      <c r="G32" s="158" t="s">
        <v>49</v>
      </c>
      <c r="H32" s="159">
        <f>(SUM(BE114:BE121)+SUM(BE139:BE470))</f>
        <v>0</v>
      </c>
      <c r="I32" s="48"/>
      <c r="J32" s="48"/>
      <c r="K32" s="48"/>
      <c r="L32" s="48"/>
      <c r="M32" s="159">
        <f>ROUND((SUM(BE114:BE121)+SUM(BE139:BE470)), 2)*F32</f>
        <v>0</v>
      </c>
      <c r="N32" s="48"/>
      <c r="O32" s="48"/>
      <c r="P32" s="48"/>
      <c r="Q32" s="48"/>
      <c r="R32" s="49"/>
    </row>
    <row r="33" s="1" customFormat="1" ht="14.4" customHeight="1">
      <c r="B33" s="47"/>
      <c r="C33" s="48"/>
      <c r="D33" s="48"/>
      <c r="E33" s="55" t="s">
        <v>50</v>
      </c>
      <c r="F33" s="56">
        <v>0.14999999999999999</v>
      </c>
      <c r="G33" s="158" t="s">
        <v>49</v>
      </c>
      <c r="H33" s="159">
        <f>(SUM(BF114:BF121)+SUM(BF139:BF470))</f>
        <v>0</v>
      </c>
      <c r="I33" s="48"/>
      <c r="J33" s="48"/>
      <c r="K33" s="48"/>
      <c r="L33" s="48"/>
      <c r="M33" s="159">
        <f>ROUND((SUM(BF114:BF121)+SUM(BF139:BF470)), 2)*F33</f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51</v>
      </c>
      <c r="F34" s="56">
        <v>0.20999999999999999</v>
      </c>
      <c r="G34" s="158" t="s">
        <v>49</v>
      </c>
      <c r="H34" s="159">
        <f>(SUM(BG114:BG121)+SUM(BG139:BG470))</f>
        <v>0</v>
      </c>
      <c r="I34" s="48"/>
      <c r="J34" s="48"/>
      <c r="K34" s="48"/>
      <c r="L34" s="48"/>
      <c r="M34" s="159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52</v>
      </c>
      <c r="F35" s="56">
        <v>0.14999999999999999</v>
      </c>
      <c r="G35" s="158" t="s">
        <v>49</v>
      </c>
      <c r="H35" s="159">
        <f>(SUM(BH114:BH121)+SUM(BH139:BH470))</f>
        <v>0</v>
      </c>
      <c r="I35" s="48"/>
      <c r="J35" s="48"/>
      <c r="K35" s="48"/>
      <c r="L35" s="48"/>
      <c r="M35" s="159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53</v>
      </c>
      <c r="F36" s="56">
        <v>0</v>
      </c>
      <c r="G36" s="158" t="s">
        <v>49</v>
      </c>
      <c r="H36" s="159">
        <f>(SUM(BI114:BI121)+SUM(BI139:BI470))</f>
        <v>0</v>
      </c>
      <c r="I36" s="48"/>
      <c r="J36" s="48"/>
      <c r="K36" s="48"/>
      <c r="L36" s="48"/>
      <c r="M36" s="159">
        <v>0</v>
      </c>
      <c r="N36" s="48"/>
      <c r="O36" s="48"/>
      <c r="P36" s="48"/>
      <c r="Q36" s="48"/>
      <c r="R36" s="49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9"/>
    </row>
    <row r="38" s="1" customFormat="1" ht="25.44" customHeight="1">
      <c r="B38" s="47"/>
      <c r="C38" s="148"/>
      <c r="D38" s="160" t="s">
        <v>54</v>
      </c>
      <c r="E38" s="104"/>
      <c r="F38" s="104"/>
      <c r="G38" s="161" t="s">
        <v>55</v>
      </c>
      <c r="H38" s="162" t="s">
        <v>56</v>
      </c>
      <c r="I38" s="104"/>
      <c r="J38" s="104"/>
      <c r="K38" s="104"/>
      <c r="L38" s="163">
        <f>SUM(M30:M36)</f>
        <v>0</v>
      </c>
      <c r="M38" s="163"/>
      <c r="N38" s="163"/>
      <c r="O38" s="163"/>
      <c r="P38" s="164"/>
      <c r="Q38" s="148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57</v>
      </c>
      <c r="E50" s="68"/>
      <c r="F50" s="68"/>
      <c r="G50" s="68"/>
      <c r="H50" s="69"/>
      <c r="I50" s="48"/>
      <c r="J50" s="67" t="s">
        <v>58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59</v>
      </c>
      <c r="E59" s="73"/>
      <c r="F59" s="73"/>
      <c r="G59" s="74" t="s">
        <v>60</v>
      </c>
      <c r="H59" s="75"/>
      <c r="I59" s="48"/>
      <c r="J59" s="72" t="s">
        <v>59</v>
      </c>
      <c r="K59" s="73"/>
      <c r="L59" s="73"/>
      <c r="M59" s="73"/>
      <c r="N59" s="74" t="s">
        <v>60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61</v>
      </c>
      <c r="E61" s="68"/>
      <c r="F61" s="68"/>
      <c r="G61" s="68"/>
      <c r="H61" s="69"/>
      <c r="I61" s="48"/>
      <c r="J61" s="67" t="s">
        <v>62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59</v>
      </c>
      <c r="E70" s="73"/>
      <c r="F70" s="73"/>
      <c r="G70" s="74" t="s">
        <v>60</v>
      </c>
      <c r="H70" s="75"/>
      <c r="I70" s="48"/>
      <c r="J70" s="72" t="s">
        <v>59</v>
      </c>
      <c r="K70" s="73"/>
      <c r="L70" s="73"/>
      <c r="M70" s="73"/>
      <c r="N70" s="74" t="s">
        <v>60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165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7"/>
    </row>
    <row r="76" s="1" customFormat="1" ht="36.96" customHeight="1">
      <c r="B76" s="47"/>
      <c r="C76" s="28" t="s">
        <v>111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  <c r="T76" s="168"/>
      <c r="U76" s="168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  <c r="T77" s="168"/>
      <c r="U77" s="168"/>
    </row>
    <row r="78" s="1" customFormat="1" ht="30" customHeight="1">
      <c r="B78" s="47"/>
      <c r="C78" s="39" t="s">
        <v>19</v>
      </c>
      <c r="D78" s="48"/>
      <c r="E78" s="48"/>
      <c r="F78" s="152" t="str">
        <f>F6</f>
        <v>ZŠ UL.5.KVĚTNA - OPTIMALIZACE VYUŽITÍ PROSTORU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  <c r="T78" s="168"/>
      <c r="U78" s="168"/>
    </row>
    <row r="79" s="1" customFormat="1" ht="36.96" customHeight="1">
      <c r="B79" s="47"/>
      <c r="C79" s="86" t="s">
        <v>108</v>
      </c>
      <c r="D79" s="48"/>
      <c r="E79" s="48"/>
      <c r="F79" s="88" t="str">
        <f>F7</f>
        <v>SO1 - OPTIMALIZACE VYUŽITÍ PROSTORU</v>
      </c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  <c r="T79" s="168"/>
      <c r="U79" s="168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  <c r="T80" s="168"/>
      <c r="U80" s="168"/>
    </row>
    <row r="81" s="1" customFormat="1" ht="18" customHeight="1">
      <c r="B81" s="47"/>
      <c r="C81" s="39" t="s">
        <v>26</v>
      </c>
      <c r="D81" s="48"/>
      <c r="E81" s="48"/>
      <c r="F81" s="34" t="str">
        <f>F9</f>
        <v>LIBEREC</v>
      </c>
      <c r="G81" s="48"/>
      <c r="H81" s="48"/>
      <c r="I81" s="48"/>
      <c r="J81" s="48"/>
      <c r="K81" s="39" t="s">
        <v>28</v>
      </c>
      <c r="L81" s="48"/>
      <c r="M81" s="91" t="str">
        <f>IF(O9="","",O9)</f>
        <v>20. 4. 2018</v>
      </c>
      <c r="N81" s="91"/>
      <c r="O81" s="91"/>
      <c r="P81" s="91"/>
      <c r="Q81" s="48"/>
      <c r="R81" s="49"/>
      <c r="T81" s="168"/>
      <c r="U81" s="168"/>
    </row>
    <row r="82" s="1" customFormat="1" ht="6.96" customHeight="1"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9"/>
      <c r="T82" s="168"/>
      <c r="U82" s="168"/>
    </row>
    <row r="83" s="1" customFormat="1">
      <c r="B83" s="47"/>
      <c r="C83" s="39" t="s">
        <v>32</v>
      </c>
      <c r="D83" s="48"/>
      <c r="E83" s="48"/>
      <c r="F83" s="34" t="str">
        <f>E12</f>
        <v>STATUTÁRNÍ MĚSTO LIBEREC, NÁM.Dr.E.BENEŠE 1</v>
      </c>
      <c r="G83" s="48"/>
      <c r="H83" s="48"/>
      <c r="I83" s="48"/>
      <c r="J83" s="48"/>
      <c r="K83" s="39" t="s">
        <v>38</v>
      </c>
      <c r="L83" s="48"/>
      <c r="M83" s="34" t="str">
        <f>E18</f>
        <v>ING.JANA HŮLKOVÁ - LIBEREC</v>
      </c>
      <c r="N83" s="34"/>
      <c r="O83" s="34"/>
      <c r="P83" s="34"/>
      <c r="Q83" s="34"/>
      <c r="R83" s="49"/>
      <c r="T83" s="168"/>
      <c r="U83" s="168"/>
    </row>
    <row r="84" s="1" customFormat="1" ht="14.4" customHeight="1">
      <c r="B84" s="47"/>
      <c r="C84" s="39" t="s">
        <v>36</v>
      </c>
      <c r="D84" s="48"/>
      <c r="E84" s="48"/>
      <c r="F84" s="34" t="str">
        <f>IF(E15="","",E15)</f>
        <v>Vyplň údaj</v>
      </c>
      <c r="G84" s="48"/>
      <c r="H84" s="48"/>
      <c r="I84" s="48"/>
      <c r="J84" s="48"/>
      <c r="K84" s="39" t="s">
        <v>41</v>
      </c>
      <c r="L84" s="48"/>
      <c r="M84" s="34" t="str">
        <f>E21</f>
        <v>J.VYDROVÁ</v>
      </c>
      <c r="N84" s="34"/>
      <c r="O84" s="34"/>
      <c r="P84" s="34"/>
      <c r="Q84" s="34"/>
      <c r="R84" s="49"/>
      <c r="T84" s="168"/>
      <c r="U84" s="168"/>
    </row>
    <row r="85" s="1" customFormat="1" ht="10.32" customHeight="1"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9"/>
      <c r="T85" s="168"/>
      <c r="U85" s="168"/>
    </row>
    <row r="86" s="1" customFormat="1" ht="29.28" customHeight="1">
      <c r="B86" s="47"/>
      <c r="C86" s="169" t="s">
        <v>112</v>
      </c>
      <c r="D86" s="148"/>
      <c r="E86" s="148"/>
      <c r="F86" s="148"/>
      <c r="G86" s="148"/>
      <c r="H86" s="148"/>
      <c r="I86" s="148"/>
      <c r="J86" s="148"/>
      <c r="K86" s="148"/>
      <c r="L86" s="148"/>
      <c r="M86" s="148"/>
      <c r="N86" s="169" t="s">
        <v>113</v>
      </c>
      <c r="O86" s="148"/>
      <c r="P86" s="148"/>
      <c r="Q86" s="148"/>
      <c r="R86" s="49"/>
      <c r="T86" s="168"/>
      <c r="U86" s="168"/>
    </row>
    <row r="87" s="1" customFormat="1" ht="10.32" customHeight="1"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9"/>
      <c r="T87" s="168"/>
      <c r="U87" s="168"/>
    </row>
    <row r="88" s="1" customFormat="1" ht="29.28" customHeight="1">
      <c r="B88" s="47"/>
      <c r="C88" s="170" t="s">
        <v>114</v>
      </c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114">
        <f>N139</f>
        <v>0</v>
      </c>
      <c r="O88" s="171"/>
      <c r="P88" s="171"/>
      <c r="Q88" s="171"/>
      <c r="R88" s="49"/>
      <c r="T88" s="168"/>
      <c r="U88" s="168"/>
      <c r="AU88" s="23" t="s">
        <v>115</v>
      </c>
    </row>
    <row r="89" s="6" customFormat="1" ht="24.96" customHeight="1">
      <c r="B89" s="172"/>
      <c r="C89" s="173"/>
      <c r="D89" s="174" t="s">
        <v>116</v>
      </c>
      <c r="E89" s="173"/>
      <c r="F89" s="173"/>
      <c r="G89" s="173"/>
      <c r="H89" s="173"/>
      <c r="I89" s="173"/>
      <c r="J89" s="173"/>
      <c r="K89" s="173"/>
      <c r="L89" s="173"/>
      <c r="M89" s="173"/>
      <c r="N89" s="175">
        <f>N140</f>
        <v>0</v>
      </c>
      <c r="O89" s="173"/>
      <c r="P89" s="173"/>
      <c r="Q89" s="173"/>
      <c r="R89" s="176"/>
      <c r="T89" s="177"/>
      <c r="U89" s="177"/>
    </row>
    <row r="90" s="7" customFormat="1" ht="19.92" customHeight="1">
      <c r="B90" s="178"/>
      <c r="C90" s="179"/>
      <c r="D90" s="133" t="s">
        <v>117</v>
      </c>
      <c r="E90" s="179"/>
      <c r="F90" s="179"/>
      <c r="G90" s="179"/>
      <c r="H90" s="179"/>
      <c r="I90" s="179"/>
      <c r="J90" s="179"/>
      <c r="K90" s="179"/>
      <c r="L90" s="179"/>
      <c r="M90" s="179"/>
      <c r="N90" s="135">
        <f>N141</f>
        <v>0</v>
      </c>
      <c r="O90" s="179"/>
      <c r="P90" s="179"/>
      <c r="Q90" s="179"/>
      <c r="R90" s="180"/>
      <c r="T90" s="181"/>
      <c r="U90" s="181"/>
    </row>
    <row r="91" s="7" customFormat="1" ht="19.92" customHeight="1">
      <c r="B91" s="178"/>
      <c r="C91" s="179"/>
      <c r="D91" s="133" t="s">
        <v>118</v>
      </c>
      <c r="E91" s="179"/>
      <c r="F91" s="179"/>
      <c r="G91" s="179"/>
      <c r="H91" s="179"/>
      <c r="I91" s="179"/>
      <c r="J91" s="179"/>
      <c r="K91" s="179"/>
      <c r="L91" s="179"/>
      <c r="M91" s="179"/>
      <c r="N91" s="135">
        <f>N145</f>
        <v>0</v>
      </c>
      <c r="O91" s="179"/>
      <c r="P91" s="179"/>
      <c r="Q91" s="179"/>
      <c r="R91" s="180"/>
      <c r="T91" s="181"/>
      <c r="U91" s="181"/>
    </row>
    <row r="92" s="7" customFormat="1" ht="19.92" customHeight="1">
      <c r="B92" s="178"/>
      <c r="C92" s="179"/>
      <c r="D92" s="133" t="s">
        <v>119</v>
      </c>
      <c r="E92" s="179"/>
      <c r="F92" s="179"/>
      <c r="G92" s="179"/>
      <c r="H92" s="179"/>
      <c r="I92" s="179"/>
      <c r="J92" s="179"/>
      <c r="K92" s="179"/>
      <c r="L92" s="179"/>
      <c r="M92" s="179"/>
      <c r="N92" s="135">
        <f>N176</f>
        <v>0</v>
      </c>
      <c r="O92" s="179"/>
      <c r="P92" s="179"/>
      <c r="Q92" s="179"/>
      <c r="R92" s="180"/>
      <c r="T92" s="181"/>
      <c r="U92" s="181"/>
    </row>
    <row r="93" s="7" customFormat="1" ht="19.92" customHeight="1">
      <c r="B93" s="178"/>
      <c r="C93" s="179"/>
      <c r="D93" s="133" t="s">
        <v>120</v>
      </c>
      <c r="E93" s="179"/>
      <c r="F93" s="179"/>
      <c r="G93" s="179"/>
      <c r="H93" s="179"/>
      <c r="I93" s="179"/>
      <c r="J93" s="179"/>
      <c r="K93" s="179"/>
      <c r="L93" s="179"/>
      <c r="M93" s="179"/>
      <c r="N93" s="135">
        <f>N188</f>
        <v>0</v>
      </c>
      <c r="O93" s="179"/>
      <c r="P93" s="179"/>
      <c r="Q93" s="179"/>
      <c r="R93" s="180"/>
      <c r="T93" s="181"/>
      <c r="U93" s="181"/>
    </row>
    <row r="94" s="7" customFormat="1" ht="19.92" customHeight="1">
      <c r="B94" s="178"/>
      <c r="C94" s="179"/>
      <c r="D94" s="133" t="s">
        <v>121</v>
      </c>
      <c r="E94" s="179"/>
      <c r="F94" s="179"/>
      <c r="G94" s="179"/>
      <c r="H94" s="179"/>
      <c r="I94" s="179"/>
      <c r="J94" s="179"/>
      <c r="K94" s="179"/>
      <c r="L94" s="179"/>
      <c r="M94" s="179"/>
      <c r="N94" s="135">
        <f>N254</f>
        <v>0</v>
      </c>
      <c r="O94" s="179"/>
      <c r="P94" s="179"/>
      <c r="Q94" s="179"/>
      <c r="R94" s="180"/>
      <c r="T94" s="181"/>
      <c r="U94" s="181"/>
    </row>
    <row r="95" s="6" customFormat="1" ht="24.96" customHeight="1">
      <c r="B95" s="172"/>
      <c r="C95" s="173"/>
      <c r="D95" s="174" t="s">
        <v>122</v>
      </c>
      <c r="E95" s="173"/>
      <c r="F95" s="173"/>
      <c r="G95" s="173"/>
      <c r="H95" s="173"/>
      <c r="I95" s="173"/>
      <c r="J95" s="173"/>
      <c r="K95" s="173"/>
      <c r="L95" s="173"/>
      <c r="M95" s="173"/>
      <c r="N95" s="175">
        <f>N256</f>
        <v>0</v>
      </c>
      <c r="O95" s="173"/>
      <c r="P95" s="173"/>
      <c r="Q95" s="173"/>
      <c r="R95" s="176"/>
      <c r="T95" s="177"/>
      <c r="U95" s="177"/>
    </row>
    <row r="96" s="7" customFormat="1" ht="19.92" customHeight="1">
      <c r="B96" s="178"/>
      <c r="C96" s="179"/>
      <c r="D96" s="133" t="s">
        <v>123</v>
      </c>
      <c r="E96" s="179"/>
      <c r="F96" s="179"/>
      <c r="G96" s="179"/>
      <c r="H96" s="179"/>
      <c r="I96" s="179"/>
      <c r="J96" s="179"/>
      <c r="K96" s="179"/>
      <c r="L96" s="179"/>
      <c r="M96" s="179"/>
      <c r="N96" s="135">
        <f>N257</f>
        <v>0</v>
      </c>
      <c r="O96" s="179"/>
      <c r="P96" s="179"/>
      <c r="Q96" s="179"/>
      <c r="R96" s="180"/>
      <c r="T96" s="181"/>
      <c r="U96" s="181"/>
    </row>
    <row r="97" s="7" customFormat="1" ht="19.92" customHeight="1">
      <c r="B97" s="178"/>
      <c r="C97" s="179"/>
      <c r="D97" s="133" t="s">
        <v>124</v>
      </c>
      <c r="E97" s="179"/>
      <c r="F97" s="179"/>
      <c r="G97" s="179"/>
      <c r="H97" s="179"/>
      <c r="I97" s="179"/>
      <c r="J97" s="179"/>
      <c r="K97" s="179"/>
      <c r="L97" s="179"/>
      <c r="M97" s="179"/>
      <c r="N97" s="135">
        <f>N264</f>
        <v>0</v>
      </c>
      <c r="O97" s="179"/>
      <c r="P97" s="179"/>
      <c r="Q97" s="179"/>
      <c r="R97" s="180"/>
      <c r="T97" s="181"/>
      <c r="U97" s="181"/>
    </row>
    <row r="98" s="7" customFormat="1" ht="19.92" customHeight="1">
      <c r="B98" s="178"/>
      <c r="C98" s="179"/>
      <c r="D98" s="133" t="s">
        <v>125</v>
      </c>
      <c r="E98" s="179"/>
      <c r="F98" s="179"/>
      <c r="G98" s="179"/>
      <c r="H98" s="179"/>
      <c r="I98" s="179"/>
      <c r="J98" s="179"/>
      <c r="K98" s="179"/>
      <c r="L98" s="179"/>
      <c r="M98" s="179"/>
      <c r="N98" s="135">
        <f>N280</f>
        <v>0</v>
      </c>
      <c r="O98" s="179"/>
      <c r="P98" s="179"/>
      <c r="Q98" s="179"/>
      <c r="R98" s="180"/>
      <c r="T98" s="181"/>
      <c r="U98" s="181"/>
    </row>
    <row r="99" s="7" customFormat="1" ht="19.92" customHeight="1">
      <c r="B99" s="178"/>
      <c r="C99" s="179"/>
      <c r="D99" s="133" t="s">
        <v>126</v>
      </c>
      <c r="E99" s="179"/>
      <c r="F99" s="179"/>
      <c r="G99" s="179"/>
      <c r="H99" s="179"/>
      <c r="I99" s="179"/>
      <c r="J99" s="179"/>
      <c r="K99" s="179"/>
      <c r="L99" s="179"/>
      <c r="M99" s="179"/>
      <c r="N99" s="135">
        <f>N293</f>
        <v>0</v>
      </c>
      <c r="O99" s="179"/>
      <c r="P99" s="179"/>
      <c r="Q99" s="179"/>
      <c r="R99" s="180"/>
      <c r="T99" s="181"/>
      <c r="U99" s="181"/>
    </row>
    <row r="100" s="7" customFormat="1" ht="19.92" customHeight="1">
      <c r="B100" s="178"/>
      <c r="C100" s="179"/>
      <c r="D100" s="133" t="s">
        <v>127</v>
      </c>
      <c r="E100" s="179"/>
      <c r="F100" s="179"/>
      <c r="G100" s="179"/>
      <c r="H100" s="179"/>
      <c r="I100" s="179"/>
      <c r="J100" s="179"/>
      <c r="K100" s="179"/>
      <c r="L100" s="179"/>
      <c r="M100" s="179"/>
      <c r="N100" s="135">
        <f>N298</f>
        <v>0</v>
      </c>
      <c r="O100" s="179"/>
      <c r="P100" s="179"/>
      <c r="Q100" s="179"/>
      <c r="R100" s="180"/>
      <c r="T100" s="181"/>
      <c r="U100" s="181"/>
    </row>
    <row r="101" s="7" customFormat="1" ht="19.92" customHeight="1">
      <c r="B101" s="178"/>
      <c r="C101" s="179"/>
      <c r="D101" s="133" t="s">
        <v>128</v>
      </c>
      <c r="E101" s="179"/>
      <c r="F101" s="179"/>
      <c r="G101" s="179"/>
      <c r="H101" s="179"/>
      <c r="I101" s="179"/>
      <c r="J101" s="179"/>
      <c r="K101" s="179"/>
      <c r="L101" s="179"/>
      <c r="M101" s="179"/>
      <c r="N101" s="135">
        <f>N303</f>
        <v>0</v>
      </c>
      <c r="O101" s="179"/>
      <c r="P101" s="179"/>
      <c r="Q101" s="179"/>
      <c r="R101" s="180"/>
      <c r="T101" s="181"/>
      <c r="U101" s="181"/>
    </row>
    <row r="102" s="7" customFormat="1" ht="19.92" customHeight="1">
      <c r="B102" s="178"/>
      <c r="C102" s="179"/>
      <c r="D102" s="133" t="s">
        <v>129</v>
      </c>
      <c r="E102" s="179"/>
      <c r="F102" s="179"/>
      <c r="G102" s="179"/>
      <c r="H102" s="179"/>
      <c r="I102" s="179"/>
      <c r="J102" s="179"/>
      <c r="K102" s="179"/>
      <c r="L102" s="179"/>
      <c r="M102" s="179"/>
      <c r="N102" s="135">
        <f>N306</f>
        <v>0</v>
      </c>
      <c r="O102" s="179"/>
      <c r="P102" s="179"/>
      <c r="Q102" s="179"/>
      <c r="R102" s="180"/>
      <c r="T102" s="181"/>
      <c r="U102" s="181"/>
    </row>
    <row r="103" s="7" customFormat="1" ht="19.92" customHeight="1">
      <c r="B103" s="178"/>
      <c r="C103" s="179"/>
      <c r="D103" s="133" t="s">
        <v>130</v>
      </c>
      <c r="E103" s="179"/>
      <c r="F103" s="179"/>
      <c r="G103" s="179"/>
      <c r="H103" s="179"/>
      <c r="I103" s="179"/>
      <c r="J103" s="179"/>
      <c r="K103" s="179"/>
      <c r="L103" s="179"/>
      <c r="M103" s="179"/>
      <c r="N103" s="135">
        <f>N309</f>
        <v>0</v>
      </c>
      <c r="O103" s="179"/>
      <c r="P103" s="179"/>
      <c r="Q103" s="179"/>
      <c r="R103" s="180"/>
      <c r="T103" s="181"/>
      <c r="U103" s="181"/>
    </row>
    <row r="104" s="7" customFormat="1" ht="19.92" customHeight="1">
      <c r="B104" s="178"/>
      <c r="C104" s="179"/>
      <c r="D104" s="133" t="s">
        <v>131</v>
      </c>
      <c r="E104" s="179"/>
      <c r="F104" s="179"/>
      <c r="G104" s="179"/>
      <c r="H104" s="179"/>
      <c r="I104" s="179"/>
      <c r="J104" s="179"/>
      <c r="K104" s="179"/>
      <c r="L104" s="179"/>
      <c r="M104" s="179"/>
      <c r="N104" s="135">
        <f>N316</f>
        <v>0</v>
      </c>
      <c r="O104" s="179"/>
      <c r="P104" s="179"/>
      <c r="Q104" s="179"/>
      <c r="R104" s="180"/>
      <c r="T104" s="181"/>
      <c r="U104" s="181"/>
    </row>
    <row r="105" s="7" customFormat="1" ht="19.92" customHeight="1">
      <c r="B105" s="178"/>
      <c r="C105" s="179"/>
      <c r="D105" s="133" t="s">
        <v>132</v>
      </c>
      <c r="E105" s="179"/>
      <c r="F105" s="179"/>
      <c r="G105" s="179"/>
      <c r="H105" s="179"/>
      <c r="I105" s="179"/>
      <c r="J105" s="179"/>
      <c r="K105" s="179"/>
      <c r="L105" s="179"/>
      <c r="M105" s="179"/>
      <c r="N105" s="135">
        <f>N331</f>
        <v>0</v>
      </c>
      <c r="O105" s="179"/>
      <c r="P105" s="179"/>
      <c r="Q105" s="179"/>
      <c r="R105" s="180"/>
      <c r="T105" s="181"/>
      <c r="U105" s="181"/>
    </row>
    <row r="106" s="7" customFormat="1" ht="19.92" customHeight="1">
      <c r="B106" s="178"/>
      <c r="C106" s="179"/>
      <c r="D106" s="133" t="s">
        <v>133</v>
      </c>
      <c r="E106" s="179"/>
      <c r="F106" s="179"/>
      <c r="G106" s="179"/>
      <c r="H106" s="179"/>
      <c r="I106" s="179"/>
      <c r="J106" s="179"/>
      <c r="K106" s="179"/>
      <c r="L106" s="179"/>
      <c r="M106" s="179"/>
      <c r="N106" s="135">
        <f>N353</f>
        <v>0</v>
      </c>
      <c r="O106" s="179"/>
      <c r="P106" s="179"/>
      <c r="Q106" s="179"/>
      <c r="R106" s="180"/>
      <c r="T106" s="181"/>
      <c r="U106" s="181"/>
    </row>
    <row r="107" s="7" customFormat="1" ht="19.92" customHeight="1">
      <c r="B107" s="178"/>
      <c r="C107" s="179"/>
      <c r="D107" s="133" t="s">
        <v>134</v>
      </c>
      <c r="E107" s="179"/>
      <c r="F107" s="179"/>
      <c r="G107" s="179"/>
      <c r="H107" s="179"/>
      <c r="I107" s="179"/>
      <c r="J107" s="179"/>
      <c r="K107" s="179"/>
      <c r="L107" s="179"/>
      <c r="M107" s="179"/>
      <c r="N107" s="135">
        <f>N364</f>
        <v>0</v>
      </c>
      <c r="O107" s="179"/>
      <c r="P107" s="179"/>
      <c r="Q107" s="179"/>
      <c r="R107" s="180"/>
      <c r="T107" s="181"/>
      <c r="U107" s="181"/>
    </row>
    <row r="108" s="7" customFormat="1" ht="19.92" customHeight="1">
      <c r="B108" s="178"/>
      <c r="C108" s="179"/>
      <c r="D108" s="133" t="s">
        <v>128</v>
      </c>
      <c r="E108" s="179"/>
      <c r="F108" s="179"/>
      <c r="G108" s="179"/>
      <c r="H108" s="179"/>
      <c r="I108" s="179"/>
      <c r="J108" s="179"/>
      <c r="K108" s="179"/>
      <c r="L108" s="179"/>
      <c r="M108" s="179"/>
      <c r="N108" s="135">
        <f>N379</f>
        <v>0</v>
      </c>
      <c r="O108" s="179"/>
      <c r="P108" s="179"/>
      <c r="Q108" s="179"/>
      <c r="R108" s="180"/>
      <c r="T108" s="181"/>
      <c r="U108" s="181"/>
    </row>
    <row r="109" s="7" customFormat="1" ht="19.92" customHeight="1">
      <c r="B109" s="178"/>
      <c r="C109" s="179"/>
      <c r="D109" s="133" t="s">
        <v>135</v>
      </c>
      <c r="E109" s="179"/>
      <c r="F109" s="179"/>
      <c r="G109" s="179"/>
      <c r="H109" s="179"/>
      <c r="I109" s="179"/>
      <c r="J109" s="179"/>
      <c r="K109" s="179"/>
      <c r="L109" s="179"/>
      <c r="M109" s="179"/>
      <c r="N109" s="135">
        <f>N422</f>
        <v>0</v>
      </c>
      <c r="O109" s="179"/>
      <c r="P109" s="179"/>
      <c r="Q109" s="179"/>
      <c r="R109" s="180"/>
      <c r="T109" s="181"/>
      <c r="U109" s="181"/>
    </row>
    <row r="110" s="7" customFormat="1" ht="19.92" customHeight="1">
      <c r="B110" s="178"/>
      <c r="C110" s="179"/>
      <c r="D110" s="133" t="s">
        <v>136</v>
      </c>
      <c r="E110" s="179"/>
      <c r="F110" s="179"/>
      <c r="G110" s="179"/>
      <c r="H110" s="179"/>
      <c r="I110" s="179"/>
      <c r="J110" s="179"/>
      <c r="K110" s="179"/>
      <c r="L110" s="179"/>
      <c r="M110" s="179"/>
      <c r="N110" s="135">
        <f>N460</f>
        <v>0</v>
      </c>
      <c r="O110" s="179"/>
      <c r="P110" s="179"/>
      <c r="Q110" s="179"/>
      <c r="R110" s="180"/>
      <c r="T110" s="181"/>
      <c r="U110" s="181"/>
    </row>
    <row r="111" s="6" customFormat="1" ht="24.96" customHeight="1">
      <c r="B111" s="172"/>
      <c r="C111" s="173"/>
      <c r="D111" s="174" t="s">
        <v>137</v>
      </c>
      <c r="E111" s="173"/>
      <c r="F111" s="173"/>
      <c r="G111" s="173"/>
      <c r="H111" s="173"/>
      <c r="I111" s="173"/>
      <c r="J111" s="173"/>
      <c r="K111" s="173"/>
      <c r="L111" s="173"/>
      <c r="M111" s="173"/>
      <c r="N111" s="175">
        <f>N467</f>
        <v>0</v>
      </c>
      <c r="O111" s="173"/>
      <c r="P111" s="173"/>
      <c r="Q111" s="173"/>
      <c r="R111" s="176"/>
      <c r="T111" s="177"/>
      <c r="U111" s="177"/>
    </row>
    <row r="112" s="7" customFormat="1" ht="19.92" customHeight="1">
      <c r="B112" s="178"/>
      <c r="C112" s="179"/>
      <c r="D112" s="133" t="s">
        <v>138</v>
      </c>
      <c r="E112" s="179"/>
      <c r="F112" s="179"/>
      <c r="G112" s="179"/>
      <c r="H112" s="179"/>
      <c r="I112" s="179"/>
      <c r="J112" s="179"/>
      <c r="K112" s="179"/>
      <c r="L112" s="179"/>
      <c r="M112" s="179"/>
      <c r="N112" s="135">
        <f>N468</f>
        <v>0</v>
      </c>
      <c r="O112" s="179"/>
      <c r="P112" s="179"/>
      <c r="Q112" s="179"/>
      <c r="R112" s="180"/>
      <c r="T112" s="181"/>
      <c r="U112" s="181"/>
    </row>
    <row r="113" s="1" customFormat="1" ht="21.84" customHeight="1"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9"/>
      <c r="T113" s="168"/>
      <c r="U113" s="168"/>
    </row>
    <row r="114" s="1" customFormat="1" ht="29.28" customHeight="1">
      <c r="B114" s="47"/>
      <c r="C114" s="170" t="s">
        <v>139</v>
      </c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171">
        <f>ROUND(N115+N116+N117+N118+N119+N120,2)</f>
        <v>0</v>
      </c>
      <c r="O114" s="182"/>
      <c r="P114" s="182"/>
      <c r="Q114" s="182"/>
      <c r="R114" s="49"/>
      <c r="T114" s="183"/>
      <c r="U114" s="184" t="s">
        <v>47</v>
      </c>
    </row>
    <row r="115" s="1" customFormat="1" ht="18" customHeight="1">
      <c r="B115" s="47"/>
      <c r="C115" s="48"/>
      <c r="D115" s="140" t="s">
        <v>140</v>
      </c>
      <c r="E115" s="133"/>
      <c r="F115" s="133"/>
      <c r="G115" s="133"/>
      <c r="H115" s="133"/>
      <c r="I115" s="48"/>
      <c r="J115" s="48"/>
      <c r="K115" s="48"/>
      <c r="L115" s="48"/>
      <c r="M115" s="48"/>
      <c r="N115" s="134">
        <f>ROUND(N88*T115,2)</f>
        <v>0</v>
      </c>
      <c r="O115" s="135"/>
      <c r="P115" s="135"/>
      <c r="Q115" s="135"/>
      <c r="R115" s="49"/>
      <c r="S115" s="185"/>
      <c r="T115" s="186"/>
      <c r="U115" s="187" t="s">
        <v>48</v>
      </c>
      <c r="V115" s="185"/>
      <c r="W115" s="185"/>
      <c r="X115" s="185"/>
      <c r="Y115" s="185"/>
      <c r="Z115" s="185"/>
      <c r="AA115" s="185"/>
      <c r="AB115" s="185"/>
      <c r="AC115" s="185"/>
      <c r="AD115" s="185"/>
      <c r="AE115" s="185"/>
      <c r="AF115" s="185"/>
      <c r="AG115" s="185"/>
      <c r="AH115" s="185"/>
      <c r="AI115" s="185"/>
      <c r="AJ115" s="185"/>
      <c r="AK115" s="185"/>
      <c r="AL115" s="185"/>
      <c r="AM115" s="185"/>
      <c r="AN115" s="185"/>
      <c r="AO115" s="185"/>
      <c r="AP115" s="185"/>
      <c r="AQ115" s="185"/>
      <c r="AR115" s="185"/>
      <c r="AS115" s="185"/>
      <c r="AT115" s="185"/>
      <c r="AU115" s="185"/>
      <c r="AV115" s="185"/>
      <c r="AW115" s="185"/>
      <c r="AX115" s="185"/>
      <c r="AY115" s="188" t="s">
        <v>141</v>
      </c>
      <c r="AZ115" s="185"/>
      <c r="BA115" s="185"/>
      <c r="BB115" s="185"/>
      <c r="BC115" s="185"/>
      <c r="BD115" s="185"/>
      <c r="BE115" s="189">
        <f>IF(U115="základní",N115,0)</f>
        <v>0</v>
      </c>
      <c r="BF115" s="189">
        <f>IF(U115="snížená",N115,0)</f>
        <v>0</v>
      </c>
      <c r="BG115" s="189">
        <f>IF(U115="zákl. přenesená",N115,0)</f>
        <v>0</v>
      </c>
      <c r="BH115" s="189">
        <f>IF(U115="sníž. přenesená",N115,0)</f>
        <v>0</v>
      </c>
      <c r="BI115" s="189">
        <f>IF(U115="nulová",N115,0)</f>
        <v>0</v>
      </c>
      <c r="BJ115" s="188" t="s">
        <v>25</v>
      </c>
      <c r="BK115" s="185"/>
      <c r="BL115" s="185"/>
      <c r="BM115" s="185"/>
    </row>
    <row r="116" s="1" customFormat="1" ht="18" customHeight="1">
      <c r="B116" s="47"/>
      <c r="C116" s="48"/>
      <c r="D116" s="140" t="s">
        <v>142</v>
      </c>
      <c r="E116" s="133"/>
      <c r="F116" s="133"/>
      <c r="G116" s="133"/>
      <c r="H116" s="133"/>
      <c r="I116" s="48"/>
      <c r="J116" s="48"/>
      <c r="K116" s="48"/>
      <c r="L116" s="48"/>
      <c r="M116" s="48"/>
      <c r="N116" s="134">
        <f>ROUND(N88*T116,2)</f>
        <v>0</v>
      </c>
      <c r="O116" s="135"/>
      <c r="P116" s="135"/>
      <c r="Q116" s="135"/>
      <c r="R116" s="49"/>
      <c r="S116" s="185"/>
      <c r="T116" s="186"/>
      <c r="U116" s="187" t="s">
        <v>48</v>
      </c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  <c r="AF116" s="185"/>
      <c r="AG116" s="185"/>
      <c r="AH116" s="185"/>
      <c r="AI116" s="185"/>
      <c r="AJ116" s="185"/>
      <c r="AK116" s="185"/>
      <c r="AL116" s="185"/>
      <c r="AM116" s="185"/>
      <c r="AN116" s="185"/>
      <c r="AO116" s="185"/>
      <c r="AP116" s="185"/>
      <c r="AQ116" s="185"/>
      <c r="AR116" s="185"/>
      <c r="AS116" s="185"/>
      <c r="AT116" s="185"/>
      <c r="AU116" s="185"/>
      <c r="AV116" s="185"/>
      <c r="AW116" s="185"/>
      <c r="AX116" s="185"/>
      <c r="AY116" s="188" t="s">
        <v>141</v>
      </c>
      <c r="AZ116" s="185"/>
      <c r="BA116" s="185"/>
      <c r="BB116" s="185"/>
      <c r="BC116" s="185"/>
      <c r="BD116" s="185"/>
      <c r="BE116" s="189">
        <f>IF(U116="základní",N116,0)</f>
        <v>0</v>
      </c>
      <c r="BF116" s="189">
        <f>IF(U116="snížená",N116,0)</f>
        <v>0</v>
      </c>
      <c r="BG116" s="189">
        <f>IF(U116="zákl. přenesená",N116,0)</f>
        <v>0</v>
      </c>
      <c r="BH116" s="189">
        <f>IF(U116="sníž. přenesená",N116,0)</f>
        <v>0</v>
      </c>
      <c r="BI116" s="189">
        <f>IF(U116="nulová",N116,0)</f>
        <v>0</v>
      </c>
      <c r="BJ116" s="188" t="s">
        <v>25</v>
      </c>
      <c r="BK116" s="185"/>
      <c r="BL116" s="185"/>
      <c r="BM116" s="185"/>
    </row>
    <row r="117" s="1" customFormat="1" ht="18" customHeight="1">
      <c r="B117" s="47"/>
      <c r="C117" s="48"/>
      <c r="D117" s="140" t="s">
        <v>143</v>
      </c>
      <c r="E117" s="133"/>
      <c r="F117" s="133"/>
      <c r="G117" s="133"/>
      <c r="H117" s="133"/>
      <c r="I117" s="48"/>
      <c r="J117" s="48"/>
      <c r="K117" s="48"/>
      <c r="L117" s="48"/>
      <c r="M117" s="48"/>
      <c r="N117" s="134">
        <f>ROUND(N88*T117,2)</f>
        <v>0</v>
      </c>
      <c r="O117" s="135"/>
      <c r="P117" s="135"/>
      <c r="Q117" s="135"/>
      <c r="R117" s="49"/>
      <c r="S117" s="185"/>
      <c r="T117" s="186"/>
      <c r="U117" s="187" t="s">
        <v>48</v>
      </c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  <c r="AF117" s="185"/>
      <c r="AG117" s="185"/>
      <c r="AH117" s="185"/>
      <c r="AI117" s="185"/>
      <c r="AJ117" s="185"/>
      <c r="AK117" s="185"/>
      <c r="AL117" s="185"/>
      <c r="AM117" s="185"/>
      <c r="AN117" s="185"/>
      <c r="AO117" s="185"/>
      <c r="AP117" s="185"/>
      <c r="AQ117" s="185"/>
      <c r="AR117" s="185"/>
      <c r="AS117" s="185"/>
      <c r="AT117" s="185"/>
      <c r="AU117" s="185"/>
      <c r="AV117" s="185"/>
      <c r="AW117" s="185"/>
      <c r="AX117" s="185"/>
      <c r="AY117" s="188" t="s">
        <v>141</v>
      </c>
      <c r="AZ117" s="185"/>
      <c r="BA117" s="185"/>
      <c r="BB117" s="185"/>
      <c r="BC117" s="185"/>
      <c r="BD117" s="185"/>
      <c r="BE117" s="189">
        <f>IF(U117="základní",N117,0)</f>
        <v>0</v>
      </c>
      <c r="BF117" s="189">
        <f>IF(U117="snížená",N117,0)</f>
        <v>0</v>
      </c>
      <c r="BG117" s="189">
        <f>IF(U117="zákl. přenesená",N117,0)</f>
        <v>0</v>
      </c>
      <c r="BH117" s="189">
        <f>IF(U117="sníž. přenesená",N117,0)</f>
        <v>0</v>
      </c>
      <c r="BI117" s="189">
        <f>IF(U117="nulová",N117,0)</f>
        <v>0</v>
      </c>
      <c r="BJ117" s="188" t="s">
        <v>25</v>
      </c>
      <c r="BK117" s="185"/>
      <c r="BL117" s="185"/>
      <c r="BM117" s="185"/>
    </row>
    <row r="118" s="1" customFormat="1" ht="18" customHeight="1">
      <c r="B118" s="47"/>
      <c r="C118" s="48"/>
      <c r="D118" s="140" t="s">
        <v>144</v>
      </c>
      <c r="E118" s="133"/>
      <c r="F118" s="133"/>
      <c r="G118" s="133"/>
      <c r="H118" s="133"/>
      <c r="I118" s="48"/>
      <c r="J118" s="48"/>
      <c r="K118" s="48"/>
      <c r="L118" s="48"/>
      <c r="M118" s="48"/>
      <c r="N118" s="134">
        <f>ROUND(N88*T118,2)</f>
        <v>0</v>
      </c>
      <c r="O118" s="135"/>
      <c r="P118" s="135"/>
      <c r="Q118" s="135"/>
      <c r="R118" s="49"/>
      <c r="S118" s="185"/>
      <c r="T118" s="186"/>
      <c r="U118" s="187" t="s">
        <v>48</v>
      </c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  <c r="AF118" s="185"/>
      <c r="AG118" s="185"/>
      <c r="AH118" s="185"/>
      <c r="AI118" s="185"/>
      <c r="AJ118" s="185"/>
      <c r="AK118" s="185"/>
      <c r="AL118" s="185"/>
      <c r="AM118" s="185"/>
      <c r="AN118" s="185"/>
      <c r="AO118" s="185"/>
      <c r="AP118" s="185"/>
      <c r="AQ118" s="185"/>
      <c r="AR118" s="185"/>
      <c r="AS118" s="185"/>
      <c r="AT118" s="185"/>
      <c r="AU118" s="185"/>
      <c r="AV118" s="185"/>
      <c r="AW118" s="185"/>
      <c r="AX118" s="185"/>
      <c r="AY118" s="188" t="s">
        <v>141</v>
      </c>
      <c r="AZ118" s="185"/>
      <c r="BA118" s="185"/>
      <c r="BB118" s="185"/>
      <c r="BC118" s="185"/>
      <c r="BD118" s="185"/>
      <c r="BE118" s="189">
        <f>IF(U118="základní",N118,0)</f>
        <v>0</v>
      </c>
      <c r="BF118" s="189">
        <f>IF(U118="snížená",N118,0)</f>
        <v>0</v>
      </c>
      <c r="BG118" s="189">
        <f>IF(U118="zákl. přenesená",N118,0)</f>
        <v>0</v>
      </c>
      <c r="BH118" s="189">
        <f>IF(U118="sníž. přenesená",N118,0)</f>
        <v>0</v>
      </c>
      <c r="BI118" s="189">
        <f>IF(U118="nulová",N118,0)</f>
        <v>0</v>
      </c>
      <c r="BJ118" s="188" t="s">
        <v>25</v>
      </c>
      <c r="BK118" s="185"/>
      <c r="BL118" s="185"/>
      <c r="BM118" s="185"/>
    </row>
    <row r="119" s="1" customFormat="1" ht="18" customHeight="1">
      <c r="B119" s="47"/>
      <c r="C119" s="48"/>
      <c r="D119" s="140" t="s">
        <v>145</v>
      </c>
      <c r="E119" s="133"/>
      <c r="F119" s="133"/>
      <c r="G119" s="133"/>
      <c r="H119" s="133"/>
      <c r="I119" s="48"/>
      <c r="J119" s="48"/>
      <c r="K119" s="48"/>
      <c r="L119" s="48"/>
      <c r="M119" s="48"/>
      <c r="N119" s="134">
        <f>ROUND(N88*T119,2)</f>
        <v>0</v>
      </c>
      <c r="O119" s="135"/>
      <c r="P119" s="135"/>
      <c r="Q119" s="135"/>
      <c r="R119" s="49"/>
      <c r="S119" s="185"/>
      <c r="T119" s="186"/>
      <c r="U119" s="187" t="s">
        <v>48</v>
      </c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  <c r="AF119" s="185"/>
      <c r="AG119" s="185"/>
      <c r="AH119" s="185"/>
      <c r="AI119" s="185"/>
      <c r="AJ119" s="185"/>
      <c r="AK119" s="185"/>
      <c r="AL119" s="185"/>
      <c r="AM119" s="185"/>
      <c r="AN119" s="185"/>
      <c r="AO119" s="185"/>
      <c r="AP119" s="185"/>
      <c r="AQ119" s="185"/>
      <c r="AR119" s="185"/>
      <c r="AS119" s="185"/>
      <c r="AT119" s="185"/>
      <c r="AU119" s="185"/>
      <c r="AV119" s="185"/>
      <c r="AW119" s="185"/>
      <c r="AX119" s="185"/>
      <c r="AY119" s="188" t="s">
        <v>141</v>
      </c>
      <c r="AZ119" s="185"/>
      <c r="BA119" s="185"/>
      <c r="BB119" s="185"/>
      <c r="BC119" s="185"/>
      <c r="BD119" s="185"/>
      <c r="BE119" s="189">
        <f>IF(U119="základní",N119,0)</f>
        <v>0</v>
      </c>
      <c r="BF119" s="189">
        <f>IF(U119="snížená",N119,0)</f>
        <v>0</v>
      </c>
      <c r="BG119" s="189">
        <f>IF(U119="zákl. přenesená",N119,0)</f>
        <v>0</v>
      </c>
      <c r="BH119" s="189">
        <f>IF(U119="sníž. přenesená",N119,0)</f>
        <v>0</v>
      </c>
      <c r="BI119" s="189">
        <f>IF(U119="nulová",N119,0)</f>
        <v>0</v>
      </c>
      <c r="BJ119" s="188" t="s">
        <v>25</v>
      </c>
      <c r="BK119" s="185"/>
      <c r="BL119" s="185"/>
      <c r="BM119" s="185"/>
    </row>
    <row r="120" s="1" customFormat="1" ht="18" customHeight="1">
      <c r="B120" s="47"/>
      <c r="C120" s="48"/>
      <c r="D120" s="133" t="s">
        <v>146</v>
      </c>
      <c r="E120" s="48"/>
      <c r="F120" s="48"/>
      <c r="G120" s="48"/>
      <c r="H120" s="48"/>
      <c r="I120" s="48"/>
      <c r="J120" s="48"/>
      <c r="K120" s="48"/>
      <c r="L120" s="48"/>
      <c r="M120" s="48"/>
      <c r="N120" s="134">
        <f>ROUND(N88*T120,2)</f>
        <v>0</v>
      </c>
      <c r="O120" s="135"/>
      <c r="P120" s="135"/>
      <c r="Q120" s="135"/>
      <c r="R120" s="49"/>
      <c r="S120" s="185"/>
      <c r="T120" s="190"/>
      <c r="U120" s="191" t="s">
        <v>48</v>
      </c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5"/>
      <c r="AJ120" s="185"/>
      <c r="AK120" s="185"/>
      <c r="AL120" s="185"/>
      <c r="AM120" s="185"/>
      <c r="AN120" s="185"/>
      <c r="AO120" s="185"/>
      <c r="AP120" s="185"/>
      <c r="AQ120" s="185"/>
      <c r="AR120" s="185"/>
      <c r="AS120" s="185"/>
      <c r="AT120" s="185"/>
      <c r="AU120" s="185"/>
      <c r="AV120" s="185"/>
      <c r="AW120" s="185"/>
      <c r="AX120" s="185"/>
      <c r="AY120" s="188" t="s">
        <v>147</v>
      </c>
      <c r="AZ120" s="185"/>
      <c r="BA120" s="185"/>
      <c r="BB120" s="185"/>
      <c r="BC120" s="185"/>
      <c r="BD120" s="185"/>
      <c r="BE120" s="189">
        <f>IF(U120="základní",N120,0)</f>
        <v>0</v>
      </c>
      <c r="BF120" s="189">
        <f>IF(U120="snížená",N120,0)</f>
        <v>0</v>
      </c>
      <c r="BG120" s="189">
        <f>IF(U120="zákl. přenesená",N120,0)</f>
        <v>0</v>
      </c>
      <c r="BH120" s="189">
        <f>IF(U120="sníž. přenesená",N120,0)</f>
        <v>0</v>
      </c>
      <c r="BI120" s="189">
        <f>IF(U120="nulová",N120,0)</f>
        <v>0</v>
      </c>
      <c r="BJ120" s="188" t="s">
        <v>25</v>
      </c>
      <c r="BK120" s="185"/>
      <c r="BL120" s="185"/>
      <c r="BM120" s="185"/>
    </row>
    <row r="121" s="1" customFormat="1"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9"/>
      <c r="T121" s="168"/>
      <c r="U121" s="168"/>
    </row>
    <row r="122" s="1" customFormat="1" ht="29.28" customHeight="1">
      <c r="B122" s="47"/>
      <c r="C122" s="147" t="s">
        <v>100</v>
      </c>
      <c r="D122" s="148"/>
      <c r="E122" s="148"/>
      <c r="F122" s="148"/>
      <c r="G122" s="148"/>
      <c r="H122" s="148"/>
      <c r="I122" s="148"/>
      <c r="J122" s="148"/>
      <c r="K122" s="148"/>
      <c r="L122" s="149">
        <f>ROUND(SUM(N88+N114),2)</f>
        <v>0</v>
      </c>
      <c r="M122" s="149"/>
      <c r="N122" s="149"/>
      <c r="O122" s="149"/>
      <c r="P122" s="149"/>
      <c r="Q122" s="149"/>
      <c r="R122" s="49"/>
      <c r="T122" s="168"/>
      <c r="U122" s="168"/>
    </row>
    <row r="123" s="1" customFormat="1" ht="6.96" customHeight="1">
      <c r="B123" s="76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8"/>
      <c r="T123" s="168"/>
      <c r="U123" s="168"/>
    </row>
    <row r="127" s="1" customFormat="1" ht="6.96" customHeight="1">
      <c r="B127" s="79"/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1"/>
    </row>
    <row r="128" s="1" customFormat="1" ht="36.96" customHeight="1">
      <c r="B128" s="47"/>
      <c r="C128" s="28" t="s">
        <v>148</v>
      </c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9"/>
    </row>
    <row r="129" s="1" customFormat="1" ht="6.96" customHeight="1"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9"/>
    </row>
    <row r="130" s="1" customFormat="1" ht="30" customHeight="1">
      <c r="B130" s="47"/>
      <c r="C130" s="39" t="s">
        <v>19</v>
      </c>
      <c r="D130" s="48"/>
      <c r="E130" s="48"/>
      <c r="F130" s="152" t="str">
        <f>F6</f>
        <v>ZŠ UL.5.KVĚTNA - OPTIMALIZACE VYUŽITÍ PROSTORU</v>
      </c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48"/>
      <c r="R130" s="49"/>
    </row>
    <row r="131" s="1" customFormat="1" ht="36.96" customHeight="1">
      <c r="B131" s="47"/>
      <c r="C131" s="86" t="s">
        <v>108</v>
      </c>
      <c r="D131" s="48"/>
      <c r="E131" s="48"/>
      <c r="F131" s="88" t="str">
        <f>F7</f>
        <v>SO1 - OPTIMALIZACE VYUŽITÍ PROSTORU</v>
      </c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9"/>
    </row>
    <row r="132" s="1" customFormat="1" ht="6.96" customHeight="1"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9"/>
    </row>
    <row r="133" s="1" customFormat="1" ht="18" customHeight="1">
      <c r="B133" s="47"/>
      <c r="C133" s="39" t="s">
        <v>26</v>
      </c>
      <c r="D133" s="48"/>
      <c r="E133" s="48"/>
      <c r="F133" s="34" t="str">
        <f>F9</f>
        <v>LIBEREC</v>
      </c>
      <c r="G133" s="48"/>
      <c r="H133" s="48"/>
      <c r="I133" s="48"/>
      <c r="J133" s="48"/>
      <c r="K133" s="39" t="s">
        <v>28</v>
      </c>
      <c r="L133" s="48"/>
      <c r="M133" s="91" t="str">
        <f>IF(O9="","",O9)</f>
        <v>20. 4. 2018</v>
      </c>
      <c r="N133" s="91"/>
      <c r="O133" s="91"/>
      <c r="P133" s="91"/>
      <c r="Q133" s="48"/>
      <c r="R133" s="49"/>
    </row>
    <row r="134" s="1" customFormat="1" ht="6.96" customHeight="1"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9"/>
    </row>
    <row r="135" s="1" customFormat="1">
      <c r="B135" s="47"/>
      <c r="C135" s="39" t="s">
        <v>32</v>
      </c>
      <c r="D135" s="48"/>
      <c r="E135" s="48"/>
      <c r="F135" s="34" t="str">
        <f>E12</f>
        <v>STATUTÁRNÍ MĚSTO LIBEREC, NÁM.Dr.E.BENEŠE 1</v>
      </c>
      <c r="G135" s="48"/>
      <c r="H135" s="48"/>
      <c r="I135" s="48"/>
      <c r="J135" s="48"/>
      <c r="K135" s="39" t="s">
        <v>38</v>
      </c>
      <c r="L135" s="48"/>
      <c r="M135" s="34" t="str">
        <f>E18</f>
        <v>ING.JANA HŮLKOVÁ - LIBEREC</v>
      </c>
      <c r="N135" s="34"/>
      <c r="O135" s="34"/>
      <c r="P135" s="34"/>
      <c r="Q135" s="34"/>
      <c r="R135" s="49"/>
    </row>
    <row r="136" s="1" customFormat="1" ht="14.4" customHeight="1">
      <c r="B136" s="47"/>
      <c r="C136" s="39" t="s">
        <v>36</v>
      </c>
      <c r="D136" s="48"/>
      <c r="E136" s="48"/>
      <c r="F136" s="34" t="str">
        <f>IF(E15="","",E15)</f>
        <v>Vyplň údaj</v>
      </c>
      <c r="G136" s="48"/>
      <c r="H136" s="48"/>
      <c r="I136" s="48"/>
      <c r="J136" s="48"/>
      <c r="K136" s="39" t="s">
        <v>41</v>
      </c>
      <c r="L136" s="48"/>
      <c r="M136" s="34" t="str">
        <f>E21</f>
        <v>J.VYDROVÁ</v>
      </c>
      <c r="N136" s="34"/>
      <c r="O136" s="34"/>
      <c r="P136" s="34"/>
      <c r="Q136" s="34"/>
      <c r="R136" s="49"/>
    </row>
    <row r="137" s="1" customFormat="1" ht="10.32" customHeight="1"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9"/>
    </row>
    <row r="138" s="8" customFormat="1" ht="29.28" customHeight="1">
      <c r="B138" s="192"/>
      <c r="C138" s="193" t="s">
        <v>149</v>
      </c>
      <c r="D138" s="194" t="s">
        <v>150</v>
      </c>
      <c r="E138" s="194" t="s">
        <v>65</v>
      </c>
      <c r="F138" s="194" t="s">
        <v>151</v>
      </c>
      <c r="G138" s="194"/>
      <c r="H138" s="194"/>
      <c r="I138" s="194"/>
      <c r="J138" s="194" t="s">
        <v>152</v>
      </c>
      <c r="K138" s="194" t="s">
        <v>153</v>
      </c>
      <c r="L138" s="194" t="s">
        <v>154</v>
      </c>
      <c r="M138" s="194"/>
      <c r="N138" s="194" t="s">
        <v>113</v>
      </c>
      <c r="O138" s="194"/>
      <c r="P138" s="194"/>
      <c r="Q138" s="195"/>
      <c r="R138" s="196"/>
      <c r="T138" s="107" t="s">
        <v>155</v>
      </c>
      <c r="U138" s="108" t="s">
        <v>47</v>
      </c>
      <c r="V138" s="108" t="s">
        <v>156</v>
      </c>
      <c r="W138" s="108" t="s">
        <v>157</v>
      </c>
      <c r="X138" s="108" t="s">
        <v>158</v>
      </c>
      <c r="Y138" s="108" t="s">
        <v>159</v>
      </c>
      <c r="Z138" s="108" t="s">
        <v>160</v>
      </c>
      <c r="AA138" s="109" t="s">
        <v>161</v>
      </c>
    </row>
    <row r="139" s="1" customFormat="1" ht="29.28" customHeight="1">
      <c r="B139" s="47"/>
      <c r="C139" s="111" t="s">
        <v>110</v>
      </c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197">
        <f>BK139</f>
        <v>0</v>
      </c>
      <c r="O139" s="198"/>
      <c r="P139" s="198"/>
      <c r="Q139" s="198"/>
      <c r="R139" s="49"/>
      <c r="T139" s="110"/>
      <c r="U139" s="68"/>
      <c r="V139" s="68"/>
      <c r="W139" s="199">
        <f>W140+W256+W467+W471</f>
        <v>0</v>
      </c>
      <c r="X139" s="68"/>
      <c r="Y139" s="199">
        <f>Y140+Y256+Y467+Y471</f>
        <v>12.162190369999999</v>
      </c>
      <c r="Z139" s="68"/>
      <c r="AA139" s="200">
        <f>AA140+AA256+AA467+AA471</f>
        <v>33.827202000000007</v>
      </c>
      <c r="AT139" s="23" t="s">
        <v>82</v>
      </c>
      <c r="AU139" s="23" t="s">
        <v>115</v>
      </c>
      <c r="BK139" s="201">
        <f>BK140+BK256+BK467+BK471</f>
        <v>0</v>
      </c>
    </row>
    <row r="140" s="9" customFormat="1" ht="37.44" customHeight="1">
      <c r="B140" s="202"/>
      <c r="C140" s="203"/>
      <c r="D140" s="204" t="s">
        <v>116</v>
      </c>
      <c r="E140" s="204"/>
      <c r="F140" s="204"/>
      <c r="G140" s="204"/>
      <c r="H140" s="204"/>
      <c r="I140" s="204"/>
      <c r="J140" s="204"/>
      <c r="K140" s="204"/>
      <c r="L140" s="204"/>
      <c r="M140" s="204"/>
      <c r="N140" s="205">
        <f>BK140</f>
        <v>0</v>
      </c>
      <c r="O140" s="175"/>
      <c r="P140" s="175"/>
      <c r="Q140" s="175"/>
      <c r="R140" s="206"/>
      <c r="T140" s="207"/>
      <c r="U140" s="203"/>
      <c r="V140" s="203"/>
      <c r="W140" s="208">
        <f>W141+W145+W176+W188+W254</f>
        <v>0</v>
      </c>
      <c r="X140" s="203"/>
      <c r="Y140" s="208">
        <f>Y141+Y145+Y176+Y188+Y254</f>
        <v>9.1119449799999988</v>
      </c>
      <c r="Z140" s="203"/>
      <c r="AA140" s="209">
        <f>AA141+AA145+AA176+AA188+AA254</f>
        <v>32.973572000000004</v>
      </c>
      <c r="AR140" s="210" t="s">
        <v>25</v>
      </c>
      <c r="AT140" s="211" t="s">
        <v>82</v>
      </c>
      <c r="AU140" s="211" t="s">
        <v>83</v>
      </c>
      <c r="AY140" s="210" t="s">
        <v>162</v>
      </c>
      <c r="BK140" s="212">
        <f>BK141+BK145+BK176+BK188+BK254</f>
        <v>0</v>
      </c>
    </row>
    <row r="141" s="9" customFormat="1" ht="19.92" customHeight="1">
      <c r="B141" s="202"/>
      <c r="C141" s="203"/>
      <c r="D141" s="213" t="s">
        <v>117</v>
      </c>
      <c r="E141" s="213"/>
      <c r="F141" s="213"/>
      <c r="G141" s="213"/>
      <c r="H141" s="213"/>
      <c r="I141" s="213"/>
      <c r="J141" s="213"/>
      <c r="K141" s="213"/>
      <c r="L141" s="213"/>
      <c r="M141" s="213"/>
      <c r="N141" s="214">
        <f>BK141</f>
        <v>0</v>
      </c>
      <c r="O141" s="215"/>
      <c r="P141" s="215"/>
      <c r="Q141" s="215"/>
      <c r="R141" s="206"/>
      <c r="T141" s="207"/>
      <c r="U141" s="203"/>
      <c r="V141" s="203"/>
      <c r="W141" s="208">
        <f>SUM(W142:W144)</f>
        <v>0</v>
      </c>
      <c r="X141" s="203"/>
      <c r="Y141" s="208">
        <f>SUM(Y142:Y144)</f>
        <v>0.54782149999999996</v>
      </c>
      <c r="Z141" s="203"/>
      <c r="AA141" s="209">
        <f>SUM(AA142:AA144)</f>
        <v>0</v>
      </c>
      <c r="AR141" s="210" t="s">
        <v>25</v>
      </c>
      <c r="AT141" s="211" t="s">
        <v>82</v>
      </c>
      <c r="AU141" s="211" t="s">
        <v>25</v>
      </c>
      <c r="AY141" s="210" t="s">
        <v>162</v>
      </c>
      <c r="BK141" s="212">
        <f>SUM(BK142:BK144)</f>
        <v>0</v>
      </c>
    </row>
    <row r="142" s="1" customFormat="1" ht="25.5" customHeight="1">
      <c r="B142" s="47"/>
      <c r="C142" s="216" t="s">
        <v>25</v>
      </c>
      <c r="D142" s="216" t="s">
        <v>163</v>
      </c>
      <c r="E142" s="217" t="s">
        <v>164</v>
      </c>
      <c r="F142" s="218" t="s">
        <v>165</v>
      </c>
      <c r="G142" s="218"/>
      <c r="H142" s="218"/>
      <c r="I142" s="218"/>
      <c r="J142" s="219" t="s">
        <v>166</v>
      </c>
      <c r="K142" s="220">
        <v>2.0499999999999998</v>
      </c>
      <c r="L142" s="221">
        <v>0</v>
      </c>
      <c r="M142" s="222"/>
      <c r="N142" s="223">
        <f>ROUND(L142*K142,2)</f>
        <v>0</v>
      </c>
      <c r="O142" s="223"/>
      <c r="P142" s="223"/>
      <c r="Q142" s="223"/>
      <c r="R142" s="49"/>
      <c r="T142" s="224" t="s">
        <v>23</v>
      </c>
      <c r="U142" s="57" t="s">
        <v>48</v>
      </c>
      <c r="V142" s="48"/>
      <c r="W142" s="225">
        <f>V142*K142</f>
        <v>0</v>
      </c>
      <c r="X142" s="225">
        <v>0.26723000000000002</v>
      </c>
      <c r="Y142" s="225">
        <f>X142*K142</f>
        <v>0.54782149999999996</v>
      </c>
      <c r="Z142" s="225">
        <v>0</v>
      </c>
      <c r="AA142" s="226">
        <f>Z142*K142</f>
        <v>0</v>
      </c>
      <c r="AR142" s="23" t="s">
        <v>167</v>
      </c>
      <c r="AT142" s="23" t="s">
        <v>163</v>
      </c>
      <c r="AU142" s="23" t="s">
        <v>106</v>
      </c>
      <c r="AY142" s="23" t="s">
        <v>162</v>
      </c>
      <c r="BE142" s="139">
        <f>IF(U142="základní",N142,0)</f>
        <v>0</v>
      </c>
      <c r="BF142" s="139">
        <f>IF(U142="snížená",N142,0)</f>
        <v>0</v>
      </c>
      <c r="BG142" s="139">
        <f>IF(U142="zákl. přenesená",N142,0)</f>
        <v>0</v>
      </c>
      <c r="BH142" s="139">
        <f>IF(U142="sníž. přenesená",N142,0)</f>
        <v>0</v>
      </c>
      <c r="BI142" s="139">
        <f>IF(U142="nulová",N142,0)</f>
        <v>0</v>
      </c>
      <c r="BJ142" s="23" t="s">
        <v>25</v>
      </c>
      <c r="BK142" s="139">
        <f>ROUND(L142*K142,2)</f>
        <v>0</v>
      </c>
      <c r="BL142" s="23" t="s">
        <v>167</v>
      </c>
      <c r="BM142" s="23" t="s">
        <v>168</v>
      </c>
    </row>
    <row r="143" s="10" customFormat="1" ht="16.5" customHeight="1">
      <c r="B143" s="227"/>
      <c r="C143" s="228"/>
      <c r="D143" s="228"/>
      <c r="E143" s="229" t="s">
        <v>23</v>
      </c>
      <c r="F143" s="230" t="s">
        <v>169</v>
      </c>
      <c r="G143" s="231"/>
      <c r="H143" s="231"/>
      <c r="I143" s="231"/>
      <c r="J143" s="228"/>
      <c r="K143" s="229" t="s">
        <v>23</v>
      </c>
      <c r="L143" s="228"/>
      <c r="M143" s="228"/>
      <c r="N143" s="228"/>
      <c r="O143" s="228"/>
      <c r="P143" s="228"/>
      <c r="Q143" s="228"/>
      <c r="R143" s="232"/>
      <c r="T143" s="233"/>
      <c r="U143" s="228"/>
      <c r="V143" s="228"/>
      <c r="W143" s="228"/>
      <c r="X143" s="228"/>
      <c r="Y143" s="228"/>
      <c r="Z143" s="228"/>
      <c r="AA143" s="234"/>
      <c r="AT143" s="235" t="s">
        <v>170</v>
      </c>
      <c r="AU143" s="235" t="s">
        <v>106</v>
      </c>
      <c r="AV143" s="10" t="s">
        <v>25</v>
      </c>
      <c r="AW143" s="10" t="s">
        <v>40</v>
      </c>
      <c r="AX143" s="10" t="s">
        <v>83</v>
      </c>
      <c r="AY143" s="235" t="s">
        <v>162</v>
      </c>
    </row>
    <row r="144" s="11" customFormat="1" ht="16.5" customHeight="1">
      <c r="B144" s="236"/>
      <c r="C144" s="237"/>
      <c r="D144" s="237"/>
      <c r="E144" s="238" t="s">
        <v>23</v>
      </c>
      <c r="F144" s="239" t="s">
        <v>171</v>
      </c>
      <c r="G144" s="237"/>
      <c r="H144" s="237"/>
      <c r="I144" s="237"/>
      <c r="J144" s="237"/>
      <c r="K144" s="240">
        <v>2.0499999999999998</v>
      </c>
      <c r="L144" s="237"/>
      <c r="M144" s="237"/>
      <c r="N144" s="237"/>
      <c r="O144" s="237"/>
      <c r="P144" s="237"/>
      <c r="Q144" s="237"/>
      <c r="R144" s="241"/>
      <c r="T144" s="242"/>
      <c r="U144" s="237"/>
      <c r="V144" s="237"/>
      <c r="W144" s="237"/>
      <c r="X144" s="237"/>
      <c r="Y144" s="237"/>
      <c r="Z144" s="237"/>
      <c r="AA144" s="243"/>
      <c r="AT144" s="244" t="s">
        <v>170</v>
      </c>
      <c r="AU144" s="244" t="s">
        <v>106</v>
      </c>
      <c r="AV144" s="11" t="s">
        <v>106</v>
      </c>
      <c r="AW144" s="11" t="s">
        <v>40</v>
      </c>
      <c r="AX144" s="11" t="s">
        <v>25</v>
      </c>
      <c r="AY144" s="244" t="s">
        <v>162</v>
      </c>
    </row>
    <row r="145" s="9" customFormat="1" ht="29.88" customHeight="1">
      <c r="B145" s="202"/>
      <c r="C145" s="203"/>
      <c r="D145" s="213" t="s">
        <v>118</v>
      </c>
      <c r="E145" s="213"/>
      <c r="F145" s="213"/>
      <c r="G145" s="213"/>
      <c r="H145" s="213"/>
      <c r="I145" s="213"/>
      <c r="J145" s="213"/>
      <c r="K145" s="213"/>
      <c r="L145" s="213"/>
      <c r="M145" s="213"/>
      <c r="N145" s="214">
        <f>BK145</f>
        <v>0</v>
      </c>
      <c r="O145" s="215"/>
      <c r="P145" s="215"/>
      <c r="Q145" s="215"/>
      <c r="R145" s="206"/>
      <c r="T145" s="207"/>
      <c r="U145" s="203"/>
      <c r="V145" s="203"/>
      <c r="W145" s="208">
        <f>SUM(W146:W175)</f>
        <v>0</v>
      </c>
      <c r="X145" s="203"/>
      <c r="Y145" s="208">
        <f>SUM(Y146:Y175)</f>
        <v>8.5466214799999989</v>
      </c>
      <c r="Z145" s="203"/>
      <c r="AA145" s="209">
        <f>SUM(AA146:AA175)</f>
        <v>0</v>
      </c>
      <c r="AR145" s="210" t="s">
        <v>25</v>
      </c>
      <c r="AT145" s="211" t="s">
        <v>82</v>
      </c>
      <c r="AU145" s="211" t="s">
        <v>25</v>
      </c>
      <c r="AY145" s="210" t="s">
        <v>162</v>
      </c>
      <c r="BK145" s="212">
        <f>SUM(BK146:BK175)</f>
        <v>0</v>
      </c>
    </row>
    <row r="146" s="1" customFormat="1" ht="25.5" customHeight="1">
      <c r="B146" s="47"/>
      <c r="C146" s="216" t="s">
        <v>106</v>
      </c>
      <c r="D146" s="216" t="s">
        <v>163</v>
      </c>
      <c r="E146" s="217" t="s">
        <v>172</v>
      </c>
      <c r="F146" s="218" t="s">
        <v>173</v>
      </c>
      <c r="G146" s="218"/>
      <c r="H146" s="218"/>
      <c r="I146" s="218"/>
      <c r="J146" s="219" t="s">
        <v>166</v>
      </c>
      <c r="K146" s="220">
        <v>103.806</v>
      </c>
      <c r="L146" s="221">
        <v>0</v>
      </c>
      <c r="M146" s="222"/>
      <c r="N146" s="223">
        <f>ROUND(L146*K146,2)</f>
        <v>0</v>
      </c>
      <c r="O146" s="223"/>
      <c r="P146" s="223"/>
      <c r="Q146" s="223"/>
      <c r="R146" s="49"/>
      <c r="T146" s="224" t="s">
        <v>23</v>
      </c>
      <c r="U146" s="57" t="s">
        <v>48</v>
      </c>
      <c r="V146" s="48"/>
      <c r="W146" s="225">
        <f>V146*K146</f>
        <v>0</v>
      </c>
      <c r="X146" s="225">
        <v>0.018380000000000001</v>
      </c>
      <c r="Y146" s="225">
        <f>X146*K146</f>
        <v>1.90795428</v>
      </c>
      <c r="Z146" s="225">
        <v>0</v>
      </c>
      <c r="AA146" s="226">
        <f>Z146*K146</f>
        <v>0</v>
      </c>
      <c r="AR146" s="23" t="s">
        <v>167</v>
      </c>
      <c r="AT146" s="23" t="s">
        <v>163</v>
      </c>
      <c r="AU146" s="23" t="s">
        <v>106</v>
      </c>
      <c r="AY146" s="23" t="s">
        <v>162</v>
      </c>
      <c r="BE146" s="139">
        <f>IF(U146="základní",N146,0)</f>
        <v>0</v>
      </c>
      <c r="BF146" s="139">
        <f>IF(U146="snížená",N146,0)</f>
        <v>0</v>
      </c>
      <c r="BG146" s="139">
        <f>IF(U146="zákl. přenesená",N146,0)</f>
        <v>0</v>
      </c>
      <c r="BH146" s="139">
        <f>IF(U146="sníž. přenesená",N146,0)</f>
        <v>0</v>
      </c>
      <c r="BI146" s="139">
        <f>IF(U146="nulová",N146,0)</f>
        <v>0</v>
      </c>
      <c r="BJ146" s="23" t="s">
        <v>25</v>
      </c>
      <c r="BK146" s="139">
        <f>ROUND(L146*K146,2)</f>
        <v>0</v>
      </c>
      <c r="BL146" s="23" t="s">
        <v>167</v>
      </c>
      <c r="BM146" s="23" t="s">
        <v>174</v>
      </c>
    </row>
    <row r="147" s="10" customFormat="1" ht="16.5" customHeight="1">
      <c r="B147" s="227"/>
      <c r="C147" s="228"/>
      <c r="D147" s="228"/>
      <c r="E147" s="229" t="s">
        <v>23</v>
      </c>
      <c r="F147" s="230" t="s">
        <v>175</v>
      </c>
      <c r="G147" s="231"/>
      <c r="H147" s="231"/>
      <c r="I147" s="231"/>
      <c r="J147" s="228"/>
      <c r="K147" s="229" t="s">
        <v>23</v>
      </c>
      <c r="L147" s="228"/>
      <c r="M147" s="228"/>
      <c r="N147" s="228"/>
      <c r="O147" s="228"/>
      <c r="P147" s="228"/>
      <c r="Q147" s="228"/>
      <c r="R147" s="232"/>
      <c r="T147" s="233"/>
      <c r="U147" s="228"/>
      <c r="V147" s="228"/>
      <c r="W147" s="228"/>
      <c r="X147" s="228"/>
      <c r="Y147" s="228"/>
      <c r="Z147" s="228"/>
      <c r="AA147" s="234"/>
      <c r="AT147" s="235" t="s">
        <v>170</v>
      </c>
      <c r="AU147" s="235" t="s">
        <v>106</v>
      </c>
      <c r="AV147" s="10" t="s">
        <v>25</v>
      </c>
      <c r="AW147" s="10" t="s">
        <v>40</v>
      </c>
      <c r="AX147" s="10" t="s">
        <v>83</v>
      </c>
      <c r="AY147" s="235" t="s">
        <v>162</v>
      </c>
    </row>
    <row r="148" s="11" customFormat="1" ht="16.5" customHeight="1">
      <c r="B148" s="236"/>
      <c r="C148" s="237"/>
      <c r="D148" s="237"/>
      <c r="E148" s="238" t="s">
        <v>23</v>
      </c>
      <c r="F148" s="239" t="s">
        <v>176</v>
      </c>
      <c r="G148" s="237"/>
      <c r="H148" s="237"/>
      <c r="I148" s="237"/>
      <c r="J148" s="237"/>
      <c r="K148" s="240">
        <v>109.92</v>
      </c>
      <c r="L148" s="237"/>
      <c r="M148" s="237"/>
      <c r="N148" s="237"/>
      <c r="O148" s="237"/>
      <c r="P148" s="237"/>
      <c r="Q148" s="237"/>
      <c r="R148" s="241"/>
      <c r="T148" s="242"/>
      <c r="U148" s="237"/>
      <c r="V148" s="237"/>
      <c r="W148" s="237"/>
      <c r="X148" s="237"/>
      <c r="Y148" s="237"/>
      <c r="Z148" s="237"/>
      <c r="AA148" s="243"/>
      <c r="AT148" s="244" t="s">
        <v>170</v>
      </c>
      <c r="AU148" s="244" t="s">
        <v>106</v>
      </c>
      <c r="AV148" s="11" t="s">
        <v>106</v>
      </c>
      <c r="AW148" s="11" t="s">
        <v>40</v>
      </c>
      <c r="AX148" s="11" t="s">
        <v>83</v>
      </c>
      <c r="AY148" s="244" t="s">
        <v>162</v>
      </c>
    </row>
    <row r="149" s="10" customFormat="1" ht="16.5" customHeight="1">
      <c r="B149" s="227"/>
      <c r="C149" s="228"/>
      <c r="D149" s="228"/>
      <c r="E149" s="229" t="s">
        <v>23</v>
      </c>
      <c r="F149" s="245" t="s">
        <v>177</v>
      </c>
      <c r="G149" s="228"/>
      <c r="H149" s="228"/>
      <c r="I149" s="228"/>
      <c r="J149" s="228"/>
      <c r="K149" s="229" t="s">
        <v>23</v>
      </c>
      <c r="L149" s="228"/>
      <c r="M149" s="228"/>
      <c r="N149" s="228"/>
      <c r="O149" s="228"/>
      <c r="P149" s="228"/>
      <c r="Q149" s="228"/>
      <c r="R149" s="232"/>
      <c r="T149" s="233"/>
      <c r="U149" s="228"/>
      <c r="V149" s="228"/>
      <c r="W149" s="228"/>
      <c r="X149" s="228"/>
      <c r="Y149" s="228"/>
      <c r="Z149" s="228"/>
      <c r="AA149" s="234"/>
      <c r="AT149" s="235" t="s">
        <v>170</v>
      </c>
      <c r="AU149" s="235" t="s">
        <v>106</v>
      </c>
      <c r="AV149" s="10" t="s">
        <v>25</v>
      </c>
      <c r="AW149" s="10" t="s">
        <v>40</v>
      </c>
      <c r="AX149" s="10" t="s">
        <v>83</v>
      </c>
      <c r="AY149" s="235" t="s">
        <v>162</v>
      </c>
    </row>
    <row r="150" s="11" customFormat="1" ht="16.5" customHeight="1">
      <c r="B150" s="236"/>
      <c r="C150" s="237"/>
      <c r="D150" s="237"/>
      <c r="E150" s="238" t="s">
        <v>23</v>
      </c>
      <c r="F150" s="239" t="s">
        <v>178</v>
      </c>
      <c r="G150" s="237"/>
      <c r="H150" s="237"/>
      <c r="I150" s="237"/>
      <c r="J150" s="237"/>
      <c r="K150" s="240">
        <v>-2.7000000000000002</v>
      </c>
      <c r="L150" s="237"/>
      <c r="M150" s="237"/>
      <c r="N150" s="237"/>
      <c r="O150" s="237"/>
      <c r="P150" s="237"/>
      <c r="Q150" s="237"/>
      <c r="R150" s="241"/>
      <c r="T150" s="242"/>
      <c r="U150" s="237"/>
      <c r="V150" s="237"/>
      <c r="W150" s="237"/>
      <c r="X150" s="237"/>
      <c r="Y150" s="237"/>
      <c r="Z150" s="237"/>
      <c r="AA150" s="243"/>
      <c r="AT150" s="244" t="s">
        <v>170</v>
      </c>
      <c r="AU150" s="244" t="s">
        <v>106</v>
      </c>
      <c r="AV150" s="11" t="s">
        <v>106</v>
      </c>
      <c r="AW150" s="11" t="s">
        <v>40</v>
      </c>
      <c r="AX150" s="11" t="s">
        <v>83</v>
      </c>
      <c r="AY150" s="244" t="s">
        <v>162</v>
      </c>
    </row>
    <row r="151" s="10" customFormat="1" ht="16.5" customHeight="1">
      <c r="B151" s="227"/>
      <c r="C151" s="228"/>
      <c r="D151" s="228"/>
      <c r="E151" s="229" t="s">
        <v>23</v>
      </c>
      <c r="F151" s="245" t="s">
        <v>179</v>
      </c>
      <c r="G151" s="228"/>
      <c r="H151" s="228"/>
      <c r="I151" s="228"/>
      <c r="J151" s="228"/>
      <c r="K151" s="229" t="s">
        <v>23</v>
      </c>
      <c r="L151" s="228"/>
      <c r="M151" s="228"/>
      <c r="N151" s="228"/>
      <c r="O151" s="228"/>
      <c r="P151" s="228"/>
      <c r="Q151" s="228"/>
      <c r="R151" s="232"/>
      <c r="T151" s="233"/>
      <c r="U151" s="228"/>
      <c r="V151" s="228"/>
      <c r="W151" s="228"/>
      <c r="X151" s="228"/>
      <c r="Y151" s="228"/>
      <c r="Z151" s="228"/>
      <c r="AA151" s="234"/>
      <c r="AT151" s="235" t="s">
        <v>170</v>
      </c>
      <c r="AU151" s="235" t="s">
        <v>106</v>
      </c>
      <c r="AV151" s="10" t="s">
        <v>25</v>
      </c>
      <c r="AW151" s="10" t="s">
        <v>40</v>
      </c>
      <c r="AX151" s="10" t="s">
        <v>83</v>
      </c>
      <c r="AY151" s="235" t="s">
        <v>162</v>
      </c>
    </row>
    <row r="152" s="11" customFormat="1" ht="16.5" customHeight="1">
      <c r="B152" s="236"/>
      <c r="C152" s="237"/>
      <c r="D152" s="237"/>
      <c r="E152" s="238" t="s">
        <v>23</v>
      </c>
      <c r="F152" s="239" t="s">
        <v>180</v>
      </c>
      <c r="G152" s="237"/>
      <c r="H152" s="237"/>
      <c r="I152" s="237"/>
      <c r="J152" s="237"/>
      <c r="K152" s="240">
        <v>-1.7729999999999999</v>
      </c>
      <c r="L152" s="237"/>
      <c r="M152" s="237"/>
      <c r="N152" s="237"/>
      <c r="O152" s="237"/>
      <c r="P152" s="237"/>
      <c r="Q152" s="237"/>
      <c r="R152" s="241"/>
      <c r="T152" s="242"/>
      <c r="U152" s="237"/>
      <c r="V152" s="237"/>
      <c r="W152" s="237"/>
      <c r="X152" s="237"/>
      <c r="Y152" s="237"/>
      <c r="Z152" s="237"/>
      <c r="AA152" s="243"/>
      <c r="AT152" s="244" t="s">
        <v>170</v>
      </c>
      <c r="AU152" s="244" t="s">
        <v>106</v>
      </c>
      <c r="AV152" s="11" t="s">
        <v>106</v>
      </c>
      <c r="AW152" s="11" t="s">
        <v>40</v>
      </c>
      <c r="AX152" s="11" t="s">
        <v>83</v>
      </c>
      <c r="AY152" s="244" t="s">
        <v>162</v>
      </c>
    </row>
    <row r="153" s="11" customFormat="1" ht="16.5" customHeight="1">
      <c r="B153" s="236"/>
      <c r="C153" s="237"/>
      <c r="D153" s="237"/>
      <c r="E153" s="238" t="s">
        <v>23</v>
      </c>
      <c r="F153" s="239" t="s">
        <v>181</v>
      </c>
      <c r="G153" s="237"/>
      <c r="H153" s="237"/>
      <c r="I153" s="237"/>
      <c r="J153" s="237"/>
      <c r="K153" s="240">
        <v>-8.8089999999999993</v>
      </c>
      <c r="L153" s="237"/>
      <c r="M153" s="237"/>
      <c r="N153" s="237"/>
      <c r="O153" s="237"/>
      <c r="P153" s="237"/>
      <c r="Q153" s="237"/>
      <c r="R153" s="241"/>
      <c r="T153" s="242"/>
      <c r="U153" s="237"/>
      <c r="V153" s="237"/>
      <c r="W153" s="237"/>
      <c r="X153" s="237"/>
      <c r="Y153" s="237"/>
      <c r="Z153" s="237"/>
      <c r="AA153" s="243"/>
      <c r="AT153" s="244" t="s">
        <v>170</v>
      </c>
      <c r="AU153" s="244" t="s">
        <v>106</v>
      </c>
      <c r="AV153" s="11" t="s">
        <v>106</v>
      </c>
      <c r="AW153" s="11" t="s">
        <v>40</v>
      </c>
      <c r="AX153" s="11" t="s">
        <v>83</v>
      </c>
      <c r="AY153" s="244" t="s">
        <v>162</v>
      </c>
    </row>
    <row r="154" s="11" customFormat="1" ht="16.5" customHeight="1">
      <c r="B154" s="236"/>
      <c r="C154" s="237"/>
      <c r="D154" s="237"/>
      <c r="E154" s="238" t="s">
        <v>23</v>
      </c>
      <c r="F154" s="239" t="s">
        <v>182</v>
      </c>
      <c r="G154" s="237"/>
      <c r="H154" s="237"/>
      <c r="I154" s="237"/>
      <c r="J154" s="237"/>
      <c r="K154" s="240">
        <v>-14.757999999999999</v>
      </c>
      <c r="L154" s="237"/>
      <c r="M154" s="237"/>
      <c r="N154" s="237"/>
      <c r="O154" s="237"/>
      <c r="P154" s="237"/>
      <c r="Q154" s="237"/>
      <c r="R154" s="241"/>
      <c r="T154" s="242"/>
      <c r="U154" s="237"/>
      <c r="V154" s="237"/>
      <c r="W154" s="237"/>
      <c r="X154" s="237"/>
      <c r="Y154" s="237"/>
      <c r="Z154" s="237"/>
      <c r="AA154" s="243"/>
      <c r="AT154" s="244" t="s">
        <v>170</v>
      </c>
      <c r="AU154" s="244" t="s">
        <v>106</v>
      </c>
      <c r="AV154" s="11" t="s">
        <v>106</v>
      </c>
      <c r="AW154" s="11" t="s">
        <v>40</v>
      </c>
      <c r="AX154" s="11" t="s">
        <v>83</v>
      </c>
      <c r="AY154" s="244" t="s">
        <v>162</v>
      </c>
    </row>
    <row r="155" s="10" customFormat="1" ht="16.5" customHeight="1">
      <c r="B155" s="227"/>
      <c r="C155" s="228"/>
      <c r="D155" s="228"/>
      <c r="E155" s="229" t="s">
        <v>23</v>
      </c>
      <c r="F155" s="245" t="s">
        <v>183</v>
      </c>
      <c r="G155" s="228"/>
      <c r="H155" s="228"/>
      <c r="I155" s="228"/>
      <c r="J155" s="228"/>
      <c r="K155" s="229" t="s">
        <v>23</v>
      </c>
      <c r="L155" s="228"/>
      <c r="M155" s="228"/>
      <c r="N155" s="228"/>
      <c r="O155" s="228"/>
      <c r="P155" s="228"/>
      <c r="Q155" s="228"/>
      <c r="R155" s="232"/>
      <c r="T155" s="233"/>
      <c r="U155" s="228"/>
      <c r="V155" s="228"/>
      <c r="W155" s="228"/>
      <c r="X155" s="228"/>
      <c r="Y155" s="228"/>
      <c r="Z155" s="228"/>
      <c r="AA155" s="234"/>
      <c r="AT155" s="235" t="s">
        <v>170</v>
      </c>
      <c r="AU155" s="235" t="s">
        <v>106</v>
      </c>
      <c r="AV155" s="10" t="s">
        <v>25</v>
      </c>
      <c r="AW155" s="10" t="s">
        <v>40</v>
      </c>
      <c r="AX155" s="10" t="s">
        <v>83</v>
      </c>
      <c r="AY155" s="235" t="s">
        <v>162</v>
      </c>
    </row>
    <row r="156" s="11" customFormat="1" ht="16.5" customHeight="1">
      <c r="B156" s="236"/>
      <c r="C156" s="237"/>
      <c r="D156" s="237"/>
      <c r="E156" s="238" t="s">
        <v>23</v>
      </c>
      <c r="F156" s="239" t="s">
        <v>184</v>
      </c>
      <c r="G156" s="237"/>
      <c r="H156" s="237"/>
      <c r="I156" s="237"/>
      <c r="J156" s="237"/>
      <c r="K156" s="240">
        <v>7.9859999999999998</v>
      </c>
      <c r="L156" s="237"/>
      <c r="M156" s="237"/>
      <c r="N156" s="237"/>
      <c r="O156" s="237"/>
      <c r="P156" s="237"/>
      <c r="Q156" s="237"/>
      <c r="R156" s="241"/>
      <c r="T156" s="242"/>
      <c r="U156" s="237"/>
      <c r="V156" s="237"/>
      <c r="W156" s="237"/>
      <c r="X156" s="237"/>
      <c r="Y156" s="237"/>
      <c r="Z156" s="237"/>
      <c r="AA156" s="243"/>
      <c r="AT156" s="244" t="s">
        <v>170</v>
      </c>
      <c r="AU156" s="244" t="s">
        <v>106</v>
      </c>
      <c r="AV156" s="11" t="s">
        <v>106</v>
      </c>
      <c r="AW156" s="11" t="s">
        <v>40</v>
      </c>
      <c r="AX156" s="11" t="s">
        <v>83</v>
      </c>
      <c r="AY156" s="244" t="s">
        <v>162</v>
      </c>
    </row>
    <row r="157" s="11" customFormat="1" ht="16.5" customHeight="1">
      <c r="B157" s="236"/>
      <c r="C157" s="237"/>
      <c r="D157" s="237"/>
      <c r="E157" s="238" t="s">
        <v>23</v>
      </c>
      <c r="F157" s="239" t="s">
        <v>185</v>
      </c>
      <c r="G157" s="237"/>
      <c r="H157" s="237"/>
      <c r="I157" s="237"/>
      <c r="J157" s="237"/>
      <c r="K157" s="240">
        <v>12.276</v>
      </c>
      <c r="L157" s="237"/>
      <c r="M157" s="237"/>
      <c r="N157" s="237"/>
      <c r="O157" s="237"/>
      <c r="P157" s="237"/>
      <c r="Q157" s="237"/>
      <c r="R157" s="241"/>
      <c r="T157" s="242"/>
      <c r="U157" s="237"/>
      <c r="V157" s="237"/>
      <c r="W157" s="237"/>
      <c r="X157" s="237"/>
      <c r="Y157" s="237"/>
      <c r="Z157" s="237"/>
      <c r="AA157" s="243"/>
      <c r="AT157" s="244" t="s">
        <v>170</v>
      </c>
      <c r="AU157" s="244" t="s">
        <v>106</v>
      </c>
      <c r="AV157" s="11" t="s">
        <v>106</v>
      </c>
      <c r="AW157" s="11" t="s">
        <v>40</v>
      </c>
      <c r="AX157" s="11" t="s">
        <v>83</v>
      </c>
      <c r="AY157" s="244" t="s">
        <v>162</v>
      </c>
    </row>
    <row r="158" s="11" customFormat="1" ht="16.5" customHeight="1">
      <c r="B158" s="236"/>
      <c r="C158" s="237"/>
      <c r="D158" s="237"/>
      <c r="E158" s="238" t="s">
        <v>23</v>
      </c>
      <c r="F158" s="239" t="s">
        <v>186</v>
      </c>
      <c r="G158" s="237"/>
      <c r="H158" s="237"/>
      <c r="I158" s="237"/>
      <c r="J158" s="237"/>
      <c r="K158" s="240">
        <v>1.6639999999999999</v>
      </c>
      <c r="L158" s="237"/>
      <c r="M158" s="237"/>
      <c r="N158" s="237"/>
      <c r="O158" s="237"/>
      <c r="P158" s="237"/>
      <c r="Q158" s="237"/>
      <c r="R158" s="241"/>
      <c r="T158" s="242"/>
      <c r="U158" s="237"/>
      <c r="V158" s="237"/>
      <c r="W158" s="237"/>
      <c r="X158" s="237"/>
      <c r="Y158" s="237"/>
      <c r="Z158" s="237"/>
      <c r="AA158" s="243"/>
      <c r="AT158" s="244" t="s">
        <v>170</v>
      </c>
      <c r="AU158" s="244" t="s">
        <v>106</v>
      </c>
      <c r="AV158" s="11" t="s">
        <v>106</v>
      </c>
      <c r="AW158" s="11" t="s">
        <v>40</v>
      </c>
      <c r="AX158" s="11" t="s">
        <v>83</v>
      </c>
      <c r="AY158" s="244" t="s">
        <v>162</v>
      </c>
    </row>
    <row r="159" s="12" customFormat="1" ht="16.5" customHeight="1">
      <c r="B159" s="246"/>
      <c r="C159" s="247"/>
      <c r="D159" s="247"/>
      <c r="E159" s="248" t="s">
        <v>23</v>
      </c>
      <c r="F159" s="249" t="s">
        <v>187</v>
      </c>
      <c r="G159" s="247"/>
      <c r="H159" s="247"/>
      <c r="I159" s="247"/>
      <c r="J159" s="247"/>
      <c r="K159" s="250">
        <v>103.806</v>
      </c>
      <c r="L159" s="247"/>
      <c r="M159" s="247"/>
      <c r="N159" s="247"/>
      <c r="O159" s="247"/>
      <c r="P159" s="247"/>
      <c r="Q159" s="247"/>
      <c r="R159" s="251"/>
      <c r="T159" s="252"/>
      <c r="U159" s="247"/>
      <c r="V159" s="247"/>
      <c r="W159" s="247"/>
      <c r="X159" s="247"/>
      <c r="Y159" s="247"/>
      <c r="Z159" s="247"/>
      <c r="AA159" s="253"/>
      <c r="AT159" s="254" t="s">
        <v>170</v>
      </c>
      <c r="AU159" s="254" t="s">
        <v>106</v>
      </c>
      <c r="AV159" s="12" t="s">
        <v>167</v>
      </c>
      <c r="AW159" s="12" t="s">
        <v>40</v>
      </c>
      <c r="AX159" s="12" t="s">
        <v>25</v>
      </c>
      <c r="AY159" s="254" t="s">
        <v>162</v>
      </c>
    </row>
    <row r="160" s="1" customFormat="1" ht="25.5" customHeight="1">
      <c r="B160" s="47"/>
      <c r="C160" s="216" t="s">
        <v>188</v>
      </c>
      <c r="D160" s="216" t="s">
        <v>163</v>
      </c>
      <c r="E160" s="217" t="s">
        <v>189</v>
      </c>
      <c r="F160" s="218" t="s">
        <v>190</v>
      </c>
      <c r="G160" s="218"/>
      <c r="H160" s="218"/>
      <c r="I160" s="218"/>
      <c r="J160" s="219" t="s">
        <v>166</v>
      </c>
      <c r="K160" s="220">
        <v>4.8600000000000003</v>
      </c>
      <c r="L160" s="221">
        <v>0</v>
      </c>
      <c r="M160" s="222"/>
      <c r="N160" s="223">
        <f>ROUND(L160*K160,2)</f>
        <v>0</v>
      </c>
      <c r="O160" s="223"/>
      <c r="P160" s="223"/>
      <c r="Q160" s="223"/>
      <c r="R160" s="49"/>
      <c r="T160" s="224" t="s">
        <v>23</v>
      </c>
      <c r="U160" s="57" t="s">
        <v>48</v>
      </c>
      <c r="V160" s="48"/>
      <c r="W160" s="225">
        <f>V160*K160</f>
        <v>0</v>
      </c>
      <c r="X160" s="225">
        <v>0.041529999999999997</v>
      </c>
      <c r="Y160" s="225">
        <f>X160*K160</f>
        <v>0.20183580000000001</v>
      </c>
      <c r="Z160" s="225">
        <v>0</v>
      </c>
      <c r="AA160" s="226">
        <f>Z160*K160</f>
        <v>0</v>
      </c>
      <c r="AR160" s="23" t="s">
        <v>167</v>
      </c>
      <c r="AT160" s="23" t="s">
        <v>163</v>
      </c>
      <c r="AU160" s="23" t="s">
        <v>106</v>
      </c>
      <c r="AY160" s="23" t="s">
        <v>162</v>
      </c>
      <c r="BE160" s="139">
        <f>IF(U160="základní",N160,0)</f>
        <v>0</v>
      </c>
      <c r="BF160" s="139">
        <f>IF(U160="snížená",N160,0)</f>
        <v>0</v>
      </c>
      <c r="BG160" s="139">
        <f>IF(U160="zákl. přenesená",N160,0)</f>
        <v>0</v>
      </c>
      <c r="BH160" s="139">
        <f>IF(U160="sníž. přenesená",N160,0)</f>
        <v>0</v>
      </c>
      <c r="BI160" s="139">
        <f>IF(U160="nulová",N160,0)</f>
        <v>0</v>
      </c>
      <c r="BJ160" s="23" t="s">
        <v>25</v>
      </c>
      <c r="BK160" s="139">
        <f>ROUND(L160*K160,2)</f>
        <v>0</v>
      </c>
      <c r="BL160" s="23" t="s">
        <v>167</v>
      </c>
      <c r="BM160" s="23" t="s">
        <v>191</v>
      </c>
    </row>
    <row r="161" s="10" customFormat="1" ht="16.5" customHeight="1">
      <c r="B161" s="227"/>
      <c r="C161" s="228"/>
      <c r="D161" s="228"/>
      <c r="E161" s="229" t="s">
        <v>23</v>
      </c>
      <c r="F161" s="230" t="s">
        <v>192</v>
      </c>
      <c r="G161" s="231"/>
      <c r="H161" s="231"/>
      <c r="I161" s="231"/>
      <c r="J161" s="228"/>
      <c r="K161" s="229" t="s">
        <v>23</v>
      </c>
      <c r="L161" s="228"/>
      <c r="M161" s="228"/>
      <c r="N161" s="228"/>
      <c r="O161" s="228"/>
      <c r="P161" s="228"/>
      <c r="Q161" s="228"/>
      <c r="R161" s="232"/>
      <c r="T161" s="233"/>
      <c r="U161" s="228"/>
      <c r="V161" s="228"/>
      <c r="W161" s="228"/>
      <c r="X161" s="228"/>
      <c r="Y161" s="228"/>
      <c r="Z161" s="228"/>
      <c r="AA161" s="234"/>
      <c r="AT161" s="235" t="s">
        <v>170</v>
      </c>
      <c r="AU161" s="235" t="s">
        <v>106</v>
      </c>
      <c r="AV161" s="10" t="s">
        <v>25</v>
      </c>
      <c r="AW161" s="10" t="s">
        <v>40</v>
      </c>
      <c r="AX161" s="10" t="s">
        <v>83</v>
      </c>
      <c r="AY161" s="235" t="s">
        <v>162</v>
      </c>
    </row>
    <row r="162" s="11" customFormat="1" ht="16.5" customHeight="1">
      <c r="B162" s="236"/>
      <c r="C162" s="237"/>
      <c r="D162" s="237"/>
      <c r="E162" s="238" t="s">
        <v>23</v>
      </c>
      <c r="F162" s="239" t="s">
        <v>193</v>
      </c>
      <c r="G162" s="237"/>
      <c r="H162" s="237"/>
      <c r="I162" s="237"/>
      <c r="J162" s="237"/>
      <c r="K162" s="240">
        <v>4.8600000000000003</v>
      </c>
      <c r="L162" s="237"/>
      <c r="M162" s="237"/>
      <c r="N162" s="237"/>
      <c r="O162" s="237"/>
      <c r="P162" s="237"/>
      <c r="Q162" s="237"/>
      <c r="R162" s="241"/>
      <c r="T162" s="242"/>
      <c r="U162" s="237"/>
      <c r="V162" s="237"/>
      <c r="W162" s="237"/>
      <c r="X162" s="237"/>
      <c r="Y162" s="237"/>
      <c r="Z162" s="237"/>
      <c r="AA162" s="243"/>
      <c r="AT162" s="244" t="s">
        <v>170</v>
      </c>
      <c r="AU162" s="244" t="s">
        <v>106</v>
      </c>
      <c r="AV162" s="11" t="s">
        <v>106</v>
      </c>
      <c r="AW162" s="11" t="s">
        <v>40</v>
      </c>
      <c r="AX162" s="11" t="s">
        <v>25</v>
      </c>
      <c r="AY162" s="244" t="s">
        <v>162</v>
      </c>
    </row>
    <row r="163" s="1" customFormat="1" ht="25.5" customHeight="1">
      <c r="B163" s="47"/>
      <c r="C163" s="216" t="s">
        <v>167</v>
      </c>
      <c r="D163" s="216" t="s">
        <v>163</v>
      </c>
      <c r="E163" s="217" t="s">
        <v>194</v>
      </c>
      <c r="F163" s="218" t="s">
        <v>195</v>
      </c>
      <c r="G163" s="218"/>
      <c r="H163" s="218"/>
      <c r="I163" s="218"/>
      <c r="J163" s="219" t="s">
        <v>166</v>
      </c>
      <c r="K163" s="220">
        <v>5.1849999999999996</v>
      </c>
      <c r="L163" s="221">
        <v>0</v>
      </c>
      <c r="M163" s="222"/>
      <c r="N163" s="223">
        <f>ROUND(L163*K163,2)</f>
        <v>0</v>
      </c>
      <c r="O163" s="223"/>
      <c r="P163" s="223"/>
      <c r="Q163" s="223"/>
      <c r="R163" s="49"/>
      <c r="T163" s="224" t="s">
        <v>23</v>
      </c>
      <c r="U163" s="57" t="s">
        <v>48</v>
      </c>
      <c r="V163" s="48"/>
      <c r="W163" s="225">
        <f>V163*K163</f>
        <v>0</v>
      </c>
      <c r="X163" s="225">
        <v>0.033579999999999999</v>
      </c>
      <c r="Y163" s="225">
        <f>X163*K163</f>
        <v>0.17411229999999997</v>
      </c>
      <c r="Z163" s="225">
        <v>0</v>
      </c>
      <c r="AA163" s="226">
        <f>Z163*K163</f>
        <v>0</v>
      </c>
      <c r="AR163" s="23" t="s">
        <v>167</v>
      </c>
      <c r="AT163" s="23" t="s">
        <v>163</v>
      </c>
      <c r="AU163" s="23" t="s">
        <v>106</v>
      </c>
      <c r="AY163" s="23" t="s">
        <v>162</v>
      </c>
      <c r="BE163" s="139">
        <f>IF(U163="základní",N163,0)</f>
        <v>0</v>
      </c>
      <c r="BF163" s="139">
        <f>IF(U163="snížená",N163,0)</f>
        <v>0</v>
      </c>
      <c r="BG163" s="139">
        <f>IF(U163="zákl. přenesená",N163,0)</f>
        <v>0</v>
      </c>
      <c r="BH163" s="139">
        <f>IF(U163="sníž. přenesená",N163,0)</f>
        <v>0</v>
      </c>
      <c r="BI163" s="139">
        <f>IF(U163="nulová",N163,0)</f>
        <v>0</v>
      </c>
      <c r="BJ163" s="23" t="s">
        <v>25</v>
      </c>
      <c r="BK163" s="139">
        <f>ROUND(L163*K163,2)</f>
        <v>0</v>
      </c>
      <c r="BL163" s="23" t="s">
        <v>167</v>
      </c>
      <c r="BM163" s="23" t="s">
        <v>196</v>
      </c>
    </row>
    <row r="164" s="10" customFormat="1" ht="16.5" customHeight="1">
      <c r="B164" s="227"/>
      <c r="C164" s="228"/>
      <c r="D164" s="228"/>
      <c r="E164" s="229" t="s">
        <v>23</v>
      </c>
      <c r="F164" s="230" t="s">
        <v>197</v>
      </c>
      <c r="G164" s="231"/>
      <c r="H164" s="231"/>
      <c r="I164" s="231"/>
      <c r="J164" s="228"/>
      <c r="K164" s="229" t="s">
        <v>23</v>
      </c>
      <c r="L164" s="228"/>
      <c r="M164" s="228"/>
      <c r="N164" s="228"/>
      <c r="O164" s="228"/>
      <c r="P164" s="228"/>
      <c r="Q164" s="228"/>
      <c r="R164" s="232"/>
      <c r="T164" s="233"/>
      <c r="U164" s="228"/>
      <c r="V164" s="228"/>
      <c r="W164" s="228"/>
      <c r="X164" s="228"/>
      <c r="Y164" s="228"/>
      <c r="Z164" s="228"/>
      <c r="AA164" s="234"/>
      <c r="AT164" s="235" t="s">
        <v>170</v>
      </c>
      <c r="AU164" s="235" t="s">
        <v>106</v>
      </c>
      <c r="AV164" s="10" t="s">
        <v>25</v>
      </c>
      <c r="AW164" s="10" t="s">
        <v>40</v>
      </c>
      <c r="AX164" s="10" t="s">
        <v>83</v>
      </c>
      <c r="AY164" s="235" t="s">
        <v>162</v>
      </c>
    </row>
    <row r="165" s="11" customFormat="1" ht="16.5" customHeight="1">
      <c r="B165" s="236"/>
      <c r="C165" s="237"/>
      <c r="D165" s="237"/>
      <c r="E165" s="238" t="s">
        <v>23</v>
      </c>
      <c r="F165" s="239" t="s">
        <v>198</v>
      </c>
      <c r="G165" s="237"/>
      <c r="H165" s="237"/>
      <c r="I165" s="237"/>
      <c r="J165" s="237"/>
      <c r="K165" s="240">
        <v>5.1849999999999996</v>
      </c>
      <c r="L165" s="237"/>
      <c r="M165" s="237"/>
      <c r="N165" s="237"/>
      <c r="O165" s="237"/>
      <c r="P165" s="237"/>
      <c r="Q165" s="237"/>
      <c r="R165" s="241"/>
      <c r="T165" s="242"/>
      <c r="U165" s="237"/>
      <c r="V165" s="237"/>
      <c r="W165" s="237"/>
      <c r="X165" s="237"/>
      <c r="Y165" s="237"/>
      <c r="Z165" s="237"/>
      <c r="AA165" s="243"/>
      <c r="AT165" s="244" t="s">
        <v>170</v>
      </c>
      <c r="AU165" s="244" t="s">
        <v>106</v>
      </c>
      <c r="AV165" s="11" t="s">
        <v>106</v>
      </c>
      <c r="AW165" s="11" t="s">
        <v>40</v>
      </c>
      <c r="AX165" s="11" t="s">
        <v>25</v>
      </c>
      <c r="AY165" s="244" t="s">
        <v>162</v>
      </c>
    </row>
    <row r="166" s="1" customFormat="1" ht="25.5" customHeight="1">
      <c r="B166" s="47"/>
      <c r="C166" s="216" t="s">
        <v>199</v>
      </c>
      <c r="D166" s="216" t="s">
        <v>163</v>
      </c>
      <c r="E166" s="217" t="s">
        <v>200</v>
      </c>
      <c r="F166" s="218" t="s">
        <v>201</v>
      </c>
      <c r="G166" s="218"/>
      <c r="H166" s="218"/>
      <c r="I166" s="218"/>
      <c r="J166" s="219" t="s">
        <v>166</v>
      </c>
      <c r="K166" s="220">
        <v>2.7000000000000002</v>
      </c>
      <c r="L166" s="221">
        <v>0</v>
      </c>
      <c r="M166" s="222"/>
      <c r="N166" s="223">
        <f>ROUND(L166*K166,2)</f>
        <v>0</v>
      </c>
      <c r="O166" s="223"/>
      <c r="P166" s="223"/>
      <c r="Q166" s="223"/>
      <c r="R166" s="49"/>
      <c r="T166" s="224" t="s">
        <v>23</v>
      </c>
      <c r="U166" s="57" t="s">
        <v>48</v>
      </c>
      <c r="V166" s="48"/>
      <c r="W166" s="225">
        <f>V166*K166</f>
        <v>0</v>
      </c>
      <c r="X166" s="225">
        <v>0.021000000000000001</v>
      </c>
      <c r="Y166" s="225">
        <f>X166*K166</f>
        <v>0.056700000000000007</v>
      </c>
      <c r="Z166" s="225">
        <v>0</v>
      </c>
      <c r="AA166" s="226">
        <f>Z166*K166</f>
        <v>0</v>
      </c>
      <c r="AR166" s="23" t="s">
        <v>167</v>
      </c>
      <c r="AT166" s="23" t="s">
        <v>163</v>
      </c>
      <c r="AU166" s="23" t="s">
        <v>106</v>
      </c>
      <c r="AY166" s="23" t="s">
        <v>162</v>
      </c>
      <c r="BE166" s="139">
        <f>IF(U166="základní",N166,0)</f>
        <v>0</v>
      </c>
      <c r="BF166" s="139">
        <f>IF(U166="snížená",N166,0)</f>
        <v>0</v>
      </c>
      <c r="BG166" s="139">
        <f>IF(U166="zákl. přenesená",N166,0)</f>
        <v>0</v>
      </c>
      <c r="BH166" s="139">
        <f>IF(U166="sníž. přenesená",N166,0)</f>
        <v>0</v>
      </c>
      <c r="BI166" s="139">
        <f>IF(U166="nulová",N166,0)</f>
        <v>0</v>
      </c>
      <c r="BJ166" s="23" t="s">
        <v>25</v>
      </c>
      <c r="BK166" s="139">
        <f>ROUND(L166*K166,2)</f>
        <v>0</v>
      </c>
      <c r="BL166" s="23" t="s">
        <v>167</v>
      </c>
      <c r="BM166" s="23" t="s">
        <v>202</v>
      </c>
    </row>
    <row r="167" s="10" customFormat="1" ht="16.5" customHeight="1">
      <c r="B167" s="227"/>
      <c r="C167" s="228"/>
      <c r="D167" s="228"/>
      <c r="E167" s="229" t="s">
        <v>23</v>
      </c>
      <c r="F167" s="230" t="s">
        <v>203</v>
      </c>
      <c r="G167" s="231"/>
      <c r="H167" s="231"/>
      <c r="I167" s="231"/>
      <c r="J167" s="228"/>
      <c r="K167" s="229" t="s">
        <v>23</v>
      </c>
      <c r="L167" s="228"/>
      <c r="M167" s="228"/>
      <c r="N167" s="228"/>
      <c r="O167" s="228"/>
      <c r="P167" s="228"/>
      <c r="Q167" s="228"/>
      <c r="R167" s="232"/>
      <c r="T167" s="233"/>
      <c r="U167" s="228"/>
      <c r="V167" s="228"/>
      <c r="W167" s="228"/>
      <c r="X167" s="228"/>
      <c r="Y167" s="228"/>
      <c r="Z167" s="228"/>
      <c r="AA167" s="234"/>
      <c r="AT167" s="235" t="s">
        <v>170</v>
      </c>
      <c r="AU167" s="235" t="s">
        <v>106</v>
      </c>
      <c r="AV167" s="10" t="s">
        <v>25</v>
      </c>
      <c r="AW167" s="10" t="s">
        <v>40</v>
      </c>
      <c r="AX167" s="10" t="s">
        <v>83</v>
      </c>
      <c r="AY167" s="235" t="s">
        <v>162</v>
      </c>
    </row>
    <row r="168" s="11" customFormat="1" ht="16.5" customHeight="1">
      <c r="B168" s="236"/>
      <c r="C168" s="237"/>
      <c r="D168" s="237"/>
      <c r="E168" s="238" t="s">
        <v>23</v>
      </c>
      <c r="F168" s="239" t="s">
        <v>204</v>
      </c>
      <c r="G168" s="237"/>
      <c r="H168" s="237"/>
      <c r="I168" s="237"/>
      <c r="J168" s="237"/>
      <c r="K168" s="240">
        <v>2.7000000000000002</v>
      </c>
      <c r="L168" s="237"/>
      <c r="M168" s="237"/>
      <c r="N168" s="237"/>
      <c r="O168" s="237"/>
      <c r="P168" s="237"/>
      <c r="Q168" s="237"/>
      <c r="R168" s="241"/>
      <c r="T168" s="242"/>
      <c r="U168" s="237"/>
      <c r="V168" s="237"/>
      <c r="W168" s="237"/>
      <c r="X168" s="237"/>
      <c r="Y168" s="237"/>
      <c r="Z168" s="237"/>
      <c r="AA168" s="243"/>
      <c r="AT168" s="244" t="s">
        <v>170</v>
      </c>
      <c r="AU168" s="244" t="s">
        <v>106</v>
      </c>
      <c r="AV168" s="11" t="s">
        <v>106</v>
      </c>
      <c r="AW168" s="11" t="s">
        <v>40</v>
      </c>
      <c r="AX168" s="11" t="s">
        <v>25</v>
      </c>
      <c r="AY168" s="244" t="s">
        <v>162</v>
      </c>
    </row>
    <row r="169" s="1" customFormat="1" ht="25.5" customHeight="1">
      <c r="B169" s="47"/>
      <c r="C169" s="216" t="s">
        <v>205</v>
      </c>
      <c r="D169" s="216" t="s">
        <v>163</v>
      </c>
      <c r="E169" s="217" t="s">
        <v>206</v>
      </c>
      <c r="F169" s="218" t="s">
        <v>207</v>
      </c>
      <c r="G169" s="218"/>
      <c r="H169" s="218"/>
      <c r="I169" s="218"/>
      <c r="J169" s="219" t="s">
        <v>166</v>
      </c>
      <c r="K169" s="220">
        <v>106.506</v>
      </c>
      <c r="L169" s="221">
        <v>0</v>
      </c>
      <c r="M169" s="222"/>
      <c r="N169" s="223">
        <f>ROUND(L169*K169,2)</f>
        <v>0</v>
      </c>
      <c r="O169" s="223"/>
      <c r="P169" s="223"/>
      <c r="Q169" s="223"/>
      <c r="R169" s="49"/>
      <c r="T169" s="224" t="s">
        <v>23</v>
      </c>
      <c r="U169" s="57" t="s">
        <v>48</v>
      </c>
      <c r="V169" s="48"/>
      <c r="W169" s="225">
        <f>V169*K169</f>
        <v>0</v>
      </c>
      <c r="X169" s="225">
        <v>0.0073499999999999998</v>
      </c>
      <c r="Y169" s="225">
        <f>X169*K169</f>
        <v>0.78281909999999999</v>
      </c>
      <c r="Z169" s="225">
        <v>0</v>
      </c>
      <c r="AA169" s="226">
        <f>Z169*K169</f>
        <v>0</v>
      </c>
      <c r="AR169" s="23" t="s">
        <v>167</v>
      </c>
      <c r="AT169" s="23" t="s">
        <v>163</v>
      </c>
      <c r="AU169" s="23" t="s">
        <v>106</v>
      </c>
      <c r="AY169" s="23" t="s">
        <v>162</v>
      </c>
      <c r="BE169" s="139">
        <f>IF(U169="základní",N169,0)</f>
        <v>0</v>
      </c>
      <c r="BF169" s="139">
        <f>IF(U169="snížená",N169,0)</f>
        <v>0</v>
      </c>
      <c r="BG169" s="139">
        <f>IF(U169="zákl. přenesená",N169,0)</f>
        <v>0</v>
      </c>
      <c r="BH169" s="139">
        <f>IF(U169="sníž. přenesená",N169,0)</f>
        <v>0</v>
      </c>
      <c r="BI169" s="139">
        <f>IF(U169="nulová",N169,0)</f>
        <v>0</v>
      </c>
      <c r="BJ169" s="23" t="s">
        <v>25</v>
      </c>
      <c r="BK169" s="139">
        <f>ROUND(L169*K169,2)</f>
        <v>0</v>
      </c>
      <c r="BL169" s="23" t="s">
        <v>167</v>
      </c>
      <c r="BM169" s="23" t="s">
        <v>208</v>
      </c>
    </row>
    <row r="170" s="11" customFormat="1" ht="16.5" customHeight="1">
      <c r="B170" s="236"/>
      <c r="C170" s="237"/>
      <c r="D170" s="237"/>
      <c r="E170" s="238" t="s">
        <v>23</v>
      </c>
      <c r="F170" s="255" t="s">
        <v>209</v>
      </c>
      <c r="G170" s="256"/>
      <c r="H170" s="256"/>
      <c r="I170" s="256"/>
      <c r="J170" s="237"/>
      <c r="K170" s="240">
        <v>106.506</v>
      </c>
      <c r="L170" s="237"/>
      <c r="M170" s="237"/>
      <c r="N170" s="237"/>
      <c r="O170" s="237"/>
      <c r="P170" s="237"/>
      <c r="Q170" s="237"/>
      <c r="R170" s="241"/>
      <c r="T170" s="242"/>
      <c r="U170" s="237"/>
      <c r="V170" s="237"/>
      <c r="W170" s="237"/>
      <c r="X170" s="237"/>
      <c r="Y170" s="237"/>
      <c r="Z170" s="237"/>
      <c r="AA170" s="243"/>
      <c r="AT170" s="244" t="s">
        <v>170</v>
      </c>
      <c r="AU170" s="244" t="s">
        <v>106</v>
      </c>
      <c r="AV170" s="11" t="s">
        <v>106</v>
      </c>
      <c r="AW170" s="11" t="s">
        <v>40</v>
      </c>
      <c r="AX170" s="11" t="s">
        <v>25</v>
      </c>
      <c r="AY170" s="244" t="s">
        <v>162</v>
      </c>
    </row>
    <row r="171" s="1" customFormat="1" ht="25.5" customHeight="1">
      <c r="B171" s="47"/>
      <c r="C171" s="216" t="s">
        <v>210</v>
      </c>
      <c r="D171" s="216" t="s">
        <v>163</v>
      </c>
      <c r="E171" s="217" t="s">
        <v>211</v>
      </c>
      <c r="F171" s="218" t="s">
        <v>212</v>
      </c>
      <c r="G171" s="218"/>
      <c r="H171" s="218"/>
      <c r="I171" s="218"/>
      <c r="J171" s="219" t="s">
        <v>166</v>
      </c>
      <c r="K171" s="220">
        <v>63.840000000000003</v>
      </c>
      <c r="L171" s="221">
        <v>0</v>
      </c>
      <c r="M171" s="222"/>
      <c r="N171" s="223">
        <f>ROUND(L171*K171,2)</f>
        <v>0</v>
      </c>
      <c r="O171" s="223"/>
      <c r="P171" s="223"/>
      <c r="Q171" s="223"/>
      <c r="R171" s="49"/>
      <c r="T171" s="224" t="s">
        <v>23</v>
      </c>
      <c r="U171" s="57" t="s">
        <v>48</v>
      </c>
      <c r="V171" s="48"/>
      <c r="W171" s="225">
        <f>V171*K171</f>
        <v>0</v>
      </c>
      <c r="X171" s="225">
        <v>0.084000000000000005</v>
      </c>
      <c r="Y171" s="225">
        <f>X171*K171</f>
        <v>5.3625600000000002</v>
      </c>
      <c r="Z171" s="225">
        <v>0</v>
      </c>
      <c r="AA171" s="226">
        <f>Z171*K171</f>
        <v>0</v>
      </c>
      <c r="AR171" s="23" t="s">
        <v>167</v>
      </c>
      <c r="AT171" s="23" t="s">
        <v>163</v>
      </c>
      <c r="AU171" s="23" t="s">
        <v>106</v>
      </c>
      <c r="AY171" s="23" t="s">
        <v>162</v>
      </c>
      <c r="BE171" s="139">
        <f>IF(U171="základní",N171,0)</f>
        <v>0</v>
      </c>
      <c r="BF171" s="139">
        <f>IF(U171="snížená",N171,0)</f>
        <v>0</v>
      </c>
      <c r="BG171" s="139">
        <f>IF(U171="zákl. přenesená",N171,0)</f>
        <v>0</v>
      </c>
      <c r="BH171" s="139">
        <f>IF(U171="sníž. přenesená",N171,0)</f>
        <v>0</v>
      </c>
      <c r="BI171" s="139">
        <f>IF(U171="nulová",N171,0)</f>
        <v>0</v>
      </c>
      <c r="BJ171" s="23" t="s">
        <v>25</v>
      </c>
      <c r="BK171" s="139">
        <f>ROUND(L171*K171,2)</f>
        <v>0</v>
      </c>
      <c r="BL171" s="23" t="s">
        <v>167</v>
      </c>
      <c r="BM171" s="23" t="s">
        <v>213</v>
      </c>
    </row>
    <row r="172" s="10" customFormat="1" ht="16.5" customHeight="1">
      <c r="B172" s="227"/>
      <c r="C172" s="228"/>
      <c r="D172" s="228"/>
      <c r="E172" s="229" t="s">
        <v>23</v>
      </c>
      <c r="F172" s="230" t="s">
        <v>214</v>
      </c>
      <c r="G172" s="231"/>
      <c r="H172" s="231"/>
      <c r="I172" s="231"/>
      <c r="J172" s="228"/>
      <c r="K172" s="229" t="s">
        <v>23</v>
      </c>
      <c r="L172" s="228"/>
      <c r="M172" s="228"/>
      <c r="N172" s="228"/>
      <c r="O172" s="228"/>
      <c r="P172" s="228"/>
      <c r="Q172" s="228"/>
      <c r="R172" s="232"/>
      <c r="T172" s="233"/>
      <c r="U172" s="228"/>
      <c r="V172" s="228"/>
      <c r="W172" s="228"/>
      <c r="X172" s="228"/>
      <c r="Y172" s="228"/>
      <c r="Z172" s="228"/>
      <c r="AA172" s="234"/>
      <c r="AT172" s="235" t="s">
        <v>170</v>
      </c>
      <c r="AU172" s="235" t="s">
        <v>106</v>
      </c>
      <c r="AV172" s="10" t="s">
        <v>25</v>
      </c>
      <c r="AW172" s="10" t="s">
        <v>40</v>
      </c>
      <c r="AX172" s="10" t="s">
        <v>83</v>
      </c>
      <c r="AY172" s="235" t="s">
        <v>162</v>
      </c>
    </row>
    <row r="173" s="11" customFormat="1" ht="16.5" customHeight="1">
      <c r="B173" s="236"/>
      <c r="C173" s="237"/>
      <c r="D173" s="237"/>
      <c r="E173" s="238" t="s">
        <v>23</v>
      </c>
      <c r="F173" s="239" t="s">
        <v>215</v>
      </c>
      <c r="G173" s="237"/>
      <c r="H173" s="237"/>
      <c r="I173" s="237"/>
      <c r="J173" s="237"/>
      <c r="K173" s="240">
        <v>63.840000000000003</v>
      </c>
      <c r="L173" s="237"/>
      <c r="M173" s="237"/>
      <c r="N173" s="237"/>
      <c r="O173" s="237"/>
      <c r="P173" s="237"/>
      <c r="Q173" s="237"/>
      <c r="R173" s="241"/>
      <c r="T173" s="242"/>
      <c r="U173" s="237"/>
      <c r="V173" s="237"/>
      <c r="W173" s="237"/>
      <c r="X173" s="237"/>
      <c r="Y173" s="237"/>
      <c r="Z173" s="237"/>
      <c r="AA173" s="243"/>
      <c r="AT173" s="244" t="s">
        <v>170</v>
      </c>
      <c r="AU173" s="244" t="s">
        <v>106</v>
      </c>
      <c r="AV173" s="11" t="s">
        <v>106</v>
      </c>
      <c r="AW173" s="11" t="s">
        <v>40</v>
      </c>
      <c r="AX173" s="11" t="s">
        <v>25</v>
      </c>
      <c r="AY173" s="244" t="s">
        <v>162</v>
      </c>
    </row>
    <row r="174" s="1" customFormat="1" ht="25.5" customHeight="1">
      <c r="B174" s="47"/>
      <c r="C174" s="216" t="s">
        <v>216</v>
      </c>
      <c r="D174" s="216" t="s">
        <v>163</v>
      </c>
      <c r="E174" s="217" t="s">
        <v>217</v>
      </c>
      <c r="F174" s="218" t="s">
        <v>218</v>
      </c>
      <c r="G174" s="218"/>
      <c r="H174" s="218"/>
      <c r="I174" s="218"/>
      <c r="J174" s="219" t="s">
        <v>219</v>
      </c>
      <c r="K174" s="220">
        <v>1</v>
      </c>
      <c r="L174" s="221">
        <v>0</v>
      </c>
      <c r="M174" s="222"/>
      <c r="N174" s="223">
        <f>ROUND(L174*K174,2)</f>
        <v>0</v>
      </c>
      <c r="O174" s="223"/>
      <c r="P174" s="223"/>
      <c r="Q174" s="223"/>
      <c r="R174" s="49"/>
      <c r="T174" s="224" t="s">
        <v>23</v>
      </c>
      <c r="U174" s="57" t="s">
        <v>48</v>
      </c>
      <c r="V174" s="48"/>
      <c r="W174" s="225">
        <f>V174*K174</f>
        <v>0</v>
      </c>
      <c r="X174" s="225">
        <v>0.04684</v>
      </c>
      <c r="Y174" s="225">
        <f>X174*K174</f>
        <v>0.04684</v>
      </c>
      <c r="Z174" s="225">
        <v>0</v>
      </c>
      <c r="AA174" s="226">
        <f>Z174*K174</f>
        <v>0</v>
      </c>
      <c r="AR174" s="23" t="s">
        <v>167</v>
      </c>
      <c r="AT174" s="23" t="s">
        <v>163</v>
      </c>
      <c r="AU174" s="23" t="s">
        <v>106</v>
      </c>
      <c r="AY174" s="23" t="s">
        <v>162</v>
      </c>
      <c r="BE174" s="139">
        <f>IF(U174="základní",N174,0)</f>
        <v>0</v>
      </c>
      <c r="BF174" s="139">
        <f>IF(U174="snížená",N174,0)</f>
        <v>0</v>
      </c>
      <c r="BG174" s="139">
        <f>IF(U174="zákl. přenesená",N174,0)</f>
        <v>0</v>
      </c>
      <c r="BH174" s="139">
        <f>IF(U174="sníž. přenesená",N174,0)</f>
        <v>0</v>
      </c>
      <c r="BI174" s="139">
        <f>IF(U174="nulová",N174,0)</f>
        <v>0</v>
      </c>
      <c r="BJ174" s="23" t="s">
        <v>25</v>
      </c>
      <c r="BK174" s="139">
        <f>ROUND(L174*K174,2)</f>
        <v>0</v>
      </c>
      <c r="BL174" s="23" t="s">
        <v>167</v>
      </c>
      <c r="BM174" s="23" t="s">
        <v>220</v>
      </c>
    </row>
    <row r="175" s="1" customFormat="1" ht="25.5" customHeight="1">
      <c r="B175" s="47"/>
      <c r="C175" s="257" t="s">
        <v>221</v>
      </c>
      <c r="D175" s="257" t="s">
        <v>222</v>
      </c>
      <c r="E175" s="258" t="s">
        <v>223</v>
      </c>
      <c r="F175" s="259" t="s">
        <v>224</v>
      </c>
      <c r="G175" s="259"/>
      <c r="H175" s="259"/>
      <c r="I175" s="259"/>
      <c r="J175" s="260" t="s">
        <v>219</v>
      </c>
      <c r="K175" s="261">
        <v>1</v>
      </c>
      <c r="L175" s="262">
        <v>0</v>
      </c>
      <c r="M175" s="263"/>
      <c r="N175" s="264">
        <f>ROUND(L175*K175,2)</f>
        <v>0</v>
      </c>
      <c r="O175" s="223"/>
      <c r="P175" s="223"/>
      <c r="Q175" s="223"/>
      <c r="R175" s="49"/>
      <c r="T175" s="224" t="s">
        <v>23</v>
      </c>
      <c r="U175" s="57" t="s">
        <v>48</v>
      </c>
      <c r="V175" s="48"/>
      <c r="W175" s="225">
        <f>V175*K175</f>
        <v>0</v>
      </c>
      <c r="X175" s="225">
        <v>0.0138</v>
      </c>
      <c r="Y175" s="225">
        <f>X175*K175</f>
        <v>0.0138</v>
      </c>
      <c r="Z175" s="225">
        <v>0</v>
      </c>
      <c r="AA175" s="226">
        <f>Z175*K175</f>
        <v>0</v>
      </c>
      <c r="AR175" s="23" t="s">
        <v>216</v>
      </c>
      <c r="AT175" s="23" t="s">
        <v>222</v>
      </c>
      <c r="AU175" s="23" t="s">
        <v>106</v>
      </c>
      <c r="AY175" s="23" t="s">
        <v>162</v>
      </c>
      <c r="BE175" s="139">
        <f>IF(U175="základní",N175,0)</f>
        <v>0</v>
      </c>
      <c r="BF175" s="139">
        <f>IF(U175="snížená",N175,0)</f>
        <v>0</v>
      </c>
      <c r="BG175" s="139">
        <f>IF(U175="zákl. přenesená",N175,0)</f>
        <v>0</v>
      </c>
      <c r="BH175" s="139">
        <f>IF(U175="sníž. přenesená",N175,0)</f>
        <v>0</v>
      </c>
      <c r="BI175" s="139">
        <f>IF(U175="nulová",N175,0)</f>
        <v>0</v>
      </c>
      <c r="BJ175" s="23" t="s">
        <v>25</v>
      </c>
      <c r="BK175" s="139">
        <f>ROUND(L175*K175,2)</f>
        <v>0</v>
      </c>
      <c r="BL175" s="23" t="s">
        <v>167</v>
      </c>
      <c r="BM175" s="23" t="s">
        <v>225</v>
      </c>
    </row>
    <row r="176" s="9" customFormat="1" ht="29.88" customHeight="1">
      <c r="B176" s="202"/>
      <c r="C176" s="203"/>
      <c r="D176" s="213" t="s">
        <v>119</v>
      </c>
      <c r="E176" s="213"/>
      <c r="F176" s="213"/>
      <c r="G176" s="213"/>
      <c r="H176" s="213"/>
      <c r="I176" s="213"/>
      <c r="J176" s="213"/>
      <c r="K176" s="213"/>
      <c r="L176" s="213"/>
      <c r="M176" s="213"/>
      <c r="N176" s="265">
        <f>BK176</f>
        <v>0</v>
      </c>
      <c r="O176" s="266"/>
      <c r="P176" s="266"/>
      <c r="Q176" s="266"/>
      <c r="R176" s="206"/>
      <c r="T176" s="207"/>
      <c r="U176" s="203"/>
      <c r="V176" s="203"/>
      <c r="W176" s="208">
        <f>SUM(W177:W187)</f>
        <v>0</v>
      </c>
      <c r="X176" s="203"/>
      <c r="Y176" s="208">
        <f>SUM(Y177:Y187)</f>
        <v>0.017502</v>
      </c>
      <c r="Z176" s="203"/>
      <c r="AA176" s="209">
        <f>SUM(AA177:AA187)</f>
        <v>0</v>
      </c>
      <c r="AR176" s="210" t="s">
        <v>25</v>
      </c>
      <c r="AT176" s="211" t="s">
        <v>82</v>
      </c>
      <c r="AU176" s="211" t="s">
        <v>25</v>
      </c>
      <c r="AY176" s="210" t="s">
        <v>162</v>
      </c>
      <c r="BK176" s="212">
        <f>SUM(BK177:BK187)</f>
        <v>0</v>
      </c>
    </row>
    <row r="177" s="1" customFormat="1" ht="38.25" customHeight="1">
      <c r="B177" s="47"/>
      <c r="C177" s="216" t="s">
        <v>30</v>
      </c>
      <c r="D177" s="216" t="s">
        <v>163</v>
      </c>
      <c r="E177" s="217" t="s">
        <v>226</v>
      </c>
      <c r="F177" s="218" t="s">
        <v>227</v>
      </c>
      <c r="G177" s="218"/>
      <c r="H177" s="218"/>
      <c r="I177" s="218"/>
      <c r="J177" s="219" t="s">
        <v>166</v>
      </c>
      <c r="K177" s="220">
        <v>67.219999999999999</v>
      </c>
      <c r="L177" s="221">
        <v>0</v>
      </c>
      <c r="M177" s="222"/>
      <c r="N177" s="223">
        <f>ROUND(L177*K177,2)</f>
        <v>0</v>
      </c>
      <c r="O177" s="223"/>
      <c r="P177" s="223"/>
      <c r="Q177" s="223"/>
      <c r="R177" s="49"/>
      <c r="T177" s="224" t="s">
        <v>23</v>
      </c>
      <c r="U177" s="57" t="s">
        <v>48</v>
      </c>
      <c r="V177" s="48"/>
      <c r="W177" s="225">
        <f>V177*K177</f>
        <v>0</v>
      </c>
      <c r="X177" s="225">
        <v>0.00021000000000000001</v>
      </c>
      <c r="Y177" s="225">
        <f>X177*K177</f>
        <v>0.014116200000000001</v>
      </c>
      <c r="Z177" s="225">
        <v>0</v>
      </c>
      <c r="AA177" s="226">
        <f>Z177*K177</f>
        <v>0</v>
      </c>
      <c r="AR177" s="23" t="s">
        <v>167</v>
      </c>
      <c r="AT177" s="23" t="s">
        <v>163</v>
      </c>
      <c r="AU177" s="23" t="s">
        <v>106</v>
      </c>
      <c r="AY177" s="23" t="s">
        <v>162</v>
      </c>
      <c r="BE177" s="139">
        <f>IF(U177="základní",N177,0)</f>
        <v>0</v>
      </c>
      <c r="BF177" s="139">
        <f>IF(U177="snížená",N177,0)</f>
        <v>0</v>
      </c>
      <c r="BG177" s="139">
        <f>IF(U177="zákl. přenesená",N177,0)</f>
        <v>0</v>
      </c>
      <c r="BH177" s="139">
        <f>IF(U177="sníž. přenesená",N177,0)</f>
        <v>0</v>
      </c>
      <c r="BI177" s="139">
        <f>IF(U177="nulová",N177,0)</f>
        <v>0</v>
      </c>
      <c r="BJ177" s="23" t="s">
        <v>25</v>
      </c>
      <c r="BK177" s="139">
        <f>ROUND(L177*K177,2)</f>
        <v>0</v>
      </c>
      <c r="BL177" s="23" t="s">
        <v>167</v>
      </c>
      <c r="BM177" s="23" t="s">
        <v>228</v>
      </c>
    </row>
    <row r="178" s="11" customFormat="1" ht="16.5" customHeight="1">
      <c r="B178" s="236"/>
      <c r="C178" s="237"/>
      <c r="D178" s="237"/>
      <c r="E178" s="238" t="s">
        <v>23</v>
      </c>
      <c r="F178" s="255" t="s">
        <v>229</v>
      </c>
      <c r="G178" s="256"/>
      <c r="H178" s="256"/>
      <c r="I178" s="256"/>
      <c r="J178" s="237"/>
      <c r="K178" s="240">
        <v>64.790000000000006</v>
      </c>
      <c r="L178" s="237"/>
      <c r="M178" s="237"/>
      <c r="N178" s="237"/>
      <c r="O178" s="237"/>
      <c r="P178" s="237"/>
      <c r="Q178" s="237"/>
      <c r="R178" s="241"/>
      <c r="T178" s="242"/>
      <c r="U178" s="237"/>
      <c r="V178" s="237"/>
      <c r="W178" s="237"/>
      <c r="X178" s="237"/>
      <c r="Y178" s="237"/>
      <c r="Z178" s="237"/>
      <c r="AA178" s="243"/>
      <c r="AT178" s="244" t="s">
        <v>170</v>
      </c>
      <c r="AU178" s="244" t="s">
        <v>106</v>
      </c>
      <c r="AV178" s="11" t="s">
        <v>106</v>
      </c>
      <c r="AW178" s="11" t="s">
        <v>40</v>
      </c>
      <c r="AX178" s="11" t="s">
        <v>83</v>
      </c>
      <c r="AY178" s="244" t="s">
        <v>162</v>
      </c>
    </row>
    <row r="179" s="11" customFormat="1" ht="16.5" customHeight="1">
      <c r="B179" s="236"/>
      <c r="C179" s="237"/>
      <c r="D179" s="237"/>
      <c r="E179" s="238" t="s">
        <v>23</v>
      </c>
      <c r="F179" s="239" t="s">
        <v>230</v>
      </c>
      <c r="G179" s="237"/>
      <c r="H179" s="237"/>
      <c r="I179" s="237"/>
      <c r="J179" s="237"/>
      <c r="K179" s="240">
        <v>2.4300000000000002</v>
      </c>
      <c r="L179" s="237"/>
      <c r="M179" s="237"/>
      <c r="N179" s="237"/>
      <c r="O179" s="237"/>
      <c r="P179" s="237"/>
      <c r="Q179" s="237"/>
      <c r="R179" s="241"/>
      <c r="T179" s="242"/>
      <c r="U179" s="237"/>
      <c r="V179" s="237"/>
      <c r="W179" s="237"/>
      <c r="X179" s="237"/>
      <c r="Y179" s="237"/>
      <c r="Z179" s="237"/>
      <c r="AA179" s="243"/>
      <c r="AT179" s="244" t="s">
        <v>170</v>
      </c>
      <c r="AU179" s="244" t="s">
        <v>106</v>
      </c>
      <c r="AV179" s="11" t="s">
        <v>106</v>
      </c>
      <c r="AW179" s="11" t="s">
        <v>40</v>
      </c>
      <c r="AX179" s="11" t="s">
        <v>83</v>
      </c>
      <c r="AY179" s="244" t="s">
        <v>162</v>
      </c>
    </row>
    <row r="180" s="12" customFormat="1" ht="16.5" customHeight="1">
      <c r="B180" s="246"/>
      <c r="C180" s="247"/>
      <c r="D180" s="247"/>
      <c r="E180" s="248" t="s">
        <v>23</v>
      </c>
      <c r="F180" s="249" t="s">
        <v>187</v>
      </c>
      <c r="G180" s="247"/>
      <c r="H180" s="247"/>
      <c r="I180" s="247"/>
      <c r="J180" s="247"/>
      <c r="K180" s="250">
        <v>67.219999999999999</v>
      </c>
      <c r="L180" s="247"/>
      <c r="M180" s="247"/>
      <c r="N180" s="247"/>
      <c r="O180" s="247"/>
      <c r="P180" s="247"/>
      <c r="Q180" s="247"/>
      <c r="R180" s="251"/>
      <c r="T180" s="252"/>
      <c r="U180" s="247"/>
      <c r="V180" s="247"/>
      <c r="W180" s="247"/>
      <c r="X180" s="247"/>
      <c r="Y180" s="247"/>
      <c r="Z180" s="247"/>
      <c r="AA180" s="253"/>
      <c r="AT180" s="254" t="s">
        <v>170</v>
      </c>
      <c r="AU180" s="254" t="s">
        <v>106</v>
      </c>
      <c r="AV180" s="12" t="s">
        <v>167</v>
      </c>
      <c r="AW180" s="12" t="s">
        <v>40</v>
      </c>
      <c r="AX180" s="12" t="s">
        <v>25</v>
      </c>
      <c r="AY180" s="254" t="s">
        <v>162</v>
      </c>
    </row>
    <row r="181" s="1" customFormat="1" ht="25.5" customHeight="1">
      <c r="B181" s="47"/>
      <c r="C181" s="216" t="s">
        <v>231</v>
      </c>
      <c r="D181" s="216" t="s">
        <v>163</v>
      </c>
      <c r="E181" s="217" t="s">
        <v>232</v>
      </c>
      <c r="F181" s="218" t="s">
        <v>233</v>
      </c>
      <c r="G181" s="218"/>
      <c r="H181" s="218"/>
      <c r="I181" s="218"/>
      <c r="J181" s="219" t="s">
        <v>166</v>
      </c>
      <c r="K181" s="220">
        <v>84.644999999999996</v>
      </c>
      <c r="L181" s="221">
        <v>0</v>
      </c>
      <c r="M181" s="222"/>
      <c r="N181" s="223">
        <f>ROUND(L181*K181,2)</f>
        <v>0</v>
      </c>
      <c r="O181" s="223"/>
      <c r="P181" s="223"/>
      <c r="Q181" s="223"/>
      <c r="R181" s="49"/>
      <c r="T181" s="224" t="s">
        <v>23</v>
      </c>
      <c r="U181" s="57" t="s">
        <v>48</v>
      </c>
      <c r="V181" s="48"/>
      <c r="W181" s="225">
        <f>V181*K181</f>
        <v>0</v>
      </c>
      <c r="X181" s="225">
        <v>4.0000000000000003E-05</v>
      </c>
      <c r="Y181" s="225">
        <f>X181*K181</f>
        <v>0.0033858</v>
      </c>
      <c r="Z181" s="225">
        <v>0</v>
      </c>
      <c r="AA181" s="226">
        <f>Z181*K181</f>
        <v>0</v>
      </c>
      <c r="AR181" s="23" t="s">
        <v>167</v>
      </c>
      <c r="AT181" s="23" t="s">
        <v>163</v>
      </c>
      <c r="AU181" s="23" t="s">
        <v>106</v>
      </c>
      <c r="AY181" s="23" t="s">
        <v>162</v>
      </c>
      <c r="BE181" s="139">
        <f>IF(U181="základní",N181,0)</f>
        <v>0</v>
      </c>
      <c r="BF181" s="139">
        <f>IF(U181="snížená",N181,0)</f>
        <v>0</v>
      </c>
      <c r="BG181" s="139">
        <f>IF(U181="zákl. přenesená",N181,0)</f>
        <v>0</v>
      </c>
      <c r="BH181" s="139">
        <f>IF(U181="sníž. přenesená",N181,0)</f>
        <v>0</v>
      </c>
      <c r="BI181" s="139">
        <f>IF(U181="nulová",N181,0)</f>
        <v>0</v>
      </c>
      <c r="BJ181" s="23" t="s">
        <v>25</v>
      </c>
      <c r="BK181" s="139">
        <f>ROUND(L181*K181,2)</f>
        <v>0</v>
      </c>
      <c r="BL181" s="23" t="s">
        <v>167</v>
      </c>
      <c r="BM181" s="23" t="s">
        <v>234</v>
      </c>
    </row>
    <row r="182" s="11" customFormat="1" ht="16.5" customHeight="1">
      <c r="B182" s="236"/>
      <c r="C182" s="237"/>
      <c r="D182" s="237"/>
      <c r="E182" s="238" t="s">
        <v>23</v>
      </c>
      <c r="F182" s="255" t="s">
        <v>235</v>
      </c>
      <c r="G182" s="256"/>
      <c r="H182" s="256"/>
      <c r="I182" s="256"/>
      <c r="J182" s="237"/>
      <c r="K182" s="240">
        <v>84.644999999999996</v>
      </c>
      <c r="L182" s="237"/>
      <c r="M182" s="237"/>
      <c r="N182" s="237"/>
      <c r="O182" s="237"/>
      <c r="P182" s="237"/>
      <c r="Q182" s="237"/>
      <c r="R182" s="241"/>
      <c r="T182" s="242"/>
      <c r="U182" s="237"/>
      <c r="V182" s="237"/>
      <c r="W182" s="237"/>
      <c r="X182" s="237"/>
      <c r="Y182" s="237"/>
      <c r="Z182" s="237"/>
      <c r="AA182" s="243"/>
      <c r="AT182" s="244" t="s">
        <v>170</v>
      </c>
      <c r="AU182" s="244" t="s">
        <v>106</v>
      </c>
      <c r="AV182" s="11" t="s">
        <v>106</v>
      </c>
      <c r="AW182" s="11" t="s">
        <v>40</v>
      </c>
      <c r="AX182" s="11" t="s">
        <v>25</v>
      </c>
      <c r="AY182" s="244" t="s">
        <v>162</v>
      </c>
    </row>
    <row r="183" s="1" customFormat="1" ht="16.5" customHeight="1">
      <c r="B183" s="47"/>
      <c r="C183" s="216" t="s">
        <v>236</v>
      </c>
      <c r="D183" s="216" t="s">
        <v>163</v>
      </c>
      <c r="E183" s="217" t="s">
        <v>237</v>
      </c>
      <c r="F183" s="218" t="s">
        <v>238</v>
      </c>
      <c r="G183" s="218"/>
      <c r="H183" s="218"/>
      <c r="I183" s="218"/>
      <c r="J183" s="219" t="s">
        <v>166</v>
      </c>
      <c r="K183" s="220">
        <v>97.905000000000001</v>
      </c>
      <c r="L183" s="221">
        <v>0</v>
      </c>
      <c r="M183" s="222"/>
      <c r="N183" s="223">
        <f>ROUND(L183*K183,2)</f>
        <v>0</v>
      </c>
      <c r="O183" s="223"/>
      <c r="P183" s="223"/>
      <c r="Q183" s="223"/>
      <c r="R183" s="49"/>
      <c r="T183" s="224" t="s">
        <v>23</v>
      </c>
      <c r="U183" s="57" t="s">
        <v>48</v>
      </c>
      <c r="V183" s="48"/>
      <c r="W183" s="225">
        <f>V183*K183</f>
        <v>0</v>
      </c>
      <c r="X183" s="225">
        <v>0</v>
      </c>
      <c r="Y183" s="225">
        <f>X183*K183</f>
        <v>0</v>
      </c>
      <c r="Z183" s="225">
        <v>0</v>
      </c>
      <c r="AA183" s="226">
        <f>Z183*K183</f>
        <v>0</v>
      </c>
      <c r="AR183" s="23" t="s">
        <v>167</v>
      </c>
      <c r="AT183" s="23" t="s">
        <v>163</v>
      </c>
      <c r="AU183" s="23" t="s">
        <v>106</v>
      </c>
      <c r="AY183" s="23" t="s">
        <v>162</v>
      </c>
      <c r="BE183" s="139">
        <f>IF(U183="základní",N183,0)</f>
        <v>0</v>
      </c>
      <c r="BF183" s="139">
        <f>IF(U183="snížená",N183,0)</f>
        <v>0</v>
      </c>
      <c r="BG183" s="139">
        <f>IF(U183="zákl. přenesená",N183,0)</f>
        <v>0</v>
      </c>
      <c r="BH183" s="139">
        <f>IF(U183="sníž. přenesená",N183,0)</f>
        <v>0</v>
      </c>
      <c r="BI183" s="139">
        <f>IF(U183="nulová",N183,0)</f>
        <v>0</v>
      </c>
      <c r="BJ183" s="23" t="s">
        <v>25</v>
      </c>
      <c r="BK183" s="139">
        <f>ROUND(L183*K183,2)</f>
        <v>0</v>
      </c>
      <c r="BL183" s="23" t="s">
        <v>167</v>
      </c>
      <c r="BM183" s="23" t="s">
        <v>239</v>
      </c>
    </row>
    <row r="184" s="10" customFormat="1" ht="16.5" customHeight="1">
      <c r="B184" s="227"/>
      <c r="C184" s="228"/>
      <c r="D184" s="228"/>
      <c r="E184" s="229" t="s">
        <v>23</v>
      </c>
      <c r="F184" s="230" t="s">
        <v>240</v>
      </c>
      <c r="G184" s="231"/>
      <c r="H184" s="231"/>
      <c r="I184" s="231"/>
      <c r="J184" s="228"/>
      <c r="K184" s="229" t="s">
        <v>23</v>
      </c>
      <c r="L184" s="228"/>
      <c r="M184" s="228"/>
      <c r="N184" s="228"/>
      <c r="O184" s="228"/>
      <c r="P184" s="228"/>
      <c r="Q184" s="228"/>
      <c r="R184" s="232"/>
      <c r="T184" s="233"/>
      <c r="U184" s="228"/>
      <c r="V184" s="228"/>
      <c r="W184" s="228"/>
      <c r="X184" s="228"/>
      <c r="Y184" s="228"/>
      <c r="Z184" s="228"/>
      <c r="AA184" s="234"/>
      <c r="AT184" s="235" t="s">
        <v>170</v>
      </c>
      <c r="AU184" s="235" t="s">
        <v>106</v>
      </c>
      <c r="AV184" s="10" t="s">
        <v>25</v>
      </c>
      <c r="AW184" s="10" t="s">
        <v>40</v>
      </c>
      <c r="AX184" s="10" t="s">
        <v>83</v>
      </c>
      <c r="AY184" s="235" t="s">
        <v>162</v>
      </c>
    </row>
    <row r="185" s="11" customFormat="1" ht="16.5" customHeight="1">
      <c r="B185" s="236"/>
      <c r="C185" s="237"/>
      <c r="D185" s="237"/>
      <c r="E185" s="238" t="s">
        <v>23</v>
      </c>
      <c r="F185" s="239" t="s">
        <v>229</v>
      </c>
      <c r="G185" s="237"/>
      <c r="H185" s="237"/>
      <c r="I185" s="237"/>
      <c r="J185" s="237"/>
      <c r="K185" s="240">
        <v>64.790000000000006</v>
      </c>
      <c r="L185" s="237"/>
      <c r="M185" s="237"/>
      <c r="N185" s="237"/>
      <c r="O185" s="237"/>
      <c r="P185" s="237"/>
      <c r="Q185" s="237"/>
      <c r="R185" s="241"/>
      <c r="T185" s="242"/>
      <c r="U185" s="237"/>
      <c r="V185" s="237"/>
      <c r="W185" s="237"/>
      <c r="X185" s="237"/>
      <c r="Y185" s="237"/>
      <c r="Z185" s="237"/>
      <c r="AA185" s="243"/>
      <c r="AT185" s="244" t="s">
        <v>170</v>
      </c>
      <c r="AU185" s="244" t="s">
        <v>106</v>
      </c>
      <c r="AV185" s="11" t="s">
        <v>106</v>
      </c>
      <c r="AW185" s="11" t="s">
        <v>40</v>
      </c>
      <c r="AX185" s="11" t="s">
        <v>83</v>
      </c>
      <c r="AY185" s="244" t="s">
        <v>162</v>
      </c>
    </row>
    <row r="186" s="11" customFormat="1" ht="16.5" customHeight="1">
      <c r="B186" s="236"/>
      <c r="C186" s="237"/>
      <c r="D186" s="237"/>
      <c r="E186" s="238" t="s">
        <v>23</v>
      </c>
      <c r="F186" s="239" t="s">
        <v>241</v>
      </c>
      <c r="G186" s="237"/>
      <c r="H186" s="237"/>
      <c r="I186" s="237"/>
      <c r="J186" s="237"/>
      <c r="K186" s="240">
        <v>33.115000000000002</v>
      </c>
      <c r="L186" s="237"/>
      <c r="M186" s="237"/>
      <c r="N186" s="237"/>
      <c r="O186" s="237"/>
      <c r="P186" s="237"/>
      <c r="Q186" s="237"/>
      <c r="R186" s="241"/>
      <c r="T186" s="242"/>
      <c r="U186" s="237"/>
      <c r="V186" s="237"/>
      <c r="W186" s="237"/>
      <c r="X186" s="237"/>
      <c r="Y186" s="237"/>
      <c r="Z186" s="237"/>
      <c r="AA186" s="243"/>
      <c r="AT186" s="244" t="s">
        <v>170</v>
      </c>
      <c r="AU186" s="244" t="s">
        <v>106</v>
      </c>
      <c r="AV186" s="11" t="s">
        <v>106</v>
      </c>
      <c r="AW186" s="11" t="s">
        <v>40</v>
      </c>
      <c r="AX186" s="11" t="s">
        <v>83</v>
      </c>
      <c r="AY186" s="244" t="s">
        <v>162</v>
      </c>
    </row>
    <row r="187" s="12" customFormat="1" ht="16.5" customHeight="1">
      <c r="B187" s="246"/>
      <c r="C187" s="247"/>
      <c r="D187" s="247"/>
      <c r="E187" s="248" t="s">
        <v>23</v>
      </c>
      <c r="F187" s="249" t="s">
        <v>187</v>
      </c>
      <c r="G187" s="247"/>
      <c r="H187" s="247"/>
      <c r="I187" s="247"/>
      <c r="J187" s="247"/>
      <c r="K187" s="250">
        <v>97.905000000000001</v>
      </c>
      <c r="L187" s="247"/>
      <c r="M187" s="247"/>
      <c r="N187" s="247"/>
      <c r="O187" s="247"/>
      <c r="P187" s="247"/>
      <c r="Q187" s="247"/>
      <c r="R187" s="251"/>
      <c r="T187" s="252"/>
      <c r="U187" s="247"/>
      <c r="V187" s="247"/>
      <c r="W187" s="247"/>
      <c r="X187" s="247"/>
      <c r="Y187" s="247"/>
      <c r="Z187" s="247"/>
      <c r="AA187" s="253"/>
      <c r="AT187" s="254" t="s">
        <v>170</v>
      </c>
      <c r="AU187" s="254" t="s">
        <v>106</v>
      </c>
      <c r="AV187" s="12" t="s">
        <v>167</v>
      </c>
      <c r="AW187" s="12" t="s">
        <v>40</v>
      </c>
      <c r="AX187" s="12" t="s">
        <v>25</v>
      </c>
      <c r="AY187" s="254" t="s">
        <v>162</v>
      </c>
    </row>
    <row r="188" s="9" customFormat="1" ht="29.88" customHeight="1">
      <c r="B188" s="202"/>
      <c r="C188" s="203"/>
      <c r="D188" s="213" t="s">
        <v>120</v>
      </c>
      <c r="E188" s="213"/>
      <c r="F188" s="213"/>
      <c r="G188" s="213"/>
      <c r="H188" s="213"/>
      <c r="I188" s="213"/>
      <c r="J188" s="213"/>
      <c r="K188" s="213"/>
      <c r="L188" s="213"/>
      <c r="M188" s="213"/>
      <c r="N188" s="214">
        <f>BK188</f>
        <v>0</v>
      </c>
      <c r="O188" s="215"/>
      <c r="P188" s="215"/>
      <c r="Q188" s="215"/>
      <c r="R188" s="206"/>
      <c r="T188" s="207"/>
      <c r="U188" s="203"/>
      <c r="V188" s="203"/>
      <c r="W188" s="208">
        <f>SUM(W189:W253)</f>
        <v>0</v>
      </c>
      <c r="X188" s="203"/>
      <c r="Y188" s="208">
        <f>SUM(Y189:Y253)</f>
        <v>0</v>
      </c>
      <c r="Z188" s="203"/>
      <c r="AA188" s="209">
        <f>SUM(AA189:AA253)</f>
        <v>32.973572000000004</v>
      </c>
      <c r="AR188" s="210" t="s">
        <v>25</v>
      </c>
      <c r="AT188" s="211" t="s">
        <v>82</v>
      </c>
      <c r="AU188" s="211" t="s">
        <v>25</v>
      </c>
      <c r="AY188" s="210" t="s">
        <v>162</v>
      </c>
      <c r="BK188" s="212">
        <f>SUM(BK189:BK253)</f>
        <v>0</v>
      </c>
    </row>
    <row r="189" s="1" customFormat="1" ht="25.5" customHeight="1">
      <c r="B189" s="47"/>
      <c r="C189" s="216" t="s">
        <v>242</v>
      </c>
      <c r="D189" s="216" t="s">
        <v>163</v>
      </c>
      <c r="E189" s="217" t="s">
        <v>243</v>
      </c>
      <c r="F189" s="218" t="s">
        <v>244</v>
      </c>
      <c r="G189" s="218"/>
      <c r="H189" s="218"/>
      <c r="I189" s="218"/>
      <c r="J189" s="219" t="s">
        <v>166</v>
      </c>
      <c r="K189" s="220">
        <v>43.722000000000001</v>
      </c>
      <c r="L189" s="221">
        <v>0</v>
      </c>
      <c r="M189" s="222"/>
      <c r="N189" s="223">
        <f>ROUND(L189*K189,2)</f>
        <v>0</v>
      </c>
      <c r="O189" s="223"/>
      <c r="P189" s="223"/>
      <c r="Q189" s="223"/>
      <c r="R189" s="49"/>
      <c r="T189" s="224" t="s">
        <v>23</v>
      </c>
      <c r="U189" s="57" t="s">
        <v>48</v>
      </c>
      <c r="V189" s="48"/>
      <c r="W189" s="225">
        <f>V189*K189</f>
        <v>0</v>
      </c>
      <c r="X189" s="225">
        <v>0</v>
      </c>
      <c r="Y189" s="225">
        <f>X189*K189</f>
        <v>0</v>
      </c>
      <c r="Z189" s="225">
        <v>0.13100000000000001</v>
      </c>
      <c r="AA189" s="226">
        <f>Z189*K189</f>
        <v>5.7275820000000008</v>
      </c>
      <c r="AR189" s="23" t="s">
        <v>167</v>
      </c>
      <c r="AT189" s="23" t="s">
        <v>163</v>
      </c>
      <c r="AU189" s="23" t="s">
        <v>106</v>
      </c>
      <c r="AY189" s="23" t="s">
        <v>162</v>
      </c>
      <c r="BE189" s="139">
        <f>IF(U189="základní",N189,0)</f>
        <v>0</v>
      </c>
      <c r="BF189" s="139">
        <f>IF(U189="snížená",N189,0)</f>
        <v>0</v>
      </c>
      <c r="BG189" s="139">
        <f>IF(U189="zákl. přenesená",N189,0)</f>
        <v>0</v>
      </c>
      <c r="BH189" s="139">
        <f>IF(U189="sníž. přenesená",N189,0)</f>
        <v>0</v>
      </c>
      <c r="BI189" s="139">
        <f>IF(U189="nulová",N189,0)</f>
        <v>0</v>
      </c>
      <c r="BJ189" s="23" t="s">
        <v>25</v>
      </c>
      <c r="BK189" s="139">
        <f>ROUND(L189*K189,2)</f>
        <v>0</v>
      </c>
      <c r="BL189" s="23" t="s">
        <v>167</v>
      </c>
      <c r="BM189" s="23" t="s">
        <v>245</v>
      </c>
    </row>
    <row r="190" s="11" customFormat="1" ht="16.5" customHeight="1">
      <c r="B190" s="236"/>
      <c r="C190" s="237"/>
      <c r="D190" s="237"/>
      <c r="E190" s="238" t="s">
        <v>23</v>
      </c>
      <c r="F190" s="255" t="s">
        <v>246</v>
      </c>
      <c r="G190" s="256"/>
      <c r="H190" s="256"/>
      <c r="I190" s="256"/>
      <c r="J190" s="237"/>
      <c r="K190" s="240">
        <v>29.187000000000001</v>
      </c>
      <c r="L190" s="237"/>
      <c r="M190" s="237"/>
      <c r="N190" s="237"/>
      <c r="O190" s="237"/>
      <c r="P190" s="237"/>
      <c r="Q190" s="237"/>
      <c r="R190" s="241"/>
      <c r="T190" s="242"/>
      <c r="U190" s="237"/>
      <c r="V190" s="237"/>
      <c r="W190" s="237"/>
      <c r="X190" s="237"/>
      <c r="Y190" s="237"/>
      <c r="Z190" s="237"/>
      <c r="AA190" s="243"/>
      <c r="AT190" s="244" t="s">
        <v>170</v>
      </c>
      <c r="AU190" s="244" t="s">
        <v>106</v>
      </c>
      <c r="AV190" s="11" t="s">
        <v>106</v>
      </c>
      <c r="AW190" s="11" t="s">
        <v>40</v>
      </c>
      <c r="AX190" s="11" t="s">
        <v>83</v>
      </c>
      <c r="AY190" s="244" t="s">
        <v>162</v>
      </c>
    </row>
    <row r="191" s="11" customFormat="1" ht="16.5" customHeight="1">
      <c r="B191" s="236"/>
      <c r="C191" s="237"/>
      <c r="D191" s="237"/>
      <c r="E191" s="238" t="s">
        <v>23</v>
      </c>
      <c r="F191" s="239" t="s">
        <v>247</v>
      </c>
      <c r="G191" s="237"/>
      <c r="H191" s="237"/>
      <c r="I191" s="237"/>
      <c r="J191" s="237"/>
      <c r="K191" s="240">
        <v>20.135000000000002</v>
      </c>
      <c r="L191" s="237"/>
      <c r="M191" s="237"/>
      <c r="N191" s="237"/>
      <c r="O191" s="237"/>
      <c r="P191" s="237"/>
      <c r="Q191" s="237"/>
      <c r="R191" s="241"/>
      <c r="T191" s="242"/>
      <c r="U191" s="237"/>
      <c r="V191" s="237"/>
      <c r="W191" s="237"/>
      <c r="X191" s="237"/>
      <c r="Y191" s="237"/>
      <c r="Z191" s="237"/>
      <c r="AA191" s="243"/>
      <c r="AT191" s="244" t="s">
        <v>170</v>
      </c>
      <c r="AU191" s="244" t="s">
        <v>106</v>
      </c>
      <c r="AV191" s="11" t="s">
        <v>106</v>
      </c>
      <c r="AW191" s="11" t="s">
        <v>40</v>
      </c>
      <c r="AX191" s="11" t="s">
        <v>83</v>
      </c>
      <c r="AY191" s="244" t="s">
        <v>162</v>
      </c>
    </row>
    <row r="192" s="10" customFormat="1" ht="16.5" customHeight="1">
      <c r="B192" s="227"/>
      <c r="C192" s="228"/>
      <c r="D192" s="228"/>
      <c r="E192" s="229" t="s">
        <v>23</v>
      </c>
      <c r="F192" s="245" t="s">
        <v>179</v>
      </c>
      <c r="G192" s="228"/>
      <c r="H192" s="228"/>
      <c r="I192" s="228"/>
      <c r="J192" s="228"/>
      <c r="K192" s="229" t="s">
        <v>23</v>
      </c>
      <c r="L192" s="228"/>
      <c r="M192" s="228"/>
      <c r="N192" s="228"/>
      <c r="O192" s="228"/>
      <c r="P192" s="228"/>
      <c r="Q192" s="228"/>
      <c r="R192" s="232"/>
      <c r="T192" s="233"/>
      <c r="U192" s="228"/>
      <c r="V192" s="228"/>
      <c r="W192" s="228"/>
      <c r="X192" s="228"/>
      <c r="Y192" s="228"/>
      <c r="Z192" s="228"/>
      <c r="AA192" s="234"/>
      <c r="AT192" s="235" t="s">
        <v>170</v>
      </c>
      <c r="AU192" s="235" t="s">
        <v>106</v>
      </c>
      <c r="AV192" s="10" t="s">
        <v>25</v>
      </c>
      <c r="AW192" s="10" t="s">
        <v>40</v>
      </c>
      <c r="AX192" s="10" t="s">
        <v>83</v>
      </c>
      <c r="AY192" s="235" t="s">
        <v>162</v>
      </c>
    </row>
    <row r="193" s="11" customFormat="1" ht="16.5" customHeight="1">
      <c r="B193" s="236"/>
      <c r="C193" s="237"/>
      <c r="D193" s="237"/>
      <c r="E193" s="238" t="s">
        <v>23</v>
      </c>
      <c r="F193" s="239" t="s">
        <v>248</v>
      </c>
      <c r="G193" s="237"/>
      <c r="H193" s="237"/>
      <c r="I193" s="237"/>
      <c r="J193" s="237"/>
      <c r="K193" s="240">
        <v>-3.2000000000000002</v>
      </c>
      <c r="L193" s="237"/>
      <c r="M193" s="237"/>
      <c r="N193" s="237"/>
      <c r="O193" s="237"/>
      <c r="P193" s="237"/>
      <c r="Q193" s="237"/>
      <c r="R193" s="241"/>
      <c r="T193" s="242"/>
      <c r="U193" s="237"/>
      <c r="V193" s="237"/>
      <c r="W193" s="237"/>
      <c r="X193" s="237"/>
      <c r="Y193" s="237"/>
      <c r="Z193" s="237"/>
      <c r="AA193" s="243"/>
      <c r="AT193" s="244" t="s">
        <v>170</v>
      </c>
      <c r="AU193" s="244" t="s">
        <v>106</v>
      </c>
      <c r="AV193" s="11" t="s">
        <v>106</v>
      </c>
      <c r="AW193" s="11" t="s">
        <v>40</v>
      </c>
      <c r="AX193" s="11" t="s">
        <v>83</v>
      </c>
      <c r="AY193" s="244" t="s">
        <v>162</v>
      </c>
    </row>
    <row r="194" s="11" customFormat="1" ht="16.5" customHeight="1">
      <c r="B194" s="236"/>
      <c r="C194" s="237"/>
      <c r="D194" s="237"/>
      <c r="E194" s="238" t="s">
        <v>23</v>
      </c>
      <c r="F194" s="239" t="s">
        <v>249</v>
      </c>
      <c r="G194" s="237"/>
      <c r="H194" s="237"/>
      <c r="I194" s="237"/>
      <c r="J194" s="237"/>
      <c r="K194" s="240">
        <v>-2.3999999999999999</v>
      </c>
      <c r="L194" s="237"/>
      <c r="M194" s="237"/>
      <c r="N194" s="237"/>
      <c r="O194" s="237"/>
      <c r="P194" s="237"/>
      <c r="Q194" s="237"/>
      <c r="R194" s="241"/>
      <c r="T194" s="242"/>
      <c r="U194" s="237"/>
      <c r="V194" s="237"/>
      <c r="W194" s="237"/>
      <c r="X194" s="237"/>
      <c r="Y194" s="237"/>
      <c r="Z194" s="237"/>
      <c r="AA194" s="243"/>
      <c r="AT194" s="244" t="s">
        <v>170</v>
      </c>
      <c r="AU194" s="244" t="s">
        <v>106</v>
      </c>
      <c r="AV194" s="11" t="s">
        <v>106</v>
      </c>
      <c r="AW194" s="11" t="s">
        <v>40</v>
      </c>
      <c r="AX194" s="11" t="s">
        <v>83</v>
      </c>
      <c r="AY194" s="244" t="s">
        <v>162</v>
      </c>
    </row>
    <row r="195" s="12" customFormat="1" ht="16.5" customHeight="1">
      <c r="B195" s="246"/>
      <c r="C195" s="247"/>
      <c r="D195" s="247"/>
      <c r="E195" s="248" t="s">
        <v>23</v>
      </c>
      <c r="F195" s="249" t="s">
        <v>187</v>
      </c>
      <c r="G195" s="247"/>
      <c r="H195" s="247"/>
      <c r="I195" s="247"/>
      <c r="J195" s="247"/>
      <c r="K195" s="250">
        <v>43.722000000000001</v>
      </c>
      <c r="L195" s="247"/>
      <c r="M195" s="247"/>
      <c r="N195" s="247"/>
      <c r="O195" s="247"/>
      <c r="P195" s="247"/>
      <c r="Q195" s="247"/>
      <c r="R195" s="251"/>
      <c r="T195" s="252"/>
      <c r="U195" s="247"/>
      <c r="V195" s="247"/>
      <c r="W195" s="247"/>
      <c r="X195" s="247"/>
      <c r="Y195" s="247"/>
      <c r="Z195" s="247"/>
      <c r="AA195" s="253"/>
      <c r="AT195" s="254" t="s">
        <v>170</v>
      </c>
      <c r="AU195" s="254" t="s">
        <v>106</v>
      </c>
      <c r="AV195" s="12" t="s">
        <v>167</v>
      </c>
      <c r="AW195" s="12" t="s">
        <v>40</v>
      </c>
      <c r="AX195" s="12" t="s">
        <v>25</v>
      </c>
      <c r="AY195" s="254" t="s">
        <v>162</v>
      </c>
    </row>
    <row r="196" s="1" customFormat="1" ht="25.5" customHeight="1">
      <c r="B196" s="47"/>
      <c r="C196" s="216" t="s">
        <v>250</v>
      </c>
      <c r="D196" s="216" t="s">
        <v>163</v>
      </c>
      <c r="E196" s="217" t="s">
        <v>251</v>
      </c>
      <c r="F196" s="218" t="s">
        <v>252</v>
      </c>
      <c r="G196" s="218"/>
      <c r="H196" s="218"/>
      <c r="I196" s="218"/>
      <c r="J196" s="219" t="s">
        <v>166</v>
      </c>
      <c r="K196" s="220">
        <v>58.896000000000001</v>
      </c>
      <c r="L196" s="221">
        <v>0</v>
      </c>
      <c r="M196" s="222"/>
      <c r="N196" s="223">
        <f>ROUND(L196*K196,2)</f>
        <v>0</v>
      </c>
      <c r="O196" s="223"/>
      <c r="P196" s="223"/>
      <c r="Q196" s="223"/>
      <c r="R196" s="49"/>
      <c r="T196" s="224" t="s">
        <v>23</v>
      </c>
      <c r="U196" s="57" t="s">
        <v>48</v>
      </c>
      <c r="V196" s="48"/>
      <c r="W196" s="225">
        <f>V196*K196</f>
        <v>0</v>
      </c>
      <c r="X196" s="225">
        <v>0</v>
      </c>
      <c r="Y196" s="225">
        <f>X196*K196</f>
        <v>0</v>
      </c>
      <c r="Z196" s="225">
        <v>0.26100000000000001</v>
      </c>
      <c r="AA196" s="226">
        <f>Z196*K196</f>
        <v>15.371856000000001</v>
      </c>
      <c r="AR196" s="23" t="s">
        <v>167</v>
      </c>
      <c r="AT196" s="23" t="s">
        <v>163</v>
      </c>
      <c r="AU196" s="23" t="s">
        <v>106</v>
      </c>
      <c r="AY196" s="23" t="s">
        <v>162</v>
      </c>
      <c r="BE196" s="139">
        <f>IF(U196="základní",N196,0)</f>
        <v>0</v>
      </c>
      <c r="BF196" s="139">
        <f>IF(U196="snížená",N196,0)</f>
        <v>0</v>
      </c>
      <c r="BG196" s="139">
        <f>IF(U196="zákl. přenesená",N196,0)</f>
        <v>0</v>
      </c>
      <c r="BH196" s="139">
        <f>IF(U196="sníž. přenesená",N196,0)</f>
        <v>0</v>
      </c>
      <c r="BI196" s="139">
        <f>IF(U196="nulová",N196,0)</f>
        <v>0</v>
      </c>
      <c r="BJ196" s="23" t="s">
        <v>25</v>
      </c>
      <c r="BK196" s="139">
        <f>ROUND(L196*K196,2)</f>
        <v>0</v>
      </c>
      <c r="BL196" s="23" t="s">
        <v>167</v>
      </c>
      <c r="BM196" s="23" t="s">
        <v>253</v>
      </c>
    </row>
    <row r="197" s="11" customFormat="1" ht="16.5" customHeight="1">
      <c r="B197" s="236"/>
      <c r="C197" s="237"/>
      <c r="D197" s="237"/>
      <c r="E197" s="238" t="s">
        <v>23</v>
      </c>
      <c r="F197" s="255" t="s">
        <v>254</v>
      </c>
      <c r="G197" s="256"/>
      <c r="H197" s="256"/>
      <c r="I197" s="256"/>
      <c r="J197" s="237"/>
      <c r="K197" s="240">
        <v>62.095999999999997</v>
      </c>
      <c r="L197" s="237"/>
      <c r="M197" s="237"/>
      <c r="N197" s="237"/>
      <c r="O197" s="237"/>
      <c r="P197" s="237"/>
      <c r="Q197" s="237"/>
      <c r="R197" s="241"/>
      <c r="T197" s="242"/>
      <c r="U197" s="237"/>
      <c r="V197" s="237"/>
      <c r="W197" s="237"/>
      <c r="X197" s="237"/>
      <c r="Y197" s="237"/>
      <c r="Z197" s="237"/>
      <c r="AA197" s="243"/>
      <c r="AT197" s="244" t="s">
        <v>170</v>
      </c>
      <c r="AU197" s="244" t="s">
        <v>106</v>
      </c>
      <c r="AV197" s="11" t="s">
        <v>106</v>
      </c>
      <c r="AW197" s="11" t="s">
        <v>40</v>
      </c>
      <c r="AX197" s="11" t="s">
        <v>83</v>
      </c>
      <c r="AY197" s="244" t="s">
        <v>162</v>
      </c>
    </row>
    <row r="198" s="10" customFormat="1" ht="16.5" customHeight="1">
      <c r="B198" s="227"/>
      <c r="C198" s="228"/>
      <c r="D198" s="228"/>
      <c r="E198" s="229" t="s">
        <v>23</v>
      </c>
      <c r="F198" s="245" t="s">
        <v>179</v>
      </c>
      <c r="G198" s="228"/>
      <c r="H198" s="228"/>
      <c r="I198" s="228"/>
      <c r="J198" s="228"/>
      <c r="K198" s="229" t="s">
        <v>23</v>
      </c>
      <c r="L198" s="228"/>
      <c r="M198" s="228"/>
      <c r="N198" s="228"/>
      <c r="O198" s="228"/>
      <c r="P198" s="228"/>
      <c r="Q198" s="228"/>
      <c r="R198" s="232"/>
      <c r="T198" s="233"/>
      <c r="U198" s="228"/>
      <c r="V198" s="228"/>
      <c r="W198" s="228"/>
      <c r="X198" s="228"/>
      <c r="Y198" s="228"/>
      <c r="Z198" s="228"/>
      <c r="AA198" s="234"/>
      <c r="AT198" s="235" t="s">
        <v>170</v>
      </c>
      <c r="AU198" s="235" t="s">
        <v>106</v>
      </c>
      <c r="AV198" s="10" t="s">
        <v>25</v>
      </c>
      <c r="AW198" s="10" t="s">
        <v>40</v>
      </c>
      <c r="AX198" s="10" t="s">
        <v>83</v>
      </c>
      <c r="AY198" s="235" t="s">
        <v>162</v>
      </c>
    </row>
    <row r="199" s="11" customFormat="1" ht="16.5" customHeight="1">
      <c r="B199" s="236"/>
      <c r="C199" s="237"/>
      <c r="D199" s="237"/>
      <c r="E199" s="238" t="s">
        <v>23</v>
      </c>
      <c r="F199" s="239" t="s">
        <v>248</v>
      </c>
      <c r="G199" s="237"/>
      <c r="H199" s="237"/>
      <c r="I199" s="237"/>
      <c r="J199" s="237"/>
      <c r="K199" s="240">
        <v>-3.2000000000000002</v>
      </c>
      <c r="L199" s="237"/>
      <c r="M199" s="237"/>
      <c r="N199" s="237"/>
      <c r="O199" s="237"/>
      <c r="P199" s="237"/>
      <c r="Q199" s="237"/>
      <c r="R199" s="241"/>
      <c r="T199" s="242"/>
      <c r="U199" s="237"/>
      <c r="V199" s="237"/>
      <c r="W199" s="237"/>
      <c r="X199" s="237"/>
      <c r="Y199" s="237"/>
      <c r="Z199" s="237"/>
      <c r="AA199" s="243"/>
      <c r="AT199" s="244" t="s">
        <v>170</v>
      </c>
      <c r="AU199" s="244" t="s">
        <v>106</v>
      </c>
      <c r="AV199" s="11" t="s">
        <v>106</v>
      </c>
      <c r="AW199" s="11" t="s">
        <v>40</v>
      </c>
      <c r="AX199" s="11" t="s">
        <v>83</v>
      </c>
      <c r="AY199" s="244" t="s">
        <v>162</v>
      </c>
    </row>
    <row r="200" s="12" customFormat="1" ht="16.5" customHeight="1">
      <c r="B200" s="246"/>
      <c r="C200" s="247"/>
      <c r="D200" s="247"/>
      <c r="E200" s="248" t="s">
        <v>23</v>
      </c>
      <c r="F200" s="249" t="s">
        <v>187</v>
      </c>
      <c r="G200" s="247"/>
      <c r="H200" s="247"/>
      <c r="I200" s="247"/>
      <c r="J200" s="247"/>
      <c r="K200" s="250">
        <v>58.896000000000001</v>
      </c>
      <c r="L200" s="247"/>
      <c r="M200" s="247"/>
      <c r="N200" s="247"/>
      <c r="O200" s="247"/>
      <c r="P200" s="247"/>
      <c r="Q200" s="247"/>
      <c r="R200" s="251"/>
      <c r="T200" s="252"/>
      <c r="U200" s="247"/>
      <c r="V200" s="247"/>
      <c r="W200" s="247"/>
      <c r="X200" s="247"/>
      <c r="Y200" s="247"/>
      <c r="Z200" s="247"/>
      <c r="AA200" s="253"/>
      <c r="AT200" s="254" t="s">
        <v>170</v>
      </c>
      <c r="AU200" s="254" t="s">
        <v>106</v>
      </c>
      <c r="AV200" s="12" t="s">
        <v>167</v>
      </c>
      <c r="AW200" s="12" t="s">
        <v>40</v>
      </c>
      <c r="AX200" s="12" t="s">
        <v>25</v>
      </c>
      <c r="AY200" s="254" t="s">
        <v>162</v>
      </c>
    </row>
    <row r="201" s="1" customFormat="1" ht="25.5" customHeight="1">
      <c r="B201" s="47"/>
      <c r="C201" s="216" t="s">
        <v>11</v>
      </c>
      <c r="D201" s="216" t="s">
        <v>163</v>
      </c>
      <c r="E201" s="217" t="s">
        <v>255</v>
      </c>
      <c r="F201" s="218" t="s">
        <v>256</v>
      </c>
      <c r="G201" s="218"/>
      <c r="H201" s="218"/>
      <c r="I201" s="218"/>
      <c r="J201" s="219" t="s">
        <v>257</v>
      </c>
      <c r="K201" s="220">
        <v>0.114</v>
      </c>
      <c r="L201" s="221">
        <v>0</v>
      </c>
      <c r="M201" s="222"/>
      <c r="N201" s="223">
        <f>ROUND(L201*K201,2)</f>
        <v>0</v>
      </c>
      <c r="O201" s="223"/>
      <c r="P201" s="223"/>
      <c r="Q201" s="223"/>
      <c r="R201" s="49"/>
      <c r="T201" s="224" t="s">
        <v>23</v>
      </c>
      <c r="U201" s="57" t="s">
        <v>48</v>
      </c>
      <c r="V201" s="48"/>
      <c r="W201" s="225">
        <f>V201*K201</f>
        <v>0</v>
      </c>
      <c r="X201" s="225">
        <v>0</v>
      </c>
      <c r="Y201" s="225">
        <f>X201*K201</f>
        <v>0</v>
      </c>
      <c r="Z201" s="225">
        <v>2.2000000000000002</v>
      </c>
      <c r="AA201" s="226">
        <f>Z201*K201</f>
        <v>0.25080000000000002</v>
      </c>
      <c r="AR201" s="23" t="s">
        <v>167</v>
      </c>
      <c r="AT201" s="23" t="s">
        <v>163</v>
      </c>
      <c r="AU201" s="23" t="s">
        <v>106</v>
      </c>
      <c r="AY201" s="23" t="s">
        <v>162</v>
      </c>
      <c r="BE201" s="139">
        <f>IF(U201="základní",N201,0)</f>
        <v>0</v>
      </c>
      <c r="BF201" s="139">
        <f>IF(U201="snížená",N201,0)</f>
        <v>0</v>
      </c>
      <c r="BG201" s="139">
        <f>IF(U201="zákl. přenesená",N201,0)</f>
        <v>0</v>
      </c>
      <c r="BH201" s="139">
        <f>IF(U201="sníž. přenesená",N201,0)</f>
        <v>0</v>
      </c>
      <c r="BI201" s="139">
        <f>IF(U201="nulová",N201,0)</f>
        <v>0</v>
      </c>
      <c r="BJ201" s="23" t="s">
        <v>25</v>
      </c>
      <c r="BK201" s="139">
        <f>ROUND(L201*K201,2)</f>
        <v>0</v>
      </c>
      <c r="BL201" s="23" t="s">
        <v>167</v>
      </c>
      <c r="BM201" s="23" t="s">
        <v>258</v>
      </c>
    </row>
    <row r="202" s="10" customFormat="1" ht="16.5" customHeight="1">
      <c r="B202" s="227"/>
      <c r="C202" s="228"/>
      <c r="D202" s="228"/>
      <c r="E202" s="229" t="s">
        <v>23</v>
      </c>
      <c r="F202" s="230" t="s">
        <v>259</v>
      </c>
      <c r="G202" s="231"/>
      <c r="H202" s="231"/>
      <c r="I202" s="231"/>
      <c r="J202" s="228"/>
      <c r="K202" s="229" t="s">
        <v>23</v>
      </c>
      <c r="L202" s="228"/>
      <c r="M202" s="228"/>
      <c r="N202" s="228"/>
      <c r="O202" s="228"/>
      <c r="P202" s="228"/>
      <c r="Q202" s="228"/>
      <c r="R202" s="232"/>
      <c r="T202" s="233"/>
      <c r="U202" s="228"/>
      <c r="V202" s="228"/>
      <c r="W202" s="228"/>
      <c r="X202" s="228"/>
      <c r="Y202" s="228"/>
      <c r="Z202" s="228"/>
      <c r="AA202" s="234"/>
      <c r="AT202" s="235" t="s">
        <v>170</v>
      </c>
      <c r="AU202" s="235" t="s">
        <v>106</v>
      </c>
      <c r="AV202" s="10" t="s">
        <v>25</v>
      </c>
      <c r="AW202" s="10" t="s">
        <v>40</v>
      </c>
      <c r="AX202" s="10" t="s">
        <v>83</v>
      </c>
      <c r="AY202" s="235" t="s">
        <v>162</v>
      </c>
    </row>
    <row r="203" s="11" customFormat="1" ht="16.5" customHeight="1">
      <c r="B203" s="236"/>
      <c r="C203" s="237"/>
      <c r="D203" s="237"/>
      <c r="E203" s="238" t="s">
        <v>23</v>
      </c>
      <c r="F203" s="239" t="s">
        <v>260</v>
      </c>
      <c r="G203" s="237"/>
      <c r="H203" s="237"/>
      <c r="I203" s="237"/>
      <c r="J203" s="237"/>
      <c r="K203" s="240">
        <v>0.114</v>
      </c>
      <c r="L203" s="237"/>
      <c r="M203" s="237"/>
      <c r="N203" s="237"/>
      <c r="O203" s="237"/>
      <c r="P203" s="237"/>
      <c r="Q203" s="237"/>
      <c r="R203" s="241"/>
      <c r="T203" s="242"/>
      <c r="U203" s="237"/>
      <c r="V203" s="237"/>
      <c r="W203" s="237"/>
      <c r="X203" s="237"/>
      <c r="Y203" s="237"/>
      <c r="Z203" s="237"/>
      <c r="AA203" s="243"/>
      <c r="AT203" s="244" t="s">
        <v>170</v>
      </c>
      <c r="AU203" s="244" t="s">
        <v>106</v>
      </c>
      <c r="AV203" s="11" t="s">
        <v>106</v>
      </c>
      <c r="AW203" s="11" t="s">
        <v>40</v>
      </c>
      <c r="AX203" s="11" t="s">
        <v>25</v>
      </c>
      <c r="AY203" s="244" t="s">
        <v>162</v>
      </c>
    </row>
    <row r="204" s="1" customFormat="1" ht="25.5" customHeight="1">
      <c r="B204" s="47"/>
      <c r="C204" s="216" t="s">
        <v>261</v>
      </c>
      <c r="D204" s="216" t="s">
        <v>163</v>
      </c>
      <c r="E204" s="217" t="s">
        <v>262</v>
      </c>
      <c r="F204" s="218" t="s">
        <v>263</v>
      </c>
      <c r="G204" s="218"/>
      <c r="H204" s="218"/>
      <c r="I204" s="218"/>
      <c r="J204" s="219" t="s">
        <v>166</v>
      </c>
      <c r="K204" s="220">
        <v>3.7999999999999998</v>
      </c>
      <c r="L204" s="221">
        <v>0</v>
      </c>
      <c r="M204" s="222"/>
      <c r="N204" s="223">
        <f>ROUND(L204*K204,2)</f>
        <v>0</v>
      </c>
      <c r="O204" s="223"/>
      <c r="P204" s="223"/>
      <c r="Q204" s="223"/>
      <c r="R204" s="49"/>
      <c r="T204" s="224" t="s">
        <v>23</v>
      </c>
      <c r="U204" s="57" t="s">
        <v>48</v>
      </c>
      <c r="V204" s="48"/>
      <c r="W204" s="225">
        <f>V204*K204</f>
        <v>0</v>
      </c>
      <c r="X204" s="225">
        <v>0</v>
      </c>
      <c r="Y204" s="225">
        <f>X204*K204</f>
        <v>0</v>
      </c>
      <c r="Z204" s="225">
        <v>0.035000000000000003</v>
      </c>
      <c r="AA204" s="226">
        <f>Z204*K204</f>
        <v>0.13300000000000001</v>
      </c>
      <c r="AR204" s="23" t="s">
        <v>167</v>
      </c>
      <c r="AT204" s="23" t="s">
        <v>163</v>
      </c>
      <c r="AU204" s="23" t="s">
        <v>106</v>
      </c>
      <c r="AY204" s="23" t="s">
        <v>162</v>
      </c>
      <c r="BE204" s="139">
        <f>IF(U204="základní",N204,0)</f>
        <v>0</v>
      </c>
      <c r="BF204" s="139">
        <f>IF(U204="snížená",N204,0)</f>
        <v>0</v>
      </c>
      <c r="BG204" s="139">
        <f>IF(U204="zákl. přenesená",N204,0)</f>
        <v>0</v>
      </c>
      <c r="BH204" s="139">
        <f>IF(U204="sníž. přenesená",N204,0)</f>
        <v>0</v>
      </c>
      <c r="BI204" s="139">
        <f>IF(U204="nulová",N204,0)</f>
        <v>0</v>
      </c>
      <c r="BJ204" s="23" t="s">
        <v>25</v>
      </c>
      <c r="BK204" s="139">
        <f>ROUND(L204*K204,2)</f>
        <v>0</v>
      </c>
      <c r="BL204" s="23" t="s">
        <v>167</v>
      </c>
      <c r="BM204" s="23" t="s">
        <v>264</v>
      </c>
    </row>
    <row r="205" s="11" customFormat="1" ht="16.5" customHeight="1">
      <c r="B205" s="236"/>
      <c r="C205" s="237"/>
      <c r="D205" s="237"/>
      <c r="E205" s="238" t="s">
        <v>23</v>
      </c>
      <c r="F205" s="255" t="s">
        <v>265</v>
      </c>
      <c r="G205" s="256"/>
      <c r="H205" s="256"/>
      <c r="I205" s="256"/>
      <c r="J205" s="237"/>
      <c r="K205" s="240">
        <v>3.7999999999999998</v>
      </c>
      <c r="L205" s="237"/>
      <c r="M205" s="237"/>
      <c r="N205" s="237"/>
      <c r="O205" s="237"/>
      <c r="P205" s="237"/>
      <c r="Q205" s="237"/>
      <c r="R205" s="241"/>
      <c r="T205" s="242"/>
      <c r="U205" s="237"/>
      <c r="V205" s="237"/>
      <c r="W205" s="237"/>
      <c r="X205" s="237"/>
      <c r="Y205" s="237"/>
      <c r="Z205" s="237"/>
      <c r="AA205" s="243"/>
      <c r="AT205" s="244" t="s">
        <v>170</v>
      </c>
      <c r="AU205" s="244" t="s">
        <v>106</v>
      </c>
      <c r="AV205" s="11" t="s">
        <v>106</v>
      </c>
      <c r="AW205" s="11" t="s">
        <v>40</v>
      </c>
      <c r="AX205" s="11" t="s">
        <v>25</v>
      </c>
      <c r="AY205" s="244" t="s">
        <v>162</v>
      </c>
    </row>
    <row r="206" s="1" customFormat="1" ht="25.5" customHeight="1">
      <c r="B206" s="47"/>
      <c r="C206" s="216" t="s">
        <v>266</v>
      </c>
      <c r="D206" s="216" t="s">
        <v>163</v>
      </c>
      <c r="E206" s="217" t="s">
        <v>267</v>
      </c>
      <c r="F206" s="218" t="s">
        <v>268</v>
      </c>
      <c r="G206" s="218"/>
      <c r="H206" s="218"/>
      <c r="I206" s="218"/>
      <c r="J206" s="219" t="s">
        <v>166</v>
      </c>
      <c r="K206" s="220">
        <v>3.5960000000000001</v>
      </c>
      <c r="L206" s="221">
        <v>0</v>
      </c>
      <c r="M206" s="222"/>
      <c r="N206" s="223">
        <f>ROUND(L206*K206,2)</f>
        <v>0</v>
      </c>
      <c r="O206" s="223"/>
      <c r="P206" s="223"/>
      <c r="Q206" s="223"/>
      <c r="R206" s="49"/>
      <c r="T206" s="224" t="s">
        <v>23</v>
      </c>
      <c r="U206" s="57" t="s">
        <v>48</v>
      </c>
      <c r="V206" s="48"/>
      <c r="W206" s="225">
        <f>V206*K206</f>
        <v>0</v>
      </c>
      <c r="X206" s="225">
        <v>0</v>
      </c>
      <c r="Y206" s="225">
        <f>X206*K206</f>
        <v>0</v>
      </c>
      <c r="Z206" s="225">
        <v>0.183</v>
      </c>
      <c r="AA206" s="226">
        <f>Z206*K206</f>
        <v>0.65806799999999999</v>
      </c>
      <c r="AR206" s="23" t="s">
        <v>167</v>
      </c>
      <c r="AT206" s="23" t="s">
        <v>163</v>
      </c>
      <c r="AU206" s="23" t="s">
        <v>106</v>
      </c>
      <c r="AY206" s="23" t="s">
        <v>162</v>
      </c>
      <c r="BE206" s="139">
        <f>IF(U206="základní",N206,0)</f>
        <v>0</v>
      </c>
      <c r="BF206" s="139">
        <f>IF(U206="snížená",N206,0)</f>
        <v>0</v>
      </c>
      <c r="BG206" s="139">
        <f>IF(U206="zákl. přenesená",N206,0)</f>
        <v>0</v>
      </c>
      <c r="BH206" s="139">
        <f>IF(U206="sníž. přenesená",N206,0)</f>
        <v>0</v>
      </c>
      <c r="BI206" s="139">
        <f>IF(U206="nulová",N206,0)</f>
        <v>0</v>
      </c>
      <c r="BJ206" s="23" t="s">
        <v>25</v>
      </c>
      <c r="BK206" s="139">
        <f>ROUND(L206*K206,2)</f>
        <v>0</v>
      </c>
      <c r="BL206" s="23" t="s">
        <v>167</v>
      </c>
      <c r="BM206" s="23" t="s">
        <v>269</v>
      </c>
    </row>
    <row r="207" s="10" customFormat="1" ht="16.5" customHeight="1">
      <c r="B207" s="227"/>
      <c r="C207" s="228"/>
      <c r="D207" s="228"/>
      <c r="E207" s="229" t="s">
        <v>23</v>
      </c>
      <c r="F207" s="230" t="s">
        <v>270</v>
      </c>
      <c r="G207" s="231"/>
      <c r="H207" s="231"/>
      <c r="I207" s="231"/>
      <c r="J207" s="228"/>
      <c r="K207" s="229" t="s">
        <v>23</v>
      </c>
      <c r="L207" s="228"/>
      <c r="M207" s="228"/>
      <c r="N207" s="228"/>
      <c r="O207" s="228"/>
      <c r="P207" s="228"/>
      <c r="Q207" s="228"/>
      <c r="R207" s="232"/>
      <c r="T207" s="233"/>
      <c r="U207" s="228"/>
      <c r="V207" s="228"/>
      <c r="W207" s="228"/>
      <c r="X207" s="228"/>
      <c r="Y207" s="228"/>
      <c r="Z207" s="228"/>
      <c r="AA207" s="234"/>
      <c r="AT207" s="235" t="s">
        <v>170</v>
      </c>
      <c r="AU207" s="235" t="s">
        <v>106</v>
      </c>
      <c r="AV207" s="10" t="s">
        <v>25</v>
      </c>
      <c r="AW207" s="10" t="s">
        <v>40</v>
      </c>
      <c r="AX207" s="10" t="s">
        <v>83</v>
      </c>
      <c r="AY207" s="235" t="s">
        <v>162</v>
      </c>
    </row>
    <row r="208" s="11" customFormat="1" ht="16.5" customHeight="1">
      <c r="B208" s="236"/>
      <c r="C208" s="237"/>
      <c r="D208" s="237"/>
      <c r="E208" s="238" t="s">
        <v>23</v>
      </c>
      <c r="F208" s="239" t="s">
        <v>271</v>
      </c>
      <c r="G208" s="237"/>
      <c r="H208" s="237"/>
      <c r="I208" s="237"/>
      <c r="J208" s="237"/>
      <c r="K208" s="240">
        <v>1.692</v>
      </c>
      <c r="L208" s="237"/>
      <c r="M208" s="237"/>
      <c r="N208" s="237"/>
      <c r="O208" s="237"/>
      <c r="P208" s="237"/>
      <c r="Q208" s="237"/>
      <c r="R208" s="241"/>
      <c r="T208" s="242"/>
      <c r="U208" s="237"/>
      <c r="V208" s="237"/>
      <c r="W208" s="237"/>
      <c r="X208" s="237"/>
      <c r="Y208" s="237"/>
      <c r="Z208" s="237"/>
      <c r="AA208" s="243"/>
      <c r="AT208" s="244" t="s">
        <v>170</v>
      </c>
      <c r="AU208" s="244" t="s">
        <v>106</v>
      </c>
      <c r="AV208" s="11" t="s">
        <v>106</v>
      </c>
      <c r="AW208" s="11" t="s">
        <v>40</v>
      </c>
      <c r="AX208" s="11" t="s">
        <v>83</v>
      </c>
      <c r="AY208" s="244" t="s">
        <v>162</v>
      </c>
    </row>
    <row r="209" s="11" customFormat="1" ht="16.5" customHeight="1">
      <c r="B209" s="236"/>
      <c r="C209" s="237"/>
      <c r="D209" s="237"/>
      <c r="E209" s="238" t="s">
        <v>23</v>
      </c>
      <c r="F209" s="239" t="s">
        <v>272</v>
      </c>
      <c r="G209" s="237"/>
      <c r="H209" s="237"/>
      <c r="I209" s="237"/>
      <c r="J209" s="237"/>
      <c r="K209" s="240">
        <v>1.9039999999999999</v>
      </c>
      <c r="L209" s="237"/>
      <c r="M209" s="237"/>
      <c r="N209" s="237"/>
      <c r="O209" s="237"/>
      <c r="P209" s="237"/>
      <c r="Q209" s="237"/>
      <c r="R209" s="241"/>
      <c r="T209" s="242"/>
      <c r="U209" s="237"/>
      <c r="V209" s="237"/>
      <c r="W209" s="237"/>
      <c r="X209" s="237"/>
      <c r="Y209" s="237"/>
      <c r="Z209" s="237"/>
      <c r="AA209" s="243"/>
      <c r="AT209" s="244" t="s">
        <v>170</v>
      </c>
      <c r="AU209" s="244" t="s">
        <v>106</v>
      </c>
      <c r="AV209" s="11" t="s">
        <v>106</v>
      </c>
      <c r="AW209" s="11" t="s">
        <v>40</v>
      </c>
      <c r="AX209" s="11" t="s">
        <v>83</v>
      </c>
      <c r="AY209" s="244" t="s">
        <v>162</v>
      </c>
    </row>
    <row r="210" s="12" customFormat="1" ht="16.5" customHeight="1">
      <c r="B210" s="246"/>
      <c r="C210" s="247"/>
      <c r="D210" s="247"/>
      <c r="E210" s="248" t="s">
        <v>23</v>
      </c>
      <c r="F210" s="249" t="s">
        <v>187</v>
      </c>
      <c r="G210" s="247"/>
      <c r="H210" s="247"/>
      <c r="I210" s="247"/>
      <c r="J210" s="247"/>
      <c r="K210" s="250">
        <v>3.5960000000000001</v>
      </c>
      <c r="L210" s="247"/>
      <c r="M210" s="247"/>
      <c r="N210" s="247"/>
      <c r="O210" s="247"/>
      <c r="P210" s="247"/>
      <c r="Q210" s="247"/>
      <c r="R210" s="251"/>
      <c r="T210" s="252"/>
      <c r="U210" s="247"/>
      <c r="V210" s="247"/>
      <c r="W210" s="247"/>
      <c r="X210" s="247"/>
      <c r="Y210" s="247"/>
      <c r="Z210" s="247"/>
      <c r="AA210" s="253"/>
      <c r="AT210" s="254" t="s">
        <v>170</v>
      </c>
      <c r="AU210" s="254" t="s">
        <v>106</v>
      </c>
      <c r="AV210" s="12" t="s">
        <v>167</v>
      </c>
      <c r="AW210" s="12" t="s">
        <v>40</v>
      </c>
      <c r="AX210" s="12" t="s">
        <v>25</v>
      </c>
      <c r="AY210" s="254" t="s">
        <v>162</v>
      </c>
    </row>
    <row r="211" s="1" customFormat="1" ht="25.5" customHeight="1">
      <c r="B211" s="47"/>
      <c r="C211" s="216" t="s">
        <v>273</v>
      </c>
      <c r="D211" s="216" t="s">
        <v>163</v>
      </c>
      <c r="E211" s="217" t="s">
        <v>274</v>
      </c>
      <c r="F211" s="218" t="s">
        <v>275</v>
      </c>
      <c r="G211" s="218"/>
      <c r="H211" s="218"/>
      <c r="I211" s="218"/>
      <c r="J211" s="219" t="s">
        <v>166</v>
      </c>
      <c r="K211" s="220">
        <v>22.794</v>
      </c>
      <c r="L211" s="221">
        <v>0</v>
      </c>
      <c r="M211" s="222"/>
      <c r="N211" s="223">
        <f>ROUND(L211*K211,2)</f>
        <v>0</v>
      </c>
      <c r="O211" s="223"/>
      <c r="P211" s="223"/>
      <c r="Q211" s="223"/>
      <c r="R211" s="49"/>
      <c r="T211" s="224" t="s">
        <v>23</v>
      </c>
      <c r="U211" s="57" t="s">
        <v>48</v>
      </c>
      <c r="V211" s="48"/>
      <c r="W211" s="225">
        <f>V211*K211</f>
        <v>0</v>
      </c>
      <c r="X211" s="225">
        <v>0</v>
      </c>
      <c r="Y211" s="225">
        <f>X211*K211</f>
        <v>0</v>
      </c>
      <c r="Z211" s="225">
        <v>0.014999999999999999</v>
      </c>
      <c r="AA211" s="226">
        <f>Z211*K211</f>
        <v>0.34190999999999999</v>
      </c>
      <c r="AR211" s="23" t="s">
        <v>167</v>
      </c>
      <c r="AT211" s="23" t="s">
        <v>163</v>
      </c>
      <c r="AU211" s="23" t="s">
        <v>106</v>
      </c>
      <c r="AY211" s="23" t="s">
        <v>162</v>
      </c>
      <c r="BE211" s="139">
        <f>IF(U211="základní",N211,0)</f>
        <v>0</v>
      </c>
      <c r="BF211" s="139">
        <f>IF(U211="snížená",N211,0)</f>
        <v>0</v>
      </c>
      <c r="BG211" s="139">
        <f>IF(U211="zákl. přenesená",N211,0)</f>
        <v>0</v>
      </c>
      <c r="BH211" s="139">
        <f>IF(U211="sníž. přenesená",N211,0)</f>
        <v>0</v>
      </c>
      <c r="BI211" s="139">
        <f>IF(U211="nulová",N211,0)</f>
        <v>0</v>
      </c>
      <c r="BJ211" s="23" t="s">
        <v>25</v>
      </c>
      <c r="BK211" s="139">
        <f>ROUND(L211*K211,2)</f>
        <v>0</v>
      </c>
      <c r="BL211" s="23" t="s">
        <v>167</v>
      </c>
      <c r="BM211" s="23" t="s">
        <v>276</v>
      </c>
    </row>
    <row r="212" s="10" customFormat="1" ht="16.5" customHeight="1">
      <c r="B212" s="227"/>
      <c r="C212" s="228"/>
      <c r="D212" s="228"/>
      <c r="E212" s="229" t="s">
        <v>23</v>
      </c>
      <c r="F212" s="230" t="s">
        <v>277</v>
      </c>
      <c r="G212" s="231"/>
      <c r="H212" s="231"/>
      <c r="I212" s="231"/>
      <c r="J212" s="228"/>
      <c r="K212" s="229" t="s">
        <v>23</v>
      </c>
      <c r="L212" s="228"/>
      <c r="M212" s="228"/>
      <c r="N212" s="228"/>
      <c r="O212" s="228"/>
      <c r="P212" s="228"/>
      <c r="Q212" s="228"/>
      <c r="R212" s="232"/>
      <c r="T212" s="233"/>
      <c r="U212" s="228"/>
      <c r="V212" s="228"/>
      <c r="W212" s="228"/>
      <c r="X212" s="228"/>
      <c r="Y212" s="228"/>
      <c r="Z212" s="228"/>
      <c r="AA212" s="234"/>
      <c r="AT212" s="235" t="s">
        <v>170</v>
      </c>
      <c r="AU212" s="235" t="s">
        <v>106</v>
      </c>
      <c r="AV212" s="10" t="s">
        <v>25</v>
      </c>
      <c r="AW212" s="10" t="s">
        <v>40</v>
      </c>
      <c r="AX212" s="10" t="s">
        <v>83</v>
      </c>
      <c r="AY212" s="235" t="s">
        <v>162</v>
      </c>
    </row>
    <row r="213" s="11" customFormat="1" ht="16.5" customHeight="1">
      <c r="B213" s="236"/>
      <c r="C213" s="237"/>
      <c r="D213" s="237"/>
      <c r="E213" s="238" t="s">
        <v>23</v>
      </c>
      <c r="F213" s="239" t="s">
        <v>278</v>
      </c>
      <c r="G213" s="237"/>
      <c r="H213" s="237"/>
      <c r="I213" s="237"/>
      <c r="J213" s="237"/>
      <c r="K213" s="240">
        <v>15.99</v>
      </c>
      <c r="L213" s="237"/>
      <c r="M213" s="237"/>
      <c r="N213" s="237"/>
      <c r="O213" s="237"/>
      <c r="P213" s="237"/>
      <c r="Q213" s="237"/>
      <c r="R213" s="241"/>
      <c r="T213" s="242"/>
      <c r="U213" s="237"/>
      <c r="V213" s="237"/>
      <c r="W213" s="237"/>
      <c r="X213" s="237"/>
      <c r="Y213" s="237"/>
      <c r="Z213" s="237"/>
      <c r="AA213" s="243"/>
      <c r="AT213" s="244" t="s">
        <v>170</v>
      </c>
      <c r="AU213" s="244" t="s">
        <v>106</v>
      </c>
      <c r="AV213" s="11" t="s">
        <v>106</v>
      </c>
      <c r="AW213" s="11" t="s">
        <v>40</v>
      </c>
      <c r="AX213" s="11" t="s">
        <v>83</v>
      </c>
      <c r="AY213" s="244" t="s">
        <v>162</v>
      </c>
    </row>
    <row r="214" s="10" customFormat="1" ht="16.5" customHeight="1">
      <c r="B214" s="227"/>
      <c r="C214" s="228"/>
      <c r="D214" s="228"/>
      <c r="E214" s="229" t="s">
        <v>23</v>
      </c>
      <c r="F214" s="245" t="s">
        <v>279</v>
      </c>
      <c r="G214" s="228"/>
      <c r="H214" s="228"/>
      <c r="I214" s="228"/>
      <c r="J214" s="228"/>
      <c r="K214" s="229" t="s">
        <v>23</v>
      </c>
      <c r="L214" s="228"/>
      <c r="M214" s="228"/>
      <c r="N214" s="228"/>
      <c r="O214" s="228"/>
      <c r="P214" s="228"/>
      <c r="Q214" s="228"/>
      <c r="R214" s="232"/>
      <c r="T214" s="233"/>
      <c r="U214" s="228"/>
      <c r="V214" s="228"/>
      <c r="W214" s="228"/>
      <c r="X214" s="228"/>
      <c r="Y214" s="228"/>
      <c r="Z214" s="228"/>
      <c r="AA214" s="234"/>
      <c r="AT214" s="235" t="s">
        <v>170</v>
      </c>
      <c r="AU214" s="235" t="s">
        <v>106</v>
      </c>
      <c r="AV214" s="10" t="s">
        <v>25</v>
      </c>
      <c r="AW214" s="10" t="s">
        <v>40</v>
      </c>
      <c r="AX214" s="10" t="s">
        <v>83</v>
      </c>
      <c r="AY214" s="235" t="s">
        <v>162</v>
      </c>
    </row>
    <row r="215" s="11" customFormat="1" ht="16.5" customHeight="1">
      <c r="B215" s="236"/>
      <c r="C215" s="237"/>
      <c r="D215" s="237"/>
      <c r="E215" s="238" t="s">
        <v>23</v>
      </c>
      <c r="F215" s="239" t="s">
        <v>280</v>
      </c>
      <c r="G215" s="237"/>
      <c r="H215" s="237"/>
      <c r="I215" s="237"/>
      <c r="J215" s="237"/>
      <c r="K215" s="240">
        <v>6.8040000000000003</v>
      </c>
      <c r="L215" s="237"/>
      <c r="M215" s="237"/>
      <c r="N215" s="237"/>
      <c r="O215" s="237"/>
      <c r="P215" s="237"/>
      <c r="Q215" s="237"/>
      <c r="R215" s="241"/>
      <c r="T215" s="242"/>
      <c r="U215" s="237"/>
      <c r="V215" s="237"/>
      <c r="W215" s="237"/>
      <c r="X215" s="237"/>
      <c r="Y215" s="237"/>
      <c r="Z215" s="237"/>
      <c r="AA215" s="243"/>
      <c r="AT215" s="244" t="s">
        <v>170</v>
      </c>
      <c r="AU215" s="244" t="s">
        <v>106</v>
      </c>
      <c r="AV215" s="11" t="s">
        <v>106</v>
      </c>
      <c r="AW215" s="11" t="s">
        <v>40</v>
      </c>
      <c r="AX215" s="11" t="s">
        <v>83</v>
      </c>
      <c r="AY215" s="244" t="s">
        <v>162</v>
      </c>
    </row>
    <row r="216" s="12" customFormat="1" ht="16.5" customHeight="1">
      <c r="B216" s="246"/>
      <c r="C216" s="247"/>
      <c r="D216" s="247"/>
      <c r="E216" s="248" t="s">
        <v>23</v>
      </c>
      <c r="F216" s="249" t="s">
        <v>187</v>
      </c>
      <c r="G216" s="247"/>
      <c r="H216" s="247"/>
      <c r="I216" s="247"/>
      <c r="J216" s="247"/>
      <c r="K216" s="250">
        <v>22.794</v>
      </c>
      <c r="L216" s="247"/>
      <c r="M216" s="247"/>
      <c r="N216" s="247"/>
      <c r="O216" s="247"/>
      <c r="P216" s="247"/>
      <c r="Q216" s="247"/>
      <c r="R216" s="251"/>
      <c r="T216" s="252"/>
      <c r="U216" s="247"/>
      <c r="V216" s="247"/>
      <c r="W216" s="247"/>
      <c r="X216" s="247"/>
      <c r="Y216" s="247"/>
      <c r="Z216" s="247"/>
      <c r="AA216" s="253"/>
      <c r="AT216" s="254" t="s">
        <v>170</v>
      </c>
      <c r="AU216" s="254" t="s">
        <v>106</v>
      </c>
      <c r="AV216" s="12" t="s">
        <v>167</v>
      </c>
      <c r="AW216" s="12" t="s">
        <v>40</v>
      </c>
      <c r="AX216" s="12" t="s">
        <v>25</v>
      </c>
      <c r="AY216" s="254" t="s">
        <v>162</v>
      </c>
    </row>
    <row r="217" s="1" customFormat="1" ht="25.5" customHeight="1">
      <c r="B217" s="47"/>
      <c r="C217" s="216" t="s">
        <v>281</v>
      </c>
      <c r="D217" s="216" t="s">
        <v>163</v>
      </c>
      <c r="E217" s="217" t="s">
        <v>282</v>
      </c>
      <c r="F217" s="218" t="s">
        <v>283</v>
      </c>
      <c r="G217" s="218"/>
      <c r="H217" s="218"/>
      <c r="I217" s="218"/>
      <c r="J217" s="219" t="s">
        <v>166</v>
      </c>
      <c r="K217" s="220">
        <v>10.441000000000001</v>
      </c>
      <c r="L217" s="221">
        <v>0</v>
      </c>
      <c r="M217" s="222"/>
      <c r="N217" s="223">
        <f>ROUND(L217*K217,2)</f>
        <v>0</v>
      </c>
      <c r="O217" s="223"/>
      <c r="P217" s="223"/>
      <c r="Q217" s="223"/>
      <c r="R217" s="49"/>
      <c r="T217" s="224" t="s">
        <v>23</v>
      </c>
      <c r="U217" s="57" t="s">
        <v>48</v>
      </c>
      <c r="V217" s="48"/>
      <c r="W217" s="225">
        <f>V217*K217</f>
        <v>0</v>
      </c>
      <c r="X217" s="225">
        <v>0</v>
      </c>
      <c r="Y217" s="225">
        <f>X217*K217</f>
        <v>0</v>
      </c>
      <c r="Z217" s="225">
        <v>0.075999999999999998</v>
      </c>
      <c r="AA217" s="226">
        <f>Z217*K217</f>
        <v>0.793516</v>
      </c>
      <c r="AR217" s="23" t="s">
        <v>167</v>
      </c>
      <c r="AT217" s="23" t="s">
        <v>163</v>
      </c>
      <c r="AU217" s="23" t="s">
        <v>106</v>
      </c>
      <c r="AY217" s="23" t="s">
        <v>162</v>
      </c>
      <c r="BE217" s="139">
        <f>IF(U217="základní",N217,0)</f>
        <v>0</v>
      </c>
      <c r="BF217" s="139">
        <f>IF(U217="snížená",N217,0)</f>
        <v>0</v>
      </c>
      <c r="BG217" s="139">
        <f>IF(U217="zákl. přenesená",N217,0)</f>
        <v>0</v>
      </c>
      <c r="BH217" s="139">
        <f>IF(U217="sníž. přenesená",N217,0)</f>
        <v>0</v>
      </c>
      <c r="BI217" s="139">
        <f>IF(U217="nulová",N217,0)</f>
        <v>0</v>
      </c>
      <c r="BJ217" s="23" t="s">
        <v>25</v>
      </c>
      <c r="BK217" s="139">
        <f>ROUND(L217*K217,2)</f>
        <v>0</v>
      </c>
      <c r="BL217" s="23" t="s">
        <v>167</v>
      </c>
      <c r="BM217" s="23" t="s">
        <v>284</v>
      </c>
    </row>
    <row r="218" s="11" customFormat="1" ht="16.5" customHeight="1">
      <c r="B218" s="236"/>
      <c r="C218" s="237"/>
      <c r="D218" s="237"/>
      <c r="E218" s="238" t="s">
        <v>23</v>
      </c>
      <c r="F218" s="255" t="s">
        <v>285</v>
      </c>
      <c r="G218" s="256"/>
      <c r="H218" s="256"/>
      <c r="I218" s="256"/>
      <c r="J218" s="237"/>
      <c r="K218" s="240">
        <v>2.3639999999999999</v>
      </c>
      <c r="L218" s="237"/>
      <c r="M218" s="237"/>
      <c r="N218" s="237"/>
      <c r="O218" s="237"/>
      <c r="P218" s="237"/>
      <c r="Q218" s="237"/>
      <c r="R218" s="241"/>
      <c r="T218" s="242"/>
      <c r="U218" s="237"/>
      <c r="V218" s="237"/>
      <c r="W218" s="237"/>
      <c r="X218" s="237"/>
      <c r="Y218" s="237"/>
      <c r="Z218" s="237"/>
      <c r="AA218" s="243"/>
      <c r="AT218" s="244" t="s">
        <v>170</v>
      </c>
      <c r="AU218" s="244" t="s">
        <v>106</v>
      </c>
      <c r="AV218" s="11" t="s">
        <v>106</v>
      </c>
      <c r="AW218" s="11" t="s">
        <v>40</v>
      </c>
      <c r="AX218" s="11" t="s">
        <v>83</v>
      </c>
      <c r="AY218" s="244" t="s">
        <v>162</v>
      </c>
    </row>
    <row r="219" s="11" customFormat="1" ht="16.5" customHeight="1">
      <c r="B219" s="236"/>
      <c r="C219" s="237"/>
      <c r="D219" s="237"/>
      <c r="E219" s="238" t="s">
        <v>23</v>
      </c>
      <c r="F219" s="239" t="s">
        <v>286</v>
      </c>
      <c r="G219" s="237"/>
      <c r="H219" s="237"/>
      <c r="I219" s="237"/>
      <c r="J219" s="237"/>
      <c r="K219" s="240">
        <v>6.3040000000000003</v>
      </c>
      <c r="L219" s="237"/>
      <c r="M219" s="237"/>
      <c r="N219" s="237"/>
      <c r="O219" s="237"/>
      <c r="P219" s="237"/>
      <c r="Q219" s="237"/>
      <c r="R219" s="241"/>
      <c r="T219" s="242"/>
      <c r="U219" s="237"/>
      <c r="V219" s="237"/>
      <c r="W219" s="237"/>
      <c r="X219" s="237"/>
      <c r="Y219" s="237"/>
      <c r="Z219" s="237"/>
      <c r="AA219" s="243"/>
      <c r="AT219" s="244" t="s">
        <v>170</v>
      </c>
      <c r="AU219" s="244" t="s">
        <v>106</v>
      </c>
      <c r="AV219" s="11" t="s">
        <v>106</v>
      </c>
      <c r="AW219" s="11" t="s">
        <v>40</v>
      </c>
      <c r="AX219" s="11" t="s">
        <v>83</v>
      </c>
      <c r="AY219" s="244" t="s">
        <v>162</v>
      </c>
    </row>
    <row r="220" s="11" customFormat="1" ht="16.5" customHeight="1">
      <c r="B220" s="236"/>
      <c r="C220" s="237"/>
      <c r="D220" s="237"/>
      <c r="E220" s="238" t="s">
        <v>23</v>
      </c>
      <c r="F220" s="239" t="s">
        <v>287</v>
      </c>
      <c r="G220" s="237"/>
      <c r="H220" s="237"/>
      <c r="I220" s="237"/>
      <c r="J220" s="237"/>
      <c r="K220" s="240">
        <v>1.7729999999999999</v>
      </c>
      <c r="L220" s="237"/>
      <c r="M220" s="237"/>
      <c r="N220" s="237"/>
      <c r="O220" s="237"/>
      <c r="P220" s="237"/>
      <c r="Q220" s="237"/>
      <c r="R220" s="241"/>
      <c r="T220" s="242"/>
      <c r="U220" s="237"/>
      <c r="V220" s="237"/>
      <c r="W220" s="237"/>
      <c r="X220" s="237"/>
      <c r="Y220" s="237"/>
      <c r="Z220" s="237"/>
      <c r="AA220" s="243"/>
      <c r="AT220" s="244" t="s">
        <v>170</v>
      </c>
      <c r="AU220" s="244" t="s">
        <v>106</v>
      </c>
      <c r="AV220" s="11" t="s">
        <v>106</v>
      </c>
      <c r="AW220" s="11" t="s">
        <v>40</v>
      </c>
      <c r="AX220" s="11" t="s">
        <v>83</v>
      </c>
      <c r="AY220" s="244" t="s">
        <v>162</v>
      </c>
    </row>
    <row r="221" s="12" customFormat="1" ht="16.5" customHeight="1">
      <c r="B221" s="246"/>
      <c r="C221" s="247"/>
      <c r="D221" s="247"/>
      <c r="E221" s="248" t="s">
        <v>23</v>
      </c>
      <c r="F221" s="249" t="s">
        <v>187</v>
      </c>
      <c r="G221" s="247"/>
      <c r="H221" s="247"/>
      <c r="I221" s="247"/>
      <c r="J221" s="247"/>
      <c r="K221" s="250">
        <v>10.441000000000001</v>
      </c>
      <c r="L221" s="247"/>
      <c r="M221" s="247"/>
      <c r="N221" s="247"/>
      <c r="O221" s="247"/>
      <c r="P221" s="247"/>
      <c r="Q221" s="247"/>
      <c r="R221" s="251"/>
      <c r="T221" s="252"/>
      <c r="U221" s="247"/>
      <c r="V221" s="247"/>
      <c r="W221" s="247"/>
      <c r="X221" s="247"/>
      <c r="Y221" s="247"/>
      <c r="Z221" s="247"/>
      <c r="AA221" s="253"/>
      <c r="AT221" s="254" t="s">
        <v>170</v>
      </c>
      <c r="AU221" s="254" t="s">
        <v>106</v>
      </c>
      <c r="AV221" s="12" t="s">
        <v>167</v>
      </c>
      <c r="AW221" s="12" t="s">
        <v>40</v>
      </c>
      <c r="AX221" s="12" t="s">
        <v>25</v>
      </c>
      <c r="AY221" s="254" t="s">
        <v>162</v>
      </c>
    </row>
    <row r="222" s="1" customFormat="1" ht="38.25" customHeight="1">
      <c r="B222" s="47"/>
      <c r="C222" s="216" t="s">
        <v>288</v>
      </c>
      <c r="D222" s="216" t="s">
        <v>163</v>
      </c>
      <c r="E222" s="217" t="s">
        <v>289</v>
      </c>
      <c r="F222" s="218" t="s">
        <v>290</v>
      </c>
      <c r="G222" s="218"/>
      <c r="H222" s="218"/>
      <c r="I222" s="218"/>
      <c r="J222" s="219" t="s">
        <v>166</v>
      </c>
      <c r="K222" s="220">
        <v>62</v>
      </c>
      <c r="L222" s="221">
        <v>0</v>
      </c>
      <c r="M222" s="222"/>
      <c r="N222" s="223">
        <f>ROUND(L222*K222,2)</f>
        <v>0</v>
      </c>
      <c r="O222" s="223"/>
      <c r="P222" s="223"/>
      <c r="Q222" s="223"/>
      <c r="R222" s="49"/>
      <c r="T222" s="224" t="s">
        <v>23</v>
      </c>
      <c r="U222" s="57" t="s">
        <v>48</v>
      </c>
      <c r="V222" s="48"/>
      <c r="W222" s="225">
        <f>V222*K222</f>
        <v>0</v>
      </c>
      <c r="X222" s="225">
        <v>0</v>
      </c>
      <c r="Y222" s="225">
        <f>X222*K222</f>
        <v>0</v>
      </c>
      <c r="Z222" s="225">
        <v>0.050000000000000003</v>
      </c>
      <c r="AA222" s="226">
        <f>Z222*K222</f>
        <v>3.1000000000000001</v>
      </c>
      <c r="AR222" s="23" t="s">
        <v>167</v>
      </c>
      <c r="AT222" s="23" t="s">
        <v>163</v>
      </c>
      <c r="AU222" s="23" t="s">
        <v>106</v>
      </c>
      <c r="AY222" s="23" t="s">
        <v>162</v>
      </c>
      <c r="BE222" s="139">
        <f>IF(U222="základní",N222,0)</f>
        <v>0</v>
      </c>
      <c r="BF222" s="139">
        <f>IF(U222="snížená",N222,0)</f>
        <v>0</v>
      </c>
      <c r="BG222" s="139">
        <f>IF(U222="zákl. přenesená",N222,0)</f>
        <v>0</v>
      </c>
      <c r="BH222" s="139">
        <f>IF(U222="sníž. přenesená",N222,0)</f>
        <v>0</v>
      </c>
      <c r="BI222" s="139">
        <f>IF(U222="nulová",N222,0)</f>
        <v>0</v>
      </c>
      <c r="BJ222" s="23" t="s">
        <v>25</v>
      </c>
      <c r="BK222" s="139">
        <f>ROUND(L222*K222,2)</f>
        <v>0</v>
      </c>
      <c r="BL222" s="23" t="s">
        <v>167</v>
      </c>
      <c r="BM222" s="23" t="s">
        <v>291</v>
      </c>
    </row>
    <row r="223" s="10" customFormat="1" ht="16.5" customHeight="1">
      <c r="B223" s="227"/>
      <c r="C223" s="228"/>
      <c r="D223" s="228"/>
      <c r="E223" s="229" t="s">
        <v>23</v>
      </c>
      <c r="F223" s="230" t="s">
        <v>175</v>
      </c>
      <c r="G223" s="231"/>
      <c r="H223" s="231"/>
      <c r="I223" s="231"/>
      <c r="J223" s="228"/>
      <c r="K223" s="229" t="s">
        <v>23</v>
      </c>
      <c r="L223" s="228"/>
      <c r="M223" s="228"/>
      <c r="N223" s="228"/>
      <c r="O223" s="228"/>
      <c r="P223" s="228"/>
      <c r="Q223" s="228"/>
      <c r="R223" s="232"/>
      <c r="T223" s="233"/>
      <c r="U223" s="228"/>
      <c r="V223" s="228"/>
      <c r="W223" s="228"/>
      <c r="X223" s="228"/>
      <c r="Y223" s="228"/>
      <c r="Z223" s="228"/>
      <c r="AA223" s="234"/>
      <c r="AT223" s="235" t="s">
        <v>170</v>
      </c>
      <c r="AU223" s="235" t="s">
        <v>106</v>
      </c>
      <c r="AV223" s="10" t="s">
        <v>25</v>
      </c>
      <c r="AW223" s="10" t="s">
        <v>40</v>
      </c>
      <c r="AX223" s="10" t="s">
        <v>83</v>
      </c>
      <c r="AY223" s="235" t="s">
        <v>162</v>
      </c>
    </row>
    <row r="224" s="11" customFormat="1" ht="16.5" customHeight="1">
      <c r="B224" s="236"/>
      <c r="C224" s="237"/>
      <c r="D224" s="237"/>
      <c r="E224" s="238" t="s">
        <v>23</v>
      </c>
      <c r="F224" s="239" t="s">
        <v>292</v>
      </c>
      <c r="G224" s="237"/>
      <c r="H224" s="237"/>
      <c r="I224" s="237"/>
      <c r="J224" s="237"/>
      <c r="K224" s="240">
        <v>62</v>
      </c>
      <c r="L224" s="237"/>
      <c r="M224" s="237"/>
      <c r="N224" s="237"/>
      <c r="O224" s="237"/>
      <c r="P224" s="237"/>
      <c r="Q224" s="237"/>
      <c r="R224" s="241"/>
      <c r="T224" s="242"/>
      <c r="U224" s="237"/>
      <c r="V224" s="237"/>
      <c r="W224" s="237"/>
      <c r="X224" s="237"/>
      <c r="Y224" s="237"/>
      <c r="Z224" s="237"/>
      <c r="AA224" s="243"/>
      <c r="AT224" s="244" t="s">
        <v>170</v>
      </c>
      <c r="AU224" s="244" t="s">
        <v>106</v>
      </c>
      <c r="AV224" s="11" t="s">
        <v>106</v>
      </c>
      <c r="AW224" s="11" t="s">
        <v>40</v>
      </c>
      <c r="AX224" s="11" t="s">
        <v>25</v>
      </c>
      <c r="AY224" s="244" t="s">
        <v>162</v>
      </c>
    </row>
    <row r="225" s="1" customFormat="1" ht="38.25" customHeight="1">
      <c r="B225" s="47"/>
      <c r="C225" s="216" t="s">
        <v>10</v>
      </c>
      <c r="D225" s="216" t="s">
        <v>163</v>
      </c>
      <c r="E225" s="217" t="s">
        <v>293</v>
      </c>
      <c r="F225" s="218" t="s">
        <v>294</v>
      </c>
      <c r="G225" s="218"/>
      <c r="H225" s="218"/>
      <c r="I225" s="218"/>
      <c r="J225" s="219" t="s">
        <v>166</v>
      </c>
      <c r="K225" s="220">
        <v>62</v>
      </c>
      <c r="L225" s="221">
        <v>0</v>
      </c>
      <c r="M225" s="222"/>
      <c r="N225" s="223">
        <f>ROUND(L225*K225,2)</f>
        <v>0</v>
      </c>
      <c r="O225" s="223"/>
      <c r="P225" s="223"/>
      <c r="Q225" s="223"/>
      <c r="R225" s="49"/>
      <c r="T225" s="224" t="s">
        <v>23</v>
      </c>
      <c r="U225" s="57" t="s">
        <v>48</v>
      </c>
      <c r="V225" s="48"/>
      <c r="W225" s="225">
        <f>V225*K225</f>
        <v>0</v>
      </c>
      <c r="X225" s="225">
        <v>0</v>
      </c>
      <c r="Y225" s="225">
        <f>X225*K225</f>
        <v>0</v>
      </c>
      <c r="Z225" s="225">
        <v>0.025999999999999999</v>
      </c>
      <c r="AA225" s="226">
        <f>Z225*K225</f>
        <v>1.6119999999999999</v>
      </c>
      <c r="AR225" s="23" t="s">
        <v>167</v>
      </c>
      <c r="AT225" s="23" t="s">
        <v>163</v>
      </c>
      <c r="AU225" s="23" t="s">
        <v>106</v>
      </c>
      <c r="AY225" s="23" t="s">
        <v>162</v>
      </c>
      <c r="BE225" s="139">
        <f>IF(U225="základní",N225,0)</f>
        <v>0</v>
      </c>
      <c r="BF225" s="139">
        <f>IF(U225="snížená",N225,0)</f>
        <v>0</v>
      </c>
      <c r="BG225" s="139">
        <f>IF(U225="zákl. přenesená",N225,0)</f>
        <v>0</v>
      </c>
      <c r="BH225" s="139">
        <f>IF(U225="sníž. přenesená",N225,0)</f>
        <v>0</v>
      </c>
      <c r="BI225" s="139">
        <f>IF(U225="nulová",N225,0)</f>
        <v>0</v>
      </c>
      <c r="BJ225" s="23" t="s">
        <v>25</v>
      </c>
      <c r="BK225" s="139">
        <f>ROUND(L225*K225,2)</f>
        <v>0</v>
      </c>
      <c r="BL225" s="23" t="s">
        <v>167</v>
      </c>
      <c r="BM225" s="23" t="s">
        <v>295</v>
      </c>
    </row>
    <row r="226" s="10" customFormat="1" ht="16.5" customHeight="1">
      <c r="B226" s="227"/>
      <c r="C226" s="228"/>
      <c r="D226" s="228"/>
      <c r="E226" s="229" t="s">
        <v>23</v>
      </c>
      <c r="F226" s="230" t="s">
        <v>175</v>
      </c>
      <c r="G226" s="231"/>
      <c r="H226" s="231"/>
      <c r="I226" s="231"/>
      <c r="J226" s="228"/>
      <c r="K226" s="229" t="s">
        <v>23</v>
      </c>
      <c r="L226" s="228"/>
      <c r="M226" s="228"/>
      <c r="N226" s="228"/>
      <c r="O226" s="228"/>
      <c r="P226" s="228"/>
      <c r="Q226" s="228"/>
      <c r="R226" s="232"/>
      <c r="T226" s="233"/>
      <c r="U226" s="228"/>
      <c r="V226" s="228"/>
      <c r="W226" s="228"/>
      <c r="X226" s="228"/>
      <c r="Y226" s="228"/>
      <c r="Z226" s="228"/>
      <c r="AA226" s="234"/>
      <c r="AT226" s="235" t="s">
        <v>170</v>
      </c>
      <c r="AU226" s="235" t="s">
        <v>106</v>
      </c>
      <c r="AV226" s="10" t="s">
        <v>25</v>
      </c>
      <c r="AW226" s="10" t="s">
        <v>40</v>
      </c>
      <c r="AX226" s="10" t="s">
        <v>83</v>
      </c>
      <c r="AY226" s="235" t="s">
        <v>162</v>
      </c>
    </row>
    <row r="227" s="11" customFormat="1" ht="16.5" customHeight="1">
      <c r="B227" s="236"/>
      <c r="C227" s="237"/>
      <c r="D227" s="237"/>
      <c r="E227" s="238" t="s">
        <v>23</v>
      </c>
      <c r="F227" s="239" t="s">
        <v>292</v>
      </c>
      <c r="G227" s="237"/>
      <c r="H227" s="237"/>
      <c r="I227" s="237"/>
      <c r="J227" s="237"/>
      <c r="K227" s="240">
        <v>62</v>
      </c>
      <c r="L227" s="237"/>
      <c r="M227" s="237"/>
      <c r="N227" s="237"/>
      <c r="O227" s="237"/>
      <c r="P227" s="237"/>
      <c r="Q227" s="237"/>
      <c r="R227" s="241"/>
      <c r="T227" s="242"/>
      <c r="U227" s="237"/>
      <c r="V227" s="237"/>
      <c r="W227" s="237"/>
      <c r="X227" s="237"/>
      <c r="Y227" s="237"/>
      <c r="Z227" s="237"/>
      <c r="AA227" s="243"/>
      <c r="AT227" s="244" t="s">
        <v>170</v>
      </c>
      <c r="AU227" s="244" t="s">
        <v>106</v>
      </c>
      <c r="AV227" s="11" t="s">
        <v>106</v>
      </c>
      <c r="AW227" s="11" t="s">
        <v>40</v>
      </c>
      <c r="AX227" s="11" t="s">
        <v>25</v>
      </c>
      <c r="AY227" s="244" t="s">
        <v>162</v>
      </c>
    </row>
    <row r="228" s="1" customFormat="1" ht="38.25" customHeight="1">
      <c r="B228" s="47"/>
      <c r="C228" s="216" t="s">
        <v>296</v>
      </c>
      <c r="D228" s="216" t="s">
        <v>163</v>
      </c>
      <c r="E228" s="217" t="s">
        <v>297</v>
      </c>
      <c r="F228" s="218" t="s">
        <v>298</v>
      </c>
      <c r="G228" s="218"/>
      <c r="H228" s="218"/>
      <c r="I228" s="218"/>
      <c r="J228" s="219" t="s">
        <v>166</v>
      </c>
      <c r="K228" s="220">
        <v>98.337999999999994</v>
      </c>
      <c r="L228" s="221">
        <v>0</v>
      </c>
      <c r="M228" s="222"/>
      <c r="N228" s="223">
        <f>ROUND(L228*K228,2)</f>
        <v>0</v>
      </c>
      <c r="O228" s="223"/>
      <c r="P228" s="223"/>
      <c r="Q228" s="223"/>
      <c r="R228" s="49"/>
      <c r="T228" s="224" t="s">
        <v>23</v>
      </c>
      <c r="U228" s="57" t="s">
        <v>48</v>
      </c>
      <c r="V228" s="48"/>
      <c r="W228" s="225">
        <f>V228*K228</f>
        <v>0</v>
      </c>
      <c r="X228" s="225">
        <v>0</v>
      </c>
      <c r="Y228" s="225">
        <f>X228*K228</f>
        <v>0</v>
      </c>
      <c r="Z228" s="225">
        <v>0.045999999999999999</v>
      </c>
      <c r="AA228" s="226">
        <f>Z228*K228</f>
        <v>4.5235479999999999</v>
      </c>
      <c r="AR228" s="23" t="s">
        <v>167</v>
      </c>
      <c r="AT228" s="23" t="s">
        <v>163</v>
      </c>
      <c r="AU228" s="23" t="s">
        <v>106</v>
      </c>
      <c r="AY228" s="23" t="s">
        <v>162</v>
      </c>
      <c r="BE228" s="139">
        <f>IF(U228="základní",N228,0)</f>
        <v>0</v>
      </c>
      <c r="BF228" s="139">
        <f>IF(U228="snížená",N228,0)</f>
        <v>0</v>
      </c>
      <c r="BG228" s="139">
        <f>IF(U228="zákl. přenesená",N228,0)</f>
        <v>0</v>
      </c>
      <c r="BH228" s="139">
        <f>IF(U228="sníž. přenesená",N228,0)</f>
        <v>0</v>
      </c>
      <c r="BI228" s="139">
        <f>IF(U228="nulová",N228,0)</f>
        <v>0</v>
      </c>
      <c r="BJ228" s="23" t="s">
        <v>25</v>
      </c>
      <c r="BK228" s="139">
        <f>ROUND(L228*K228,2)</f>
        <v>0</v>
      </c>
      <c r="BL228" s="23" t="s">
        <v>167</v>
      </c>
      <c r="BM228" s="23" t="s">
        <v>299</v>
      </c>
    </row>
    <row r="229" s="10" customFormat="1" ht="16.5" customHeight="1">
      <c r="B229" s="227"/>
      <c r="C229" s="228"/>
      <c r="D229" s="228"/>
      <c r="E229" s="229" t="s">
        <v>23</v>
      </c>
      <c r="F229" s="230" t="s">
        <v>175</v>
      </c>
      <c r="G229" s="231"/>
      <c r="H229" s="231"/>
      <c r="I229" s="231"/>
      <c r="J229" s="228"/>
      <c r="K229" s="229" t="s">
        <v>23</v>
      </c>
      <c r="L229" s="228"/>
      <c r="M229" s="228"/>
      <c r="N229" s="228"/>
      <c r="O229" s="228"/>
      <c r="P229" s="228"/>
      <c r="Q229" s="228"/>
      <c r="R229" s="232"/>
      <c r="T229" s="233"/>
      <c r="U229" s="228"/>
      <c r="V229" s="228"/>
      <c r="W229" s="228"/>
      <c r="X229" s="228"/>
      <c r="Y229" s="228"/>
      <c r="Z229" s="228"/>
      <c r="AA229" s="234"/>
      <c r="AT229" s="235" t="s">
        <v>170</v>
      </c>
      <c r="AU229" s="235" t="s">
        <v>106</v>
      </c>
      <c r="AV229" s="10" t="s">
        <v>25</v>
      </c>
      <c r="AW229" s="10" t="s">
        <v>40</v>
      </c>
      <c r="AX229" s="10" t="s">
        <v>83</v>
      </c>
      <c r="AY229" s="235" t="s">
        <v>162</v>
      </c>
    </row>
    <row r="230" s="11" customFormat="1" ht="16.5" customHeight="1">
      <c r="B230" s="236"/>
      <c r="C230" s="237"/>
      <c r="D230" s="237"/>
      <c r="E230" s="238" t="s">
        <v>23</v>
      </c>
      <c r="F230" s="239" t="s">
        <v>300</v>
      </c>
      <c r="G230" s="237"/>
      <c r="H230" s="237"/>
      <c r="I230" s="237"/>
      <c r="J230" s="237"/>
      <c r="K230" s="240">
        <v>111.63</v>
      </c>
      <c r="L230" s="237"/>
      <c r="M230" s="237"/>
      <c r="N230" s="237"/>
      <c r="O230" s="237"/>
      <c r="P230" s="237"/>
      <c r="Q230" s="237"/>
      <c r="R230" s="241"/>
      <c r="T230" s="242"/>
      <c r="U230" s="237"/>
      <c r="V230" s="237"/>
      <c r="W230" s="237"/>
      <c r="X230" s="237"/>
      <c r="Y230" s="237"/>
      <c r="Z230" s="237"/>
      <c r="AA230" s="243"/>
      <c r="AT230" s="244" t="s">
        <v>170</v>
      </c>
      <c r="AU230" s="244" t="s">
        <v>106</v>
      </c>
      <c r="AV230" s="11" t="s">
        <v>106</v>
      </c>
      <c r="AW230" s="11" t="s">
        <v>40</v>
      </c>
      <c r="AX230" s="11" t="s">
        <v>83</v>
      </c>
      <c r="AY230" s="244" t="s">
        <v>162</v>
      </c>
    </row>
    <row r="231" s="10" customFormat="1" ht="16.5" customHeight="1">
      <c r="B231" s="227"/>
      <c r="C231" s="228"/>
      <c r="D231" s="228"/>
      <c r="E231" s="229" t="s">
        <v>23</v>
      </c>
      <c r="F231" s="245" t="s">
        <v>177</v>
      </c>
      <c r="G231" s="228"/>
      <c r="H231" s="228"/>
      <c r="I231" s="228"/>
      <c r="J231" s="228"/>
      <c r="K231" s="229" t="s">
        <v>23</v>
      </c>
      <c r="L231" s="228"/>
      <c r="M231" s="228"/>
      <c r="N231" s="228"/>
      <c r="O231" s="228"/>
      <c r="P231" s="228"/>
      <c r="Q231" s="228"/>
      <c r="R231" s="232"/>
      <c r="T231" s="233"/>
      <c r="U231" s="228"/>
      <c r="V231" s="228"/>
      <c r="W231" s="228"/>
      <c r="X231" s="228"/>
      <c r="Y231" s="228"/>
      <c r="Z231" s="228"/>
      <c r="AA231" s="234"/>
      <c r="AT231" s="235" t="s">
        <v>170</v>
      </c>
      <c r="AU231" s="235" t="s">
        <v>106</v>
      </c>
      <c r="AV231" s="10" t="s">
        <v>25</v>
      </c>
      <c r="AW231" s="10" t="s">
        <v>40</v>
      </c>
      <c r="AX231" s="10" t="s">
        <v>83</v>
      </c>
      <c r="AY231" s="235" t="s">
        <v>162</v>
      </c>
    </row>
    <row r="232" s="11" customFormat="1" ht="16.5" customHeight="1">
      <c r="B232" s="236"/>
      <c r="C232" s="237"/>
      <c r="D232" s="237"/>
      <c r="E232" s="238" t="s">
        <v>23</v>
      </c>
      <c r="F232" s="239" t="s">
        <v>301</v>
      </c>
      <c r="G232" s="237"/>
      <c r="H232" s="237"/>
      <c r="I232" s="237"/>
      <c r="J232" s="237"/>
      <c r="K232" s="240">
        <v>-4.6440000000000001</v>
      </c>
      <c r="L232" s="237"/>
      <c r="M232" s="237"/>
      <c r="N232" s="237"/>
      <c r="O232" s="237"/>
      <c r="P232" s="237"/>
      <c r="Q232" s="237"/>
      <c r="R232" s="241"/>
      <c r="T232" s="242"/>
      <c r="U232" s="237"/>
      <c r="V232" s="237"/>
      <c r="W232" s="237"/>
      <c r="X232" s="237"/>
      <c r="Y232" s="237"/>
      <c r="Z232" s="237"/>
      <c r="AA232" s="243"/>
      <c r="AT232" s="244" t="s">
        <v>170</v>
      </c>
      <c r="AU232" s="244" t="s">
        <v>106</v>
      </c>
      <c r="AV232" s="11" t="s">
        <v>106</v>
      </c>
      <c r="AW232" s="11" t="s">
        <v>40</v>
      </c>
      <c r="AX232" s="11" t="s">
        <v>83</v>
      </c>
      <c r="AY232" s="244" t="s">
        <v>162</v>
      </c>
    </row>
    <row r="233" s="10" customFormat="1" ht="16.5" customHeight="1">
      <c r="B233" s="227"/>
      <c r="C233" s="228"/>
      <c r="D233" s="228"/>
      <c r="E233" s="229" t="s">
        <v>23</v>
      </c>
      <c r="F233" s="245" t="s">
        <v>179</v>
      </c>
      <c r="G233" s="228"/>
      <c r="H233" s="228"/>
      <c r="I233" s="228"/>
      <c r="J233" s="228"/>
      <c r="K233" s="229" t="s">
        <v>23</v>
      </c>
      <c r="L233" s="228"/>
      <c r="M233" s="228"/>
      <c r="N233" s="228"/>
      <c r="O233" s="228"/>
      <c r="P233" s="228"/>
      <c r="Q233" s="228"/>
      <c r="R233" s="232"/>
      <c r="T233" s="233"/>
      <c r="U233" s="228"/>
      <c r="V233" s="228"/>
      <c r="W233" s="228"/>
      <c r="X233" s="228"/>
      <c r="Y233" s="228"/>
      <c r="Z233" s="228"/>
      <c r="AA233" s="234"/>
      <c r="AT233" s="235" t="s">
        <v>170</v>
      </c>
      <c r="AU233" s="235" t="s">
        <v>106</v>
      </c>
      <c r="AV233" s="10" t="s">
        <v>25</v>
      </c>
      <c r="AW233" s="10" t="s">
        <v>40</v>
      </c>
      <c r="AX233" s="10" t="s">
        <v>83</v>
      </c>
      <c r="AY233" s="235" t="s">
        <v>162</v>
      </c>
    </row>
    <row r="234" s="11" customFormat="1" ht="16.5" customHeight="1">
      <c r="B234" s="236"/>
      <c r="C234" s="237"/>
      <c r="D234" s="237"/>
      <c r="E234" s="238" t="s">
        <v>23</v>
      </c>
      <c r="F234" s="239" t="s">
        <v>181</v>
      </c>
      <c r="G234" s="237"/>
      <c r="H234" s="237"/>
      <c r="I234" s="237"/>
      <c r="J234" s="237"/>
      <c r="K234" s="240">
        <v>-8.8089999999999993</v>
      </c>
      <c r="L234" s="237"/>
      <c r="M234" s="237"/>
      <c r="N234" s="237"/>
      <c r="O234" s="237"/>
      <c r="P234" s="237"/>
      <c r="Q234" s="237"/>
      <c r="R234" s="241"/>
      <c r="T234" s="242"/>
      <c r="U234" s="237"/>
      <c r="V234" s="237"/>
      <c r="W234" s="237"/>
      <c r="X234" s="237"/>
      <c r="Y234" s="237"/>
      <c r="Z234" s="237"/>
      <c r="AA234" s="243"/>
      <c r="AT234" s="244" t="s">
        <v>170</v>
      </c>
      <c r="AU234" s="244" t="s">
        <v>106</v>
      </c>
      <c r="AV234" s="11" t="s">
        <v>106</v>
      </c>
      <c r="AW234" s="11" t="s">
        <v>40</v>
      </c>
      <c r="AX234" s="11" t="s">
        <v>83</v>
      </c>
      <c r="AY234" s="244" t="s">
        <v>162</v>
      </c>
    </row>
    <row r="235" s="11" customFormat="1" ht="16.5" customHeight="1">
      <c r="B235" s="236"/>
      <c r="C235" s="237"/>
      <c r="D235" s="237"/>
      <c r="E235" s="238" t="s">
        <v>23</v>
      </c>
      <c r="F235" s="239" t="s">
        <v>182</v>
      </c>
      <c r="G235" s="237"/>
      <c r="H235" s="237"/>
      <c r="I235" s="237"/>
      <c r="J235" s="237"/>
      <c r="K235" s="240">
        <v>-14.757999999999999</v>
      </c>
      <c r="L235" s="237"/>
      <c r="M235" s="237"/>
      <c r="N235" s="237"/>
      <c r="O235" s="237"/>
      <c r="P235" s="237"/>
      <c r="Q235" s="237"/>
      <c r="R235" s="241"/>
      <c r="T235" s="242"/>
      <c r="U235" s="237"/>
      <c r="V235" s="237"/>
      <c r="W235" s="237"/>
      <c r="X235" s="237"/>
      <c r="Y235" s="237"/>
      <c r="Z235" s="237"/>
      <c r="AA235" s="243"/>
      <c r="AT235" s="244" t="s">
        <v>170</v>
      </c>
      <c r="AU235" s="244" t="s">
        <v>106</v>
      </c>
      <c r="AV235" s="11" t="s">
        <v>106</v>
      </c>
      <c r="AW235" s="11" t="s">
        <v>40</v>
      </c>
      <c r="AX235" s="11" t="s">
        <v>83</v>
      </c>
      <c r="AY235" s="244" t="s">
        <v>162</v>
      </c>
    </row>
    <row r="236" s="11" customFormat="1" ht="16.5" customHeight="1">
      <c r="B236" s="236"/>
      <c r="C236" s="237"/>
      <c r="D236" s="237"/>
      <c r="E236" s="238" t="s">
        <v>23</v>
      </c>
      <c r="F236" s="239" t="s">
        <v>180</v>
      </c>
      <c r="G236" s="237"/>
      <c r="H236" s="237"/>
      <c r="I236" s="237"/>
      <c r="J236" s="237"/>
      <c r="K236" s="240">
        <v>-1.7729999999999999</v>
      </c>
      <c r="L236" s="237"/>
      <c r="M236" s="237"/>
      <c r="N236" s="237"/>
      <c r="O236" s="237"/>
      <c r="P236" s="237"/>
      <c r="Q236" s="237"/>
      <c r="R236" s="241"/>
      <c r="T236" s="242"/>
      <c r="U236" s="237"/>
      <c r="V236" s="237"/>
      <c r="W236" s="237"/>
      <c r="X236" s="237"/>
      <c r="Y236" s="237"/>
      <c r="Z236" s="237"/>
      <c r="AA236" s="243"/>
      <c r="AT236" s="244" t="s">
        <v>170</v>
      </c>
      <c r="AU236" s="244" t="s">
        <v>106</v>
      </c>
      <c r="AV236" s="11" t="s">
        <v>106</v>
      </c>
      <c r="AW236" s="11" t="s">
        <v>40</v>
      </c>
      <c r="AX236" s="11" t="s">
        <v>83</v>
      </c>
      <c r="AY236" s="244" t="s">
        <v>162</v>
      </c>
    </row>
    <row r="237" s="10" customFormat="1" ht="16.5" customHeight="1">
      <c r="B237" s="227"/>
      <c r="C237" s="228"/>
      <c r="D237" s="228"/>
      <c r="E237" s="229" t="s">
        <v>23</v>
      </c>
      <c r="F237" s="245" t="s">
        <v>183</v>
      </c>
      <c r="G237" s="228"/>
      <c r="H237" s="228"/>
      <c r="I237" s="228"/>
      <c r="J237" s="228"/>
      <c r="K237" s="229" t="s">
        <v>23</v>
      </c>
      <c r="L237" s="228"/>
      <c r="M237" s="228"/>
      <c r="N237" s="228"/>
      <c r="O237" s="228"/>
      <c r="P237" s="228"/>
      <c r="Q237" s="228"/>
      <c r="R237" s="232"/>
      <c r="T237" s="233"/>
      <c r="U237" s="228"/>
      <c r="V237" s="228"/>
      <c r="W237" s="228"/>
      <c r="X237" s="228"/>
      <c r="Y237" s="228"/>
      <c r="Z237" s="228"/>
      <c r="AA237" s="234"/>
      <c r="AT237" s="235" t="s">
        <v>170</v>
      </c>
      <c r="AU237" s="235" t="s">
        <v>106</v>
      </c>
      <c r="AV237" s="10" t="s">
        <v>25</v>
      </c>
      <c r="AW237" s="10" t="s">
        <v>40</v>
      </c>
      <c r="AX237" s="10" t="s">
        <v>83</v>
      </c>
      <c r="AY237" s="235" t="s">
        <v>162</v>
      </c>
    </row>
    <row r="238" s="11" customFormat="1" ht="16.5" customHeight="1">
      <c r="B238" s="236"/>
      <c r="C238" s="237"/>
      <c r="D238" s="237"/>
      <c r="E238" s="238" t="s">
        <v>23</v>
      </c>
      <c r="F238" s="239" t="s">
        <v>302</v>
      </c>
      <c r="G238" s="237"/>
      <c r="H238" s="237"/>
      <c r="I238" s="237"/>
      <c r="J238" s="237"/>
      <c r="K238" s="240">
        <v>4.3559999999999999</v>
      </c>
      <c r="L238" s="237"/>
      <c r="M238" s="237"/>
      <c r="N238" s="237"/>
      <c r="O238" s="237"/>
      <c r="P238" s="237"/>
      <c r="Q238" s="237"/>
      <c r="R238" s="241"/>
      <c r="T238" s="242"/>
      <c r="U238" s="237"/>
      <c r="V238" s="237"/>
      <c r="W238" s="237"/>
      <c r="X238" s="237"/>
      <c r="Y238" s="237"/>
      <c r="Z238" s="237"/>
      <c r="AA238" s="243"/>
      <c r="AT238" s="244" t="s">
        <v>170</v>
      </c>
      <c r="AU238" s="244" t="s">
        <v>106</v>
      </c>
      <c r="AV238" s="11" t="s">
        <v>106</v>
      </c>
      <c r="AW238" s="11" t="s">
        <v>40</v>
      </c>
      <c r="AX238" s="11" t="s">
        <v>83</v>
      </c>
      <c r="AY238" s="244" t="s">
        <v>162</v>
      </c>
    </row>
    <row r="239" s="11" customFormat="1" ht="16.5" customHeight="1">
      <c r="B239" s="236"/>
      <c r="C239" s="237"/>
      <c r="D239" s="237"/>
      <c r="E239" s="238" t="s">
        <v>23</v>
      </c>
      <c r="F239" s="239" t="s">
        <v>303</v>
      </c>
      <c r="G239" s="237"/>
      <c r="H239" s="237"/>
      <c r="I239" s="237"/>
      <c r="J239" s="237"/>
      <c r="K239" s="240">
        <v>6.6959999999999997</v>
      </c>
      <c r="L239" s="237"/>
      <c r="M239" s="237"/>
      <c r="N239" s="237"/>
      <c r="O239" s="237"/>
      <c r="P239" s="237"/>
      <c r="Q239" s="237"/>
      <c r="R239" s="241"/>
      <c r="T239" s="242"/>
      <c r="U239" s="237"/>
      <c r="V239" s="237"/>
      <c r="W239" s="237"/>
      <c r="X239" s="237"/>
      <c r="Y239" s="237"/>
      <c r="Z239" s="237"/>
      <c r="AA239" s="243"/>
      <c r="AT239" s="244" t="s">
        <v>170</v>
      </c>
      <c r="AU239" s="244" t="s">
        <v>106</v>
      </c>
      <c r="AV239" s="11" t="s">
        <v>106</v>
      </c>
      <c r="AW239" s="11" t="s">
        <v>40</v>
      </c>
      <c r="AX239" s="11" t="s">
        <v>83</v>
      </c>
      <c r="AY239" s="244" t="s">
        <v>162</v>
      </c>
    </row>
    <row r="240" s="11" customFormat="1" ht="16.5" customHeight="1">
      <c r="B240" s="236"/>
      <c r="C240" s="237"/>
      <c r="D240" s="237"/>
      <c r="E240" s="238" t="s">
        <v>23</v>
      </c>
      <c r="F240" s="239" t="s">
        <v>304</v>
      </c>
      <c r="G240" s="237"/>
      <c r="H240" s="237"/>
      <c r="I240" s="237"/>
      <c r="J240" s="237"/>
      <c r="K240" s="240">
        <v>2.04</v>
      </c>
      <c r="L240" s="237"/>
      <c r="M240" s="237"/>
      <c r="N240" s="237"/>
      <c r="O240" s="237"/>
      <c r="P240" s="237"/>
      <c r="Q240" s="237"/>
      <c r="R240" s="241"/>
      <c r="T240" s="242"/>
      <c r="U240" s="237"/>
      <c r="V240" s="237"/>
      <c r="W240" s="237"/>
      <c r="X240" s="237"/>
      <c r="Y240" s="237"/>
      <c r="Z240" s="237"/>
      <c r="AA240" s="243"/>
      <c r="AT240" s="244" t="s">
        <v>170</v>
      </c>
      <c r="AU240" s="244" t="s">
        <v>106</v>
      </c>
      <c r="AV240" s="11" t="s">
        <v>106</v>
      </c>
      <c r="AW240" s="11" t="s">
        <v>40</v>
      </c>
      <c r="AX240" s="11" t="s">
        <v>83</v>
      </c>
      <c r="AY240" s="244" t="s">
        <v>162</v>
      </c>
    </row>
    <row r="241" s="11" customFormat="1" ht="16.5" customHeight="1">
      <c r="B241" s="236"/>
      <c r="C241" s="237"/>
      <c r="D241" s="237"/>
      <c r="E241" s="238" t="s">
        <v>23</v>
      </c>
      <c r="F241" s="239" t="s">
        <v>305</v>
      </c>
      <c r="G241" s="237"/>
      <c r="H241" s="237"/>
      <c r="I241" s="237"/>
      <c r="J241" s="237"/>
      <c r="K241" s="240">
        <v>3.6000000000000001</v>
      </c>
      <c r="L241" s="237"/>
      <c r="M241" s="237"/>
      <c r="N241" s="237"/>
      <c r="O241" s="237"/>
      <c r="P241" s="237"/>
      <c r="Q241" s="237"/>
      <c r="R241" s="241"/>
      <c r="T241" s="242"/>
      <c r="U241" s="237"/>
      <c r="V241" s="237"/>
      <c r="W241" s="237"/>
      <c r="X241" s="237"/>
      <c r="Y241" s="237"/>
      <c r="Z241" s="237"/>
      <c r="AA241" s="243"/>
      <c r="AT241" s="244" t="s">
        <v>170</v>
      </c>
      <c r="AU241" s="244" t="s">
        <v>106</v>
      </c>
      <c r="AV241" s="11" t="s">
        <v>106</v>
      </c>
      <c r="AW241" s="11" t="s">
        <v>40</v>
      </c>
      <c r="AX241" s="11" t="s">
        <v>83</v>
      </c>
      <c r="AY241" s="244" t="s">
        <v>162</v>
      </c>
    </row>
    <row r="242" s="12" customFormat="1" ht="16.5" customHeight="1">
      <c r="B242" s="246"/>
      <c r="C242" s="247"/>
      <c r="D242" s="247"/>
      <c r="E242" s="248" t="s">
        <v>23</v>
      </c>
      <c r="F242" s="249" t="s">
        <v>187</v>
      </c>
      <c r="G242" s="247"/>
      <c r="H242" s="247"/>
      <c r="I242" s="247"/>
      <c r="J242" s="247"/>
      <c r="K242" s="250">
        <v>98.337999999999994</v>
      </c>
      <c r="L242" s="247"/>
      <c r="M242" s="247"/>
      <c r="N242" s="247"/>
      <c r="O242" s="247"/>
      <c r="P242" s="247"/>
      <c r="Q242" s="247"/>
      <c r="R242" s="251"/>
      <c r="T242" s="252"/>
      <c r="U242" s="247"/>
      <c r="V242" s="247"/>
      <c r="W242" s="247"/>
      <c r="X242" s="247"/>
      <c r="Y242" s="247"/>
      <c r="Z242" s="247"/>
      <c r="AA242" s="253"/>
      <c r="AT242" s="254" t="s">
        <v>170</v>
      </c>
      <c r="AU242" s="254" t="s">
        <v>106</v>
      </c>
      <c r="AV242" s="12" t="s">
        <v>167</v>
      </c>
      <c r="AW242" s="12" t="s">
        <v>40</v>
      </c>
      <c r="AX242" s="12" t="s">
        <v>25</v>
      </c>
      <c r="AY242" s="254" t="s">
        <v>162</v>
      </c>
    </row>
    <row r="243" s="1" customFormat="1" ht="25.5" customHeight="1">
      <c r="B243" s="47"/>
      <c r="C243" s="216" t="s">
        <v>306</v>
      </c>
      <c r="D243" s="216" t="s">
        <v>163</v>
      </c>
      <c r="E243" s="217" t="s">
        <v>307</v>
      </c>
      <c r="F243" s="218" t="s">
        <v>308</v>
      </c>
      <c r="G243" s="218"/>
      <c r="H243" s="218"/>
      <c r="I243" s="218"/>
      <c r="J243" s="219" t="s">
        <v>166</v>
      </c>
      <c r="K243" s="220">
        <v>4.6440000000000001</v>
      </c>
      <c r="L243" s="221">
        <v>0</v>
      </c>
      <c r="M243" s="222"/>
      <c r="N243" s="223">
        <f>ROUND(L243*K243,2)</f>
        <v>0</v>
      </c>
      <c r="O243" s="223"/>
      <c r="P243" s="223"/>
      <c r="Q243" s="223"/>
      <c r="R243" s="49"/>
      <c r="T243" s="224" t="s">
        <v>23</v>
      </c>
      <c r="U243" s="57" t="s">
        <v>48</v>
      </c>
      <c r="V243" s="48"/>
      <c r="W243" s="225">
        <f>V243*K243</f>
        <v>0</v>
      </c>
      <c r="X243" s="225">
        <v>0</v>
      </c>
      <c r="Y243" s="225">
        <f>X243*K243</f>
        <v>0</v>
      </c>
      <c r="Z243" s="225">
        <v>0.068000000000000005</v>
      </c>
      <c r="AA243" s="226">
        <f>Z243*K243</f>
        <v>0.31579200000000002</v>
      </c>
      <c r="AR243" s="23" t="s">
        <v>167</v>
      </c>
      <c r="AT243" s="23" t="s">
        <v>163</v>
      </c>
      <c r="AU243" s="23" t="s">
        <v>106</v>
      </c>
      <c r="AY243" s="23" t="s">
        <v>162</v>
      </c>
      <c r="BE243" s="139">
        <f>IF(U243="základní",N243,0)</f>
        <v>0</v>
      </c>
      <c r="BF243" s="139">
        <f>IF(U243="snížená",N243,0)</f>
        <v>0</v>
      </c>
      <c r="BG243" s="139">
        <f>IF(U243="zákl. přenesená",N243,0)</f>
        <v>0</v>
      </c>
      <c r="BH243" s="139">
        <f>IF(U243="sníž. přenesená",N243,0)</f>
        <v>0</v>
      </c>
      <c r="BI243" s="139">
        <f>IF(U243="nulová",N243,0)</f>
        <v>0</v>
      </c>
      <c r="BJ243" s="23" t="s">
        <v>25</v>
      </c>
      <c r="BK243" s="139">
        <f>ROUND(L243*K243,2)</f>
        <v>0</v>
      </c>
      <c r="BL243" s="23" t="s">
        <v>167</v>
      </c>
      <c r="BM243" s="23" t="s">
        <v>309</v>
      </c>
    </row>
    <row r="244" s="10" customFormat="1" ht="16.5" customHeight="1">
      <c r="B244" s="227"/>
      <c r="C244" s="228"/>
      <c r="D244" s="228"/>
      <c r="E244" s="229" t="s">
        <v>23</v>
      </c>
      <c r="F244" s="230" t="s">
        <v>310</v>
      </c>
      <c r="G244" s="231"/>
      <c r="H244" s="231"/>
      <c r="I244" s="231"/>
      <c r="J244" s="228"/>
      <c r="K244" s="229" t="s">
        <v>23</v>
      </c>
      <c r="L244" s="228"/>
      <c r="M244" s="228"/>
      <c r="N244" s="228"/>
      <c r="O244" s="228"/>
      <c r="P244" s="228"/>
      <c r="Q244" s="228"/>
      <c r="R244" s="232"/>
      <c r="T244" s="233"/>
      <c r="U244" s="228"/>
      <c r="V244" s="228"/>
      <c r="W244" s="228"/>
      <c r="X244" s="228"/>
      <c r="Y244" s="228"/>
      <c r="Z244" s="228"/>
      <c r="AA244" s="234"/>
      <c r="AT244" s="235" t="s">
        <v>170</v>
      </c>
      <c r="AU244" s="235" t="s">
        <v>106</v>
      </c>
      <c r="AV244" s="10" t="s">
        <v>25</v>
      </c>
      <c r="AW244" s="10" t="s">
        <v>40</v>
      </c>
      <c r="AX244" s="10" t="s">
        <v>83</v>
      </c>
      <c r="AY244" s="235" t="s">
        <v>162</v>
      </c>
    </row>
    <row r="245" s="11" customFormat="1" ht="16.5" customHeight="1">
      <c r="B245" s="236"/>
      <c r="C245" s="237"/>
      <c r="D245" s="237"/>
      <c r="E245" s="238" t="s">
        <v>23</v>
      </c>
      <c r="F245" s="239" t="s">
        <v>311</v>
      </c>
      <c r="G245" s="237"/>
      <c r="H245" s="237"/>
      <c r="I245" s="237"/>
      <c r="J245" s="237"/>
      <c r="K245" s="240">
        <v>4.6440000000000001</v>
      </c>
      <c r="L245" s="237"/>
      <c r="M245" s="237"/>
      <c r="N245" s="237"/>
      <c r="O245" s="237"/>
      <c r="P245" s="237"/>
      <c r="Q245" s="237"/>
      <c r="R245" s="241"/>
      <c r="T245" s="242"/>
      <c r="U245" s="237"/>
      <c r="V245" s="237"/>
      <c r="W245" s="237"/>
      <c r="X245" s="237"/>
      <c r="Y245" s="237"/>
      <c r="Z245" s="237"/>
      <c r="AA245" s="243"/>
      <c r="AT245" s="244" t="s">
        <v>170</v>
      </c>
      <c r="AU245" s="244" t="s">
        <v>106</v>
      </c>
      <c r="AV245" s="11" t="s">
        <v>106</v>
      </c>
      <c r="AW245" s="11" t="s">
        <v>40</v>
      </c>
      <c r="AX245" s="11" t="s">
        <v>25</v>
      </c>
      <c r="AY245" s="244" t="s">
        <v>162</v>
      </c>
    </row>
    <row r="246" s="1" customFormat="1" ht="25.5" customHeight="1">
      <c r="B246" s="47"/>
      <c r="C246" s="216" t="s">
        <v>312</v>
      </c>
      <c r="D246" s="216" t="s">
        <v>163</v>
      </c>
      <c r="E246" s="217" t="s">
        <v>313</v>
      </c>
      <c r="F246" s="218" t="s">
        <v>314</v>
      </c>
      <c r="G246" s="218"/>
      <c r="H246" s="218"/>
      <c r="I246" s="218"/>
      <c r="J246" s="219" t="s">
        <v>166</v>
      </c>
      <c r="K246" s="220">
        <v>58.200000000000003</v>
      </c>
      <c r="L246" s="221">
        <v>0</v>
      </c>
      <c r="M246" s="222"/>
      <c r="N246" s="223">
        <f>ROUND(L246*K246,2)</f>
        <v>0</v>
      </c>
      <c r="O246" s="223"/>
      <c r="P246" s="223"/>
      <c r="Q246" s="223"/>
      <c r="R246" s="49"/>
      <c r="T246" s="224" t="s">
        <v>23</v>
      </c>
      <c r="U246" s="57" t="s">
        <v>48</v>
      </c>
      <c r="V246" s="48"/>
      <c r="W246" s="225">
        <f>V246*K246</f>
        <v>0</v>
      </c>
      <c r="X246" s="225">
        <v>0</v>
      </c>
      <c r="Y246" s="225">
        <f>X246*K246</f>
        <v>0</v>
      </c>
      <c r="Z246" s="225">
        <v>0.0025000000000000001</v>
      </c>
      <c r="AA246" s="226">
        <f>Z246*K246</f>
        <v>0.14550000000000002</v>
      </c>
      <c r="AR246" s="23" t="s">
        <v>167</v>
      </c>
      <c r="AT246" s="23" t="s">
        <v>163</v>
      </c>
      <c r="AU246" s="23" t="s">
        <v>106</v>
      </c>
      <c r="AY246" s="23" t="s">
        <v>162</v>
      </c>
      <c r="BE246" s="139">
        <f>IF(U246="základní",N246,0)</f>
        <v>0</v>
      </c>
      <c r="BF246" s="139">
        <f>IF(U246="snížená",N246,0)</f>
        <v>0</v>
      </c>
      <c r="BG246" s="139">
        <f>IF(U246="zákl. přenesená",N246,0)</f>
        <v>0</v>
      </c>
      <c r="BH246" s="139">
        <f>IF(U246="sníž. přenesená",N246,0)</f>
        <v>0</v>
      </c>
      <c r="BI246" s="139">
        <f>IF(U246="nulová",N246,0)</f>
        <v>0</v>
      </c>
      <c r="BJ246" s="23" t="s">
        <v>25</v>
      </c>
      <c r="BK246" s="139">
        <f>ROUND(L246*K246,2)</f>
        <v>0</v>
      </c>
      <c r="BL246" s="23" t="s">
        <v>167</v>
      </c>
      <c r="BM246" s="23" t="s">
        <v>315</v>
      </c>
    </row>
    <row r="247" s="10" customFormat="1" ht="16.5" customHeight="1">
      <c r="B247" s="227"/>
      <c r="C247" s="228"/>
      <c r="D247" s="228"/>
      <c r="E247" s="229" t="s">
        <v>23</v>
      </c>
      <c r="F247" s="230" t="s">
        <v>175</v>
      </c>
      <c r="G247" s="231"/>
      <c r="H247" s="231"/>
      <c r="I247" s="231"/>
      <c r="J247" s="228"/>
      <c r="K247" s="229" t="s">
        <v>23</v>
      </c>
      <c r="L247" s="228"/>
      <c r="M247" s="228"/>
      <c r="N247" s="228"/>
      <c r="O247" s="228"/>
      <c r="P247" s="228"/>
      <c r="Q247" s="228"/>
      <c r="R247" s="232"/>
      <c r="T247" s="233"/>
      <c r="U247" s="228"/>
      <c r="V247" s="228"/>
      <c r="W247" s="228"/>
      <c r="X247" s="228"/>
      <c r="Y247" s="228"/>
      <c r="Z247" s="228"/>
      <c r="AA247" s="234"/>
      <c r="AT247" s="235" t="s">
        <v>170</v>
      </c>
      <c r="AU247" s="235" t="s">
        <v>106</v>
      </c>
      <c r="AV247" s="10" t="s">
        <v>25</v>
      </c>
      <c r="AW247" s="10" t="s">
        <v>40</v>
      </c>
      <c r="AX247" s="10" t="s">
        <v>83</v>
      </c>
      <c r="AY247" s="235" t="s">
        <v>162</v>
      </c>
    </row>
    <row r="248" s="11" customFormat="1" ht="16.5" customHeight="1">
      <c r="B248" s="236"/>
      <c r="C248" s="237"/>
      <c r="D248" s="237"/>
      <c r="E248" s="238" t="s">
        <v>23</v>
      </c>
      <c r="F248" s="239" t="s">
        <v>316</v>
      </c>
      <c r="G248" s="237"/>
      <c r="H248" s="237"/>
      <c r="I248" s="237"/>
      <c r="J248" s="237"/>
      <c r="K248" s="240">
        <v>58.200000000000003</v>
      </c>
      <c r="L248" s="237"/>
      <c r="M248" s="237"/>
      <c r="N248" s="237"/>
      <c r="O248" s="237"/>
      <c r="P248" s="237"/>
      <c r="Q248" s="237"/>
      <c r="R248" s="241"/>
      <c r="T248" s="242"/>
      <c r="U248" s="237"/>
      <c r="V248" s="237"/>
      <c r="W248" s="237"/>
      <c r="X248" s="237"/>
      <c r="Y248" s="237"/>
      <c r="Z248" s="237"/>
      <c r="AA248" s="243"/>
      <c r="AT248" s="244" t="s">
        <v>170</v>
      </c>
      <c r="AU248" s="244" t="s">
        <v>106</v>
      </c>
      <c r="AV248" s="11" t="s">
        <v>106</v>
      </c>
      <c r="AW248" s="11" t="s">
        <v>40</v>
      </c>
      <c r="AX248" s="11" t="s">
        <v>25</v>
      </c>
      <c r="AY248" s="244" t="s">
        <v>162</v>
      </c>
    </row>
    <row r="249" s="1" customFormat="1" ht="16.5" customHeight="1">
      <c r="B249" s="47"/>
      <c r="C249" s="216" t="s">
        <v>317</v>
      </c>
      <c r="D249" s="216" t="s">
        <v>163</v>
      </c>
      <c r="E249" s="217" t="s">
        <v>318</v>
      </c>
      <c r="F249" s="218" t="s">
        <v>319</v>
      </c>
      <c r="G249" s="218"/>
      <c r="H249" s="218"/>
      <c r="I249" s="218"/>
      <c r="J249" s="219" t="s">
        <v>320</v>
      </c>
      <c r="K249" s="220">
        <v>33.826999999999998</v>
      </c>
      <c r="L249" s="221">
        <v>0</v>
      </c>
      <c r="M249" s="222"/>
      <c r="N249" s="223">
        <f>ROUND(L249*K249,2)</f>
        <v>0</v>
      </c>
      <c r="O249" s="223"/>
      <c r="P249" s="223"/>
      <c r="Q249" s="223"/>
      <c r="R249" s="49"/>
      <c r="T249" s="224" t="s">
        <v>23</v>
      </c>
      <c r="U249" s="57" t="s">
        <v>48</v>
      </c>
      <c r="V249" s="48"/>
      <c r="W249" s="225">
        <f>V249*K249</f>
        <v>0</v>
      </c>
      <c r="X249" s="225">
        <v>0</v>
      </c>
      <c r="Y249" s="225">
        <f>X249*K249</f>
        <v>0</v>
      </c>
      <c r="Z249" s="225">
        <v>0</v>
      </c>
      <c r="AA249" s="226">
        <f>Z249*K249</f>
        <v>0</v>
      </c>
      <c r="AR249" s="23" t="s">
        <v>167</v>
      </c>
      <c r="AT249" s="23" t="s">
        <v>163</v>
      </c>
      <c r="AU249" s="23" t="s">
        <v>106</v>
      </c>
      <c r="AY249" s="23" t="s">
        <v>162</v>
      </c>
      <c r="BE249" s="139">
        <f>IF(U249="základní",N249,0)</f>
        <v>0</v>
      </c>
      <c r="BF249" s="139">
        <f>IF(U249="snížená",N249,0)</f>
        <v>0</v>
      </c>
      <c r="BG249" s="139">
        <f>IF(U249="zákl. přenesená",N249,0)</f>
        <v>0</v>
      </c>
      <c r="BH249" s="139">
        <f>IF(U249="sníž. přenesená",N249,0)</f>
        <v>0</v>
      </c>
      <c r="BI249" s="139">
        <f>IF(U249="nulová",N249,0)</f>
        <v>0</v>
      </c>
      <c r="BJ249" s="23" t="s">
        <v>25</v>
      </c>
      <c r="BK249" s="139">
        <f>ROUND(L249*K249,2)</f>
        <v>0</v>
      </c>
      <c r="BL249" s="23" t="s">
        <v>167</v>
      </c>
      <c r="BM249" s="23" t="s">
        <v>321</v>
      </c>
    </row>
    <row r="250" s="1" customFormat="1" ht="25.5" customHeight="1">
      <c r="B250" s="47"/>
      <c r="C250" s="216" t="s">
        <v>322</v>
      </c>
      <c r="D250" s="216" t="s">
        <v>163</v>
      </c>
      <c r="E250" s="217" t="s">
        <v>323</v>
      </c>
      <c r="F250" s="218" t="s">
        <v>324</v>
      </c>
      <c r="G250" s="218"/>
      <c r="H250" s="218"/>
      <c r="I250" s="218"/>
      <c r="J250" s="219" t="s">
        <v>320</v>
      </c>
      <c r="K250" s="220">
        <v>33.826999999999998</v>
      </c>
      <c r="L250" s="221">
        <v>0</v>
      </c>
      <c r="M250" s="222"/>
      <c r="N250" s="223">
        <f>ROUND(L250*K250,2)</f>
        <v>0</v>
      </c>
      <c r="O250" s="223"/>
      <c r="P250" s="223"/>
      <c r="Q250" s="223"/>
      <c r="R250" s="49"/>
      <c r="T250" s="224" t="s">
        <v>23</v>
      </c>
      <c r="U250" s="57" t="s">
        <v>48</v>
      </c>
      <c r="V250" s="48"/>
      <c r="W250" s="225">
        <f>V250*K250</f>
        <v>0</v>
      </c>
      <c r="X250" s="225">
        <v>0</v>
      </c>
      <c r="Y250" s="225">
        <f>X250*K250</f>
        <v>0</v>
      </c>
      <c r="Z250" s="225">
        <v>0</v>
      </c>
      <c r="AA250" s="226">
        <f>Z250*K250</f>
        <v>0</v>
      </c>
      <c r="AR250" s="23" t="s">
        <v>167</v>
      </c>
      <c r="AT250" s="23" t="s">
        <v>163</v>
      </c>
      <c r="AU250" s="23" t="s">
        <v>106</v>
      </c>
      <c r="AY250" s="23" t="s">
        <v>162</v>
      </c>
      <c r="BE250" s="139">
        <f>IF(U250="základní",N250,0)</f>
        <v>0</v>
      </c>
      <c r="BF250" s="139">
        <f>IF(U250="snížená",N250,0)</f>
        <v>0</v>
      </c>
      <c r="BG250" s="139">
        <f>IF(U250="zákl. přenesená",N250,0)</f>
        <v>0</v>
      </c>
      <c r="BH250" s="139">
        <f>IF(U250="sníž. přenesená",N250,0)</f>
        <v>0</v>
      </c>
      <c r="BI250" s="139">
        <f>IF(U250="nulová",N250,0)</f>
        <v>0</v>
      </c>
      <c r="BJ250" s="23" t="s">
        <v>25</v>
      </c>
      <c r="BK250" s="139">
        <f>ROUND(L250*K250,2)</f>
        <v>0</v>
      </c>
      <c r="BL250" s="23" t="s">
        <v>167</v>
      </c>
      <c r="BM250" s="23" t="s">
        <v>325</v>
      </c>
    </row>
    <row r="251" s="1" customFormat="1" ht="25.5" customHeight="1">
      <c r="B251" s="47"/>
      <c r="C251" s="216" t="s">
        <v>326</v>
      </c>
      <c r="D251" s="216" t="s">
        <v>163</v>
      </c>
      <c r="E251" s="217" t="s">
        <v>327</v>
      </c>
      <c r="F251" s="218" t="s">
        <v>328</v>
      </c>
      <c r="G251" s="218"/>
      <c r="H251" s="218"/>
      <c r="I251" s="218"/>
      <c r="J251" s="219" t="s">
        <v>320</v>
      </c>
      <c r="K251" s="220">
        <v>33.826999999999998</v>
      </c>
      <c r="L251" s="221">
        <v>0</v>
      </c>
      <c r="M251" s="222"/>
      <c r="N251" s="223">
        <f>ROUND(L251*K251,2)</f>
        <v>0</v>
      </c>
      <c r="O251" s="223"/>
      <c r="P251" s="223"/>
      <c r="Q251" s="223"/>
      <c r="R251" s="49"/>
      <c r="T251" s="224" t="s">
        <v>23</v>
      </c>
      <c r="U251" s="57" t="s">
        <v>48</v>
      </c>
      <c r="V251" s="48"/>
      <c r="W251" s="225">
        <f>V251*K251</f>
        <v>0</v>
      </c>
      <c r="X251" s="225">
        <v>0</v>
      </c>
      <c r="Y251" s="225">
        <f>X251*K251</f>
        <v>0</v>
      </c>
      <c r="Z251" s="225">
        <v>0</v>
      </c>
      <c r="AA251" s="226">
        <f>Z251*K251</f>
        <v>0</v>
      </c>
      <c r="AR251" s="23" t="s">
        <v>167</v>
      </c>
      <c r="AT251" s="23" t="s">
        <v>163</v>
      </c>
      <c r="AU251" s="23" t="s">
        <v>106</v>
      </c>
      <c r="AY251" s="23" t="s">
        <v>162</v>
      </c>
      <c r="BE251" s="139">
        <f>IF(U251="základní",N251,0)</f>
        <v>0</v>
      </c>
      <c r="BF251" s="139">
        <f>IF(U251="snížená",N251,0)</f>
        <v>0</v>
      </c>
      <c r="BG251" s="139">
        <f>IF(U251="zákl. přenesená",N251,0)</f>
        <v>0</v>
      </c>
      <c r="BH251" s="139">
        <f>IF(U251="sníž. přenesená",N251,0)</f>
        <v>0</v>
      </c>
      <c r="BI251" s="139">
        <f>IF(U251="nulová",N251,0)</f>
        <v>0</v>
      </c>
      <c r="BJ251" s="23" t="s">
        <v>25</v>
      </c>
      <c r="BK251" s="139">
        <f>ROUND(L251*K251,2)</f>
        <v>0</v>
      </c>
      <c r="BL251" s="23" t="s">
        <v>167</v>
      </c>
      <c r="BM251" s="23" t="s">
        <v>329</v>
      </c>
    </row>
    <row r="252" s="1" customFormat="1" ht="25.5" customHeight="1">
      <c r="B252" s="47"/>
      <c r="C252" s="216" t="s">
        <v>330</v>
      </c>
      <c r="D252" s="216" t="s">
        <v>163</v>
      </c>
      <c r="E252" s="217" t="s">
        <v>331</v>
      </c>
      <c r="F252" s="218" t="s">
        <v>332</v>
      </c>
      <c r="G252" s="218"/>
      <c r="H252" s="218"/>
      <c r="I252" s="218"/>
      <c r="J252" s="219" t="s">
        <v>320</v>
      </c>
      <c r="K252" s="220">
        <v>33.826999999999998</v>
      </c>
      <c r="L252" s="221">
        <v>0</v>
      </c>
      <c r="M252" s="222"/>
      <c r="N252" s="223">
        <f>ROUND(L252*K252,2)</f>
        <v>0</v>
      </c>
      <c r="O252" s="223"/>
      <c r="P252" s="223"/>
      <c r="Q252" s="223"/>
      <c r="R252" s="49"/>
      <c r="T252" s="224" t="s">
        <v>23</v>
      </c>
      <c r="U252" s="57" t="s">
        <v>48</v>
      </c>
      <c r="V252" s="48"/>
      <c r="W252" s="225">
        <f>V252*K252</f>
        <v>0</v>
      </c>
      <c r="X252" s="225">
        <v>0</v>
      </c>
      <c r="Y252" s="225">
        <f>X252*K252</f>
        <v>0</v>
      </c>
      <c r="Z252" s="225">
        <v>0</v>
      </c>
      <c r="AA252" s="226">
        <f>Z252*K252</f>
        <v>0</v>
      </c>
      <c r="AR252" s="23" t="s">
        <v>167</v>
      </c>
      <c r="AT252" s="23" t="s">
        <v>163</v>
      </c>
      <c r="AU252" s="23" t="s">
        <v>106</v>
      </c>
      <c r="AY252" s="23" t="s">
        <v>162</v>
      </c>
      <c r="BE252" s="139">
        <f>IF(U252="základní",N252,0)</f>
        <v>0</v>
      </c>
      <c r="BF252" s="139">
        <f>IF(U252="snížená",N252,0)</f>
        <v>0</v>
      </c>
      <c r="BG252" s="139">
        <f>IF(U252="zákl. přenesená",N252,0)</f>
        <v>0</v>
      </c>
      <c r="BH252" s="139">
        <f>IF(U252="sníž. přenesená",N252,0)</f>
        <v>0</v>
      </c>
      <c r="BI252" s="139">
        <f>IF(U252="nulová",N252,0)</f>
        <v>0</v>
      </c>
      <c r="BJ252" s="23" t="s">
        <v>25</v>
      </c>
      <c r="BK252" s="139">
        <f>ROUND(L252*K252,2)</f>
        <v>0</v>
      </c>
      <c r="BL252" s="23" t="s">
        <v>167</v>
      </c>
      <c r="BM252" s="23" t="s">
        <v>333</v>
      </c>
    </row>
    <row r="253" s="1" customFormat="1" ht="25.5" customHeight="1">
      <c r="B253" s="47"/>
      <c r="C253" s="216" t="s">
        <v>334</v>
      </c>
      <c r="D253" s="216" t="s">
        <v>163</v>
      </c>
      <c r="E253" s="217" t="s">
        <v>335</v>
      </c>
      <c r="F253" s="218" t="s">
        <v>336</v>
      </c>
      <c r="G253" s="218"/>
      <c r="H253" s="218"/>
      <c r="I253" s="218"/>
      <c r="J253" s="219" t="s">
        <v>320</v>
      </c>
      <c r="K253" s="220">
        <v>33.826999999999998</v>
      </c>
      <c r="L253" s="221">
        <v>0</v>
      </c>
      <c r="M253" s="222"/>
      <c r="N253" s="223">
        <f>ROUND(L253*K253,2)</f>
        <v>0</v>
      </c>
      <c r="O253" s="223"/>
      <c r="P253" s="223"/>
      <c r="Q253" s="223"/>
      <c r="R253" s="49"/>
      <c r="T253" s="224" t="s">
        <v>23</v>
      </c>
      <c r="U253" s="57" t="s">
        <v>48</v>
      </c>
      <c r="V253" s="48"/>
      <c r="W253" s="225">
        <f>V253*K253</f>
        <v>0</v>
      </c>
      <c r="X253" s="225">
        <v>0</v>
      </c>
      <c r="Y253" s="225">
        <f>X253*K253</f>
        <v>0</v>
      </c>
      <c r="Z253" s="225">
        <v>0</v>
      </c>
      <c r="AA253" s="226">
        <f>Z253*K253</f>
        <v>0</v>
      </c>
      <c r="AR253" s="23" t="s">
        <v>167</v>
      </c>
      <c r="AT253" s="23" t="s">
        <v>163</v>
      </c>
      <c r="AU253" s="23" t="s">
        <v>106</v>
      </c>
      <c r="AY253" s="23" t="s">
        <v>162</v>
      </c>
      <c r="BE253" s="139">
        <f>IF(U253="základní",N253,0)</f>
        <v>0</v>
      </c>
      <c r="BF253" s="139">
        <f>IF(U253="snížená",N253,0)</f>
        <v>0</v>
      </c>
      <c r="BG253" s="139">
        <f>IF(U253="zákl. přenesená",N253,0)</f>
        <v>0</v>
      </c>
      <c r="BH253" s="139">
        <f>IF(U253="sníž. přenesená",N253,0)</f>
        <v>0</v>
      </c>
      <c r="BI253" s="139">
        <f>IF(U253="nulová",N253,0)</f>
        <v>0</v>
      </c>
      <c r="BJ253" s="23" t="s">
        <v>25</v>
      </c>
      <c r="BK253" s="139">
        <f>ROUND(L253*K253,2)</f>
        <v>0</v>
      </c>
      <c r="BL253" s="23" t="s">
        <v>167</v>
      </c>
      <c r="BM253" s="23" t="s">
        <v>337</v>
      </c>
    </row>
    <row r="254" s="9" customFormat="1" ht="29.88" customHeight="1">
      <c r="B254" s="202"/>
      <c r="C254" s="203"/>
      <c r="D254" s="213" t="s">
        <v>121</v>
      </c>
      <c r="E254" s="213"/>
      <c r="F254" s="213"/>
      <c r="G254" s="213"/>
      <c r="H254" s="213"/>
      <c r="I254" s="213"/>
      <c r="J254" s="213"/>
      <c r="K254" s="213"/>
      <c r="L254" s="213"/>
      <c r="M254" s="213"/>
      <c r="N254" s="265">
        <f>BK254</f>
        <v>0</v>
      </c>
      <c r="O254" s="266"/>
      <c r="P254" s="266"/>
      <c r="Q254" s="266"/>
      <c r="R254" s="206"/>
      <c r="T254" s="207"/>
      <c r="U254" s="203"/>
      <c r="V254" s="203"/>
      <c r="W254" s="208">
        <f>W255</f>
        <v>0</v>
      </c>
      <c r="X254" s="203"/>
      <c r="Y254" s="208">
        <f>Y255</f>
        <v>0</v>
      </c>
      <c r="Z254" s="203"/>
      <c r="AA254" s="209">
        <f>AA255</f>
        <v>0</v>
      </c>
      <c r="AR254" s="210" t="s">
        <v>25</v>
      </c>
      <c r="AT254" s="211" t="s">
        <v>82</v>
      </c>
      <c r="AU254" s="211" t="s">
        <v>25</v>
      </c>
      <c r="AY254" s="210" t="s">
        <v>162</v>
      </c>
      <c r="BK254" s="212">
        <f>BK255</f>
        <v>0</v>
      </c>
    </row>
    <row r="255" s="1" customFormat="1" ht="16.5" customHeight="1">
      <c r="B255" s="47"/>
      <c r="C255" s="216" t="s">
        <v>338</v>
      </c>
      <c r="D255" s="216" t="s">
        <v>163</v>
      </c>
      <c r="E255" s="217" t="s">
        <v>339</v>
      </c>
      <c r="F255" s="218" t="s">
        <v>340</v>
      </c>
      <c r="G255" s="218"/>
      <c r="H255" s="218"/>
      <c r="I255" s="218"/>
      <c r="J255" s="219" t="s">
        <v>320</v>
      </c>
      <c r="K255" s="220">
        <v>9.1120000000000001</v>
      </c>
      <c r="L255" s="221">
        <v>0</v>
      </c>
      <c r="M255" s="222"/>
      <c r="N255" s="223">
        <f>ROUND(L255*K255,2)</f>
        <v>0</v>
      </c>
      <c r="O255" s="223"/>
      <c r="P255" s="223"/>
      <c r="Q255" s="223"/>
      <c r="R255" s="49"/>
      <c r="T255" s="224" t="s">
        <v>23</v>
      </c>
      <c r="U255" s="57" t="s">
        <v>48</v>
      </c>
      <c r="V255" s="48"/>
      <c r="W255" s="225">
        <f>V255*K255</f>
        <v>0</v>
      </c>
      <c r="X255" s="225">
        <v>0</v>
      </c>
      <c r="Y255" s="225">
        <f>X255*K255</f>
        <v>0</v>
      </c>
      <c r="Z255" s="225">
        <v>0</v>
      </c>
      <c r="AA255" s="226">
        <f>Z255*K255</f>
        <v>0</v>
      </c>
      <c r="AR255" s="23" t="s">
        <v>167</v>
      </c>
      <c r="AT255" s="23" t="s">
        <v>163</v>
      </c>
      <c r="AU255" s="23" t="s">
        <v>106</v>
      </c>
      <c r="AY255" s="23" t="s">
        <v>162</v>
      </c>
      <c r="BE255" s="139">
        <f>IF(U255="základní",N255,0)</f>
        <v>0</v>
      </c>
      <c r="BF255" s="139">
        <f>IF(U255="snížená",N255,0)</f>
        <v>0</v>
      </c>
      <c r="BG255" s="139">
        <f>IF(U255="zákl. přenesená",N255,0)</f>
        <v>0</v>
      </c>
      <c r="BH255" s="139">
        <f>IF(U255="sníž. přenesená",N255,0)</f>
        <v>0</v>
      </c>
      <c r="BI255" s="139">
        <f>IF(U255="nulová",N255,0)</f>
        <v>0</v>
      </c>
      <c r="BJ255" s="23" t="s">
        <v>25</v>
      </c>
      <c r="BK255" s="139">
        <f>ROUND(L255*K255,2)</f>
        <v>0</v>
      </c>
      <c r="BL255" s="23" t="s">
        <v>167</v>
      </c>
      <c r="BM255" s="23" t="s">
        <v>341</v>
      </c>
    </row>
    <row r="256" s="9" customFormat="1" ht="37.44" customHeight="1">
      <c r="B256" s="202"/>
      <c r="C256" s="203"/>
      <c r="D256" s="204" t="s">
        <v>122</v>
      </c>
      <c r="E256" s="204"/>
      <c r="F256" s="204"/>
      <c r="G256" s="204"/>
      <c r="H256" s="204"/>
      <c r="I256" s="204"/>
      <c r="J256" s="204"/>
      <c r="K256" s="204"/>
      <c r="L256" s="204"/>
      <c r="M256" s="204"/>
      <c r="N256" s="267">
        <f>BK256</f>
        <v>0</v>
      </c>
      <c r="O256" s="268"/>
      <c r="P256" s="268"/>
      <c r="Q256" s="268"/>
      <c r="R256" s="206"/>
      <c r="T256" s="207"/>
      <c r="U256" s="203"/>
      <c r="V256" s="203"/>
      <c r="W256" s="208">
        <f>W257+W264+W280+W293+W298+W303+W306+W309+W316+W331+W353+W364+W379+W422+W460</f>
        <v>0</v>
      </c>
      <c r="X256" s="203"/>
      <c r="Y256" s="208">
        <f>Y257+Y264+Y280+Y293+Y298+Y303+Y306+Y309+Y316+Y331+Y353+Y364+Y379+Y422+Y460</f>
        <v>3.0502453900000002</v>
      </c>
      <c r="Z256" s="203"/>
      <c r="AA256" s="209">
        <f>AA257+AA264+AA280+AA293+AA298+AA303+AA306+AA309+AA316+AA331+AA353+AA364+AA379+AA422+AA460</f>
        <v>0.85363000000000011</v>
      </c>
      <c r="AR256" s="210" t="s">
        <v>106</v>
      </c>
      <c r="AT256" s="211" t="s">
        <v>82</v>
      </c>
      <c r="AU256" s="211" t="s">
        <v>83</v>
      </c>
      <c r="AY256" s="210" t="s">
        <v>162</v>
      </c>
      <c r="BK256" s="212">
        <f>BK257+BK264+BK280+BK293+BK298+BK303+BK306+BK309+BK316+BK331+BK353+BK364+BK379+BK422+BK460</f>
        <v>0</v>
      </c>
    </row>
    <row r="257" s="9" customFormat="1" ht="19.92" customHeight="1">
      <c r="B257" s="202"/>
      <c r="C257" s="203"/>
      <c r="D257" s="213" t="s">
        <v>123</v>
      </c>
      <c r="E257" s="213"/>
      <c r="F257" s="213"/>
      <c r="G257" s="213"/>
      <c r="H257" s="213"/>
      <c r="I257" s="213"/>
      <c r="J257" s="213"/>
      <c r="K257" s="213"/>
      <c r="L257" s="213"/>
      <c r="M257" s="213"/>
      <c r="N257" s="214">
        <f>BK257</f>
        <v>0</v>
      </c>
      <c r="O257" s="215"/>
      <c r="P257" s="215"/>
      <c r="Q257" s="215"/>
      <c r="R257" s="206"/>
      <c r="T257" s="207"/>
      <c r="U257" s="203"/>
      <c r="V257" s="203"/>
      <c r="W257" s="208">
        <f>SUM(W258:W263)</f>
        <v>0</v>
      </c>
      <c r="X257" s="203"/>
      <c r="Y257" s="208">
        <f>SUM(Y258:Y263)</f>
        <v>0.036919999999999994</v>
      </c>
      <c r="Z257" s="203"/>
      <c r="AA257" s="209">
        <f>SUM(AA258:AA263)</f>
        <v>0.11935999999999999</v>
      </c>
      <c r="AR257" s="210" t="s">
        <v>106</v>
      </c>
      <c r="AT257" s="211" t="s">
        <v>82</v>
      </c>
      <c r="AU257" s="211" t="s">
        <v>25</v>
      </c>
      <c r="AY257" s="210" t="s">
        <v>162</v>
      </c>
      <c r="BK257" s="212">
        <f>SUM(BK258:BK263)</f>
        <v>0</v>
      </c>
    </row>
    <row r="258" s="1" customFormat="1" ht="16.5" customHeight="1">
      <c r="B258" s="47"/>
      <c r="C258" s="216" t="s">
        <v>342</v>
      </c>
      <c r="D258" s="216" t="s">
        <v>163</v>
      </c>
      <c r="E258" s="217" t="s">
        <v>343</v>
      </c>
      <c r="F258" s="218" t="s">
        <v>344</v>
      </c>
      <c r="G258" s="218"/>
      <c r="H258" s="218"/>
      <c r="I258" s="218"/>
      <c r="J258" s="219" t="s">
        <v>345</v>
      </c>
      <c r="K258" s="220">
        <v>8</v>
      </c>
      <c r="L258" s="221">
        <v>0</v>
      </c>
      <c r="M258" s="222"/>
      <c r="N258" s="223">
        <f>ROUND(L258*K258,2)</f>
        <v>0</v>
      </c>
      <c r="O258" s="223"/>
      <c r="P258" s="223"/>
      <c r="Q258" s="223"/>
      <c r="R258" s="49"/>
      <c r="T258" s="224" t="s">
        <v>23</v>
      </c>
      <c r="U258" s="57" t="s">
        <v>48</v>
      </c>
      <c r="V258" s="48"/>
      <c r="W258" s="225">
        <f>V258*K258</f>
        <v>0</v>
      </c>
      <c r="X258" s="225">
        <v>0</v>
      </c>
      <c r="Y258" s="225">
        <f>X258*K258</f>
        <v>0</v>
      </c>
      <c r="Z258" s="225">
        <v>0.014919999999999999</v>
      </c>
      <c r="AA258" s="226">
        <f>Z258*K258</f>
        <v>0.11935999999999999</v>
      </c>
      <c r="AR258" s="23" t="s">
        <v>261</v>
      </c>
      <c r="AT258" s="23" t="s">
        <v>163</v>
      </c>
      <c r="AU258" s="23" t="s">
        <v>106</v>
      </c>
      <c r="AY258" s="23" t="s">
        <v>162</v>
      </c>
      <c r="BE258" s="139">
        <f>IF(U258="základní",N258,0)</f>
        <v>0</v>
      </c>
      <c r="BF258" s="139">
        <f>IF(U258="snížená",N258,0)</f>
        <v>0</v>
      </c>
      <c r="BG258" s="139">
        <f>IF(U258="zákl. přenesená",N258,0)</f>
        <v>0</v>
      </c>
      <c r="BH258" s="139">
        <f>IF(U258="sníž. přenesená",N258,0)</f>
        <v>0</v>
      </c>
      <c r="BI258" s="139">
        <f>IF(U258="nulová",N258,0)</f>
        <v>0</v>
      </c>
      <c r="BJ258" s="23" t="s">
        <v>25</v>
      </c>
      <c r="BK258" s="139">
        <f>ROUND(L258*K258,2)</f>
        <v>0</v>
      </c>
      <c r="BL258" s="23" t="s">
        <v>261</v>
      </c>
      <c r="BM258" s="23" t="s">
        <v>346</v>
      </c>
    </row>
    <row r="259" s="1" customFormat="1" ht="16.5" customHeight="1">
      <c r="B259" s="47"/>
      <c r="C259" s="216" t="s">
        <v>347</v>
      </c>
      <c r="D259" s="216" t="s">
        <v>163</v>
      </c>
      <c r="E259" s="217" t="s">
        <v>348</v>
      </c>
      <c r="F259" s="218" t="s">
        <v>349</v>
      </c>
      <c r="G259" s="218"/>
      <c r="H259" s="218"/>
      <c r="I259" s="218"/>
      <c r="J259" s="219" t="s">
        <v>219</v>
      </c>
      <c r="K259" s="220">
        <v>1</v>
      </c>
      <c r="L259" s="221">
        <v>0</v>
      </c>
      <c r="M259" s="222"/>
      <c r="N259" s="223">
        <f>ROUND(L259*K259,2)</f>
        <v>0</v>
      </c>
      <c r="O259" s="223"/>
      <c r="P259" s="223"/>
      <c r="Q259" s="223"/>
      <c r="R259" s="49"/>
      <c r="T259" s="224" t="s">
        <v>23</v>
      </c>
      <c r="U259" s="57" t="s">
        <v>48</v>
      </c>
      <c r="V259" s="48"/>
      <c r="W259" s="225">
        <f>V259*K259</f>
        <v>0</v>
      </c>
      <c r="X259" s="225">
        <v>0.036339999999999997</v>
      </c>
      <c r="Y259" s="225">
        <f>X259*K259</f>
        <v>0.036339999999999997</v>
      </c>
      <c r="Z259" s="225">
        <v>0</v>
      </c>
      <c r="AA259" s="226">
        <f>Z259*K259</f>
        <v>0</v>
      </c>
      <c r="AR259" s="23" t="s">
        <v>261</v>
      </c>
      <c r="AT259" s="23" t="s">
        <v>163</v>
      </c>
      <c r="AU259" s="23" t="s">
        <v>106</v>
      </c>
      <c r="AY259" s="23" t="s">
        <v>162</v>
      </c>
      <c r="BE259" s="139">
        <f>IF(U259="základní",N259,0)</f>
        <v>0</v>
      </c>
      <c r="BF259" s="139">
        <f>IF(U259="snížená",N259,0)</f>
        <v>0</v>
      </c>
      <c r="BG259" s="139">
        <f>IF(U259="zákl. přenesená",N259,0)</f>
        <v>0</v>
      </c>
      <c r="BH259" s="139">
        <f>IF(U259="sníž. přenesená",N259,0)</f>
        <v>0</v>
      </c>
      <c r="BI259" s="139">
        <f>IF(U259="nulová",N259,0)</f>
        <v>0</v>
      </c>
      <c r="BJ259" s="23" t="s">
        <v>25</v>
      </c>
      <c r="BK259" s="139">
        <f>ROUND(L259*K259,2)</f>
        <v>0</v>
      </c>
      <c r="BL259" s="23" t="s">
        <v>261</v>
      </c>
      <c r="BM259" s="23" t="s">
        <v>350</v>
      </c>
    </row>
    <row r="260" s="1" customFormat="1" ht="25.5" customHeight="1">
      <c r="B260" s="47"/>
      <c r="C260" s="216" t="s">
        <v>351</v>
      </c>
      <c r="D260" s="216" t="s">
        <v>163</v>
      </c>
      <c r="E260" s="217" t="s">
        <v>352</v>
      </c>
      <c r="F260" s="218" t="s">
        <v>353</v>
      </c>
      <c r="G260" s="218"/>
      <c r="H260" s="218"/>
      <c r="I260" s="218"/>
      <c r="J260" s="219" t="s">
        <v>345</v>
      </c>
      <c r="K260" s="220">
        <v>2</v>
      </c>
      <c r="L260" s="221">
        <v>0</v>
      </c>
      <c r="M260" s="222"/>
      <c r="N260" s="223">
        <f>ROUND(L260*K260,2)</f>
        <v>0</v>
      </c>
      <c r="O260" s="223"/>
      <c r="P260" s="223"/>
      <c r="Q260" s="223"/>
      <c r="R260" s="49"/>
      <c r="T260" s="224" t="s">
        <v>23</v>
      </c>
      <c r="U260" s="57" t="s">
        <v>48</v>
      </c>
      <c r="V260" s="48"/>
      <c r="W260" s="225">
        <f>V260*K260</f>
        <v>0</v>
      </c>
      <c r="X260" s="225">
        <v>0.00029</v>
      </c>
      <c r="Y260" s="225">
        <f>X260*K260</f>
        <v>0.00058</v>
      </c>
      <c r="Z260" s="225">
        <v>0</v>
      </c>
      <c r="AA260" s="226">
        <f>Z260*K260</f>
        <v>0</v>
      </c>
      <c r="AR260" s="23" t="s">
        <v>261</v>
      </c>
      <c r="AT260" s="23" t="s">
        <v>163</v>
      </c>
      <c r="AU260" s="23" t="s">
        <v>106</v>
      </c>
      <c r="AY260" s="23" t="s">
        <v>162</v>
      </c>
      <c r="BE260" s="139">
        <f>IF(U260="základní",N260,0)</f>
        <v>0</v>
      </c>
      <c r="BF260" s="139">
        <f>IF(U260="snížená",N260,0)</f>
        <v>0</v>
      </c>
      <c r="BG260" s="139">
        <f>IF(U260="zákl. přenesená",N260,0)</f>
        <v>0</v>
      </c>
      <c r="BH260" s="139">
        <f>IF(U260="sníž. přenesená",N260,0)</f>
        <v>0</v>
      </c>
      <c r="BI260" s="139">
        <f>IF(U260="nulová",N260,0)</f>
        <v>0</v>
      </c>
      <c r="BJ260" s="23" t="s">
        <v>25</v>
      </c>
      <c r="BK260" s="139">
        <f>ROUND(L260*K260,2)</f>
        <v>0</v>
      </c>
      <c r="BL260" s="23" t="s">
        <v>261</v>
      </c>
      <c r="BM260" s="23" t="s">
        <v>354</v>
      </c>
    </row>
    <row r="261" s="1" customFormat="1" ht="25.5" customHeight="1">
      <c r="B261" s="47"/>
      <c r="C261" s="216" t="s">
        <v>355</v>
      </c>
      <c r="D261" s="216" t="s">
        <v>163</v>
      </c>
      <c r="E261" s="217" t="s">
        <v>356</v>
      </c>
      <c r="F261" s="218" t="s">
        <v>357</v>
      </c>
      <c r="G261" s="218"/>
      <c r="H261" s="218"/>
      <c r="I261" s="218"/>
      <c r="J261" s="219" t="s">
        <v>219</v>
      </c>
      <c r="K261" s="220">
        <v>1</v>
      </c>
      <c r="L261" s="221">
        <v>0</v>
      </c>
      <c r="M261" s="222"/>
      <c r="N261" s="223">
        <f>ROUND(L261*K261,2)</f>
        <v>0</v>
      </c>
      <c r="O261" s="223"/>
      <c r="P261" s="223"/>
      <c r="Q261" s="223"/>
      <c r="R261" s="49"/>
      <c r="T261" s="224" t="s">
        <v>23</v>
      </c>
      <c r="U261" s="57" t="s">
        <v>48</v>
      </c>
      <c r="V261" s="48"/>
      <c r="W261" s="225">
        <f>V261*K261</f>
        <v>0</v>
      </c>
      <c r="X261" s="225">
        <v>0</v>
      </c>
      <c r="Y261" s="225">
        <f>X261*K261</f>
        <v>0</v>
      </c>
      <c r="Z261" s="225">
        <v>0</v>
      </c>
      <c r="AA261" s="226">
        <f>Z261*K261</f>
        <v>0</v>
      </c>
      <c r="AR261" s="23" t="s">
        <v>261</v>
      </c>
      <c r="AT261" s="23" t="s">
        <v>163</v>
      </c>
      <c r="AU261" s="23" t="s">
        <v>106</v>
      </c>
      <c r="AY261" s="23" t="s">
        <v>162</v>
      </c>
      <c r="BE261" s="139">
        <f>IF(U261="základní",N261,0)</f>
        <v>0</v>
      </c>
      <c r="BF261" s="139">
        <f>IF(U261="snížená",N261,0)</f>
        <v>0</v>
      </c>
      <c r="BG261" s="139">
        <f>IF(U261="zákl. přenesená",N261,0)</f>
        <v>0</v>
      </c>
      <c r="BH261" s="139">
        <f>IF(U261="sníž. přenesená",N261,0)</f>
        <v>0</v>
      </c>
      <c r="BI261" s="139">
        <f>IF(U261="nulová",N261,0)</f>
        <v>0</v>
      </c>
      <c r="BJ261" s="23" t="s">
        <v>25</v>
      </c>
      <c r="BK261" s="139">
        <f>ROUND(L261*K261,2)</f>
        <v>0</v>
      </c>
      <c r="BL261" s="23" t="s">
        <v>261</v>
      </c>
      <c r="BM261" s="23" t="s">
        <v>358</v>
      </c>
    </row>
    <row r="262" s="1" customFormat="1" ht="25.5" customHeight="1">
      <c r="B262" s="47"/>
      <c r="C262" s="216" t="s">
        <v>359</v>
      </c>
      <c r="D262" s="216" t="s">
        <v>163</v>
      </c>
      <c r="E262" s="217" t="s">
        <v>360</v>
      </c>
      <c r="F262" s="218" t="s">
        <v>361</v>
      </c>
      <c r="G262" s="218"/>
      <c r="H262" s="218"/>
      <c r="I262" s="218"/>
      <c r="J262" s="219" t="s">
        <v>345</v>
      </c>
      <c r="K262" s="220">
        <v>2</v>
      </c>
      <c r="L262" s="221">
        <v>0</v>
      </c>
      <c r="M262" s="222"/>
      <c r="N262" s="223">
        <f>ROUND(L262*K262,2)</f>
        <v>0</v>
      </c>
      <c r="O262" s="223"/>
      <c r="P262" s="223"/>
      <c r="Q262" s="223"/>
      <c r="R262" s="49"/>
      <c r="T262" s="224" t="s">
        <v>23</v>
      </c>
      <c r="U262" s="57" t="s">
        <v>48</v>
      </c>
      <c r="V262" s="48"/>
      <c r="W262" s="225">
        <f>V262*K262</f>
        <v>0</v>
      </c>
      <c r="X262" s="225">
        <v>0</v>
      </c>
      <c r="Y262" s="225">
        <f>X262*K262</f>
        <v>0</v>
      </c>
      <c r="Z262" s="225">
        <v>0</v>
      </c>
      <c r="AA262" s="226">
        <f>Z262*K262</f>
        <v>0</v>
      </c>
      <c r="AR262" s="23" t="s">
        <v>261</v>
      </c>
      <c r="AT262" s="23" t="s">
        <v>163</v>
      </c>
      <c r="AU262" s="23" t="s">
        <v>106</v>
      </c>
      <c r="AY262" s="23" t="s">
        <v>162</v>
      </c>
      <c r="BE262" s="139">
        <f>IF(U262="základní",N262,0)</f>
        <v>0</v>
      </c>
      <c r="BF262" s="139">
        <f>IF(U262="snížená",N262,0)</f>
        <v>0</v>
      </c>
      <c r="BG262" s="139">
        <f>IF(U262="zákl. přenesená",N262,0)</f>
        <v>0</v>
      </c>
      <c r="BH262" s="139">
        <f>IF(U262="sníž. přenesená",N262,0)</f>
        <v>0</v>
      </c>
      <c r="BI262" s="139">
        <f>IF(U262="nulová",N262,0)</f>
        <v>0</v>
      </c>
      <c r="BJ262" s="23" t="s">
        <v>25</v>
      </c>
      <c r="BK262" s="139">
        <f>ROUND(L262*K262,2)</f>
        <v>0</v>
      </c>
      <c r="BL262" s="23" t="s">
        <v>261</v>
      </c>
      <c r="BM262" s="23" t="s">
        <v>362</v>
      </c>
    </row>
    <row r="263" s="1" customFormat="1" ht="25.5" customHeight="1">
      <c r="B263" s="47"/>
      <c r="C263" s="216" t="s">
        <v>363</v>
      </c>
      <c r="D263" s="216" t="s">
        <v>163</v>
      </c>
      <c r="E263" s="217" t="s">
        <v>364</v>
      </c>
      <c r="F263" s="218" t="s">
        <v>365</v>
      </c>
      <c r="G263" s="218"/>
      <c r="H263" s="218"/>
      <c r="I263" s="218"/>
      <c r="J263" s="219" t="s">
        <v>366</v>
      </c>
      <c r="K263" s="269">
        <v>0</v>
      </c>
      <c r="L263" s="221">
        <v>0</v>
      </c>
      <c r="M263" s="222"/>
      <c r="N263" s="223">
        <f>ROUND(L263*K263,2)</f>
        <v>0</v>
      </c>
      <c r="O263" s="223"/>
      <c r="P263" s="223"/>
      <c r="Q263" s="223"/>
      <c r="R263" s="49"/>
      <c r="T263" s="224" t="s">
        <v>23</v>
      </c>
      <c r="U263" s="57" t="s">
        <v>48</v>
      </c>
      <c r="V263" s="48"/>
      <c r="W263" s="225">
        <f>V263*K263</f>
        <v>0</v>
      </c>
      <c r="X263" s="225">
        <v>0</v>
      </c>
      <c r="Y263" s="225">
        <f>X263*K263</f>
        <v>0</v>
      </c>
      <c r="Z263" s="225">
        <v>0</v>
      </c>
      <c r="AA263" s="226">
        <f>Z263*K263</f>
        <v>0</v>
      </c>
      <c r="AR263" s="23" t="s">
        <v>261</v>
      </c>
      <c r="AT263" s="23" t="s">
        <v>163</v>
      </c>
      <c r="AU263" s="23" t="s">
        <v>106</v>
      </c>
      <c r="AY263" s="23" t="s">
        <v>162</v>
      </c>
      <c r="BE263" s="139">
        <f>IF(U263="základní",N263,0)</f>
        <v>0</v>
      </c>
      <c r="BF263" s="139">
        <f>IF(U263="snížená",N263,0)</f>
        <v>0</v>
      </c>
      <c r="BG263" s="139">
        <f>IF(U263="zákl. přenesená",N263,0)</f>
        <v>0</v>
      </c>
      <c r="BH263" s="139">
        <f>IF(U263="sníž. přenesená",N263,0)</f>
        <v>0</v>
      </c>
      <c r="BI263" s="139">
        <f>IF(U263="nulová",N263,0)</f>
        <v>0</v>
      </c>
      <c r="BJ263" s="23" t="s">
        <v>25</v>
      </c>
      <c r="BK263" s="139">
        <f>ROUND(L263*K263,2)</f>
        <v>0</v>
      </c>
      <c r="BL263" s="23" t="s">
        <v>261</v>
      </c>
      <c r="BM263" s="23" t="s">
        <v>367</v>
      </c>
    </row>
    <row r="264" s="9" customFormat="1" ht="29.88" customHeight="1">
      <c r="B264" s="202"/>
      <c r="C264" s="203"/>
      <c r="D264" s="213" t="s">
        <v>124</v>
      </c>
      <c r="E264" s="213"/>
      <c r="F264" s="213"/>
      <c r="G264" s="213"/>
      <c r="H264" s="213"/>
      <c r="I264" s="213"/>
      <c r="J264" s="213"/>
      <c r="K264" s="213"/>
      <c r="L264" s="213"/>
      <c r="M264" s="213"/>
      <c r="N264" s="265">
        <f>BK264</f>
        <v>0</v>
      </c>
      <c r="O264" s="266"/>
      <c r="P264" s="266"/>
      <c r="Q264" s="266"/>
      <c r="R264" s="206"/>
      <c r="T264" s="207"/>
      <c r="U264" s="203"/>
      <c r="V264" s="203"/>
      <c r="W264" s="208">
        <f>SUM(W265:W279)</f>
        <v>0</v>
      </c>
      <c r="X264" s="203"/>
      <c r="Y264" s="208">
        <f>SUM(Y265:Y279)</f>
        <v>0.0062600000000000008</v>
      </c>
      <c r="Z264" s="203"/>
      <c r="AA264" s="209">
        <f>SUM(AA265:AA279)</f>
        <v>0.030759999999999999</v>
      </c>
      <c r="AR264" s="210" t="s">
        <v>106</v>
      </c>
      <c r="AT264" s="211" t="s">
        <v>82</v>
      </c>
      <c r="AU264" s="211" t="s">
        <v>25</v>
      </c>
      <c r="AY264" s="210" t="s">
        <v>162</v>
      </c>
      <c r="BK264" s="212">
        <f>SUM(BK265:BK279)</f>
        <v>0</v>
      </c>
    </row>
    <row r="265" s="1" customFormat="1" ht="25.5" customHeight="1">
      <c r="B265" s="47"/>
      <c r="C265" s="216" t="s">
        <v>368</v>
      </c>
      <c r="D265" s="216" t="s">
        <v>163</v>
      </c>
      <c r="E265" s="217" t="s">
        <v>369</v>
      </c>
      <c r="F265" s="218" t="s">
        <v>370</v>
      </c>
      <c r="G265" s="218"/>
      <c r="H265" s="218"/>
      <c r="I265" s="218"/>
      <c r="J265" s="219" t="s">
        <v>345</v>
      </c>
      <c r="K265" s="220">
        <v>12</v>
      </c>
      <c r="L265" s="221">
        <v>0</v>
      </c>
      <c r="M265" s="222"/>
      <c r="N265" s="223">
        <f>ROUND(L265*K265,2)</f>
        <v>0</v>
      </c>
      <c r="O265" s="223"/>
      <c r="P265" s="223"/>
      <c r="Q265" s="223"/>
      <c r="R265" s="49"/>
      <c r="T265" s="224" t="s">
        <v>23</v>
      </c>
      <c r="U265" s="57" t="s">
        <v>48</v>
      </c>
      <c r="V265" s="48"/>
      <c r="W265" s="225">
        <f>V265*K265</f>
        <v>0</v>
      </c>
      <c r="X265" s="225">
        <v>0</v>
      </c>
      <c r="Y265" s="225">
        <f>X265*K265</f>
        <v>0</v>
      </c>
      <c r="Z265" s="225">
        <v>0.0021299999999999999</v>
      </c>
      <c r="AA265" s="226">
        <f>Z265*K265</f>
        <v>0.025559999999999999</v>
      </c>
      <c r="AR265" s="23" t="s">
        <v>261</v>
      </c>
      <c r="AT265" s="23" t="s">
        <v>163</v>
      </c>
      <c r="AU265" s="23" t="s">
        <v>106</v>
      </c>
      <c r="AY265" s="23" t="s">
        <v>162</v>
      </c>
      <c r="BE265" s="139">
        <f>IF(U265="základní",N265,0)</f>
        <v>0</v>
      </c>
      <c r="BF265" s="139">
        <f>IF(U265="snížená",N265,0)</f>
        <v>0</v>
      </c>
      <c r="BG265" s="139">
        <f>IF(U265="zákl. přenesená",N265,0)</f>
        <v>0</v>
      </c>
      <c r="BH265" s="139">
        <f>IF(U265="sníž. přenesená",N265,0)</f>
        <v>0</v>
      </c>
      <c r="BI265" s="139">
        <f>IF(U265="nulová",N265,0)</f>
        <v>0</v>
      </c>
      <c r="BJ265" s="23" t="s">
        <v>25</v>
      </c>
      <c r="BK265" s="139">
        <f>ROUND(L265*K265,2)</f>
        <v>0</v>
      </c>
      <c r="BL265" s="23" t="s">
        <v>261</v>
      </c>
      <c r="BM265" s="23" t="s">
        <v>371</v>
      </c>
    </row>
    <row r="266" s="1" customFormat="1" ht="16.5" customHeight="1">
      <c r="B266" s="47"/>
      <c r="C266" s="216" t="s">
        <v>372</v>
      </c>
      <c r="D266" s="216" t="s">
        <v>163</v>
      </c>
      <c r="E266" s="217" t="s">
        <v>373</v>
      </c>
      <c r="F266" s="218" t="s">
        <v>374</v>
      </c>
      <c r="G266" s="218"/>
      <c r="H266" s="218"/>
      <c r="I266" s="218"/>
      <c r="J266" s="219" t="s">
        <v>375</v>
      </c>
      <c r="K266" s="220">
        <v>1</v>
      </c>
      <c r="L266" s="221">
        <v>0</v>
      </c>
      <c r="M266" s="222"/>
      <c r="N266" s="223">
        <f>ROUND(L266*K266,2)</f>
        <v>0</v>
      </c>
      <c r="O266" s="223"/>
      <c r="P266" s="223"/>
      <c r="Q266" s="223"/>
      <c r="R266" s="49"/>
      <c r="T266" s="224" t="s">
        <v>23</v>
      </c>
      <c r="U266" s="57" t="s">
        <v>48</v>
      </c>
      <c r="V266" s="48"/>
      <c r="W266" s="225">
        <f>V266*K266</f>
        <v>0</v>
      </c>
      <c r="X266" s="225">
        <v>0.0033600000000000001</v>
      </c>
      <c r="Y266" s="225">
        <f>X266*K266</f>
        <v>0.0033600000000000001</v>
      </c>
      <c r="Z266" s="225">
        <v>0</v>
      </c>
      <c r="AA266" s="226">
        <f>Z266*K266</f>
        <v>0</v>
      </c>
      <c r="AR266" s="23" t="s">
        <v>261</v>
      </c>
      <c r="AT266" s="23" t="s">
        <v>163</v>
      </c>
      <c r="AU266" s="23" t="s">
        <v>106</v>
      </c>
      <c r="AY266" s="23" t="s">
        <v>162</v>
      </c>
      <c r="BE266" s="139">
        <f>IF(U266="základní",N266,0)</f>
        <v>0</v>
      </c>
      <c r="BF266" s="139">
        <f>IF(U266="snížená",N266,0)</f>
        <v>0</v>
      </c>
      <c r="BG266" s="139">
        <f>IF(U266="zákl. přenesená",N266,0)</f>
        <v>0</v>
      </c>
      <c r="BH266" s="139">
        <f>IF(U266="sníž. přenesená",N266,0)</f>
        <v>0</v>
      </c>
      <c r="BI266" s="139">
        <f>IF(U266="nulová",N266,0)</f>
        <v>0</v>
      </c>
      <c r="BJ266" s="23" t="s">
        <v>25</v>
      </c>
      <c r="BK266" s="139">
        <f>ROUND(L266*K266,2)</f>
        <v>0</v>
      </c>
      <c r="BL266" s="23" t="s">
        <v>261</v>
      </c>
      <c r="BM266" s="23" t="s">
        <v>376</v>
      </c>
    </row>
    <row r="267" s="1" customFormat="1" ht="25.5" customHeight="1">
      <c r="B267" s="47"/>
      <c r="C267" s="216" t="s">
        <v>377</v>
      </c>
      <c r="D267" s="216" t="s">
        <v>163</v>
      </c>
      <c r="E267" s="217" t="s">
        <v>378</v>
      </c>
      <c r="F267" s="218" t="s">
        <v>379</v>
      </c>
      <c r="G267" s="218"/>
      <c r="H267" s="218"/>
      <c r="I267" s="218"/>
      <c r="J267" s="219" t="s">
        <v>345</v>
      </c>
      <c r="K267" s="220">
        <v>2</v>
      </c>
      <c r="L267" s="221">
        <v>0</v>
      </c>
      <c r="M267" s="222"/>
      <c r="N267" s="223">
        <f>ROUND(L267*K267,2)</f>
        <v>0</v>
      </c>
      <c r="O267" s="223"/>
      <c r="P267" s="223"/>
      <c r="Q267" s="223"/>
      <c r="R267" s="49"/>
      <c r="T267" s="224" t="s">
        <v>23</v>
      </c>
      <c r="U267" s="57" t="s">
        <v>48</v>
      </c>
      <c r="V267" s="48"/>
      <c r="W267" s="225">
        <f>V267*K267</f>
        <v>0</v>
      </c>
      <c r="X267" s="225">
        <v>0.00066</v>
      </c>
      <c r="Y267" s="225">
        <f>X267*K267</f>
        <v>0.00132</v>
      </c>
      <c r="Z267" s="225">
        <v>0</v>
      </c>
      <c r="AA267" s="226">
        <f>Z267*K267</f>
        <v>0</v>
      </c>
      <c r="AR267" s="23" t="s">
        <v>261</v>
      </c>
      <c r="AT267" s="23" t="s">
        <v>163</v>
      </c>
      <c r="AU267" s="23" t="s">
        <v>106</v>
      </c>
      <c r="AY267" s="23" t="s">
        <v>162</v>
      </c>
      <c r="BE267" s="139">
        <f>IF(U267="základní",N267,0)</f>
        <v>0</v>
      </c>
      <c r="BF267" s="139">
        <f>IF(U267="snížená",N267,0)</f>
        <v>0</v>
      </c>
      <c r="BG267" s="139">
        <f>IF(U267="zákl. přenesená",N267,0)</f>
        <v>0</v>
      </c>
      <c r="BH267" s="139">
        <f>IF(U267="sníž. přenesená",N267,0)</f>
        <v>0</v>
      </c>
      <c r="BI267" s="139">
        <f>IF(U267="nulová",N267,0)</f>
        <v>0</v>
      </c>
      <c r="BJ267" s="23" t="s">
        <v>25</v>
      </c>
      <c r="BK267" s="139">
        <f>ROUND(L267*K267,2)</f>
        <v>0</v>
      </c>
      <c r="BL267" s="23" t="s">
        <v>261</v>
      </c>
      <c r="BM267" s="23" t="s">
        <v>380</v>
      </c>
    </row>
    <row r="268" s="1" customFormat="1" ht="16.5" customHeight="1">
      <c r="B268" s="47"/>
      <c r="C268" s="216" t="s">
        <v>381</v>
      </c>
      <c r="D268" s="216" t="s">
        <v>163</v>
      </c>
      <c r="E268" s="217" t="s">
        <v>382</v>
      </c>
      <c r="F268" s="218" t="s">
        <v>383</v>
      </c>
      <c r="G268" s="218"/>
      <c r="H268" s="218"/>
      <c r="I268" s="218"/>
      <c r="J268" s="219" t="s">
        <v>345</v>
      </c>
      <c r="K268" s="220">
        <v>2</v>
      </c>
      <c r="L268" s="221">
        <v>0</v>
      </c>
      <c r="M268" s="222"/>
      <c r="N268" s="223">
        <f>ROUND(L268*K268,2)</f>
        <v>0</v>
      </c>
      <c r="O268" s="223"/>
      <c r="P268" s="223"/>
      <c r="Q268" s="223"/>
      <c r="R268" s="49"/>
      <c r="T268" s="224" t="s">
        <v>23</v>
      </c>
      <c r="U268" s="57" t="s">
        <v>48</v>
      </c>
      <c r="V268" s="48"/>
      <c r="W268" s="225">
        <f>V268*K268</f>
        <v>0</v>
      </c>
      <c r="X268" s="225">
        <v>0.00033</v>
      </c>
      <c r="Y268" s="225">
        <f>X268*K268</f>
        <v>0.00066</v>
      </c>
      <c r="Z268" s="225">
        <v>0</v>
      </c>
      <c r="AA268" s="226">
        <f>Z268*K268</f>
        <v>0</v>
      </c>
      <c r="AR268" s="23" t="s">
        <v>261</v>
      </c>
      <c r="AT268" s="23" t="s">
        <v>163</v>
      </c>
      <c r="AU268" s="23" t="s">
        <v>106</v>
      </c>
      <c r="AY268" s="23" t="s">
        <v>162</v>
      </c>
      <c r="BE268" s="139">
        <f>IF(U268="základní",N268,0)</f>
        <v>0</v>
      </c>
      <c r="BF268" s="139">
        <f>IF(U268="snížená",N268,0)</f>
        <v>0</v>
      </c>
      <c r="BG268" s="139">
        <f>IF(U268="zákl. přenesená",N268,0)</f>
        <v>0</v>
      </c>
      <c r="BH268" s="139">
        <f>IF(U268="sníž. přenesená",N268,0)</f>
        <v>0</v>
      </c>
      <c r="BI268" s="139">
        <f>IF(U268="nulová",N268,0)</f>
        <v>0</v>
      </c>
      <c r="BJ268" s="23" t="s">
        <v>25</v>
      </c>
      <c r="BK268" s="139">
        <f>ROUND(L268*K268,2)</f>
        <v>0</v>
      </c>
      <c r="BL268" s="23" t="s">
        <v>261</v>
      </c>
      <c r="BM268" s="23" t="s">
        <v>384</v>
      </c>
    </row>
    <row r="269" s="1" customFormat="1" ht="25.5" customHeight="1">
      <c r="B269" s="47"/>
      <c r="C269" s="216" t="s">
        <v>385</v>
      </c>
      <c r="D269" s="216" t="s">
        <v>163</v>
      </c>
      <c r="E269" s="217" t="s">
        <v>386</v>
      </c>
      <c r="F269" s="218" t="s">
        <v>387</v>
      </c>
      <c r="G269" s="218"/>
      <c r="H269" s="218"/>
      <c r="I269" s="218"/>
      <c r="J269" s="219" t="s">
        <v>345</v>
      </c>
      <c r="K269" s="220">
        <v>2</v>
      </c>
      <c r="L269" s="221">
        <v>0</v>
      </c>
      <c r="M269" s="222"/>
      <c r="N269" s="223">
        <f>ROUND(L269*K269,2)</f>
        <v>0</v>
      </c>
      <c r="O269" s="223"/>
      <c r="P269" s="223"/>
      <c r="Q269" s="223"/>
      <c r="R269" s="49"/>
      <c r="T269" s="224" t="s">
        <v>23</v>
      </c>
      <c r="U269" s="57" t="s">
        <v>48</v>
      </c>
      <c r="V269" s="48"/>
      <c r="W269" s="225">
        <f>V269*K269</f>
        <v>0</v>
      </c>
      <c r="X269" s="225">
        <v>5.0000000000000002E-05</v>
      </c>
      <c r="Y269" s="225">
        <f>X269*K269</f>
        <v>0.00010000000000000001</v>
      </c>
      <c r="Z269" s="225">
        <v>0</v>
      </c>
      <c r="AA269" s="226">
        <f>Z269*K269</f>
        <v>0</v>
      </c>
      <c r="AR269" s="23" t="s">
        <v>261</v>
      </c>
      <c r="AT269" s="23" t="s">
        <v>163</v>
      </c>
      <c r="AU269" s="23" t="s">
        <v>106</v>
      </c>
      <c r="AY269" s="23" t="s">
        <v>162</v>
      </c>
      <c r="BE269" s="139">
        <f>IF(U269="základní",N269,0)</f>
        <v>0</v>
      </c>
      <c r="BF269" s="139">
        <f>IF(U269="snížená",N269,0)</f>
        <v>0</v>
      </c>
      <c r="BG269" s="139">
        <f>IF(U269="zákl. přenesená",N269,0)</f>
        <v>0</v>
      </c>
      <c r="BH269" s="139">
        <f>IF(U269="sníž. přenesená",N269,0)</f>
        <v>0</v>
      </c>
      <c r="BI269" s="139">
        <f>IF(U269="nulová",N269,0)</f>
        <v>0</v>
      </c>
      <c r="BJ269" s="23" t="s">
        <v>25</v>
      </c>
      <c r="BK269" s="139">
        <f>ROUND(L269*K269,2)</f>
        <v>0</v>
      </c>
      <c r="BL269" s="23" t="s">
        <v>261</v>
      </c>
      <c r="BM269" s="23" t="s">
        <v>388</v>
      </c>
    </row>
    <row r="270" s="1" customFormat="1" ht="16.5" customHeight="1">
      <c r="B270" s="47"/>
      <c r="C270" s="216" t="s">
        <v>389</v>
      </c>
      <c r="D270" s="216" t="s">
        <v>163</v>
      </c>
      <c r="E270" s="217" t="s">
        <v>390</v>
      </c>
      <c r="F270" s="218" t="s">
        <v>391</v>
      </c>
      <c r="G270" s="218"/>
      <c r="H270" s="218"/>
      <c r="I270" s="218"/>
      <c r="J270" s="219" t="s">
        <v>345</v>
      </c>
      <c r="K270" s="220">
        <v>12</v>
      </c>
      <c r="L270" s="221">
        <v>0</v>
      </c>
      <c r="M270" s="222"/>
      <c r="N270" s="223">
        <f>ROUND(L270*K270,2)</f>
        <v>0</v>
      </c>
      <c r="O270" s="223"/>
      <c r="P270" s="223"/>
      <c r="Q270" s="223"/>
      <c r="R270" s="49"/>
      <c r="T270" s="224" t="s">
        <v>23</v>
      </c>
      <c r="U270" s="57" t="s">
        <v>48</v>
      </c>
      <c r="V270" s="48"/>
      <c r="W270" s="225">
        <f>V270*K270</f>
        <v>0</v>
      </c>
      <c r="X270" s="225">
        <v>0</v>
      </c>
      <c r="Y270" s="225">
        <f>X270*K270</f>
        <v>0</v>
      </c>
      <c r="Z270" s="225">
        <v>0.00023000000000000001</v>
      </c>
      <c r="AA270" s="226">
        <f>Z270*K270</f>
        <v>0.0027600000000000003</v>
      </c>
      <c r="AR270" s="23" t="s">
        <v>261</v>
      </c>
      <c r="AT270" s="23" t="s">
        <v>163</v>
      </c>
      <c r="AU270" s="23" t="s">
        <v>106</v>
      </c>
      <c r="AY270" s="23" t="s">
        <v>162</v>
      </c>
      <c r="BE270" s="139">
        <f>IF(U270="základní",N270,0)</f>
        <v>0</v>
      </c>
      <c r="BF270" s="139">
        <f>IF(U270="snížená",N270,0)</f>
        <v>0</v>
      </c>
      <c r="BG270" s="139">
        <f>IF(U270="zákl. přenesená",N270,0)</f>
        <v>0</v>
      </c>
      <c r="BH270" s="139">
        <f>IF(U270="sníž. přenesená",N270,0)</f>
        <v>0</v>
      </c>
      <c r="BI270" s="139">
        <f>IF(U270="nulová",N270,0)</f>
        <v>0</v>
      </c>
      <c r="BJ270" s="23" t="s">
        <v>25</v>
      </c>
      <c r="BK270" s="139">
        <f>ROUND(L270*K270,2)</f>
        <v>0</v>
      </c>
      <c r="BL270" s="23" t="s">
        <v>261</v>
      </c>
      <c r="BM270" s="23" t="s">
        <v>392</v>
      </c>
    </row>
    <row r="271" s="1" customFormat="1" ht="25.5" customHeight="1">
      <c r="B271" s="47"/>
      <c r="C271" s="216" t="s">
        <v>393</v>
      </c>
      <c r="D271" s="216" t="s">
        <v>163</v>
      </c>
      <c r="E271" s="217" t="s">
        <v>394</v>
      </c>
      <c r="F271" s="218" t="s">
        <v>395</v>
      </c>
      <c r="G271" s="218"/>
      <c r="H271" s="218"/>
      <c r="I271" s="218"/>
      <c r="J271" s="219" t="s">
        <v>219</v>
      </c>
      <c r="K271" s="220">
        <v>1</v>
      </c>
      <c r="L271" s="221">
        <v>0</v>
      </c>
      <c r="M271" s="222"/>
      <c r="N271" s="223">
        <f>ROUND(L271*K271,2)</f>
        <v>0</v>
      </c>
      <c r="O271" s="223"/>
      <c r="P271" s="223"/>
      <c r="Q271" s="223"/>
      <c r="R271" s="49"/>
      <c r="T271" s="224" t="s">
        <v>23</v>
      </c>
      <c r="U271" s="57" t="s">
        <v>48</v>
      </c>
      <c r="V271" s="48"/>
      <c r="W271" s="225">
        <f>V271*K271</f>
        <v>0</v>
      </c>
      <c r="X271" s="225">
        <v>0</v>
      </c>
      <c r="Y271" s="225">
        <f>X271*K271</f>
        <v>0</v>
      </c>
      <c r="Z271" s="225">
        <v>0</v>
      </c>
      <c r="AA271" s="226">
        <f>Z271*K271</f>
        <v>0</v>
      </c>
      <c r="AR271" s="23" t="s">
        <v>261</v>
      </c>
      <c r="AT271" s="23" t="s">
        <v>163</v>
      </c>
      <c r="AU271" s="23" t="s">
        <v>106</v>
      </c>
      <c r="AY271" s="23" t="s">
        <v>162</v>
      </c>
      <c r="BE271" s="139">
        <f>IF(U271="základní",N271,0)</f>
        <v>0</v>
      </c>
      <c r="BF271" s="139">
        <f>IF(U271="snížená",N271,0)</f>
        <v>0</v>
      </c>
      <c r="BG271" s="139">
        <f>IF(U271="zákl. přenesená",N271,0)</f>
        <v>0</v>
      </c>
      <c r="BH271" s="139">
        <f>IF(U271="sníž. přenesená",N271,0)</f>
        <v>0</v>
      </c>
      <c r="BI271" s="139">
        <f>IF(U271="nulová",N271,0)</f>
        <v>0</v>
      </c>
      <c r="BJ271" s="23" t="s">
        <v>25</v>
      </c>
      <c r="BK271" s="139">
        <f>ROUND(L271*K271,2)</f>
        <v>0</v>
      </c>
      <c r="BL271" s="23" t="s">
        <v>261</v>
      </c>
      <c r="BM271" s="23" t="s">
        <v>396</v>
      </c>
    </row>
    <row r="272" s="1" customFormat="1" ht="16.5" customHeight="1">
      <c r="B272" s="47"/>
      <c r="C272" s="216" t="s">
        <v>397</v>
      </c>
      <c r="D272" s="216" t="s">
        <v>163</v>
      </c>
      <c r="E272" s="217" t="s">
        <v>398</v>
      </c>
      <c r="F272" s="218" t="s">
        <v>399</v>
      </c>
      <c r="G272" s="218"/>
      <c r="H272" s="218"/>
      <c r="I272" s="218"/>
      <c r="J272" s="219" t="s">
        <v>219</v>
      </c>
      <c r="K272" s="220">
        <v>1</v>
      </c>
      <c r="L272" s="221">
        <v>0</v>
      </c>
      <c r="M272" s="222"/>
      <c r="N272" s="223">
        <f>ROUND(L272*K272,2)</f>
        <v>0</v>
      </c>
      <c r="O272" s="223"/>
      <c r="P272" s="223"/>
      <c r="Q272" s="223"/>
      <c r="R272" s="49"/>
      <c r="T272" s="224" t="s">
        <v>23</v>
      </c>
      <c r="U272" s="57" t="s">
        <v>48</v>
      </c>
      <c r="V272" s="48"/>
      <c r="W272" s="225">
        <f>V272*K272</f>
        <v>0</v>
      </c>
      <c r="X272" s="225">
        <v>0.00012999999999999999</v>
      </c>
      <c r="Y272" s="225">
        <f>X272*K272</f>
        <v>0.00012999999999999999</v>
      </c>
      <c r="Z272" s="225">
        <v>0</v>
      </c>
      <c r="AA272" s="226">
        <f>Z272*K272</f>
        <v>0</v>
      </c>
      <c r="AR272" s="23" t="s">
        <v>261</v>
      </c>
      <c r="AT272" s="23" t="s">
        <v>163</v>
      </c>
      <c r="AU272" s="23" t="s">
        <v>106</v>
      </c>
      <c r="AY272" s="23" t="s">
        <v>162</v>
      </c>
      <c r="BE272" s="139">
        <f>IF(U272="základní",N272,0)</f>
        <v>0</v>
      </c>
      <c r="BF272" s="139">
        <f>IF(U272="snížená",N272,0)</f>
        <v>0</v>
      </c>
      <c r="BG272" s="139">
        <f>IF(U272="zákl. přenesená",N272,0)</f>
        <v>0</v>
      </c>
      <c r="BH272" s="139">
        <f>IF(U272="sníž. přenesená",N272,0)</f>
        <v>0</v>
      </c>
      <c r="BI272" s="139">
        <f>IF(U272="nulová",N272,0)</f>
        <v>0</v>
      </c>
      <c r="BJ272" s="23" t="s">
        <v>25</v>
      </c>
      <c r="BK272" s="139">
        <f>ROUND(L272*K272,2)</f>
        <v>0</v>
      </c>
      <c r="BL272" s="23" t="s">
        <v>261</v>
      </c>
      <c r="BM272" s="23" t="s">
        <v>400</v>
      </c>
    </row>
    <row r="273" s="1" customFormat="1" ht="25.5" customHeight="1">
      <c r="B273" s="47"/>
      <c r="C273" s="216" t="s">
        <v>401</v>
      </c>
      <c r="D273" s="216" t="s">
        <v>163</v>
      </c>
      <c r="E273" s="217" t="s">
        <v>402</v>
      </c>
      <c r="F273" s="218" t="s">
        <v>403</v>
      </c>
      <c r="G273" s="218"/>
      <c r="H273" s="218"/>
      <c r="I273" s="218"/>
      <c r="J273" s="219" t="s">
        <v>219</v>
      </c>
      <c r="K273" s="220">
        <v>1</v>
      </c>
      <c r="L273" s="221">
        <v>0</v>
      </c>
      <c r="M273" s="222"/>
      <c r="N273" s="223">
        <f>ROUND(L273*K273,2)</f>
        <v>0</v>
      </c>
      <c r="O273" s="223"/>
      <c r="P273" s="223"/>
      <c r="Q273" s="223"/>
      <c r="R273" s="49"/>
      <c r="T273" s="224" t="s">
        <v>23</v>
      </c>
      <c r="U273" s="57" t="s">
        <v>48</v>
      </c>
      <c r="V273" s="48"/>
      <c r="W273" s="225">
        <f>V273*K273</f>
        <v>0</v>
      </c>
      <c r="X273" s="225">
        <v>0</v>
      </c>
      <c r="Y273" s="225">
        <f>X273*K273</f>
        <v>0</v>
      </c>
      <c r="Z273" s="225">
        <v>0.0024399999999999999</v>
      </c>
      <c r="AA273" s="226">
        <f>Z273*K273</f>
        <v>0.0024399999999999999</v>
      </c>
      <c r="AR273" s="23" t="s">
        <v>261</v>
      </c>
      <c r="AT273" s="23" t="s">
        <v>163</v>
      </c>
      <c r="AU273" s="23" t="s">
        <v>106</v>
      </c>
      <c r="AY273" s="23" t="s">
        <v>162</v>
      </c>
      <c r="BE273" s="139">
        <f>IF(U273="základní",N273,0)</f>
        <v>0</v>
      </c>
      <c r="BF273" s="139">
        <f>IF(U273="snížená",N273,0)</f>
        <v>0</v>
      </c>
      <c r="BG273" s="139">
        <f>IF(U273="zákl. přenesená",N273,0)</f>
        <v>0</v>
      </c>
      <c r="BH273" s="139">
        <f>IF(U273="sníž. přenesená",N273,0)</f>
        <v>0</v>
      </c>
      <c r="BI273" s="139">
        <f>IF(U273="nulová",N273,0)</f>
        <v>0</v>
      </c>
      <c r="BJ273" s="23" t="s">
        <v>25</v>
      </c>
      <c r="BK273" s="139">
        <f>ROUND(L273*K273,2)</f>
        <v>0</v>
      </c>
      <c r="BL273" s="23" t="s">
        <v>261</v>
      </c>
      <c r="BM273" s="23" t="s">
        <v>404</v>
      </c>
    </row>
    <row r="274" s="1" customFormat="1" ht="25.5" customHeight="1">
      <c r="B274" s="47"/>
      <c r="C274" s="216" t="s">
        <v>405</v>
      </c>
      <c r="D274" s="216" t="s">
        <v>163</v>
      </c>
      <c r="E274" s="217" t="s">
        <v>406</v>
      </c>
      <c r="F274" s="218" t="s">
        <v>407</v>
      </c>
      <c r="G274" s="218"/>
      <c r="H274" s="218"/>
      <c r="I274" s="218"/>
      <c r="J274" s="219" t="s">
        <v>219</v>
      </c>
      <c r="K274" s="220">
        <v>1</v>
      </c>
      <c r="L274" s="221">
        <v>0</v>
      </c>
      <c r="M274" s="222"/>
      <c r="N274" s="223">
        <f>ROUND(L274*K274,2)</f>
        <v>0</v>
      </c>
      <c r="O274" s="223"/>
      <c r="P274" s="223"/>
      <c r="Q274" s="223"/>
      <c r="R274" s="49"/>
      <c r="T274" s="224" t="s">
        <v>23</v>
      </c>
      <c r="U274" s="57" t="s">
        <v>48</v>
      </c>
      <c r="V274" s="48"/>
      <c r="W274" s="225">
        <f>V274*K274</f>
        <v>0</v>
      </c>
      <c r="X274" s="225">
        <v>2.0000000000000002E-05</v>
      </c>
      <c r="Y274" s="225">
        <f>X274*K274</f>
        <v>2.0000000000000002E-05</v>
      </c>
      <c r="Z274" s="225">
        <v>0</v>
      </c>
      <c r="AA274" s="226">
        <f>Z274*K274</f>
        <v>0</v>
      </c>
      <c r="AR274" s="23" t="s">
        <v>261</v>
      </c>
      <c r="AT274" s="23" t="s">
        <v>163</v>
      </c>
      <c r="AU274" s="23" t="s">
        <v>106</v>
      </c>
      <c r="AY274" s="23" t="s">
        <v>162</v>
      </c>
      <c r="BE274" s="139">
        <f>IF(U274="základní",N274,0)</f>
        <v>0</v>
      </c>
      <c r="BF274" s="139">
        <f>IF(U274="snížená",N274,0)</f>
        <v>0</v>
      </c>
      <c r="BG274" s="139">
        <f>IF(U274="zákl. přenesená",N274,0)</f>
        <v>0</v>
      </c>
      <c r="BH274" s="139">
        <f>IF(U274="sníž. přenesená",N274,0)</f>
        <v>0</v>
      </c>
      <c r="BI274" s="139">
        <f>IF(U274="nulová",N274,0)</f>
        <v>0</v>
      </c>
      <c r="BJ274" s="23" t="s">
        <v>25</v>
      </c>
      <c r="BK274" s="139">
        <f>ROUND(L274*K274,2)</f>
        <v>0</v>
      </c>
      <c r="BL274" s="23" t="s">
        <v>261</v>
      </c>
      <c r="BM274" s="23" t="s">
        <v>408</v>
      </c>
    </row>
    <row r="275" s="1" customFormat="1" ht="16.5" customHeight="1">
      <c r="B275" s="47"/>
      <c r="C275" s="257" t="s">
        <v>409</v>
      </c>
      <c r="D275" s="257" t="s">
        <v>222</v>
      </c>
      <c r="E275" s="258" t="s">
        <v>410</v>
      </c>
      <c r="F275" s="259" t="s">
        <v>411</v>
      </c>
      <c r="G275" s="259"/>
      <c r="H275" s="259"/>
      <c r="I275" s="259"/>
      <c r="J275" s="260" t="s">
        <v>219</v>
      </c>
      <c r="K275" s="261">
        <v>1</v>
      </c>
      <c r="L275" s="262">
        <v>0</v>
      </c>
      <c r="M275" s="263"/>
      <c r="N275" s="264">
        <f>ROUND(L275*K275,2)</f>
        <v>0</v>
      </c>
      <c r="O275" s="223"/>
      <c r="P275" s="223"/>
      <c r="Q275" s="223"/>
      <c r="R275" s="49"/>
      <c r="T275" s="224" t="s">
        <v>23</v>
      </c>
      <c r="U275" s="57" t="s">
        <v>48</v>
      </c>
      <c r="V275" s="48"/>
      <c r="W275" s="225">
        <f>V275*K275</f>
        <v>0</v>
      </c>
      <c r="X275" s="225">
        <v>0.00025000000000000001</v>
      </c>
      <c r="Y275" s="225">
        <f>X275*K275</f>
        <v>0.00025000000000000001</v>
      </c>
      <c r="Z275" s="225">
        <v>0</v>
      </c>
      <c r="AA275" s="226">
        <f>Z275*K275</f>
        <v>0</v>
      </c>
      <c r="AR275" s="23" t="s">
        <v>347</v>
      </c>
      <c r="AT275" s="23" t="s">
        <v>222</v>
      </c>
      <c r="AU275" s="23" t="s">
        <v>106</v>
      </c>
      <c r="AY275" s="23" t="s">
        <v>162</v>
      </c>
      <c r="BE275" s="139">
        <f>IF(U275="základní",N275,0)</f>
        <v>0</v>
      </c>
      <c r="BF275" s="139">
        <f>IF(U275="snížená",N275,0)</f>
        <v>0</v>
      </c>
      <c r="BG275" s="139">
        <f>IF(U275="zákl. přenesená",N275,0)</f>
        <v>0</v>
      </c>
      <c r="BH275" s="139">
        <f>IF(U275="sníž. přenesená",N275,0)</f>
        <v>0</v>
      </c>
      <c r="BI275" s="139">
        <f>IF(U275="nulová",N275,0)</f>
        <v>0</v>
      </c>
      <c r="BJ275" s="23" t="s">
        <v>25</v>
      </c>
      <c r="BK275" s="139">
        <f>ROUND(L275*K275,2)</f>
        <v>0</v>
      </c>
      <c r="BL275" s="23" t="s">
        <v>261</v>
      </c>
      <c r="BM275" s="23" t="s">
        <v>412</v>
      </c>
    </row>
    <row r="276" s="1" customFormat="1" ht="25.5" customHeight="1">
      <c r="B276" s="47"/>
      <c r="C276" s="216" t="s">
        <v>413</v>
      </c>
      <c r="D276" s="216" t="s">
        <v>163</v>
      </c>
      <c r="E276" s="217" t="s">
        <v>414</v>
      </c>
      <c r="F276" s="218" t="s">
        <v>415</v>
      </c>
      <c r="G276" s="218"/>
      <c r="H276" s="218"/>
      <c r="I276" s="218"/>
      <c r="J276" s="219" t="s">
        <v>219</v>
      </c>
      <c r="K276" s="220">
        <v>1</v>
      </c>
      <c r="L276" s="221">
        <v>0</v>
      </c>
      <c r="M276" s="222"/>
      <c r="N276" s="223">
        <f>ROUND(L276*K276,2)</f>
        <v>0</v>
      </c>
      <c r="O276" s="223"/>
      <c r="P276" s="223"/>
      <c r="Q276" s="223"/>
      <c r="R276" s="49"/>
      <c r="T276" s="224" t="s">
        <v>23</v>
      </c>
      <c r="U276" s="57" t="s">
        <v>48</v>
      </c>
      <c r="V276" s="48"/>
      <c r="W276" s="225">
        <f>V276*K276</f>
        <v>0</v>
      </c>
      <c r="X276" s="225">
        <v>2.0000000000000002E-05</v>
      </c>
      <c r="Y276" s="225">
        <f>X276*K276</f>
        <v>2.0000000000000002E-05</v>
      </c>
      <c r="Z276" s="225">
        <v>0</v>
      </c>
      <c r="AA276" s="226">
        <f>Z276*K276</f>
        <v>0</v>
      </c>
      <c r="AR276" s="23" t="s">
        <v>261</v>
      </c>
      <c r="AT276" s="23" t="s">
        <v>163</v>
      </c>
      <c r="AU276" s="23" t="s">
        <v>106</v>
      </c>
      <c r="AY276" s="23" t="s">
        <v>162</v>
      </c>
      <c r="BE276" s="139">
        <f>IF(U276="základní",N276,0)</f>
        <v>0</v>
      </c>
      <c r="BF276" s="139">
        <f>IF(U276="snížená",N276,0)</f>
        <v>0</v>
      </c>
      <c r="BG276" s="139">
        <f>IF(U276="zákl. přenesená",N276,0)</f>
        <v>0</v>
      </c>
      <c r="BH276" s="139">
        <f>IF(U276="sníž. přenesená",N276,0)</f>
        <v>0</v>
      </c>
      <c r="BI276" s="139">
        <f>IF(U276="nulová",N276,0)</f>
        <v>0</v>
      </c>
      <c r="BJ276" s="23" t="s">
        <v>25</v>
      </c>
      <c r="BK276" s="139">
        <f>ROUND(L276*K276,2)</f>
        <v>0</v>
      </c>
      <c r="BL276" s="23" t="s">
        <v>261</v>
      </c>
      <c r="BM276" s="23" t="s">
        <v>416</v>
      </c>
    </row>
    <row r="277" s="1" customFormat="1" ht="25.5" customHeight="1">
      <c r="B277" s="47"/>
      <c r="C277" s="216" t="s">
        <v>417</v>
      </c>
      <c r="D277" s="216" t="s">
        <v>163</v>
      </c>
      <c r="E277" s="217" t="s">
        <v>418</v>
      </c>
      <c r="F277" s="218" t="s">
        <v>419</v>
      </c>
      <c r="G277" s="218"/>
      <c r="H277" s="218"/>
      <c r="I277" s="218"/>
      <c r="J277" s="219" t="s">
        <v>345</v>
      </c>
      <c r="K277" s="220">
        <v>2</v>
      </c>
      <c r="L277" s="221">
        <v>0</v>
      </c>
      <c r="M277" s="222"/>
      <c r="N277" s="223">
        <f>ROUND(L277*K277,2)</f>
        <v>0</v>
      </c>
      <c r="O277" s="223"/>
      <c r="P277" s="223"/>
      <c r="Q277" s="223"/>
      <c r="R277" s="49"/>
      <c r="T277" s="224" t="s">
        <v>23</v>
      </c>
      <c r="U277" s="57" t="s">
        <v>48</v>
      </c>
      <c r="V277" s="48"/>
      <c r="W277" s="225">
        <f>V277*K277</f>
        <v>0</v>
      </c>
      <c r="X277" s="225">
        <v>0.00019000000000000001</v>
      </c>
      <c r="Y277" s="225">
        <f>X277*K277</f>
        <v>0.00038000000000000002</v>
      </c>
      <c r="Z277" s="225">
        <v>0</v>
      </c>
      <c r="AA277" s="226">
        <f>Z277*K277</f>
        <v>0</v>
      </c>
      <c r="AR277" s="23" t="s">
        <v>261</v>
      </c>
      <c r="AT277" s="23" t="s">
        <v>163</v>
      </c>
      <c r="AU277" s="23" t="s">
        <v>106</v>
      </c>
      <c r="AY277" s="23" t="s">
        <v>162</v>
      </c>
      <c r="BE277" s="139">
        <f>IF(U277="základní",N277,0)</f>
        <v>0</v>
      </c>
      <c r="BF277" s="139">
        <f>IF(U277="snížená",N277,0)</f>
        <v>0</v>
      </c>
      <c r="BG277" s="139">
        <f>IF(U277="zákl. přenesená",N277,0)</f>
        <v>0</v>
      </c>
      <c r="BH277" s="139">
        <f>IF(U277="sníž. přenesená",N277,0)</f>
        <v>0</v>
      </c>
      <c r="BI277" s="139">
        <f>IF(U277="nulová",N277,0)</f>
        <v>0</v>
      </c>
      <c r="BJ277" s="23" t="s">
        <v>25</v>
      </c>
      <c r="BK277" s="139">
        <f>ROUND(L277*K277,2)</f>
        <v>0</v>
      </c>
      <c r="BL277" s="23" t="s">
        <v>261</v>
      </c>
      <c r="BM277" s="23" t="s">
        <v>420</v>
      </c>
    </row>
    <row r="278" s="1" customFormat="1" ht="25.5" customHeight="1">
      <c r="B278" s="47"/>
      <c r="C278" s="216" t="s">
        <v>421</v>
      </c>
      <c r="D278" s="216" t="s">
        <v>163</v>
      </c>
      <c r="E278" s="217" t="s">
        <v>422</v>
      </c>
      <c r="F278" s="218" t="s">
        <v>423</v>
      </c>
      <c r="G278" s="218"/>
      <c r="H278" s="218"/>
      <c r="I278" s="218"/>
      <c r="J278" s="219" t="s">
        <v>345</v>
      </c>
      <c r="K278" s="220">
        <v>2</v>
      </c>
      <c r="L278" s="221">
        <v>0</v>
      </c>
      <c r="M278" s="222"/>
      <c r="N278" s="223">
        <f>ROUND(L278*K278,2)</f>
        <v>0</v>
      </c>
      <c r="O278" s="223"/>
      <c r="P278" s="223"/>
      <c r="Q278" s="223"/>
      <c r="R278" s="49"/>
      <c r="T278" s="224" t="s">
        <v>23</v>
      </c>
      <c r="U278" s="57" t="s">
        <v>48</v>
      </c>
      <c r="V278" s="48"/>
      <c r="W278" s="225">
        <f>V278*K278</f>
        <v>0</v>
      </c>
      <c r="X278" s="225">
        <v>1.0000000000000001E-05</v>
      </c>
      <c r="Y278" s="225">
        <f>X278*K278</f>
        <v>2.0000000000000002E-05</v>
      </c>
      <c r="Z278" s="225">
        <v>0</v>
      </c>
      <c r="AA278" s="226">
        <f>Z278*K278</f>
        <v>0</v>
      </c>
      <c r="AR278" s="23" t="s">
        <v>261</v>
      </c>
      <c r="AT278" s="23" t="s">
        <v>163</v>
      </c>
      <c r="AU278" s="23" t="s">
        <v>106</v>
      </c>
      <c r="AY278" s="23" t="s">
        <v>162</v>
      </c>
      <c r="BE278" s="139">
        <f>IF(U278="základní",N278,0)</f>
        <v>0</v>
      </c>
      <c r="BF278" s="139">
        <f>IF(U278="snížená",N278,0)</f>
        <v>0</v>
      </c>
      <c r="BG278" s="139">
        <f>IF(U278="zákl. přenesená",N278,0)</f>
        <v>0</v>
      </c>
      <c r="BH278" s="139">
        <f>IF(U278="sníž. přenesená",N278,0)</f>
        <v>0</v>
      </c>
      <c r="BI278" s="139">
        <f>IF(U278="nulová",N278,0)</f>
        <v>0</v>
      </c>
      <c r="BJ278" s="23" t="s">
        <v>25</v>
      </c>
      <c r="BK278" s="139">
        <f>ROUND(L278*K278,2)</f>
        <v>0</v>
      </c>
      <c r="BL278" s="23" t="s">
        <v>261</v>
      </c>
      <c r="BM278" s="23" t="s">
        <v>424</v>
      </c>
    </row>
    <row r="279" s="1" customFormat="1" ht="25.5" customHeight="1">
      <c r="B279" s="47"/>
      <c r="C279" s="216" t="s">
        <v>425</v>
      </c>
      <c r="D279" s="216" t="s">
        <v>163</v>
      </c>
      <c r="E279" s="217" t="s">
        <v>426</v>
      </c>
      <c r="F279" s="218" t="s">
        <v>427</v>
      </c>
      <c r="G279" s="218"/>
      <c r="H279" s="218"/>
      <c r="I279" s="218"/>
      <c r="J279" s="219" t="s">
        <v>366</v>
      </c>
      <c r="K279" s="269">
        <v>0</v>
      </c>
      <c r="L279" s="221">
        <v>0</v>
      </c>
      <c r="M279" s="222"/>
      <c r="N279" s="223">
        <f>ROUND(L279*K279,2)</f>
        <v>0</v>
      </c>
      <c r="O279" s="223"/>
      <c r="P279" s="223"/>
      <c r="Q279" s="223"/>
      <c r="R279" s="49"/>
      <c r="T279" s="224" t="s">
        <v>23</v>
      </c>
      <c r="U279" s="57" t="s">
        <v>48</v>
      </c>
      <c r="V279" s="48"/>
      <c r="W279" s="225">
        <f>V279*K279</f>
        <v>0</v>
      </c>
      <c r="X279" s="225">
        <v>0</v>
      </c>
      <c r="Y279" s="225">
        <f>X279*K279</f>
        <v>0</v>
      </c>
      <c r="Z279" s="225">
        <v>0</v>
      </c>
      <c r="AA279" s="226">
        <f>Z279*K279</f>
        <v>0</v>
      </c>
      <c r="AR279" s="23" t="s">
        <v>261</v>
      </c>
      <c r="AT279" s="23" t="s">
        <v>163</v>
      </c>
      <c r="AU279" s="23" t="s">
        <v>106</v>
      </c>
      <c r="AY279" s="23" t="s">
        <v>162</v>
      </c>
      <c r="BE279" s="139">
        <f>IF(U279="základní",N279,0)</f>
        <v>0</v>
      </c>
      <c r="BF279" s="139">
        <f>IF(U279="snížená",N279,0)</f>
        <v>0</v>
      </c>
      <c r="BG279" s="139">
        <f>IF(U279="zákl. přenesená",N279,0)</f>
        <v>0</v>
      </c>
      <c r="BH279" s="139">
        <f>IF(U279="sníž. přenesená",N279,0)</f>
        <v>0</v>
      </c>
      <c r="BI279" s="139">
        <f>IF(U279="nulová",N279,0)</f>
        <v>0</v>
      </c>
      <c r="BJ279" s="23" t="s">
        <v>25</v>
      </c>
      <c r="BK279" s="139">
        <f>ROUND(L279*K279,2)</f>
        <v>0</v>
      </c>
      <c r="BL279" s="23" t="s">
        <v>261</v>
      </c>
      <c r="BM279" s="23" t="s">
        <v>428</v>
      </c>
    </row>
    <row r="280" s="9" customFormat="1" ht="29.88" customHeight="1">
      <c r="B280" s="202"/>
      <c r="C280" s="203"/>
      <c r="D280" s="213" t="s">
        <v>125</v>
      </c>
      <c r="E280" s="213"/>
      <c r="F280" s="213"/>
      <c r="G280" s="213"/>
      <c r="H280" s="213"/>
      <c r="I280" s="213"/>
      <c r="J280" s="213"/>
      <c r="K280" s="213"/>
      <c r="L280" s="213"/>
      <c r="M280" s="213"/>
      <c r="N280" s="265">
        <f>BK280</f>
        <v>0</v>
      </c>
      <c r="O280" s="266"/>
      <c r="P280" s="266"/>
      <c r="Q280" s="266"/>
      <c r="R280" s="206"/>
      <c r="T280" s="207"/>
      <c r="U280" s="203"/>
      <c r="V280" s="203"/>
      <c r="W280" s="208">
        <f>SUM(W281:W292)</f>
        <v>0</v>
      </c>
      <c r="X280" s="203"/>
      <c r="Y280" s="208">
        <f>SUM(Y281:Y292)</f>
        <v>0.037990000000000003</v>
      </c>
      <c r="Z280" s="203"/>
      <c r="AA280" s="209">
        <f>SUM(AA281:AA292)</f>
        <v>0.084860000000000005</v>
      </c>
      <c r="AR280" s="210" t="s">
        <v>106</v>
      </c>
      <c r="AT280" s="211" t="s">
        <v>82</v>
      </c>
      <c r="AU280" s="211" t="s">
        <v>25</v>
      </c>
      <c r="AY280" s="210" t="s">
        <v>162</v>
      </c>
      <c r="BK280" s="212">
        <f>SUM(BK281:BK292)</f>
        <v>0</v>
      </c>
    </row>
    <row r="281" s="1" customFormat="1" ht="16.5" customHeight="1">
      <c r="B281" s="47"/>
      <c r="C281" s="216" t="s">
        <v>429</v>
      </c>
      <c r="D281" s="216" t="s">
        <v>163</v>
      </c>
      <c r="E281" s="217" t="s">
        <v>430</v>
      </c>
      <c r="F281" s="218" t="s">
        <v>431</v>
      </c>
      <c r="G281" s="218"/>
      <c r="H281" s="218"/>
      <c r="I281" s="218"/>
      <c r="J281" s="219" t="s">
        <v>375</v>
      </c>
      <c r="K281" s="220">
        <v>1</v>
      </c>
      <c r="L281" s="221">
        <v>0</v>
      </c>
      <c r="M281" s="222"/>
      <c r="N281" s="223">
        <f>ROUND(L281*K281,2)</f>
        <v>0</v>
      </c>
      <c r="O281" s="223"/>
      <c r="P281" s="223"/>
      <c r="Q281" s="223"/>
      <c r="R281" s="49"/>
      <c r="T281" s="224" t="s">
        <v>23</v>
      </c>
      <c r="U281" s="57" t="s">
        <v>48</v>
      </c>
      <c r="V281" s="48"/>
      <c r="W281" s="225">
        <f>V281*K281</f>
        <v>0</v>
      </c>
      <c r="X281" s="225">
        <v>0</v>
      </c>
      <c r="Y281" s="225">
        <f>X281*K281</f>
        <v>0</v>
      </c>
      <c r="Z281" s="225">
        <v>0.01933</v>
      </c>
      <c r="AA281" s="226">
        <f>Z281*K281</f>
        <v>0.01933</v>
      </c>
      <c r="AR281" s="23" t="s">
        <v>261</v>
      </c>
      <c r="AT281" s="23" t="s">
        <v>163</v>
      </c>
      <c r="AU281" s="23" t="s">
        <v>106</v>
      </c>
      <c r="AY281" s="23" t="s">
        <v>162</v>
      </c>
      <c r="BE281" s="139">
        <f>IF(U281="základní",N281,0)</f>
        <v>0</v>
      </c>
      <c r="BF281" s="139">
        <f>IF(U281="snížená",N281,0)</f>
        <v>0</v>
      </c>
      <c r="BG281" s="139">
        <f>IF(U281="zákl. přenesená",N281,0)</f>
        <v>0</v>
      </c>
      <c r="BH281" s="139">
        <f>IF(U281="sníž. přenesená",N281,0)</f>
        <v>0</v>
      </c>
      <c r="BI281" s="139">
        <f>IF(U281="nulová",N281,0)</f>
        <v>0</v>
      </c>
      <c r="BJ281" s="23" t="s">
        <v>25</v>
      </c>
      <c r="BK281" s="139">
        <f>ROUND(L281*K281,2)</f>
        <v>0</v>
      </c>
      <c r="BL281" s="23" t="s">
        <v>261</v>
      </c>
      <c r="BM281" s="23" t="s">
        <v>432</v>
      </c>
    </row>
    <row r="282" s="1" customFormat="1" ht="16.5" customHeight="1">
      <c r="B282" s="47"/>
      <c r="C282" s="216" t="s">
        <v>433</v>
      </c>
      <c r="D282" s="216" t="s">
        <v>163</v>
      </c>
      <c r="E282" s="217" t="s">
        <v>434</v>
      </c>
      <c r="F282" s="218" t="s">
        <v>435</v>
      </c>
      <c r="G282" s="218"/>
      <c r="H282" s="218"/>
      <c r="I282" s="218"/>
      <c r="J282" s="219" t="s">
        <v>375</v>
      </c>
      <c r="K282" s="220">
        <v>1</v>
      </c>
      <c r="L282" s="221">
        <v>0</v>
      </c>
      <c r="M282" s="222"/>
      <c r="N282" s="223">
        <f>ROUND(L282*K282,2)</f>
        <v>0</v>
      </c>
      <c r="O282" s="223"/>
      <c r="P282" s="223"/>
      <c r="Q282" s="223"/>
      <c r="R282" s="49"/>
      <c r="T282" s="224" t="s">
        <v>23</v>
      </c>
      <c r="U282" s="57" t="s">
        <v>48</v>
      </c>
      <c r="V282" s="48"/>
      <c r="W282" s="225">
        <f>V282*K282</f>
        <v>0</v>
      </c>
      <c r="X282" s="225">
        <v>0</v>
      </c>
      <c r="Y282" s="225">
        <f>X282*K282</f>
        <v>0</v>
      </c>
      <c r="Z282" s="225">
        <v>0.019460000000000002</v>
      </c>
      <c r="AA282" s="226">
        <f>Z282*K282</f>
        <v>0.019460000000000002</v>
      </c>
      <c r="AR282" s="23" t="s">
        <v>261</v>
      </c>
      <c r="AT282" s="23" t="s">
        <v>163</v>
      </c>
      <c r="AU282" s="23" t="s">
        <v>106</v>
      </c>
      <c r="AY282" s="23" t="s">
        <v>162</v>
      </c>
      <c r="BE282" s="139">
        <f>IF(U282="základní",N282,0)</f>
        <v>0</v>
      </c>
      <c r="BF282" s="139">
        <f>IF(U282="snížená",N282,0)</f>
        <v>0</v>
      </c>
      <c r="BG282" s="139">
        <f>IF(U282="zákl. přenesená",N282,0)</f>
        <v>0</v>
      </c>
      <c r="BH282" s="139">
        <f>IF(U282="sníž. přenesená",N282,0)</f>
        <v>0</v>
      </c>
      <c r="BI282" s="139">
        <f>IF(U282="nulová",N282,0)</f>
        <v>0</v>
      </c>
      <c r="BJ282" s="23" t="s">
        <v>25</v>
      </c>
      <c r="BK282" s="139">
        <f>ROUND(L282*K282,2)</f>
        <v>0</v>
      </c>
      <c r="BL282" s="23" t="s">
        <v>261</v>
      </c>
      <c r="BM282" s="23" t="s">
        <v>436</v>
      </c>
    </row>
    <row r="283" s="1" customFormat="1" ht="16.5" customHeight="1">
      <c r="B283" s="47"/>
      <c r="C283" s="216" t="s">
        <v>437</v>
      </c>
      <c r="D283" s="216" t="s">
        <v>163</v>
      </c>
      <c r="E283" s="217" t="s">
        <v>438</v>
      </c>
      <c r="F283" s="218" t="s">
        <v>439</v>
      </c>
      <c r="G283" s="218"/>
      <c r="H283" s="218"/>
      <c r="I283" s="218"/>
      <c r="J283" s="219" t="s">
        <v>375</v>
      </c>
      <c r="K283" s="220">
        <v>1</v>
      </c>
      <c r="L283" s="221">
        <v>0</v>
      </c>
      <c r="M283" s="222"/>
      <c r="N283" s="223">
        <f>ROUND(L283*K283,2)</f>
        <v>0</v>
      </c>
      <c r="O283" s="223"/>
      <c r="P283" s="223"/>
      <c r="Q283" s="223"/>
      <c r="R283" s="49"/>
      <c r="T283" s="224" t="s">
        <v>23</v>
      </c>
      <c r="U283" s="57" t="s">
        <v>48</v>
      </c>
      <c r="V283" s="48"/>
      <c r="W283" s="225">
        <f>V283*K283</f>
        <v>0</v>
      </c>
      <c r="X283" s="225">
        <v>0.025190000000000001</v>
      </c>
      <c r="Y283" s="225">
        <f>X283*K283</f>
        <v>0.025190000000000001</v>
      </c>
      <c r="Z283" s="225">
        <v>0</v>
      </c>
      <c r="AA283" s="226">
        <f>Z283*K283</f>
        <v>0</v>
      </c>
      <c r="AR283" s="23" t="s">
        <v>261</v>
      </c>
      <c r="AT283" s="23" t="s">
        <v>163</v>
      </c>
      <c r="AU283" s="23" t="s">
        <v>106</v>
      </c>
      <c r="AY283" s="23" t="s">
        <v>162</v>
      </c>
      <c r="BE283" s="139">
        <f>IF(U283="základní",N283,0)</f>
        <v>0</v>
      </c>
      <c r="BF283" s="139">
        <f>IF(U283="snížená",N283,0)</f>
        <v>0</v>
      </c>
      <c r="BG283" s="139">
        <f>IF(U283="zákl. přenesená",N283,0)</f>
        <v>0</v>
      </c>
      <c r="BH283" s="139">
        <f>IF(U283="sníž. přenesená",N283,0)</f>
        <v>0</v>
      </c>
      <c r="BI283" s="139">
        <f>IF(U283="nulová",N283,0)</f>
        <v>0</v>
      </c>
      <c r="BJ283" s="23" t="s">
        <v>25</v>
      </c>
      <c r="BK283" s="139">
        <f>ROUND(L283*K283,2)</f>
        <v>0</v>
      </c>
      <c r="BL283" s="23" t="s">
        <v>261</v>
      </c>
      <c r="BM283" s="23" t="s">
        <v>440</v>
      </c>
    </row>
    <row r="284" s="1" customFormat="1" ht="16.5" customHeight="1">
      <c r="B284" s="47"/>
      <c r="C284" s="216" t="s">
        <v>441</v>
      </c>
      <c r="D284" s="216" t="s">
        <v>163</v>
      </c>
      <c r="E284" s="217" t="s">
        <v>442</v>
      </c>
      <c r="F284" s="218" t="s">
        <v>443</v>
      </c>
      <c r="G284" s="218"/>
      <c r="H284" s="218"/>
      <c r="I284" s="218"/>
      <c r="J284" s="219" t="s">
        <v>375</v>
      </c>
      <c r="K284" s="220">
        <v>1</v>
      </c>
      <c r="L284" s="221">
        <v>0</v>
      </c>
      <c r="M284" s="222"/>
      <c r="N284" s="223">
        <f>ROUND(L284*K284,2)</f>
        <v>0</v>
      </c>
      <c r="O284" s="223"/>
      <c r="P284" s="223"/>
      <c r="Q284" s="223"/>
      <c r="R284" s="49"/>
      <c r="T284" s="224" t="s">
        <v>23</v>
      </c>
      <c r="U284" s="57" t="s">
        <v>48</v>
      </c>
      <c r="V284" s="48"/>
      <c r="W284" s="225">
        <f>V284*K284</f>
        <v>0</v>
      </c>
      <c r="X284" s="225">
        <v>0.0018600000000000001</v>
      </c>
      <c r="Y284" s="225">
        <f>X284*K284</f>
        <v>0.0018600000000000001</v>
      </c>
      <c r="Z284" s="225">
        <v>0</v>
      </c>
      <c r="AA284" s="226">
        <f>Z284*K284</f>
        <v>0</v>
      </c>
      <c r="AR284" s="23" t="s">
        <v>261</v>
      </c>
      <c r="AT284" s="23" t="s">
        <v>163</v>
      </c>
      <c r="AU284" s="23" t="s">
        <v>106</v>
      </c>
      <c r="AY284" s="23" t="s">
        <v>162</v>
      </c>
      <c r="BE284" s="139">
        <f>IF(U284="základní",N284,0)</f>
        <v>0</v>
      </c>
      <c r="BF284" s="139">
        <f>IF(U284="snížená",N284,0)</f>
        <v>0</v>
      </c>
      <c r="BG284" s="139">
        <f>IF(U284="zákl. přenesená",N284,0)</f>
        <v>0</v>
      </c>
      <c r="BH284" s="139">
        <f>IF(U284="sníž. přenesená",N284,0)</f>
        <v>0</v>
      </c>
      <c r="BI284" s="139">
        <f>IF(U284="nulová",N284,0)</f>
        <v>0</v>
      </c>
      <c r="BJ284" s="23" t="s">
        <v>25</v>
      </c>
      <c r="BK284" s="139">
        <f>ROUND(L284*K284,2)</f>
        <v>0</v>
      </c>
      <c r="BL284" s="23" t="s">
        <v>261</v>
      </c>
      <c r="BM284" s="23" t="s">
        <v>444</v>
      </c>
    </row>
    <row r="285" s="1" customFormat="1" ht="16.5" customHeight="1">
      <c r="B285" s="47"/>
      <c r="C285" s="216" t="s">
        <v>445</v>
      </c>
      <c r="D285" s="216" t="s">
        <v>163</v>
      </c>
      <c r="E285" s="217" t="s">
        <v>446</v>
      </c>
      <c r="F285" s="218" t="s">
        <v>447</v>
      </c>
      <c r="G285" s="218"/>
      <c r="H285" s="218"/>
      <c r="I285" s="218"/>
      <c r="J285" s="219" t="s">
        <v>375</v>
      </c>
      <c r="K285" s="220">
        <v>1</v>
      </c>
      <c r="L285" s="221">
        <v>0</v>
      </c>
      <c r="M285" s="222"/>
      <c r="N285" s="223">
        <f>ROUND(L285*K285,2)</f>
        <v>0</v>
      </c>
      <c r="O285" s="223"/>
      <c r="P285" s="223"/>
      <c r="Q285" s="223"/>
      <c r="R285" s="49"/>
      <c r="T285" s="224" t="s">
        <v>23</v>
      </c>
      <c r="U285" s="57" t="s">
        <v>48</v>
      </c>
      <c r="V285" s="48"/>
      <c r="W285" s="225">
        <f>V285*K285</f>
        <v>0</v>
      </c>
      <c r="X285" s="225">
        <v>0</v>
      </c>
      <c r="Y285" s="225">
        <f>X285*K285</f>
        <v>0</v>
      </c>
      <c r="Z285" s="225">
        <v>0.032899999999999999</v>
      </c>
      <c r="AA285" s="226">
        <f>Z285*K285</f>
        <v>0.032899999999999999</v>
      </c>
      <c r="AR285" s="23" t="s">
        <v>261</v>
      </c>
      <c r="AT285" s="23" t="s">
        <v>163</v>
      </c>
      <c r="AU285" s="23" t="s">
        <v>106</v>
      </c>
      <c r="AY285" s="23" t="s">
        <v>162</v>
      </c>
      <c r="BE285" s="139">
        <f>IF(U285="základní",N285,0)</f>
        <v>0</v>
      </c>
      <c r="BF285" s="139">
        <f>IF(U285="snížená",N285,0)</f>
        <v>0</v>
      </c>
      <c r="BG285" s="139">
        <f>IF(U285="zákl. přenesená",N285,0)</f>
        <v>0</v>
      </c>
      <c r="BH285" s="139">
        <f>IF(U285="sníž. přenesená",N285,0)</f>
        <v>0</v>
      </c>
      <c r="BI285" s="139">
        <f>IF(U285="nulová",N285,0)</f>
        <v>0</v>
      </c>
      <c r="BJ285" s="23" t="s">
        <v>25</v>
      </c>
      <c r="BK285" s="139">
        <f>ROUND(L285*K285,2)</f>
        <v>0</v>
      </c>
      <c r="BL285" s="23" t="s">
        <v>261</v>
      </c>
      <c r="BM285" s="23" t="s">
        <v>448</v>
      </c>
    </row>
    <row r="286" s="1" customFormat="1" ht="16.5" customHeight="1">
      <c r="B286" s="47"/>
      <c r="C286" s="216" t="s">
        <v>449</v>
      </c>
      <c r="D286" s="216" t="s">
        <v>163</v>
      </c>
      <c r="E286" s="217" t="s">
        <v>450</v>
      </c>
      <c r="F286" s="218" t="s">
        <v>451</v>
      </c>
      <c r="G286" s="218"/>
      <c r="H286" s="218"/>
      <c r="I286" s="218"/>
      <c r="J286" s="219" t="s">
        <v>375</v>
      </c>
      <c r="K286" s="220">
        <v>1</v>
      </c>
      <c r="L286" s="221">
        <v>0</v>
      </c>
      <c r="M286" s="222"/>
      <c r="N286" s="223">
        <f>ROUND(L286*K286,2)</f>
        <v>0</v>
      </c>
      <c r="O286" s="223"/>
      <c r="P286" s="223"/>
      <c r="Q286" s="223"/>
      <c r="R286" s="49"/>
      <c r="T286" s="224" t="s">
        <v>23</v>
      </c>
      <c r="U286" s="57" t="s">
        <v>48</v>
      </c>
      <c r="V286" s="48"/>
      <c r="W286" s="225">
        <f>V286*K286</f>
        <v>0</v>
      </c>
      <c r="X286" s="225">
        <v>0</v>
      </c>
      <c r="Y286" s="225">
        <f>X286*K286</f>
        <v>0</v>
      </c>
      <c r="Z286" s="225">
        <v>0.0091999999999999998</v>
      </c>
      <c r="AA286" s="226">
        <f>Z286*K286</f>
        <v>0.0091999999999999998</v>
      </c>
      <c r="AR286" s="23" t="s">
        <v>261</v>
      </c>
      <c r="AT286" s="23" t="s">
        <v>163</v>
      </c>
      <c r="AU286" s="23" t="s">
        <v>106</v>
      </c>
      <c r="AY286" s="23" t="s">
        <v>162</v>
      </c>
      <c r="BE286" s="139">
        <f>IF(U286="základní",N286,0)</f>
        <v>0</v>
      </c>
      <c r="BF286" s="139">
        <f>IF(U286="snížená",N286,0)</f>
        <v>0</v>
      </c>
      <c r="BG286" s="139">
        <f>IF(U286="zákl. přenesená",N286,0)</f>
        <v>0</v>
      </c>
      <c r="BH286" s="139">
        <f>IF(U286="sníž. přenesená",N286,0)</f>
        <v>0</v>
      </c>
      <c r="BI286" s="139">
        <f>IF(U286="nulová",N286,0)</f>
        <v>0</v>
      </c>
      <c r="BJ286" s="23" t="s">
        <v>25</v>
      </c>
      <c r="BK286" s="139">
        <f>ROUND(L286*K286,2)</f>
        <v>0</v>
      </c>
      <c r="BL286" s="23" t="s">
        <v>261</v>
      </c>
      <c r="BM286" s="23" t="s">
        <v>452</v>
      </c>
    </row>
    <row r="287" s="1" customFormat="1" ht="25.5" customHeight="1">
      <c r="B287" s="47"/>
      <c r="C287" s="216" t="s">
        <v>453</v>
      </c>
      <c r="D287" s="216" t="s">
        <v>163</v>
      </c>
      <c r="E287" s="217" t="s">
        <v>454</v>
      </c>
      <c r="F287" s="218" t="s">
        <v>455</v>
      </c>
      <c r="G287" s="218"/>
      <c r="H287" s="218"/>
      <c r="I287" s="218"/>
      <c r="J287" s="219" t="s">
        <v>375</v>
      </c>
      <c r="K287" s="220">
        <v>1</v>
      </c>
      <c r="L287" s="221">
        <v>0</v>
      </c>
      <c r="M287" s="222"/>
      <c r="N287" s="223">
        <f>ROUND(L287*K287,2)</f>
        <v>0</v>
      </c>
      <c r="O287" s="223"/>
      <c r="P287" s="223"/>
      <c r="Q287" s="223"/>
      <c r="R287" s="49"/>
      <c r="T287" s="224" t="s">
        <v>23</v>
      </c>
      <c r="U287" s="57" t="s">
        <v>48</v>
      </c>
      <c r="V287" s="48"/>
      <c r="W287" s="225">
        <f>V287*K287</f>
        <v>0</v>
      </c>
      <c r="X287" s="225">
        <v>0.010659999999999999</v>
      </c>
      <c r="Y287" s="225">
        <f>X287*K287</f>
        <v>0.010659999999999999</v>
      </c>
      <c r="Z287" s="225">
        <v>0</v>
      </c>
      <c r="AA287" s="226">
        <f>Z287*K287</f>
        <v>0</v>
      </c>
      <c r="AR287" s="23" t="s">
        <v>261</v>
      </c>
      <c r="AT287" s="23" t="s">
        <v>163</v>
      </c>
      <c r="AU287" s="23" t="s">
        <v>106</v>
      </c>
      <c r="AY287" s="23" t="s">
        <v>162</v>
      </c>
      <c r="BE287" s="139">
        <f>IF(U287="základní",N287,0)</f>
        <v>0</v>
      </c>
      <c r="BF287" s="139">
        <f>IF(U287="snížená",N287,0)</f>
        <v>0</v>
      </c>
      <c r="BG287" s="139">
        <f>IF(U287="zákl. přenesená",N287,0)</f>
        <v>0</v>
      </c>
      <c r="BH287" s="139">
        <f>IF(U287="sníž. přenesená",N287,0)</f>
        <v>0</v>
      </c>
      <c r="BI287" s="139">
        <f>IF(U287="nulová",N287,0)</f>
        <v>0</v>
      </c>
      <c r="BJ287" s="23" t="s">
        <v>25</v>
      </c>
      <c r="BK287" s="139">
        <f>ROUND(L287*K287,2)</f>
        <v>0</v>
      </c>
      <c r="BL287" s="23" t="s">
        <v>261</v>
      </c>
      <c r="BM287" s="23" t="s">
        <v>456</v>
      </c>
    </row>
    <row r="288" s="1" customFormat="1" ht="16.5" customHeight="1">
      <c r="B288" s="47"/>
      <c r="C288" s="216" t="s">
        <v>457</v>
      </c>
      <c r="D288" s="216" t="s">
        <v>163</v>
      </c>
      <c r="E288" s="217" t="s">
        <v>458</v>
      </c>
      <c r="F288" s="218" t="s">
        <v>459</v>
      </c>
      <c r="G288" s="218"/>
      <c r="H288" s="218"/>
      <c r="I288" s="218"/>
      <c r="J288" s="219" t="s">
        <v>375</v>
      </c>
      <c r="K288" s="220">
        <v>1</v>
      </c>
      <c r="L288" s="221">
        <v>0</v>
      </c>
      <c r="M288" s="222"/>
      <c r="N288" s="223">
        <f>ROUND(L288*K288,2)</f>
        <v>0</v>
      </c>
      <c r="O288" s="223"/>
      <c r="P288" s="223"/>
      <c r="Q288" s="223"/>
      <c r="R288" s="49"/>
      <c r="T288" s="224" t="s">
        <v>23</v>
      </c>
      <c r="U288" s="57" t="s">
        <v>48</v>
      </c>
      <c r="V288" s="48"/>
      <c r="W288" s="225">
        <f>V288*K288</f>
        <v>0</v>
      </c>
      <c r="X288" s="225">
        <v>0.00019000000000000001</v>
      </c>
      <c r="Y288" s="225">
        <f>X288*K288</f>
        <v>0.00019000000000000001</v>
      </c>
      <c r="Z288" s="225">
        <v>0</v>
      </c>
      <c r="AA288" s="226">
        <f>Z288*K288</f>
        <v>0</v>
      </c>
      <c r="AR288" s="23" t="s">
        <v>261</v>
      </c>
      <c r="AT288" s="23" t="s">
        <v>163</v>
      </c>
      <c r="AU288" s="23" t="s">
        <v>106</v>
      </c>
      <c r="AY288" s="23" t="s">
        <v>162</v>
      </c>
      <c r="BE288" s="139">
        <f>IF(U288="základní",N288,0)</f>
        <v>0</v>
      </c>
      <c r="BF288" s="139">
        <f>IF(U288="snížená",N288,0)</f>
        <v>0</v>
      </c>
      <c r="BG288" s="139">
        <f>IF(U288="zákl. přenesená",N288,0)</f>
        <v>0</v>
      </c>
      <c r="BH288" s="139">
        <f>IF(U288="sníž. přenesená",N288,0)</f>
        <v>0</v>
      </c>
      <c r="BI288" s="139">
        <f>IF(U288="nulová",N288,0)</f>
        <v>0</v>
      </c>
      <c r="BJ288" s="23" t="s">
        <v>25</v>
      </c>
      <c r="BK288" s="139">
        <f>ROUND(L288*K288,2)</f>
        <v>0</v>
      </c>
      <c r="BL288" s="23" t="s">
        <v>261</v>
      </c>
      <c r="BM288" s="23" t="s">
        <v>460</v>
      </c>
    </row>
    <row r="289" s="1" customFormat="1" ht="16.5" customHeight="1">
      <c r="B289" s="47"/>
      <c r="C289" s="216" t="s">
        <v>461</v>
      </c>
      <c r="D289" s="216" t="s">
        <v>163</v>
      </c>
      <c r="E289" s="217" t="s">
        <v>462</v>
      </c>
      <c r="F289" s="218" t="s">
        <v>463</v>
      </c>
      <c r="G289" s="218"/>
      <c r="H289" s="218"/>
      <c r="I289" s="218"/>
      <c r="J289" s="219" t="s">
        <v>375</v>
      </c>
      <c r="K289" s="220">
        <v>1</v>
      </c>
      <c r="L289" s="221">
        <v>0</v>
      </c>
      <c r="M289" s="222"/>
      <c r="N289" s="223">
        <f>ROUND(L289*K289,2)</f>
        <v>0</v>
      </c>
      <c r="O289" s="223"/>
      <c r="P289" s="223"/>
      <c r="Q289" s="223"/>
      <c r="R289" s="49"/>
      <c r="T289" s="224" t="s">
        <v>23</v>
      </c>
      <c r="U289" s="57" t="s">
        <v>48</v>
      </c>
      <c r="V289" s="48"/>
      <c r="W289" s="225">
        <f>V289*K289</f>
        <v>0</v>
      </c>
      <c r="X289" s="225">
        <v>9.0000000000000006E-05</v>
      </c>
      <c r="Y289" s="225">
        <f>X289*K289</f>
        <v>9.0000000000000006E-05</v>
      </c>
      <c r="Z289" s="225">
        <v>0</v>
      </c>
      <c r="AA289" s="226">
        <f>Z289*K289</f>
        <v>0</v>
      </c>
      <c r="AR289" s="23" t="s">
        <v>261</v>
      </c>
      <c r="AT289" s="23" t="s">
        <v>163</v>
      </c>
      <c r="AU289" s="23" t="s">
        <v>106</v>
      </c>
      <c r="AY289" s="23" t="s">
        <v>162</v>
      </c>
      <c r="BE289" s="139">
        <f>IF(U289="základní",N289,0)</f>
        <v>0</v>
      </c>
      <c r="BF289" s="139">
        <f>IF(U289="snížená",N289,0)</f>
        <v>0</v>
      </c>
      <c r="BG289" s="139">
        <f>IF(U289="zákl. přenesená",N289,0)</f>
        <v>0</v>
      </c>
      <c r="BH289" s="139">
        <f>IF(U289="sníž. přenesená",N289,0)</f>
        <v>0</v>
      </c>
      <c r="BI289" s="139">
        <f>IF(U289="nulová",N289,0)</f>
        <v>0</v>
      </c>
      <c r="BJ289" s="23" t="s">
        <v>25</v>
      </c>
      <c r="BK289" s="139">
        <f>ROUND(L289*K289,2)</f>
        <v>0</v>
      </c>
      <c r="BL289" s="23" t="s">
        <v>261</v>
      </c>
      <c r="BM289" s="23" t="s">
        <v>464</v>
      </c>
    </row>
    <row r="290" s="1" customFormat="1" ht="16.5" customHeight="1">
      <c r="B290" s="47"/>
      <c r="C290" s="216" t="s">
        <v>465</v>
      </c>
      <c r="D290" s="216" t="s">
        <v>163</v>
      </c>
      <c r="E290" s="217" t="s">
        <v>466</v>
      </c>
      <c r="F290" s="218" t="s">
        <v>467</v>
      </c>
      <c r="G290" s="218"/>
      <c r="H290" s="218"/>
      <c r="I290" s="218"/>
      <c r="J290" s="219" t="s">
        <v>375</v>
      </c>
      <c r="K290" s="220">
        <v>2</v>
      </c>
      <c r="L290" s="221">
        <v>0</v>
      </c>
      <c r="M290" s="222"/>
      <c r="N290" s="223">
        <f>ROUND(L290*K290,2)</f>
        <v>0</v>
      </c>
      <c r="O290" s="223"/>
      <c r="P290" s="223"/>
      <c r="Q290" s="223"/>
      <c r="R290" s="49"/>
      <c r="T290" s="224" t="s">
        <v>23</v>
      </c>
      <c r="U290" s="57" t="s">
        <v>48</v>
      </c>
      <c r="V290" s="48"/>
      <c r="W290" s="225">
        <f>V290*K290</f>
        <v>0</v>
      </c>
      <c r="X290" s="225">
        <v>0</v>
      </c>
      <c r="Y290" s="225">
        <f>X290*K290</f>
        <v>0</v>
      </c>
      <c r="Z290" s="225">
        <v>0.00085999999999999998</v>
      </c>
      <c r="AA290" s="226">
        <f>Z290*K290</f>
        <v>0.00172</v>
      </c>
      <c r="AR290" s="23" t="s">
        <v>261</v>
      </c>
      <c r="AT290" s="23" t="s">
        <v>163</v>
      </c>
      <c r="AU290" s="23" t="s">
        <v>106</v>
      </c>
      <c r="AY290" s="23" t="s">
        <v>162</v>
      </c>
      <c r="BE290" s="139">
        <f>IF(U290="základní",N290,0)</f>
        <v>0</v>
      </c>
      <c r="BF290" s="139">
        <f>IF(U290="snížená",N290,0)</f>
        <v>0</v>
      </c>
      <c r="BG290" s="139">
        <f>IF(U290="zákl. přenesená",N290,0)</f>
        <v>0</v>
      </c>
      <c r="BH290" s="139">
        <f>IF(U290="sníž. přenesená",N290,0)</f>
        <v>0</v>
      </c>
      <c r="BI290" s="139">
        <f>IF(U290="nulová",N290,0)</f>
        <v>0</v>
      </c>
      <c r="BJ290" s="23" t="s">
        <v>25</v>
      </c>
      <c r="BK290" s="139">
        <f>ROUND(L290*K290,2)</f>
        <v>0</v>
      </c>
      <c r="BL290" s="23" t="s">
        <v>261</v>
      </c>
      <c r="BM290" s="23" t="s">
        <v>468</v>
      </c>
    </row>
    <row r="291" s="1" customFormat="1" ht="16.5" customHeight="1">
      <c r="B291" s="47"/>
      <c r="C291" s="216" t="s">
        <v>469</v>
      </c>
      <c r="D291" s="216" t="s">
        <v>163</v>
      </c>
      <c r="E291" s="217" t="s">
        <v>470</v>
      </c>
      <c r="F291" s="218" t="s">
        <v>471</v>
      </c>
      <c r="G291" s="218"/>
      <c r="H291" s="218"/>
      <c r="I291" s="218"/>
      <c r="J291" s="219" t="s">
        <v>219</v>
      </c>
      <c r="K291" s="220">
        <v>1</v>
      </c>
      <c r="L291" s="221">
        <v>0</v>
      </c>
      <c r="M291" s="222"/>
      <c r="N291" s="223">
        <f>ROUND(L291*K291,2)</f>
        <v>0</v>
      </c>
      <c r="O291" s="223"/>
      <c r="P291" s="223"/>
      <c r="Q291" s="223"/>
      <c r="R291" s="49"/>
      <c r="T291" s="224" t="s">
        <v>23</v>
      </c>
      <c r="U291" s="57" t="s">
        <v>48</v>
      </c>
      <c r="V291" s="48"/>
      <c r="W291" s="225">
        <f>V291*K291</f>
        <v>0</v>
      </c>
      <c r="X291" s="225">
        <v>0</v>
      </c>
      <c r="Y291" s="225">
        <f>X291*K291</f>
        <v>0</v>
      </c>
      <c r="Z291" s="225">
        <v>0.0022499999999999998</v>
      </c>
      <c r="AA291" s="226">
        <f>Z291*K291</f>
        <v>0.0022499999999999998</v>
      </c>
      <c r="AR291" s="23" t="s">
        <v>261</v>
      </c>
      <c r="AT291" s="23" t="s">
        <v>163</v>
      </c>
      <c r="AU291" s="23" t="s">
        <v>106</v>
      </c>
      <c r="AY291" s="23" t="s">
        <v>162</v>
      </c>
      <c r="BE291" s="139">
        <f>IF(U291="základní",N291,0)</f>
        <v>0</v>
      </c>
      <c r="BF291" s="139">
        <f>IF(U291="snížená",N291,0)</f>
        <v>0</v>
      </c>
      <c r="BG291" s="139">
        <f>IF(U291="zákl. přenesená",N291,0)</f>
        <v>0</v>
      </c>
      <c r="BH291" s="139">
        <f>IF(U291="sníž. přenesená",N291,0)</f>
        <v>0</v>
      </c>
      <c r="BI291" s="139">
        <f>IF(U291="nulová",N291,0)</f>
        <v>0</v>
      </c>
      <c r="BJ291" s="23" t="s">
        <v>25</v>
      </c>
      <c r="BK291" s="139">
        <f>ROUND(L291*K291,2)</f>
        <v>0</v>
      </c>
      <c r="BL291" s="23" t="s">
        <v>261</v>
      </c>
      <c r="BM291" s="23" t="s">
        <v>472</v>
      </c>
    </row>
    <row r="292" s="1" customFormat="1" ht="25.5" customHeight="1">
      <c r="B292" s="47"/>
      <c r="C292" s="216" t="s">
        <v>473</v>
      </c>
      <c r="D292" s="216" t="s">
        <v>163</v>
      </c>
      <c r="E292" s="217" t="s">
        <v>474</v>
      </c>
      <c r="F292" s="218" t="s">
        <v>475</v>
      </c>
      <c r="G292" s="218"/>
      <c r="H292" s="218"/>
      <c r="I292" s="218"/>
      <c r="J292" s="219" t="s">
        <v>366</v>
      </c>
      <c r="K292" s="269">
        <v>0</v>
      </c>
      <c r="L292" s="221">
        <v>0</v>
      </c>
      <c r="M292" s="222"/>
      <c r="N292" s="223">
        <f>ROUND(L292*K292,2)</f>
        <v>0</v>
      </c>
      <c r="O292" s="223"/>
      <c r="P292" s="223"/>
      <c r="Q292" s="223"/>
      <c r="R292" s="49"/>
      <c r="T292" s="224" t="s">
        <v>23</v>
      </c>
      <c r="U292" s="57" t="s">
        <v>48</v>
      </c>
      <c r="V292" s="48"/>
      <c r="W292" s="225">
        <f>V292*K292</f>
        <v>0</v>
      </c>
      <c r="X292" s="225">
        <v>0</v>
      </c>
      <c r="Y292" s="225">
        <f>X292*K292</f>
        <v>0</v>
      </c>
      <c r="Z292" s="225">
        <v>0</v>
      </c>
      <c r="AA292" s="226">
        <f>Z292*K292</f>
        <v>0</v>
      </c>
      <c r="AR292" s="23" t="s">
        <v>261</v>
      </c>
      <c r="AT292" s="23" t="s">
        <v>163</v>
      </c>
      <c r="AU292" s="23" t="s">
        <v>106</v>
      </c>
      <c r="AY292" s="23" t="s">
        <v>162</v>
      </c>
      <c r="BE292" s="139">
        <f>IF(U292="základní",N292,0)</f>
        <v>0</v>
      </c>
      <c r="BF292" s="139">
        <f>IF(U292="snížená",N292,0)</f>
        <v>0</v>
      </c>
      <c r="BG292" s="139">
        <f>IF(U292="zákl. přenesená",N292,0)</f>
        <v>0</v>
      </c>
      <c r="BH292" s="139">
        <f>IF(U292="sníž. přenesená",N292,0)</f>
        <v>0</v>
      </c>
      <c r="BI292" s="139">
        <f>IF(U292="nulová",N292,0)</f>
        <v>0</v>
      </c>
      <c r="BJ292" s="23" t="s">
        <v>25</v>
      </c>
      <c r="BK292" s="139">
        <f>ROUND(L292*K292,2)</f>
        <v>0</v>
      </c>
      <c r="BL292" s="23" t="s">
        <v>261</v>
      </c>
      <c r="BM292" s="23" t="s">
        <v>476</v>
      </c>
    </row>
    <row r="293" s="9" customFormat="1" ht="29.88" customHeight="1">
      <c r="B293" s="202"/>
      <c r="C293" s="203"/>
      <c r="D293" s="213" t="s">
        <v>126</v>
      </c>
      <c r="E293" s="213"/>
      <c r="F293" s="213"/>
      <c r="G293" s="213"/>
      <c r="H293" s="213"/>
      <c r="I293" s="213"/>
      <c r="J293" s="213"/>
      <c r="K293" s="213"/>
      <c r="L293" s="213"/>
      <c r="M293" s="213"/>
      <c r="N293" s="265">
        <f>BK293</f>
        <v>0</v>
      </c>
      <c r="O293" s="266"/>
      <c r="P293" s="266"/>
      <c r="Q293" s="266"/>
      <c r="R293" s="206"/>
      <c r="T293" s="207"/>
      <c r="U293" s="203"/>
      <c r="V293" s="203"/>
      <c r="W293" s="208">
        <f>SUM(W294:W297)</f>
        <v>0</v>
      </c>
      <c r="X293" s="203"/>
      <c r="Y293" s="208">
        <f>SUM(Y294:Y297)</f>
        <v>0.039960000000000002</v>
      </c>
      <c r="Z293" s="203"/>
      <c r="AA293" s="209">
        <f>SUM(AA294:AA297)</f>
        <v>0</v>
      </c>
      <c r="AR293" s="210" t="s">
        <v>106</v>
      </c>
      <c r="AT293" s="211" t="s">
        <v>82</v>
      </c>
      <c r="AU293" s="211" t="s">
        <v>25</v>
      </c>
      <c r="AY293" s="210" t="s">
        <v>162</v>
      </c>
      <c r="BK293" s="212">
        <f>SUM(BK294:BK297)</f>
        <v>0</v>
      </c>
    </row>
    <row r="294" s="1" customFormat="1" ht="25.5" customHeight="1">
      <c r="B294" s="47"/>
      <c r="C294" s="216" t="s">
        <v>477</v>
      </c>
      <c r="D294" s="216" t="s">
        <v>163</v>
      </c>
      <c r="E294" s="217" t="s">
        <v>478</v>
      </c>
      <c r="F294" s="218" t="s">
        <v>479</v>
      </c>
      <c r="G294" s="218"/>
      <c r="H294" s="218"/>
      <c r="I294" s="218"/>
      <c r="J294" s="219" t="s">
        <v>345</v>
      </c>
      <c r="K294" s="220">
        <v>27</v>
      </c>
      <c r="L294" s="221">
        <v>0</v>
      </c>
      <c r="M294" s="222"/>
      <c r="N294" s="223">
        <f>ROUND(L294*K294,2)</f>
        <v>0</v>
      </c>
      <c r="O294" s="223"/>
      <c r="P294" s="223"/>
      <c r="Q294" s="223"/>
      <c r="R294" s="49"/>
      <c r="T294" s="224" t="s">
        <v>23</v>
      </c>
      <c r="U294" s="57" t="s">
        <v>48</v>
      </c>
      <c r="V294" s="48"/>
      <c r="W294" s="225">
        <f>V294*K294</f>
        <v>0</v>
      </c>
      <c r="X294" s="225">
        <v>0.00148</v>
      </c>
      <c r="Y294" s="225">
        <f>X294*K294</f>
        <v>0.039960000000000002</v>
      </c>
      <c r="Z294" s="225">
        <v>0</v>
      </c>
      <c r="AA294" s="226">
        <f>Z294*K294</f>
        <v>0</v>
      </c>
      <c r="AR294" s="23" t="s">
        <v>261</v>
      </c>
      <c r="AT294" s="23" t="s">
        <v>163</v>
      </c>
      <c r="AU294" s="23" t="s">
        <v>106</v>
      </c>
      <c r="AY294" s="23" t="s">
        <v>162</v>
      </c>
      <c r="BE294" s="139">
        <f>IF(U294="základní",N294,0)</f>
        <v>0</v>
      </c>
      <c r="BF294" s="139">
        <f>IF(U294="snížená",N294,0)</f>
        <v>0</v>
      </c>
      <c r="BG294" s="139">
        <f>IF(U294="zákl. přenesená",N294,0)</f>
        <v>0</v>
      </c>
      <c r="BH294" s="139">
        <f>IF(U294="sníž. přenesená",N294,0)</f>
        <v>0</v>
      </c>
      <c r="BI294" s="139">
        <f>IF(U294="nulová",N294,0)</f>
        <v>0</v>
      </c>
      <c r="BJ294" s="23" t="s">
        <v>25</v>
      </c>
      <c r="BK294" s="139">
        <f>ROUND(L294*K294,2)</f>
        <v>0</v>
      </c>
      <c r="BL294" s="23" t="s">
        <v>261</v>
      </c>
      <c r="BM294" s="23" t="s">
        <v>480</v>
      </c>
    </row>
    <row r="295" s="1" customFormat="1" ht="38.25" customHeight="1">
      <c r="B295" s="47"/>
      <c r="C295" s="216" t="s">
        <v>481</v>
      </c>
      <c r="D295" s="216" t="s">
        <v>163</v>
      </c>
      <c r="E295" s="217" t="s">
        <v>482</v>
      </c>
      <c r="F295" s="218" t="s">
        <v>483</v>
      </c>
      <c r="G295" s="218"/>
      <c r="H295" s="218"/>
      <c r="I295" s="218"/>
      <c r="J295" s="219" t="s">
        <v>219</v>
      </c>
      <c r="K295" s="220">
        <v>20</v>
      </c>
      <c r="L295" s="221">
        <v>0</v>
      </c>
      <c r="M295" s="222"/>
      <c r="N295" s="223">
        <f>ROUND(L295*K295,2)</f>
        <v>0</v>
      </c>
      <c r="O295" s="223"/>
      <c r="P295" s="223"/>
      <c r="Q295" s="223"/>
      <c r="R295" s="49"/>
      <c r="T295" s="224" t="s">
        <v>23</v>
      </c>
      <c r="U295" s="57" t="s">
        <v>48</v>
      </c>
      <c r="V295" s="48"/>
      <c r="W295" s="225">
        <f>V295*K295</f>
        <v>0</v>
      </c>
      <c r="X295" s="225">
        <v>0</v>
      </c>
      <c r="Y295" s="225">
        <f>X295*K295</f>
        <v>0</v>
      </c>
      <c r="Z295" s="225">
        <v>0</v>
      </c>
      <c r="AA295" s="226">
        <f>Z295*K295</f>
        <v>0</v>
      </c>
      <c r="AR295" s="23" t="s">
        <v>261</v>
      </c>
      <c r="AT295" s="23" t="s">
        <v>163</v>
      </c>
      <c r="AU295" s="23" t="s">
        <v>106</v>
      </c>
      <c r="AY295" s="23" t="s">
        <v>162</v>
      </c>
      <c r="BE295" s="139">
        <f>IF(U295="základní",N295,0)</f>
        <v>0</v>
      </c>
      <c r="BF295" s="139">
        <f>IF(U295="snížená",N295,0)</f>
        <v>0</v>
      </c>
      <c r="BG295" s="139">
        <f>IF(U295="zákl. přenesená",N295,0)</f>
        <v>0</v>
      </c>
      <c r="BH295" s="139">
        <f>IF(U295="sníž. přenesená",N295,0)</f>
        <v>0</v>
      </c>
      <c r="BI295" s="139">
        <f>IF(U295="nulová",N295,0)</f>
        <v>0</v>
      </c>
      <c r="BJ295" s="23" t="s">
        <v>25</v>
      </c>
      <c r="BK295" s="139">
        <f>ROUND(L295*K295,2)</f>
        <v>0</v>
      </c>
      <c r="BL295" s="23" t="s">
        <v>261</v>
      </c>
      <c r="BM295" s="23" t="s">
        <v>484</v>
      </c>
    </row>
    <row r="296" s="1" customFormat="1" ht="25.5" customHeight="1">
      <c r="B296" s="47"/>
      <c r="C296" s="216" t="s">
        <v>485</v>
      </c>
      <c r="D296" s="216" t="s">
        <v>163</v>
      </c>
      <c r="E296" s="217" t="s">
        <v>486</v>
      </c>
      <c r="F296" s="218" t="s">
        <v>487</v>
      </c>
      <c r="G296" s="218"/>
      <c r="H296" s="218"/>
      <c r="I296" s="218"/>
      <c r="J296" s="219" t="s">
        <v>345</v>
      </c>
      <c r="K296" s="220">
        <v>27</v>
      </c>
      <c r="L296" s="221">
        <v>0</v>
      </c>
      <c r="M296" s="222"/>
      <c r="N296" s="223">
        <f>ROUND(L296*K296,2)</f>
        <v>0</v>
      </c>
      <c r="O296" s="223"/>
      <c r="P296" s="223"/>
      <c r="Q296" s="223"/>
      <c r="R296" s="49"/>
      <c r="T296" s="224" t="s">
        <v>23</v>
      </c>
      <c r="U296" s="57" t="s">
        <v>48</v>
      </c>
      <c r="V296" s="48"/>
      <c r="W296" s="225">
        <f>V296*K296</f>
        <v>0</v>
      </c>
      <c r="X296" s="225">
        <v>0</v>
      </c>
      <c r="Y296" s="225">
        <f>X296*K296</f>
        <v>0</v>
      </c>
      <c r="Z296" s="225">
        <v>0</v>
      </c>
      <c r="AA296" s="226">
        <f>Z296*K296</f>
        <v>0</v>
      </c>
      <c r="AR296" s="23" t="s">
        <v>261</v>
      </c>
      <c r="AT296" s="23" t="s">
        <v>163</v>
      </c>
      <c r="AU296" s="23" t="s">
        <v>106</v>
      </c>
      <c r="AY296" s="23" t="s">
        <v>162</v>
      </c>
      <c r="BE296" s="139">
        <f>IF(U296="základní",N296,0)</f>
        <v>0</v>
      </c>
      <c r="BF296" s="139">
        <f>IF(U296="snížená",N296,0)</f>
        <v>0</v>
      </c>
      <c r="BG296" s="139">
        <f>IF(U296="zákl. přenesená",N296,0)</f>
        <v>0</v>
      </c>
      <c r="BH296" s="139">
        <f>IF(U296="sníž. přenesená",N296,0)</f>
        <v>0</v>
      </c>
      <c r="BI296" s="139">
        <f>IF(U296="nulová",N296,0)</f>
        <v>0</v>
      </c>
      <c r="BJ296" s="23" t="s">
        <v>25</v>
      </c>
      <c r="BK296" s="139">
        <f>ROUND(L296*K296,2)</f>
        <v>0</v>
      </c>
      <c r="BL296" s="23" t="s">
        <v>261</v>
      </c>
      <c r="BM296" s="23" t="s">
        <v>488</v>
      </c>
    </row>
    <row r="297" s="1" customFormat="1" ht="25.5" customHeight="1">
      <c r="B297" s="47"/>
      <c r="C297" s="216" t="s">
        <v>489</v>
      </c>
      <c r="D297" s="216" t="s">
        <v>163</v>
      </c>
      <c r="E297" s="217" t="s">
        <v>490</v>
      </c>
      <c r="F297" s="218" t="s">
        <v>491</v>
      </c>
      <c r="G297" s="218"/>
      <c r="H297" s="218"/>
      <c r="I297" s="218"/>
      <c r="J297" s="219" t="s">
        <v>366</v>
      </c>
      <c r="K297" s="269">
        <v>0</v>
      </c>
      <c r="L297" s="221">
        <v>0</v>
      </c>
      <c r="M297" s="222"/>
      <c r="N297" s="223">
        <f>ROUND(L297*K297,2)</f>
        <v>0</v>
      </c>
      <c r="O297" s="223"/>
      <c r="P297" s="223"/>
      <c r="Q297" s="223"/>
      <c r="R297" s="49"/>
      <c r="T297" s="224" t="s">
        <v>23</v>
      </c>
      <c r="U297" s="57" t="s">
        <v>48</v>
      </c>
      <c r="V297" s="48"/>
      <c r="W297" s="225">
        <f>V297*K297</f>
        <v>0</v>
      </c>
      <c r="X297" s="225">
        <v>0</v>
      </c>
      <c r="Y297" s="225">
        <f>X297*K297</f>
        <v>0</v>
      </c>
      <c r="Z297" s="225">
        <v>0</v>
      </c>
      <c r="AA297" s="226">
        <f>Z297*K297</f>
        <v>0</v>
      </c>
      <c r="AR297" s="23" t="s">
        <v>261</v>
      </c>
      <c r="AT297" s="23" t="s">
        <v>163</v>
      </c>
      <c r="AU297" s="23" t="s">
        <v>106</v>
      </c>
      <c r="AY297" s="23" t="s">
        <v>162</v>
      </c>
      <c r="BE297" s="139">
        <f>IF(U297="základní",N297,0)</f>
        <v>0</v>
      </c>
      <c r="BF297" s="139">
        <f>IF(U297="snížená",N297,0)</f>
        <v>0</v>
      </c>
      <c r="BG297" s="139">
        <f>IF(U297="zákl. přenesená",N297,0)</f>
        <v>0</v>
      </c>
      <c r="BH297" s="139">
        <f>IF(U297="sníž. přenesená",N297,0)</f>
        <v>0</v>
      </c>
      <c r="BI297" s="139">
        <f>IF(U297="nulová",N297,0)</f>
        <v>0</v>
      </c>
      <c r="BJ297" s="23" t="s">
        <v>25</v>
      </c>
      <c r="BK297" s="139">
        <f>ROUND(L297*K297,2)</f>
        <v>0</v>
      </c>
      <c r="BL297" s="23" t="s">
        <v>261</v>
      </c>
      <c r="BM297" s="23" t="s">
        <v>492</v>
      </c>
    </row>
    <row r="298" s="9" customFormat="1" ht="29.88" customHeight="1">
      <c r="B298" s="202"/>
      <c r="C298" s="203"/>
      <c r="D298" s="213" t="s">
        <v>127</v>
      </c>
      <c r="E298" s="213"/>
      <c r="F298" s="213"/>
      <c r="G298" s="213"/>
      <c r="H298" s="213"/>
      <c r="I298" s="213"/>
      <c r="J298" s="213"/>
      <c r="K298" s="213"/>
      <c r="L298" s="213"/>
      <c r="M298" s="213"/>
      <c r="N298" s="265">
        <f>BK298</f>
        <v>0</v>
      </c>
      <c r="O298" s="266"/>
      <c r="P298" s="266"/>
      <c r="Q298" s="266"/>
      <c r="R298" s="206"/>
      <c r="T298" s="207"/>
      <c r="U298" s="203"/>
      <c r="V298" s="203"/>
      <c r="W298" s="208">
        <f>SUM(W299:W302)</f>
        <v>0</v>
      </c>
      <c r="X298" s="203"/>
      <c r="Y298" s="208">
        <f>SUM(Y299:Y302)</f>
        <v>0.0012500000000000002</v>
      </c>
      <c r="Z298" s="203"/>
      <c r="AA298" s="209">
        <f>SUM(AA299:AA302)</f>
        <v>0.61865000000000014</v>
      </c>
      <c r="AR298" s="210" t="s">
        <v>106</v>
      </c>
      <c r="AT298" s="211" t="s">
        <v>82</v>
      </c>
      <c r="AU298" s="211" t="s">
        <v>25</v>
      </c>
      <c r="AY298" s="210" t="s">
        <v>162</v>
      </c>
      <c r="BK298" s="212">
        <f>SUM(BK299:BK302)</f>
        <v>0</v>
      </c>
    </row>
    <row r="299" s="1" customFormat="1" ht="25.5" customHeight="1">
      <c r="B299" s="47"/>
      <c r="C299" s="216" t="s">
        <v>493</v>
      </c>
      <c r="D299" s="216" t="s">
        <v>163</v>
      </c>
      <c r="E299" s="217" t="s">
        <v>494</v>
      </c>
      <c r="F299" s="218" t="s">
        <v>495</v>
      </c>
      <c r="G299" s="218"/>
      <c r="H299" s="218"/>
      <c r="I299" s="218"/>
      <c r="J299" s="219" t="s">
        <v>496</v>
      </c>
      <c r="K299" s="220">
        <v>1</v>
      </c>
      <c r="L299" s="221">
        <v>0</v>
      </c>
      <c r="M299" s="222"/>
      <c r="N299" s="223">
        <f>ROUND(L299*K299,2)</f>
        <v>0</v>
      </c>
      <c r="O299" s="223"/>
      <c r="P299" s="223"/>
      <c r="Q299" s="223"/>
      <c r="R299" s="49"/>
      <c r="T299" s="224" t="s">
        <v>23</v>
      </c>
      <c r="U299" s="57" t="s">
        <v>48</v>
      </c>
      <c r="V299" s="48"/>
      <c r="W299" s="225">
        <f>V299*K299</f>
        <v>0</v>
      </c>
      <c r="X299" s="225">
        <v>0.00017000000000000001</v>
      </c>
      <c r="Y299" s="225">
        <f>X299*K299</f>
        <v>0.00017000000000000001</v>
      </c>
      <c r="Z299" s="225">
        <v>0.41225000000000001</v>
      </c>
      <c r="AA299" s="226">
        <f>Z299*K299</f>
        <v>0.41225000000000001</v>
      </c>
      <c r="AR299" s="23" t="s">
        <v>261</v>
      </c>
      <c r="AT299" s="23" t="s">
        <v>163</v>
      </c>
      <c r="AU299" s="23" t="s">
        <v>106</v>
      </c>
      <c r="AY299" s="23" t="s">
        <v>162</v>
      </c>
      <c r="BE299" s="139">
        <f>IF(U299="základní",N299,0)</f>
        <v>0</v>
      </c>
      <c r="BF299" s="139">
        <f>IF(U299="snížená",N299,0)</f>
        <v>0</v>
      </c>
      <c r="BG299" s="139">
        <f>IF(U299="zákl. přenesená",N299,0)</f>
        <v>0</v>
      </c>
      <c r="BH299" s="139">
        <f>IF(U299="sníž. přenesená",N299,0)</f>
        <v>0</v>
      </c>
      <c r="BI299" s="139">
        <f>IF(U299="nulová",N299,0)</f>
        <v>0</v>
      </c>
      <c r="BJ299" s="23" t="s">
        <v>25</v>
      </c>
      <c r="BK299" s="139">
        <f>ROUND(L299*K299,2)</f>
        <v>0</v>
      </c>
      <c r="BL299" s="23" t="s">
        <v>261</v>
      </c>
      <c r="BM299" s="23" t="s">
        <v>497</v>
      </c>
    </row>
    <row r="300" s="1" customFormat="1" ht="25.5" customHeight="1">
      <c r="B300" s="47"/>
      <c r="C300" s="216" t="s">
        <v>498</v>
      </c>
      <c r="D300" s="216" t="s">
        <v>163</v>
      </c>
      <c r="E300" s="217" t="s">
        <v>499</v>
      </c>
      <c r="F300" s="218" t="s">
        <v>500</v>
      </c>
      <c r="G300" s="218"/>
      <c r="H300" s="218"/>
      <c r="I300" s="218"/>
      <c r="J300" s="219" t="s">
        <v>345</v>
      </c>
      <c r="K300" s="220">
        <v>28</v>
      </c>
      <c r="L300" s="221">
        <v>0</v>
      </c>
      <c r="M300" s="222"/>
      <c r="N300" s="223">
        <f>ROUND(L300*K300,2)</f>
        <v>0</v>
      </c>
      <c r="O300" s="223"/>
      <c r="P300" s="223"/>
      <c r="Q300" s="223"/>
      <c r="R300" s="49"/>
      <c r="T300" s="224" t="s">
        <v>23</v>
      </c>
      <c r="U300" s="57" t="s">
        <v>48</v>
      </c>
      <c r="V300" s="48"/>
      <c r="W300" s="225">
        <f>V300*K300</f>
        <v>0</v>
      </c>
      <c r="X300" s="225">
        <v>2.0000000000000002E-05</v>
      </c>
      <c r="Y300" s="225">
        <f>X300*K300</f>
        <v>0.00056000000000000006</v>
      </c>
      <c r="Z300" s="225">
        <v>0.001</v>
      </c>
      <c r="AA300" s="226">
        <f>Z300*K300</f>
        <v>0.028000000000000001</v>
      </c>
      <c r="AR300" s="23" t="s">
        <v>261</v>
      </c>
      <c r="AT300" s="23" t="s">
        <v>163</v>
      </c>
      <c r="AU300" s="23" t="s">
        <v>106</v>
      </c>
      <c r="AY300" s="23" t="s">
        <v>162</v>
      </c>
      <c r="BE300" s="139">
        <f>IF(U300="základní",N300,0)</f>
        <v>0</v>
      </c>
      <c r="BF300" s="139">
        <f>IF(U300="snížená",N300,0)</f>
        <v>0</v>
      </c>
      <c r="BG300" s="139">
        <f>IF(U300="zákl. přenesená",N300,0)</f>
        <v>0</v>
      </c>
      <c r="BH300" s="139">
        <f>IF(U300="sníž. přenesená",N300,0)</f>
        <v>0</v>
      </c>
      <c r="BI300" s="139">
        <f>IF(U300="nulová",N300,0)</f>
        <v>0</v>
      </c>
      <c r="BJ300" s="23" t="s">
        <v>25</v>
      </c>
      <c r="BK300" s="139">
        <f>ROUND(L300*K300,2)</f>
        <v>0</v>
      </c>
      <c r="BL300" s="23" t="s">
        <v>261</v>
      </c>
      <c r="BM300" s="23" t="s">
        <v>501</v>
      </c>
    </row>
    <row r="301" s="1" customFormat="1" ht="25.5" customHeight="1">
      <c r="B301" s="47"/>
      <c r="C301" s="216" t="s">
        <v>502</v>
      </c>
      <c r="D301" s="216" t="s">
        <v>163</v>
      </c>
      <c r="E301" s="217" t="s">
        <v>503</v>
      </c>
      <c r="F301" s="218" t="s">
        <v>504</v>
      </c>
      <c r="G301" s="218"/>
      <c r="H301" s="218"/>
      <c r="I301" s="218"/>
      <c r="J301" s="219" t="s">
        <v>345</v>
      </c>
      <c r="K301" s="220">
        <v>26</v>
      </c>
      <c r="L301" s="221">
        <v>0</v>
      </c>
      <c r="M301" s="222"/>
      <c r="N301" s="223">
        <f>ROUND(L301*K301,2)</f>
        <v>0</v>
      </c>
      <c r="O301" s="223"/>
      <c r="P301" s="223"/>
      <c r="Q301" s="223"/>
      <c r="R301" s="49"/>
      <c r="T301" s="224" t="s">
        <v>23</v>
      </c>
      <c r="U301" s="57" t="s">
        <v>48</v>
      </c>
      <c r="V301" s="48"/>
      <c r="W301" s="225">
        <f>V301*K301</f>
        <v>0</v>
      </c>
      <c r="X301" s="225">
        <v>2.0000000000000002E-05</v>
      </c>
      <c r="Y301" s="225">
        <f>X301*K301</f>
        <v>0.00052000000000000006</v>
      </c>
      <c r="Z301" s="225">
        <v>0.0032000000000000002</v>
      </c>
      <c r="AA301" s="226">
        <f>Z301*K301</f>
        <v>0.08320000000000001</v>
      </c>
      <c r="AR301" s="23" t="s">
        <v>261</v>
      </c>
      <c r="AT301" s="23" t="s">
        <v>163</v>
      </c>
      <c r="AU301" s="23" t="s">
        <v>106</v>
      </c>
      <c r="AY301" s="23" t="s">
        <v>162</v>
      </c>
      <c r="BE301" s="139">
        <f>IF(U301="základní",N301,0)</f>
        <v>0</v>
      </c>
      <c r="BF301" s="139">
        <f>IF(U301="snížená",N301,0)</f>
        <v>0</v>
      </c>
      <c r="BG301" s="139">
        <f>IF(U301="zákl. přenesená",N301,0)</f>
        <v>0</v>
      </c>
      <c r="BH301" s="139">
        <f>IF(U301="sníž. přenesená",N301,0)</f>
        <v>0</v>
      </c>
      <c r="BI301" s="139">
        <f>IF(U301="nulová",N301,0)</f>
        <v>0</v>
      </c>
      <c r="BJ301" s="23" t="s">
        <v>25</v>
      </c>
      <c r="BK301" s="139">
        <f>ROUND(L301*K301,2)</f>
        <v>0</v>
      </c>
      <c r="BL301" s="23" t="s">
        <v>261</v>
      </c>
      <c r="BM301" s="23" t="s">
        <v>505</v>
      </c>
    </row>
    <row r="302" s="1" customFormat="1" ht="16.5" customHeight="1">
      <c r="B302" s="47"/>
      <c r="C302" s="216" t="s">
        <v>506</v>
      </c>
      <c r="D302" s="216" t="s">
        <v>163</v>
      </c>
      <c r="E302" s="217" t="s">
        <v>507</v>
      </c>
      <c r="F302" s="218" t="s">
        <v>508</v>
      </c>
      <c r="G302" s="218"/>
      <c r="H302" s="218"/>
      <c r="I302" s="218"/>
      <c r="J302" s="219" t="s">
        <v>166</v>
      </c>
      <c r="K302" s="220">
        <v>4</v>
      </c>
      <c r="L302" s="221">
        <v>0</v>
      </c>
      <c r="M302" s="222"/>
      <c r="N302" s="223">
        <f>ROUND(L302*K302,2)</f>
        <v>0</v>
      </c>
      <c r="O302" s="223"/>
      <c r="P302" s="223"/>
      <c r="Q302" s="223"/>
      <c r="R302" s="49"/>
      <c r="T302" s="224" t="s">
        <v>23</v>
      </c>
      <c r="U302" s="57" t="s">
        <v>48</v>
      </c>
      <c r="V302" s="48"/>
      <c r="W302" s="225">
        <f>V302*K302</f>
        <v>0</v>
      </c>
      <c r="X302" s="225">
        <v>0</v>
      </c>
      <c r="Y302" s="225">
        <f>X302*K302</f>
        <v>0</v>
      </c>
      <c r="Z302" s="225">
        <v>0.023800000000000002</v>
      </c>
      <c r="AA302" s="226">
        <f>Z302*K302</f>
        <v>0.095200000000000007</v>
      </c>
      <c r="AR302" s="23" t="s">
        <v>261</v>
      </c>
      <c r="AT302" s="23" t="s">
        <v>163</v>
      </c>
      <c r="AU302" s="23" t="s">
        <v>106</v>
      </c>
      <c r="AY302" s="23" t="s">
        <v>162</v>
      </c>
      <c r="BE302" s="139">
        <f>IF(U302="základní",N302,0)</f>
        <v>0</v>
      </c>
      <c r="BF302" s="139">
        <f>IF(U302="snížená",N302,0)</f>
        <v>0</v>
      </c>
      <c r="BG302" s="139">
        <f>IF(U302="zákl. přenesená",N302,0)</f>
        <v>0</v>
      </c>
      <c r="BH302" s="139">
        <f>IF(U302="sníž. přenesená",N302,0)</f>
        <v>0</v>
      </c>
      <c r="BI302" s="139">
        <f>IF(U302="nulová",N302,0)</f>
        <v>0</v>
      </c>
      <c r="BJ302" s="23" t="s">
        <v>25</v>
      </c>
      <c r="BK302" s="139">
        <f>ROUND(L302*K302,2)</f>
        <v>0</v>
      </c>
      <c r="BL302" s="23" t="s">
        <v>261</v>
      </c>
      <c r="BM302" s="23" t="s">
        <v>509</v>
      </c>
    </row>
    <row r="303" s="9" customFormat="1" ht="29.88" customHeight="1">
      <c r="B303" s="202"/>
      <c r="C303" s="203"/>
      <c r="D303" s="213" t="s">
        <v>128</v>
      </c>
      <c r="E303" s="213"/>
      <c r="F303" s="213"/>
      <c r="G303" s="213"/>
      <c r="H303" s="213"/>
      <c r="I303" s="213"/>
      <c r="J303" s="213"/>
      <c r="K303" s="213"/>
      <c r="L303" s="213"/>
      <c r="M303" s="213"/>
      <c r="N303" s="265">
        <f>BK303</f>
        <v>0</v>
      </c>
      <c r="O303" s="266"/>
      <c r="P303" s="266"/>
      <c r="Q303" s="266"/>
      <c r="R303" s="206"/>
      <c r="T303" s="207"/>
      <c r="U303" s="203"/>
      <c r="V303" s="203"/>
      <c r="W303" s="208">
        <f>SUM(W304:W305)</f>
        <v>0</v>
      </c>
      <c r="X303" s="203"/>
      <c r="Y303" s="208">
        <f>SUM(Y304:Y305)</f>
        <v>0.0013500000000000001</v>
      </c>
      <c r="Z303" s="203"/>
      <c r="AA303" s="209">
        <f>SUM(AA304:AA305)</f>
        <v>0</v>
      </c>
      <c r="AR303" s="210" t="s">
        <v>106</v>
      </c>
      <c r="AT303" s="211" t="s">
        <v>82</v>
      </c>
      <c r="AU303" s="211" t="s">
        <v>25</v>
      </c>
      <c r="AY303" s="210" t="s">
        <v>162</v>
      </c>
      <c r="BK303" s="212">
        <f>SUM(BK304:BK305)</f>
        <v>0</v>
      </c>
    </row>
    <row r="304" s="1" customFormat="1" ht="25.5" customHeight="1">
      <c r="B304" s="47"/>
      <c r="C304" s="216" t="s">
        <v>510</v>
      </c>
      <c r="D304" s="216" t="s">
        <v>163</v>
      </c>
      <c r="E304" s="217" t="s">
        <v>511</v>
      </c>
      <c r="F304" s="218" t="s">
        <v>512</v>
      </c>
      <c r="G304" s="218"/>
      <c r="H304" s="218"/>
      <c r="I304" s="218"/>
      <c r="J304" s="219" t="s">
        <v>345</v>
      </c>
      <c r="K304" s="220">
        <v>27</v>
      </c>
      <c r="L304" s="221">
        <v>0</v>
      </c>
      <c r="M304" s="222"/>
      <c r="N304" s="223">
        <f>ROUND(L304*K304,2)</f>
        <v>0</v>
      </c>
      <c r="O304" s="223"/>
      <c r="P304" s="223"/>
      <c r="Q304" s="223"/>
      <c r="R304" s="49"/>
      <c r="T304" s="224" t="s">
        <v>23</v>
      </c>
      <c r="U304" s="57" t="s">
        <v>48</v>
      </c>
      <c r="V304" s="48"/>
      <c r="W304" s="225">
        <f>V304*K304</f>
        <v>0</v>
      </c>
      <c r="X304" s="225">
        <v>2.0000000000000002E-05</v>
      </c>
      <c r="Y304" s="225">
        <f>X304*K304</f>
        <v>0.00054000000000000001</v>
      </c>
      <c r="Z304" s="225">
        <v>0</v>
      </c>
      <c r="AA304" s="226">
        <f>Z304*K304</f>
        <v>0</v>
      </c>
      <c r="AR304" s="23" t="s">
        <v>261</v>
      </c>
      <c r="AT304" s="23" t="s">
        <v>163</v>
      </c>
      <c r="AU304" s="23" t="s">
        <v>106</v>
      </c>
      <c r="AY304" s="23" t="s">
        <v>162</v>
      </c>
      <c r="BE304" s="139">
        <f>IF(U304="základní",N304,0)</f>
        <v>0</v>
      </c>
      <c r="BF304" s="139">
        <f>IF(U304="snížená",N304,0)</f>
        <v>0</v>
      </c>
      <c r="BG304" s="139">
        <f>IF(U304="zákl. přenesená",N304,0)</f>
        <v>0</v>
      </c>
      <c r="BH304" s="139">
        <f>IF(U304="sníž. přenesená",N304,0)</f>
        <v>0</v>
      </c>
      <c r="BI304" s="139">
        <f>IF(U304="nulová",N304,0)</f>
        <v>0</v>
      </c>
      <c r="BJ304" s="23" t="s">
        <v>25</v>
      </c>
      <c r="BK304" s="139">
        <f>ROUND(L304*K304,2)</f>
        <v>0</v>
      </c>
      <c r="BL304" s="23" t="s">
        <v>261</v>
      </c>
      <c r="BM304" s="23" t="s">
        <v>513</v>
      </c>
    </row>
    <row r="305" s="1" customFormat="1" ht="25.5" customHeight="1">
      <c r="B305" s="47"/>
      <c r="C305" s="216" t="s">
        <v>514</v>
      </c>
      <c r="D305" s="216" t="s">
        <v>163</v>
      </c>
      <c r="E305" s="217" t="s">
        <v>515</v>
      </c>
      <c r="F305" s="218" t="s">
        <v>516</v>
      </c>
      <c r="G305" s="218"/>
      <c r="H305" s="218"/>
      <c r="I305" s="218"/>
      <c r="J305" s="219" t="s">
        <v>345</v>
      </c>
      <c r="K305" s="220">
        <v>27</v>
      </c>
      <c r="L305" s="221">
        <v>0</v>
      </c>
      <c r="M305" s="222"/>
      <c r="N305" s="223">
        <f>ROUND(L305*K305,2)</f>
        <v>0</v>
      </c>
      <c r="O305" s="223"/>
      <c r="P305" s="223"/>
      <c r="Q305" s="223"/>
      <c r="R305" s="49"/>
      <c r="T305" s="224" t="s">
        <v>23</v>
      </c>
      <c r="U305" s="57" t="s">
        <v>48</v>
      </c>
      <c r="V305" s="48"/>
      <c r="W305" s="225">
        <f>V305*K305</f>
        <v>0</v>
      </c>
      <c r="X305" s="225">
        <v>3.0000000000000001E-05</v>
      </c>
      <c r="Y305" s="225">
        <f>X305*K305</f>
        <v>0.00081000000000000006</v>
      </c>
      <c r="Z305" s="225">
        <v>0</v>
      </c>
      <c r="AA305" s="226">
        <f>Z305*K305</f>
        <v>0</v>
      </c>
      <c r="AR305" s="23" t="s">
        <v>261</v>
      </c>
      <c r="AT305" s="23" t="s">
        <v>163</v>
      </c>
      <c r="AU305" s="23" t="s">
        <v>106</v>
      </c>
      <c r="AY305" s="23" t="s">
        <v>162</v>
      </c>
      <c r="BE305" s="139">
        <f>IF(U305="základní",N305,0)</f>
        <v>0</v>
      </c>
      <c r="BF305" s="139">
        <f>IF(U305="snížená",N305,0)</f>
        <v>0</v>
      </c>
      <c r="BG305" s="139">
        <f>IF(U305="zákl. přenesená",N305,0)</f>
        <v>0</v>
      </c>
      <c r="BH305" s="139">
        <f>IF(U305="sníž. přenesená",N305,0)</f>
        <v>0</v>
      </c>
      <c r="BI305" s="139">
        <f>IF(U305="nulová",N305,0)</f>
        <v>0</v>
      </c>
      <c r="BJ305" s="23" t="s">
        <v>25</v>
      </c>
      <c r="BK305" s="139">
        <f>ROUND(L305*K305,2)</f>
        <v>0</v>
      </c>
      <c r="BL305" s="23" t="s">
        <v>261</v>
      </c>
      <c r="BM305" s="23" t="s">
        <v>517</v>
      </c>
    </row>
    <row r="306" s="9" customFormat="1" ht="29.88" customHeight="1">
      <c r="B306" s="202"/>
      <c r="C306" s="203"/>
      <c r="D306" s="213" t="s">
        <v>129</v>
      </c>
      <c r="E306" s="213"/>
      <c r="F306" s="213"/>
      <c r="G306" s="213"/>
      <c r="H306" s="213"/>
      <c r="I306" s="213"/>
      <c r="J306" s="213"/>
      <c r="K306" s="213"/>
      <c r="L306" s="213"/>
      <c r="M306" s="213"/>
      <c r="N306" s="265">
        <f>BK306</f>
        <v>0</v>
      </c>
      <c r="O306" s="266"/>
      <c r="P306" s="266"/>
      <c r="Q306" s="266"/>
      <c r="R306" s="206"/>
      <c r="T306" s="207"/>
      <c r="U306" s="203"/>
      <c r="V306" s="203"/>
      <c r="W306" s="208">
        <f>SUM(W307:W308)</f>
        <v>0</v>
      </c>
      <c r="X306" s="203"/>
      <c r="Y306" s="208">
        <f>SUM(Y307:Y308)</f>
        <v>0</v>
      </c>
      <c r="Z306" s="203"/>
      <c r="AA306" s="209">
        <f>SUM(AA307:AA308)</f>
        <v>0</v>
      </c>
      <c r="AR306" s="210" t="s">
        <v>167</v>
      </c>
      <c r="AT306" s="211" t="s">
        <v>82</v>
      </c>
      <c r="AU306" s="211" t="s">
        <v>25</v>
      </c>
      <c r="AY306" s="210" t="s">
        <v>162</v>
      </c>
      <c r="BK306" s="212">
        <f>SUM(BK307:BK308)</f>
        <v>0</v>
      </c>
    </row>
    <row r="307" s="1" customFormat="1" ht="25.5" customHeight="1">
      <c r="B307" s="47"/>
      <c r="C307" s="216" t="s">
        <v>518</v>
      </c>
      <c r="D307" s="216" t="s">
        <v>163</v>
      </c>
      <c r="E307" s="217" t="s">
        <v>519</v>
      </c>
      <c r="F307" s="218" t="s">
        <v>520</v>
      </c>
      <c r="G307" s="218"/>
      <c r="H307" s="218"/>
      <c r="I307" s="218"/>
      <c r="J307" s="219" t="s">
        <v>521</v>
      </c>
      <c r="K307" s="220">
        <v>72</v>
      </c>
      <c r="L307" s="221">
        <v>0</v>
      </c>
      <c r="M307" s="222"/>
      <c r="N307" s="223">
        <f>ROUND(L307*K307,2)</f>
        <v>0</v>
      </c>
      <c r="O307" s="223"/>
      <c r="P307" s="223"/>
      <c r="Q307" s="223"/>
      <c r="R307" s="49"/>
      <c r="T307" s="224" t="s">
        <v>23</v>
      </c>
      <c r="U307" s="57" t="s">
        <v>48</v>
      </c>
      <c r="V307" s="48"/>
      <c r="W307" s="225">
        <f>V307*K307</f>
        <v>0</v>
      </c>
      <c r="X307" s="225">
        <v>0</v>
      </c>
      <c r="Y307" s="225">
        <f>X307*K307</f>
        <v>0</v>
      </c>
      <c r="Z307" s="225">
        <v>0</v>
      </c>
      <c r="AA307" s="226">
        <f>Z307*K307</f>
        <v>0</v>
      </c>
      <c r="AR307" s="23" t="s">
        <v>522</v>
      </c>
      <c r="AT307" s="23" t="s">
        <v>163</v>
      </c>
      <c r="AU307" s="23" t="s">
        <v>106</v>
      </c>
      <c r="AY307" s="23" t="s">
        <v>162</v>
      </c>
      <c r="BE307" s="139">
        <f>IF(U307="základní",N307,0)</f>
        <v>0</v>
      </c>
      <c r="BF307" s="139">
        <f>IF(U307="snížená",N307,0)</f>
        <v>0</v>
      </c>
      <c r="BG307" s="139">
        <f>IF(U307="zákl. přenesená",N307,0)</f>
        <v>0</v>
      </c>
      <c r="BH307" s="139">
        <f>IF(U307="sníž. přenesená",N307,0)</f>
        <v>0</v>
      </c>
      <c r="BI307" s="139">
        <f>IF(U307="nulová",N307,0)</f>
        <v>0</v>
      </c>
      <c r="BJ307" s="23" t="s">
        <v>25</v>
      </c>
      <c r="BK307" s="139">
        <f>ROUND(L307*K307,2)</f>
        <v>0</v>
      </c>
      <c r="BL307" s="23" t="s">
        <v>522</v>
      </c>
      <c r="BM307" s="23" t="s">
        <v>523</v>
      </c>
    </row>
    <row r="308" s="1" customFormat="1" ht="16.5" customHeight="1">
      <c r="B308" s="47"/>
      <c r="C308" s="216" t="s">
        <v>524</v>
      </c>
      <c r="D308" s="216" t="s">
        <v>163</v>
      </c>
      <c r="E308" s="217" t="s">
        <v>525</v>
      </c>
      <c r="F308" s="218" t="s">
        <v>526</v>
      </c>
      <c r="G308" s="218"/>
      <c r="H308" s="218"/>
      <c r="I308" s="218"/>
      <c r="J308" s="219" t="s">
        <v>320</v>
      </c>
      <c r="K308" s="220">
        <v>0.61899999999999999</v>
      </c>
      <c r="L308" s="221">
        <v>0</v>
      </c>
      <c r="M308" s="222"/>
      <c r="N308" s="223">
        <f>ROUND(L308*K308,2)</f>
        <v>0</v>
      </c>
      <c r="O308" s="223"/>
      <c r="P308" s="223"/>
      <c r="Q308" s="223"/>
      <c r="R308" s="49"/>
      <c r="T308" s="224" t="s">
        <v>23</v>
      </c>
      <c r="U308" s="57" t="s">
        <v>48</v>
      </c>
      <c r="V308" s="48"/>
      <c r="W308" s="225">
        <f>V308*K308</f>
        <v>0</v>
      </c>
      <c r="X308" s="225">
        <v>0</v>
      </c>
      <c r="Y308" s="225">
        <f>X308*K308</f>
        <v>0</v>
      </c>
      <c r="Z308" s="225">
        <v>0</v>
      </c>
      <c r="AA308" s="226">
        <f>Z308*K308</f>
        <v>0</v>
      </c>
      <c r="AR308" s="23" t="s">
        <v>522</v>
      </c>
      <c r="AT308" s="23" t="s">
        <v>163</v>
      </c>
      <c r="AU308" s="23" t="s">
        <v>106</v>
      </c>
      <c r="AY308" s="23" t="s">
        <v>162</v>
      </c>
      <c r="BE308" s="139">
        <f>IF(U308="základní",N308,0)</f>
        <v>0</v>
      </c>
      <c r="BF308" s="139">
        <f>IF(U308="snížená",N308,0)</f>
        <v>0</v>
      </c>
      <c r="BG308" s="139">
        <f>IF(U308="zákl. přenesená",N308,0)</f>
        <v>0</v>
      </c>
      <c r="BH308" s="139">
        <f>IF(U308="sníž. přenesená",N308,0)</f>
        <v>0</v>
      </c>
      <c r="BI308" s="139">
        <f>IF(U308="nulová",N308,0)</f>
        <v>0</v>
      </c>
      <c r="BJ308" s="23" t="s">
        <v>25</v>
      </c>
      <c r="BK308" s="139">
        <f>ROUND(L308*K308,2)</f>
        <v>0</v>
      </c>
      <c r="BL308" s="23" t="s">
        <v>522</v>
      </c>
      <c r="BM308" s="23" t="s">
        <v>527</v>
      </c>
    </row>
    <row r="309" s="9" customFormat="1" ht="29.88" customHeight="1">
      <c r="B309" s="202"/>
      <c r="C309" s="203"/>
      <c r="D309" s="213" t="s">
        <v>130</v>
      </c>
      <c r="E309" s="213"/>
      <c r="F309" s="213"/>
      <c r="G309" s="213"/>
      <c r="H309" s="213"/>
      <c r="I309" s="213"/>
      <c r="J309" s="213"/>
      <c r="K309" s="213"/>
      <c r="L309" s="213"/>
      <c r="M309" s="213"/>
      <c r="N309" s="265">
        <f>BK309</f>
        <v>0</v>
      </c>
      <c r="O309" s="266"/>
      <c r="P309" s="266"/>
      <c r="Q309" s="266"/>
      <c r="R309" s="206"/>
      <c r="T309" s="207"/>
      <c r="U309" s="203"/>
      <c r="V309" s="203"/>
      <c r="W309" s="208">
        <f>SUM(W310:W315)</f>
        <v>0</v>
      </c>
      <c r="X309" s="203"/>
      <c r="Y309" s="208">
        <f>SUM(Y310:Y315)</f>
        <v>0.75417199999999995</v>
      </c>
      <c r="Z309" s="203"/>
      <c r="AA309" s="209">
        <f>SUM(AA310:AA315)</f>
        <v>0</v>
      </c>
      <c r="AR309" s="210" t="s">
        <v>106</v>
      </c>
      <c r="AT309" s="211" t="s">
        <v>82</v>
      </c>
      <c r="AU309" s="211" t="s">
        <v>25</v>
      </c>
      <c r="AY309" s="210" t="s">
        <v>162</v>
      </c>
      <c r="BK309" s="212">
        <f>SUM(BK310:BK315)</f>
        <v>0</v>
      </c>
    </row>
    <row r="310" s="1" customFormat="1" ht="38.25" customHeight="1">
      <c r="B310" s="47"/>
      <c r="C310" s="216" t="s">
        <v>528</v>
      </c>
      <c r="D310" s="216" t="s">
        <v>163</v>
      </c>
      <c r="E310" s="217" t="s">
        <v>529</v>
      </c>
      <c r="F310" s="218" t="s">
        <v>530</v>
      </c>
      <c r="G310" s="218"/>
      <c r="H310" s="218"/>
      <c r="I310" s="218"/>
      <c r="J310" s="219" t="s">
        <v>166</v>
      </c>
      <c r="K310" s="220">
        <v>59.200000000000003</v>
      </c>
      <c r="L310" s="221">
        <v>0</v>
      </c>
      <c r="M310" s="222"/>
      <c r="N310" s="223">
        <f>ROUND(L310*K310,2)</f>
        <v>0</v>
      </c>
      <c r="O310" s="223"/>
      <c r="P310" s="223"/>
      <c r="Q310" s="223"/>
      <c r="R310" s="49"/>
      <c r="T310" s="224" t="s">
        <v>23</v>
      </c>
      <c r="U310" s="57" t="s">
        <v>48</v>
      </c>
      <c r="V310" s="48"/>
      <c r="W310" s="225">
        <f>V310*K310</f>
        <v>0</v>
      </c>
      <c r="X310" s="225">
        <v>0.01129</v>
      </c>
      <c r="Y310" s="225">
        <f>X310*K310</f>
        <v>0.66836799999999996</v>
      </c>
      <c r="Z310" s="225">
        <v>0</v>
      </c>
      <c r="AA310" s="226">
        <f>Z310*K310</f>
        <v>0</v>
      </c>
      <c r="AR310" s="23" t="s">
        <v>261</v>
      </c>
      <c r="AT310" s="23" t="s">
        <v>163</v>
      </c>
      <c r="AU310" s="23" t="s">
        <v>106</v>
      </c>
      <c r="AY310" s="23" t="s">
        <v>162</v>
      </c>
      <c r="BE310" s="139">
        <f>IF(U310="základní",N310,0)</f>
        <v>0</v>
      </c>
      <c r="BF310" s="139">
        <f>IF(U310="snížená",N310,0)</f>
        <v>0</v>
      </c>
      <c r="BG310" s="139">
        <f>IF(U310="zákl. přenesená",N310,0)</f>
        <v>0</v>
      </c>
      <c r="BH310" s="139">
        <f>IF(U310="sníž. přenesená",N310,0)</f>
        <v>0</v>
      </c>
      <c r="BI310" s="139">
        <f>IF(U310="nulová",N310,0)</f>
        <v>0</v>
      </c>
      <c r="BJ310" s="23" t="s">
        <v>25</v>
      </c>
      <c r="BK310" s="139">
        <f>ROUND(L310*K310,2)</f>
        <v>0</v>
      </c>
      <c r="BL310" s="23" t="s">
        <v>261</v>
      </c>
      <c r="BM310" s="23" t="s">
        <v>531</v>
      </c>
    </row>
    <row r="311" s="10" customFormat="1" ht="16.5" customHeight="1">
      <c r="B311" s="227"/>
      <c r="C311" s="228"/>
      <c r="D311" s="228"/>
      <c r="E311" s="229" t="s">
        <v>23</v>
      </c>
      <c r="F311" s="230" t="s">
        <v>532</v>
      </c>
      <c r="G311" s="231"/>
      <c r="H311" s="231"/>
      <c r="I311" s="231"/>
      <c r="J311" s="228"/>
      <c r="K311" s="229" t="s">
        <v>23</v>
      </c>
      <c r="L311" s="228"/>
      <c r="M311" s="228"/>
      <c r="N311" s="228"/>
      <c r="O311" s="228"/>
      <c r="P311" s="228"/>
      <c r="Q311" s="228"/>
      <c r="R311" s="232"/>
      <c r="T311" s="233"/>
      <c r="U311" s="228"/>
      <c r="V311" s="228"/>
      <c r="W311" s="228"/>
      <c r="X311" s="228"/>
      <c r="Y311" s="228"/>
      <c r="Z311" s="228"/>
      <c r="AA311" s="234"/>
      <c r="AT311" s="235" t="s">
        <v>170</v>
      </c>
      <c r="AU311" s="235" t="s">
        <v>106</v>
      </c>
      <c r="AV311" s="10" t="s">
        <v>25</v>
      </c>
      <c r="AW311" s="10" t="s">
        <v>40</v>
      </c>
      <c r="AX311" s="10" t="s">
        <v>83</v>
      </c>
      <c r="AY311" s="235" t="s">
        <v>162</v>
      </c>
    </row>
    <row r="312" s="11" customFormat="1" ht="16.5" customHeight="1">
      <c r="B312" s="236"/>
      <c r="C312" s="237"/>
      <c r="D312" s="237"/>
      <c r="E312" s="238" t="s">
        <v>23</v>
      </c>
      <c r="F312" s="239" t="s">
        <v>533</v>
      </c>
      <c r="G312" s="237"/>
      <c r="H312" s="237"/>
      <c r="I312" s="237"/>
      <c r="J312" s="237"/>
      <c r="K312" s="240">
        <v>59.200000000000003</v>
      </c>
      <c r="L312" s="237"/>
      <c r="M312" s="237"/>
      <c r="N312" s="237"/>
      <c r="O312" s="237"/>
      <c r="P312" s="237"/>
      <c r="Q312" s="237"/>
      <c r="R312" s="241"/>
      <c r="T312" s="242"/>
      <c r="U312" s="237"/>
      <c r="V312" s="237"/>
      <c r="W312" s="237"/>
      <c r="X312" s="237"/>
      <c r="Y312" s="237"/>
      <c r="Z312" s="237"/>
      <c r="AA312" s="243"/>
      <c r="AT312" s="244" t="s">
        <v>170</v>
      </c>
      <c r="AU312" s="244" t="s">
        <v>106</v>
      </c>
      <c r="AV312" s="11" t="s">
        <v>106</v>
      </c>
      <c r="AW312" s="11" t="s">
        <v>40</v>
      </c>
      <c r="AX312" s="11" t="s">
        <v>25</v>
      </c>
      <c r="AY312" s="244" t="s">
        <v>162</v>
      </c>
    </row>
    <row r="313" s="1" customFormat="1" ht="38.25" customHeight="1">
      <c r="B313" s="47"/>
      <c r="C313" s="216" t="s">
        <v>534</v>
      </c>
      <c r="D313" s="216" t="s">
        <v>163</v>
      </c>
      <c r="E313" s="217" t="s">
        <v>535</v>
      </c>
      <c r="F313" s="218" t="s">
        <v>536</v>
      </c>
      <c r="G313" s="218"/>
      <c r="H313" s="218"/>
      <c r="I313" s="218"/>
      <c r="J313" s="219" t="s">
        <v>166</v>
      </c>
      <c r="K313" s="220">
        <v>3.7999999999999998</v>
      </c>
      <c r="L313" s="221">
        <v>0</v>
      </c>
      <c r="M313" s="222"/>
      <c r="N313" s="223">
        <f>ROUND(L313*K313,2)</f>
        <v>0</v>
      </c>
      <c r="O313" s="223"/>
      <c r="P313" s="223"/>
      <c r="Q313" s="223"/>
      <c r="R313" s="49"/>
      <c r="T313" s="224" t="s">
        <v>23</v>
      </c>
      <c r="U313" s="57" t="s">
        <v>48</v>
      </c>
      <c r="V313" s="48"/>
      <c r="W313" s="225">
        <f>V313*K313</f>
        <v>0</v>
      </c>
      <c r="X313" s="225">
        <v>0.022579999999999999</v>
      </c>
      <c r="Y313" s="225">
        <f>X313*K313</f>
        <v>0.085803999999999991</v>
      </c>
      <c r="Z313" s="225">
        <v>0</v>
      </c>
      <c r="AA313" s="226">
        <f>Z313*K313</f>
        <v>0</v>
      </c>
      <c r="AR313" s="23" t="s">
        <v>261</v>
      </c>
      <c r="AT313" s="23" t="s">
        <v>163</v>
      </c>
      <c r="AU313" s="23" t="s">
        <v>106</v>
      </c>
      <c r="AY313" s="23" t="s">
        <v>162</v>
      </c>
      <c r="BE313" s="139">
        <f>IF(U313="základní",N313,0)</f>
        <v>0</v>
      </c>
      <c r="BF313" s="139">
        <f>IF(U313="snížená",N313,0)</f>
        <v>0</v>
      </c>
      <c r="BG313" s="139">
        <f>IF(U313="zákl. přenesená",N313,0)</f>
        <v>0</v>
      </c>
      <c r="BH313" s="139">
        <f>IF(U313="sníž. přenesená",N313,0)</f>
        <v>0</v>
      </c>
      <c r="BI313" s="139">
        <f>IF(U313="nulová",N313,0)</f>
        <v>0</v>
      </c>
      <c r="BJ313" s="23" t="s">
        <v>25</v>
      </c>
      <c r="BK313" s="139">
        <f>ROUND(L313*K313,2)</f>
        <v>0</v>
      </c>
      <c r="BL313" s="23" t="s">
        <v>261</v>
      </c>
      <c r="BM313" s="23" t="s">
        <v>537</v>
      </c>
    </row>
    <row r="314" s="11" customFormat="1" ht="25.5" customHeight="1">
      <c r="B314" s="236"/>
      <c r="C314" s="237"/>
      <c r="D314" s="237"/>
      <c r="E314" s="238" t="s">
        <v>23</v>
      </c>
      <c r="F314" s="255" t="s">
        <v>538</v>
      </c>
      <c r="G314" s="256"/>
      <c r="H314" s="256"/>
      <c r="I314" s="256"/>
      <c r="J314" s="237"/>
      <c r="K314" s="240">
        <v>3.7999999999999998</v>
      </c>
      <c r="L314" s="237"/>
      <c r="M314" s="237"/>
      <c r="N314" s="237"/>
      <c r="O314" s="237"/>
      <c r="P314" s="237"/>
      <c r="Q314" s="237"/>
      <c r="R314" s="241"/>
      <c r="T314" s="242"/>
      <c r="U314" s="237"/>
      <c r="V314" s="237"/>
      <c r="W314" s="237"/>
      <c r="X314" s="237"/>
      <c r="Y314" s="237"/>
      <c r="Z314" s="237"/>
      <c r="AA314" s="243"/>
      <c r="AT314" s="244" t="s">
        <v>170</v>
      </c>
      <c r="AU314" s="244" t="s">
        <v>106</v>
      </c>
      <c r="AV314" s="11" t="s">
        <v>106</v>
      </c>
      <c r="AW314" s="11" t="s">
        <v>40</v>
      </c>
      <c r="AX314" s="11" t="s">
        <v>25</v>
      </c>
      <c r="AY314" s="244" t="s">
        <v>162</v>
      </c>
    </row>
    <row r="315" s="1" customFormat="1" ht="25.5" customHeight="1">
      <c r="B315" s="47"/>
      <c r="C315" s="216" t="s">
        <v>539</v>
      </c>
      <c r="D315" s="216" t="s">
        <v>163</v>
      </c>
      <c r="E315" s="217" t="s">
        <v>540</v>
      </c>
      <c r="F315" s="218" t="s">
        <v>541</v>
      </c>
      <c r="G315" s="218"/>
      <c r="H315" s="218"/>
      <c r="I315" s="218"/>
      <c r="J315" s="219" t="s">
        <v>320</v>
      </c>
      <c r="K315" s="220">
        <v>0.754</v>
      </c>
      <c r="L315" s="221">
        <v>0</v>
      </c>
      <c r="M315" s="222"/>
      <c r="N315" s="223">
        <f>ROUND(L315*K315,2)</f>
        <v>0</v>
      </c>
      <c r="O315" s="223"/>
      <c r="P315" s="223"/>
      <c r="Q315" s="223"/>
      <c r="R315" s="49"/>
      <c r="T315" s="224" t="s">
        <v>23</v>
      </c>
      <c r="U315" s="57" t="s">
        <v>48</v>
      </c>
      <c r="V315" s="48"/>
      <c r="W315" s="225">
        <f>V315*K315</f>
        <v>0</v>
      </c>
      <c r="X315" s="225">
        <v>0</v>
      </c>
      <c r="Y315" s="225">
        <f>X315*K315</f>
        <v>0</v>
      </c>
      <c r="Z315" s="225">
        <v>0</v>
      </c>
      <c r="AA315" s="226">
        <f>Z315*K315</f>
        <v>0</v>
      </c>
      <c r="AR315" s="23" t="s">
        <v>261</v>
      </c>
      <c r="AT315" s="23" t="s">
        <v>163</v>
      </c>
      <c r="AU315" s="23" t="s">
        <v>106</v>
      </c>
      <c r="AY315" s="23" t="s">
        <v>162</v>
      </c>
      <c r="BE315" s="139">
        <f>IF(U315="základní",N315,0)</f>
        <v>0</v>
      </c>
      <c r="BF315" s="139">
        <f>IF(U315="snížená",N315,0)</f>
        <v>0</v>
      </c>
      <c r="BG315" s="139">
        <f>IF(U315="zákl. přenesená",N315,0)</f>
        <v>0</v>
      </c>
      <c r="BH315" s="139">
        <f>IF(U315="sníž. přenesená",N315,0)</f>
        <v>0</v>
      </c>
      <c r="BI315" s="139">
        <f>IF(U315="nulová",N315,0)</f>
        <v>0</v>
      </c>
      <c r="BJ315" s="23" t="s">
        <v>25</v>
      </c>
      <c r="BK315" s="139">
        <f>ROUND(L315*K315,2)</f>
        <v>0</v>
      </c>
      <c r="BL315" s="23" t="s">
        <v>261</v>
      </c>
      <c r="BM315" s="23" t="s">
        <v>542</v>
      </c>
    </row>
    <row r="316" s="9" customFormat="1" ht="29.88" customHeight="1">
      <c r="B316" s="202"/>
      <c r="C316" s="203"/>
      <c r="D316" s="213" t="s">
        <v>131</v>
      </c>
      <c r="E316" s="213"/>
      <c r="F316" s="213"/>
      <c r="G316" s="213"/>
      <c r="H316" s="213"/>
      <c r="I316" s="213"/>
      <c r="J316" s="213"/>
      <c r="K316" s="213"/>
      <c r="L316" s="213"/>
      <c r="M316" s="213"/>
      <c r="N316" s="265">
        <f>BK316</f>
        <v>0</v>
      </c>
      <c r="O316" s="266"/>
      <c r="P316" s="266"/>
      <c r="Q316" s="266"/>
      <c r="R316" s="206"/>
      <c r="T316" s="207"/>
      <c r="U316" s="203"/>
      <c r="V316" s="203"/>
      <c r="W316" s="208">
        <f>SUM(W317:W330)</f>
        <v>0</v>
      </c>
      <c r="X316" s="203"/>
      <c r="Y316" s="208">
        <f>SUM(Y317:Y330)</f>
        <v>1.2827454300000001</v>
      </c>
      <c r="Z316" s="203"/>
      <c r="AA316" s="209">
        <f>SUM(AA317:AA330)</f>
        <v>0</v>
      </c>
      <c r="AR316" s="210" t="s">
        <v>106</v>
      </c>
      <c r="AT316" s="211" t="s">
        <v>82</v>
      </c>
      <c r="AU316" s="211" t="s">
        <v>25</v>
      </c>
      <c r="AY316" s="210" t="s">
        <v>162</v>
      </c>
      <c r="BK316" s="212">
        <f>SUM(BK317:BK330)</f>
        <v>0</v>
      </c>
    </row>
    <row r="317" s="1" customFormat="1" ht="25.5" customHeight="1">
      <c r="B317" s="47"/>
      <c r="C317" s="216" t="s">
        <v>543</v>
      </c>
      <c r="D317" s="216" t="s">
        <v>163</v>
      </c>
      <c r="E317" s="217" t="s">
        <v>544</v>
      </c>
      <c r="F317" s="218" t="s">
        <v>545</v>
      </c>
      <c r="G317" s="218"/>
      <c r="H317" s="218"/>
      <c r="I317" s="218"/>
      <c r="J317" s="219" t="s">
        <v>166</v>
      </c>
      <c r="K317" s="220">
        <v>20.303999999999998</v>
      </c>
      <c r="L317" s="221">
        <v>0</v>
      </c>
      <c r="M317" s="222"/>
      <c r="N317" s="223">
        <f>ROUND(L317*K317,2)</f>
        <v>0</v>
      </c>
      <c r="O317" s="223"/>
      <c r="P317" s="223"/>
      <c r="Q317" s="223"/>
      <c r="R317" s="49"/>
      <c r="T317" s="224" t="s">
        <v>23</v>
      </c>
      <c r="U317" s="57" t="s">
        <v>48</v>
      </c>
      <c r="V317" s="48"/>
      <c r="W317" s="225">
        <f>V317*K317</f>
        <v>0</v>
      </c>
      <c r="X317" s="225">
        <v>0.014670000000000001</v>
      </c>
      <c r="Y317" s="225">
        <f>X317*K317</f>
        <v>0.29785968000000002</v>
      </c>
      <c r="Z317" s="225">
        <v>0</v>
      </c>
      <c r="AA317" s="226">
        <f>Z317*K317</f>
        <v>0</v>
      </c>
      <c r="AR317" s="23" t="s">
        <v>261</v>
      </c>
      <c r="AT317" s="23" t="s">
        <v>163</v>
      </c>
      <c r="AU317" s="23" t="s">
        <v>106</v>
      </c>
      <c r="AY317" s="23" t="s">
        <v>162</v>
      </c>
      <c r="BE317" s="139">
        <f>IF(U317="základní",N317,0)</f>
        <v>0</v>
      </c>
      <c r="BF317" s="139">
        <f>IF(U317="snížená",N317,0)</f>
        <v>0</v>
      </c>
      <c r="BG317" s="139">
        <f>IF(U317="zákl. přenesená",N317,0)</f>
        <v>0</v>
      </c>
      <c r="BH317" s="139">
        <f>IF(U317="sníž. přenesená",N317,0)</f>
        <v>0</v>
      </c>
      <c r="BI317" s="139">
        <f>IF(U317="nulová",N317,0)</f>
        <v>0</v>
      </c>
      <c r="BJ317" s="23" t="s">
        <v>25</v>
      </c>
      <c r="BK317" s="139">
        <f>ROUND(L317*K317,2)</f>
        <v>0</v>
      </c>
      <c r="BL317" s="23" t="s">
        <v>261</v>
      </c>
      <c r="BM317" s="23" t="s">
        <v>546</v>
      </c>
    </row>
    <row r="318" s="11" customFormat="1" ht="16.5" customHeight="1">
      <c r="B318" s="236"/>
      <c r="C318" s="237"/>
      <c r="D318" s="237"/>
      <c r="E318" s="238" t="s">
        <v>23</v>
      </c>
      <c r="F318" s="255" t="s">
        <v>547</v>
      </c>
      <c r="G318" s="256"/>
      <c r="H318" s="256"/>
      <c r="I318" s="256"/>
      <c r="J318" s="237"/>
      <c r="K318" s="240">
        <v>20.303999999999998</v>
      </c>
      <c r="L318" s="237"/>
      <c r="M318" s="237"/>
      <c r="N318" s="237"/>
      <c r="O318" s="237"/>
      <c r="P318" s="237"/>
      <c r="Q318" s="237"/>
      <c r="R318" s="241"/>
      <c r="T318" s="242"/>
      <c r="U318" s="237"/>
      <c r="V318" s="237"/>
      <c r="W318" s="237"/>
      <c r="X318" s="237"/>
      <c r="Y318" s="237"/>
      <c r="Z318" s="237"/>
      <c r="AA318" s="243"/>
      <c r="AT318" s="244" t="s">
        <v>170</v>
      </c>
      <c r="AU318" s="244" t="s">
        <v>106</v>
      </c>
      <c r="AV318" s="11" t="s">
        <v>106</v>
      </c>
      <c r="AW318" s="11" t="s">
        <v>40</v>
      </c>
      <c r="AX318" s="11" t="s">
        <v>25</v>
      </c>
      <c r="AY318" s="244" t="s">
        <v>162</v>
      </c>
    </row>
    <row r="319" s="1" customFormat="1" ht="38.25" customHeight="1">
      <c r="B319" s="47"/>
      <c r="C319" s="216" t="s">
        <v>548</v>
      </c>
      <c r="D319" s="216" t="s">
        <v>163</v>
      </c>
      <c r="E319" s="217" t="s">
        <v>549</v>
      </c>
      <c r="F319" s="218" t="s">
        <v>550</v>
      </c>
      <c r="G319" s="218"/>
      <c r="H319" s="218"/>
      <c r="I319" s="218"/>
      <c r="J319" s="219" t="s">
        <v>166</v>
      </c>
      <c r="K319" s="220">
        <v>10.574999999999999</v>
      </c>
      <c r="L319" s="221">
        <v>0</v>
      </c>
      <c r="M319" s="222"/>
      <c r="N319" s="223">
        <f>ROUND(L319*K319,2)</f>
        <v>0</v>
      </c>
      <c r="O319" s="223"/>
      <c r="P319" s="223"/>
      <c r="Q319" s="223"/>
      <c r="R319" s="49"/>
      <c r="T319" s="224" t="s">
        <v>23</v>
      </c>
      <c r="U319" s="57" t="s">
        <v>48</v>
      </c>
      <c r="V319" s="48"/>
      <c r="W319" s="225">
        <f>V319*K319</f>
        <v>0</v>
      </c>
      <c r="X319" s="225">
        <v>0.0016100000000000001</v>
      </c>
      <c r="Y319" s="225">
        <f>X319*K319</f>
        <v>0.017025749999999999</v>
      </c>
      <c r="Z319" s="225">
        <v>0</v>
      </c>
      <c r="AA319" s="226">
        <f>Z319*K319</f>
        <v>0</v>
      </c>
      <c r="AR319" s="23" t="s">
        <v>261</v>
      </c>
      <c r="AT319" s="23" t="s">
        <v>163</v>
      </c>
      <c r="AU319" s="23" t="s">
        <v>106</v>
      </c>
      <c r="AY319" s="23" t="s">
        <v>162</v>
      </c>
      <c r="BE319" s="139">
        <f>IF(U319="základní",N319,0)</f>
        <v>0</v>
      </c>
      <c r="BF319" s="139">
        <f>IF(U319="snížená",N319,0)</f>
        <v>0</v>
      </c>
      <c r="BG319" s="139">
        <f>IF(U319="zákl. přenesená",N319,0)</f>
        <v>0</v>
      </c>
      <c r="BH319" s="139">
        <f>IF(U319="sníž. přenesená",N319,0)</f>
        <v>0</v>
      </c>
      <c r="BI319" s="139">
        <f>IF(U319="nulová",N319,0)</f>
        <v>0</v>
      </c>
      <c r="BJ319" s="23" t="s">
        <v>25</v>
      </c>
      <c r="BK319" s="139">
        <f>ROUND(L319*K319,2)</f>
        <v>0</v>
      </c>
      <c r="BL319" s="23" t="s">
        <v>261</v>
      </c>
      <c r="BM319" s="23" t="s">
        <v>551</v>
      </c>
    </row>
    <row r="320" s="10" customFormat="1" ht="16.5" customHeight="1">
      <c r="B320" s="227"/>
      <c r="C320" s="228"/>
      <c r="D320" s="228"/>
      <c r="E320" s="229" t="s">
        <v>23</v>
      </c>
      <c r="F320" s="230" t="s">
        <v>552</v>
      </c>
      <c r="G320" s="231"/>
      <c r="H320" s="231"/>
      <c r="I320" s="231"/>
      <c r="J320" s="228"/>
      <c r="K320" s="229" t="s">
        <v>23</v>
      </c>
      <c r="L320" s="228"/>
      <c r="M320" s="228"/>
      <c r="N320" s="228"/>
      <c r="O320" s="228"/>
      <c r="P320" s="228"/>
      <c r="Q320" s="228"/>
      <c r="R320" s="232"/>
      <c r="T320" s="233"/>
      <c r="U320" s="228"/>
      <c r="V320" s="228"/>
      <c r="W320" s="228"/>
      <c r="X320" s="228"/>
      <c r="Y320" s="228"/>
      <c r="Z320" s="228"/>
      <c r="AA320" s="234"/>
      <c r="AT320" s="235" t="s">
        <v>170</v>
      </c>
      <c r="AU320" s="235" t="s">
        <v>106</v>
      </c>
      <c r="AV320" s="10" t="s">
        <v>25</v>
      </c>
      <c r="AW320" s="10" t="s">
        <v>40</v>
      </c>
      <c r="AX320" s="10" t="s">
        <v>83</v>
      </c>
      <c r="AY320" s="235" t="s">
        <v>162</v>
      </c>
    </row>
    <row r="321" s="11" customFormat="1" ht="16.5" customHeight="1">
      <c r="B321" s="236"/>
      <c r="C321" s="237"/>
      <c r="D321" s="237"/>
      <c r="E321" s="238" t="s">
        <v>23</v>
      </c>
      <c r="F321" s="239" t="s">
        <v>553</v>
      </c>
      <c r="G321" s="237"/>
      <c r="H321" s="237"/>
      <c r="I321" s="237"/>
      <c r="J321" s="237"/>
      <c r="K321" s="240">
        <v>10.574999999999999</v>
      </c>
      <c r="L321" s="237"/>
      <c r="M321" s="237"/>
      <c r="N321" s="237"/>
      <c r="O321" s="237"/>
      <c r="P321" s="237"/>
      <c r="Q321" s="237"/>
      <c r="R321" s="241"/>
      <c r="T321" s="242"/>
      <c r="U321" s="237"/>
      <c r="V321" s="237"/>
      <c r="W321" s="237"/>
      <c r="X321" s="237"/>
      <c r="Y321" s="237"/>
      <c r="Z321" s="237"/>
      <c r="AA321" s="243"/>
      <c r="AT321" s="244" t="s">
        <v>170</v>
      </c>
      <c r="AU321" s="244" t="s">
        <v>106</v>
      </c>
      <c r="AV321" s="11" t="s">
        <v>106</v>
      </c>
      <c r="AW321" s="11" t="s">
        <v>40</v>
      </c>
      <c r="AX321" s="11" t="s">
        <v>25</v>
      </c>
      <c r="AY321" s="244" t="s">
        <v>162</v>
      </c>
    </row>
    <row r="322" s="1" customFormat="1" ht="25.5" customHeight="1">
      <c r="B322" s="47"/>
      <c r="C322" s="216" t="s">
        <v>554</v>
      </c>
      <c r="D322" s="216" t="s">
        <v>163</v>
      </c>
      <c r="E322" s="217" t="s">
        <v>555</v>
      </c>
      <c r="F322" s="218" t="s">
        <v>556</v>
      </c>
      <c r="G322" s="218"/>
      <c r="H322" s="218"/>
      <c r="I322" s="218"/>
      <c r="J322" s="219" t="s">
        <v>166</v>
      </c>
      <c r="K322" s="220">
        <v>20.303999999999998</v>
      </c>
      <c r="L322" s="221">
        <v>0</v>
      </c>
      <c r="M322" s="222"/>
      <c r="N322" s="223">
        <f>ROUND(L322*K322,2)</f>
        <v>0</v>
      </c>
      <c r="O322" s="223"/>
      <c r="P322" s="223"/>
      <c r="Q322" s="223"/>
      <c r="R322" s="49"/>
      <c r="T322" s="224" t="s">
        <v>23</v>
      </c>
      <c r="U322" s="57" t="s">
        <v>48</v>
      </c>
      <c r="V322" s="48"/>
      <c r="W322" s="225">
        <f>V322*K322</f>
        <v>0</v>
      </c>
      <c r="X322" s="225">
        <v>0.00010000000000000001</v>
      </c>
      <c r="Y322" s="225">
        <f>X322*K322</f>
        <v>0.0020303999999999999</v>
      </c>
      <c r="Z322" s="225">
        <v>0</v>
      </c>
      <c r="AA322" s="226">
        <f>Z322*K322</f>
        <v>0</v>
      </c>
      <c r="AR322" s="23" t="s">
        <v>261</v>
      </c>
      <c r="AT322" s="23" t="s">
        <v>163</v>
      </c>
      <c r="AU322" s="23" t="s">
        <v>106</v>
      </c>
      <c r="AY322" s="23" t="s">
        <v>162</v>
      </c>
      <c r="BE322" s="139">
        <f>IF(U322="základní",N322,0)</f>
        <v>0</v>
      </c>
      <c r="BF322" s="139">
        <f>IF(U322="snížená",N322,0)</f>
        <v>0</v>
      </c>
      <c r="BG322" s="139">
        <f>IF(U322="zákl. přenesená",N322,0)</f>
        <v>0</v>
      </c>
      <c r="BH322" s="139">
        <f>IF(U322="sníž. přenesená",N322,0)</f>
        <v>0</v>
      </c>
      <c r="BI322" s="139">
        <f>IF(U322="nulová",N322,0)</f>
        <v>0</v>
      </c>
      <c r="BJ322" s="23" t="s">
        <v>25</v>
      </c>
      <c r="BK322" s="139">
        <f>ROUND(L322*K322,2)</f>
        <v>0</v>
      </c>
      <c r="BL322" s="23" t="s">
        <v>261</v>
      </c>
      <c r="BM322" s="23" t="s">
        <v>557</v>
      </c>
    </row>
    <row r="323" s="11" customFormat="1" ht="16.5" customHeight="1">
      <c r="B323" s="236"/>
      <c r="C323" s="237"/>
      <c r="D323" s="237"/>
      <c r="E323" s="238" t="s">
        <v>23</v>
      </c>
      <c r="F323" s="255" t="s">
        <v>547</v>
      </c>
      <c r="G323" s="256"/>
      <c r="H323" s="256"/>
      <c r="I323" s="256"/>
      <c r="J323" s="237"/>
      <c r="K323" s="240">
        <v>20.303999999999998</v>
      </c>
      <c r="L323" s="237"/>
      <c r="M323" s="237"/>
      <c r="N323" s="237"/>
      <c r="O323" s="237"/>
      <c r="P323" s="237"/>
      <c r="Q323" s="237"/>
      <c r="R323" s="241"/>
      <c r="T323" s="242"/>
      <c r="U323" s="237"/>
      <c r="V323" s="237"/>
      <c r="W323" s="237"/>
      <c r="X323" s="237"/>
      <c r="Y323" s="237"/>
      <c r="Z323" s="237"/>
      <c r="AA323" s="243"/>
      <c r="AT323" s="244" t="s">
        <v>170</v>
      </c>
      <c r="AU323" s="244" t="s">
        <v>106</v>
      </c>
      <c r="AV323" s="11" t="s">
        <v>106</v>
      </c>
      <c r="AW323" s="11" t="s">
        <v>40</v>
      </c>
      <c r="AX323" s="11" t="s">
        <v>25</v>
      </c>
      <c r="AY323" s="244" t="s">
        <v>162</v>
      </c>
    </row>
    <row r="324" s="1" customFormat="1" ht="25.5" customHeight="1">
      <c r="B324" s="47"/>
      <c r="C324" s="216" t="s">
        <v>558</v>
      </c>
      <c r="D324" s="216" t="s">
        <v>163</v>
      </c>
      <c r="E324" s="217" t="s">
        <v>559</v>
      </c>
      <c r="F324" s="218" t="s">
        <v>560</v>
      </c>
      <c r="G324" s="218"/>
      <c r="H324" s="218"/>
      <c r="I324" s="218"/>
      <c r="J324" s="219" t="s">
        <v>166</v>
      </c>
      <c r="K324" s="220">
        <v>63.600000000000001</v>
      </c>
      <c r="L324" s="221">
        <v>0</v>
      </c>
      <c r="M324" s="222"/>
      <c r="N324" s="223">
        <f>ROUND(L324*K324,2)</f>
        <v>0</v>
      </c>
      <c r="O324" s="223"/>
      <c r="P324" s="223"/>
      <c r="Q324" s="223"/>
      <c r="R324" s="49"/>
      <c r="T324" s="224" t="s">
        <v>23</v>
      </c>
      <c r="U324" s="57" t="s">
        <v>48</v>
      </c>
      <c r="V324" s="48"/>
      <c r="W324" s="225">
        <f>V324*K324</f>
        <v>0</v>
      </c>
      <c r="X324" s="225">
        <v>0.01223</v>
      </c>
      <c r="Y324" s="225">
        <f>X324*K324</f>
        <v>0.77782799999999996</v>
      </c>
      <c r="Z324" s="225">
        <v>0</v>
      </c>
      <c r="AA324" s="226">
        <f>Z324*K324</f>
        <v>0</v>
      </c>
      <c r="AR324" s="23" t="s">
        <v>261</v>
      </c>
      <c r="AT324" s="23" t="s">
        <v>163</v>
      </c>
      <c r="AU324" s="23" t="s">
        <v>106</v>
      </c>
      <c r="AY324" s="23" t="s">
        <v>162</v>
      </c>
      <c r="BE324" s="139">
        <f>IF(U324="základní",N324,0)</f>
        <v>0</v>
      </c>
      <c r="BF324" s="139">
        <f>IF(U324="snížená",N324,0)</f>
        <v>0</v>
      </c>
      <c r="BG324" s="139">
        <f>IF(U324="zákl. přenesená",N324,0)</f>
        <v>0</v>
      </c>
      <c r="BH324" s="139">
        <f>IF(U324="sníž. přenesená",N324,0)</f>
        <v>0</v>
      </c>
      <c r="BI324" s="139">
        <f>IF(U324="nulová",N324,0)</f>
        <v>0</v>
      </c>
      <c r="BJ324" s="23" t="s">
        <v>25</v>
      </c>
      <c r="BK324" s="139">
        <f>ROUND(L324*K324,2)</f>
        <v>0</v>
      </c>
      <c r="BL324" s="23" t="s">
        <v>261</v>
      </c>
      <c r="BM324" s="23" t="s">
        <v>561</v>
      </c>
    </row>
    <row r="325" s="11" customFormat="1" ht="16.5" customHeight="1">
      <c r="B325" s="236"/>
      <c r="C325" s="237"/>
      <c r="D325" s="237"/>
      <c r="E325" s="238" t="s">
        <v>23</v>
      </c>
      <c r="F325" s="255" t="s">
        <v>562</v>
      </c>
      <c r="G325" s="256"/>
      <c r="H325" s="256"/>
      <c r="I325" s="256"/>
      <c r="J325" s="237"/>
      <c r="K325" s="240">
        <v>63.600000000000001</v>
      </c>
      <c r="L325" s="237"/>
      <c r="M325" s="237"/>
      <c r="N325" s="237"/>
      <c r="O325" s="237"/>
      <c r="P325" s="237"/>
      <c r="Q325" s="237"/>
      <c r="R325" s="241"/>
      <c r="T325" s="242"/>
      <c r="U325" s="237"/>
      <c r="V325" s="237"/>
      <c r="W325" s="237"/>
      <c r="X325" s="237"/>
      <c r="Y325" s="237"/>
      <c r="Z325" s="237"/>
      <c r="AA325" s="243"/>
      <c r="AT325" s="244" t="s">
        <v>170</v>
      </c>
      <c r="AU325" s="244" t="s">
        <v>106</v>
      </c>
      <c r="AV325" s="11" t="s">
        <v>106</v>
      </c>
      <c r="AW325" s="11" t="s">
        <v>40</v>
      </c>
      <c r="AX325" s="11" t="s">
        <v>25</v>
      </c>
      <c r="AY325" s="244" t="s">
        <v>162</v>
      </c>
    </row>
    <row r="326" s="1" customFormat="1" ht="16.5" customHeight="1">
      <c r="B326" s="47"/>
      <c r="C326" s="216" t="s">
        <v>563</v>
      </c>
      <c r="D326" s="216" t="s">
        <v>163</v>
      </c>
      <c r="E326" s="217" t="s">
        <v>564</v>
      </c>
      <c r="F326" s="218" t="s">
        <v>565</v>
      </c>
      <c r="G326" s="218"/>
      <c r="H326" s="218"/>
      <c r="I326" s="218"/>
      <c r="J326" s="219" t="s">
        <v>166</v>
      </c>
      <c r="K326" s="220">
        <v>63.600000000000001</v>
      </c>
      <c r="L326" s="221">
        <v>0</v>
      </c>
      <c r="M326" s="222"/>
      <c r="N326" s="223">
        <f>ROUND(L326*K326,2)</f>
        <v>0</v>
      </c>
      <c r="O326" s="223"/>
      <c r="P326" s="223"/>
      <c r="Q326" s="223"/>
      <c r="R326" s="49"/>
      <c r="T326" s="224" t="s">
        <v>23</v>
      </c>
      <c r="U326" s="57" t="s">
        <v>48</v>
      </c>
      <c r="V326" s="48"/>
      <c r="W326" s="225">
        <f>V326*K326</f>
        <v>0</v>
      </c>
      <c r="X326" s="225">
        <v>0.00010000000000000001</v>
      </c>
      <c r="Y326" s="225">
        <f>X326*K326</f>
        <v>0.0063600000000000002</v>
      </c>
      <c r="Z326" s="225">
        <v>0</v>
      </c>
      <c r="AA326" s="226">
        <f>Z326*K326</f>
        <v>0</v>
      </c>
      <c r="AR326" s="23" t="s">
        <v>261</v>
      </c>
      <c r="AT326" s="23" t="s">
        <v>163</v>
      </c>
      <c r="AU326" s="23" t="s">
        <v>106</v>
      </c>
      <c r="AY326" s="23" t="s">
        <v>162</v>
      </c>
      <c r="BE326" s="139">
        <f>IF(U326="základní",N326,0)</f>
        <v>0</v>
      </c>
      <c r="BF326" s="139">
        <f>IF(U326="snížená",N326,0)</f>
        <v>0</v>
      </c>
      <c r="BG326" s="139">
        <f>IF(U326="zákl. přenesená",N326,0)</f>
        <v>0</v>
      </c>
      <c r="BH326" s="139">
        <f>IF(U326="sníž. přenesená",N326,0)</f>
        <v>0</v>
      </c>
      <c r="BI326" s="139">
        <f>IF(U326="nulová",N326,0)</f>
        <v>0</v>
      </c>
      <c r="BJ326" s="23" t="s">
        <v>25</v>
      </c>
      <c r="BK326" s="139">
        <f>ROUND(L326*K326,2)</f>
        <v>0</v>
      </c>
      <c r="BL326" s="23" t="s">
        <v>261</v>
      </c>
      <c r="BM326" s="23" t="s">
        <v>566</v>
      </c>
    </row>
    <row r="327" s="1" customFormat="1" ht="25.5" customHeight="1">
      <c r="B327" s="47"/>
      <c r="C327" s="216" t="s">
        <v>567</v>
      </c>
      <c r="D327" s="216" t="s">
        <v>163</v>
      </c>
      <c r="E327" s="217" t="s">
        <v>568</v>
      </c>
      <c r="F327" s="218" t="s">
        <v>569</v>
      </c>
      <c r="G327" s="218"/>
      <c r="H327" s="218"/>
      <c r="I327" s="218"/>
      <c r="J327" s="219" t="s">
        <v>166</v>
      </c>
      <c r="K327" s="220">
        <v>63.600000000000001</v>
      </c>
      <c r="L327" s="221">
        <v>0</v>
      </c>
      <c r="M327" s="222"/>
      <c r="N327" s="223">
        <f>ROUND(L327*K327,2)</f>
        <v>0</v>
      </c>
      <c r="O327" s="223"/>
      <c r="P327" s="223"/>
      <c r="Q327" s="223"/>
      <c r="R327" s="49"/>
      <c r="T327" s="224" t="s">
        <v>23</v>
      </c>
      <c r="U327" s="57" t="s">
        <v>48</v>
      </c>
      <c r="V327" s="48"/>
      <c r="W327" s="225">
        <f>V327*K327</f>
        <v>0</v>
      </c>
      <c r="X327" s="225">
        <v>0</v>
      </c>
      <c r="Y327" s="225">
        <f>X327*K327</f>
        <v>0</v>
      </c>
      <c r="Z327" s="225">
        <v>0</v>
      </c>
      <c r="AA327" s="226">
        <f>Z327*K327</f>
        <v>0</v>
      </c>
      <c r="AR327" s="23" t="s">
        <v>261</v>
      </c>
      <c r="AT327" s="23" t="s">
        <v>163</v>
      </c>
      <c r="AU327" s="23" t="s">
        <v>106</v>
      </c>
      <c r="AY327" s="23" t="s">
        <v>162</v>
      </c>
      <c r="BE327" s="139">
        <f>IF(U327="základní",N327,0)</f>
        <v>0</v>
      </c>
      <c r="BF327" s="139">
        <f>IF(U327="snížená",N327,0)</f>
        <v>0</v>
      </c>
      <c r="BG327" s="139">
        <f>IF(U327="zákl. přenesená",N327,0)</f>
        <v>0</v>
      </c>
      <c r="BH327" s="139">
        <f>IF(U327="sníž. přenesená",N327,0)</f>
        <v>0</v>
      </c>
      <c r="BI327" s="139">
        <f>IF(U327="nulová",N327,0)</f>
        <v>0</v>
      </c>
      <c r="BJ327" s="23" t="s">
        <v>25</v>
      </c>
      <c r="BK327" s="139">
        <f>ROUND(L327*K327,2)</f>
        <v>0</v>
      </c>
      <c r="BL327" s="23" t="s">
        <v>261</v>
      </c>
      <c r="BM327" s="23" t="s">
        <v>570</v>
      </c>
    </row>
    <row r="328" s="11" customFormat="1" ht="16.5" customHeight="1">
      <c r="B328" s="236"/>
      <c r="C328" s="237"/>
      <c r="D328" s="237"/>
      <c r="E328" s="238" t="s">
        <v>23</v>
      </c>
      <c r="F328" s="255" t="s">
        <v>562</v>
      </c>
      <c r="G328" s="256"/>
      <c r="H328" s="256"/>
      <c r="I328" s="256"/>
      <c r="J328" s="237"/>
      <c r="K328" s="240">
        <v>63.600000000000001</v>
      </c>
      <c r="L328" s="237"/>
      <c r="M328" s="237"/>
      <c r="N328" s="237"/>
      <c r="O328" s="237"/>
      <c r="P328" s="237"/>
      <c r="Q328" s="237"/>
      <c r="R328" s="241"/>
      <c r="T328" s="242"/>
      <c r="U328" s="237"/>
      <c r="V328" s="237"/>
      <c r="W328" s="237"/>
      <c r="X328" s="237"/>
      <c r="Y328" s="237"/>
      <c r="Z328" s="237"/>
      <c r="AA328" s="243"/>
      <c r="AT328" s="244" t="s">
        <v>170</v>
      </c>
      <c r="AU328" s="244" t="s">
        <v>106</v>
      </c>
      <c r="AV328" s="11" t="s">
        <v>106</v>
      </c>
      <c r="AW328" s="11" t="s">
        <v>40</v>
      </c>
      <c r="AX328" s="11" t="s">
        <v>25</v>
      </c>
      <c r="AY328" s="244" t="s">
        <v>162</v>
      </c>
    </row>
    <row r="329" s="1" customFormat="1" ht="25.5" customHeight="1">
      <c r="B329" s="47"/>
      <c r="C329" s="257" t="s">
        <v>571</v>
      </c>
      <c r="D329" s="257" t="s">
        <v>222</v>
      </c>
      <c r="E329" s="258" t="s">
        <v>572</v>
      </c>
      <c r="F329" s="259" t="s">
        <v>573</v>
      </c>
      <c r="G329" s="259"/>
      <c r="H329" s="259"/>
      <c r="I329" s="259"/>
      <c r="J329" s="260" t="s">
        <v>166</v>
      </c>
      <c r="K329" s="261">
        <v>64.872</v>
      </c>
      <c r="L329" s="262">
        <v>0</v>
      </c>
      <c r="M329" s="263"/>
      <c r="N329" s="264">
        <f>ROUND(L329*K329,2)</f>
        <v>0</v>
      </c>
      <c r="O329" s="223"/>
      <c r="P329" s="223"/>
      <c r="Q329" s="223"/>
      <c r="R329" s="49"/>
      <c r="T329" s="224" t="s">
        <v>23</v>
      </c>
      <c r="U329" s="57" t="s">
        <v>48</v>
      </c>
      <c r="V329" s="48"/>
      <c r="W329" s="225">
        <f>V329*K329</f>
        <v>0</v>
      </c>
      <c r="X329" s="225">
        <v>0.0028</v>
      </c>
      <c r="Y329" s="225">
        <f>X329*K329</f>
        <v>0.18164159999999999</v>
      </c>
      <c r="Z329" s="225">
        <v>0</v>
      </c>
      <c r="AA329" s="226">
        <f>Z329*K329</f>
        <v>0</v>
      </c>
      <c r="AR329" s="23" t="s">
        <v>347</v>
      </c>
      <c r="AT329" s="23" t="s">
        <v>222</v>
      </c>
      <c r="AU329" s="23" t="s">
        <v>106</v>
      </c>
      <c r="AY329" s="23" t="s">
        <v>162</v>
      </c>
      <c r="BE329" s="139">
        <f>IF(U329="základní",N329,0)</f>
        <v>0</v>
      </c>
      <c r="BF329" s="139">
        <f>IF(U329="snížená",N329,0)</f>
        <v>0</v>
      </c>
      <c r="BG329" s="139">
        <f>IF(U329="zákl. přenesená",N329,0)</f>
        <v>0</v>
      </c>
      <c r="BH329" s="139">
        <f>IF(U329="sníž. přenesená",N329,0)</f>
        <v>0</v>
      </c>
      <c r="BI329" s="139">
        <f>IF(U329="nulová",N329,0)</f>
        <v>0</v>
      </c>
      <c r="BJ329" s="23" t="s">
        <v>25</v>
      </c>
      <c r="BK329" s="139">
        <f>ROUND(L329*K329,2)</f>
        <v>0</v>
      </c>
      <c r="BL329" s="23" t="s">
        <v>261</v>
      </c>
      <c r="BM329" s="23" t="s">
        <v>574</v>
      </c>
    </row>
    <row r="330" s="1" customFormat="1" ht="25.5" customHeight="1">
      <c r="B330" s="47"/>
      <c r="C330" s="216" t="s">
        <v>575</v>
      </c>
      <c r="D330" s="216" t="s">
        <v>163</v>
      </c>
      <c r="E330" s="217" t="s">
        <v>576</v>
      </c>
      <c r="F330" s="218" t="s">
        <v>577</v>
      </c>
      <c r="G330" s="218"/>
      <c r="H330" s="218"/>
      <c r="I330" s="218"/>
      <c r="J330" s="219" t="s">
        <v>320</v>
      </c>
      <c r="K330" s="220">
        <v>1.2829999999999999</v>
      </c>
      <c r="L330" s="221">
        <v>0</v>
      </c>
      <c r="M330" s="222"/>
      <c r="N330" s="223">
        <f>ROUND(L330*K330,2)</f>
        <v>0</v>
      </c>
      <c r="O330" s="223"/>
      <c r="P330" s="223"/>
      <c r="Q330" s="223"/>
      <c r="R330" s="49"/>
      <c r="T330" s="224" t="s">
        <v>23</v>
      </c>
      <c r="U330" s="57" t="s">
        <v>48</v>
      </c>
      <c r="V330" s="48"/>
      <c r="W330" s="225">
        <f>V330*K330</f>
        <v>0</v>
      </c>
      <c r="X330" s="225">
        <v>0</v>
      </c>
      <c r="Y330" s="225">
        <f>X330*K330</f>
        <v>0</v>
      </c>
      <c r="Z330" s="225">
        <v>0</v>
      </c>
      <c r="AA330" s="226">
        <f>Z330*K330</f>
        <v>0</v>
      </c>
      <c r="AR330" s="23" t="s">
        <v>261</v>
      </c>
      <c r="AT330" s="23" t="s">
        <v>163</v>
      </c>
      <c r="AU330" s="23" t="s">
        <v>106</v>
      </c>
      <c r="AY330" s="23" t="s">
        <v>162</v>
      </c>
      <c r="BE330" s="139">
        <f>IF(U330="základní",N330,0)</f>
        <v>0</v>
      </c>
      <c r="BF330" s="139">
        <f>IF(U330="snížená",N330,0)</f>
        <v>0</v>
      </c>
      <c r="BG330" s="139">
        <f>IF(U330="zákl. přenesená",N330,0)</f>
        <v>0</v>
      </c>
      <c r="BH330" s="139">
        <f>IF(U330="sníž. přenesená",N330,0)</f>
        <v>0</v>
      </c>
      <c r="BI330" s="139">
        <f>IF(U330="nulová",N330,0)</f>
        <v>0</v>
      </c>
      <c r="BJ330" s="23" t="s">
        <v>25</v>
      </c>
      <c r="BK330" s="139">
        <f>ROUND(L330*K330,2)</f>
        <v>0</v>
      </c>
      <c r="BL330" s="23" t="s">
        <v>261</v>
      </c>
      <c r="BM330" s="23" t="s">
        <v>578</v>
      </c>
    </row>
    <row r="331" s="9" customFormat="1" ht="29.88" customHeight="1">
      <c r="B331" s="202"/>
      <c r="C331" s="203"/>
      <c r="D331" s="213" t="s">
        <v>132</v>
      </c>
      <c r="E331" s="213"/>
      <c r="F331" s="213"/>
      <c r="G331" s="213"/>
      <c r="H331" s="213"/>
      <c r="I331" s="213"/>
      <c r="J331" s="213"/>
      <c r="K331" s="213"/>
      <c r="L331" s="213"/>
      <c r="M331" s="213"/>
      <c r="N331" s="265">
        <f>BK331</f>
        <v>0</v>
      </c>
      <c r="O331" s="266"/>
      <c r="P331" s="266"/>
      <c r="Q331" s="266"/>
      <c r="R331" s="206"/>
      <c r="T331" s="207"/>
      <c r="U331" s="203"/>
      <c r="V331" s="203"/>
      <c r="W331" s="208">
        <f>SUM(W332:W352)</f>
        <v>0</v>
      </c>
      <c r="X331" s="203"/>
      <c r="Y331" s="208">
        <f>SUM(Y332:Y352)</f>
        <v>0.067367879999999991</v>
      </c>
      <c r="Z331" s="203"/>
      <c r="AA331" s="209">
        <f>SUM(AA332:AA352)</f>
        <v>0</v>
      </c>
      <c r="AR331" s="210" t="s">
        <v>106</v>
      </c>
      <c r="AT331" s="211" t="s">
        <v>82</v>
      </c>
      <c r="AU331" s="211" t="s">
        <v>25</v>
      </c>
      <c r="AY331" s="210" t="s">
        <v>162</v>
      </c>
      <c r="BK331" s="212">
        <f>SUM(BK332:BK352)</f>
        <v>0</v>
      </c>
    </row>
    <row r="332" s="1" customFormat="1" ht="38.25" customHeight="1">
      <c r="B332" s="47"/>
      <c r="C332" s="216" t="s">
        <v>579</v>
      </c>
      <c r="D332" s="216" t="s">
        <v>163</v>
      </c>
      <c r="E332" s="217" t="s">
        <v>580</v>
      </c>
      <c r="F332" s="218" t="s">
        <v>581</v>
      </c>
      <c r="G332" s="218"/>
      <c r="H332" s="218"/>
      <c r="I332" s="218"/>
      <c r="J332" s="219" t="s">
        <v>219</v>
      </c>
      <c r="K332" s="220">
        <v>1</v>
      </c>
      <c r="L332" s="221">
        <v>0</v>
      </c>
      <c r="M332" s="222"/>
      <c r="N332" s="223">
        <f>ROUND(L332*K332,2)</f>
        <v>0</v>
      </c>
      <c r="O332" s="223"/>
      <c r="P332" s="223"/>
      <c r="Q332" s="223"/>
      <c r="R332" s="49"/>
      <c r="T332" s="224" t="s">
        <v>23</v>
      </c>
      <c r="U332" s="57" t="s">
        <v>48</v>
      </c>
      <c r="V332" s="48"/>
      <c r="W332" s="225">
        <f>V332*K332</f>
        <v>0</v>
      </c>
      <c r="X332" s="225">
        <v>0</v>
      </c>
      <c r="Y332" s="225">
        <f>X332*K332</f>
        <v>0</v>
      </c>
      <c r="Z332" s="225">
        <v>0</v>
      </c>
      <c r="AA332" s="226">
        <f>Z332*K332</f>
        <v>0</v>
      </c>
      <c r="AR332" s="23" t="s">
        <v>261</v>
      </c>
      <c r="AT332" s="23" t="s">
        <v>163</v>
      </c>
      <c r="AU332" s="23" t="s">
        <v>106</v>
      </c>
      <c r="AY332" s="23" t="s">
        <v>162</v>
      </c>
      <c r="BE332" s="139">
        <f>IF(U332="základní",N332,0)</f>
        <v>0</v>
      </c>
      <c r="BF332" s="139">
        <f>IF(U332="snížená",N332,0)</f>
        <v>0</v>
      </c>
      <c r="BG332" s="139">
        <f>IF(U332="zákl. přenesená",N332,0)</f>
        <v>0</v>
      </c>
      <c r="BH332" s="139">
        <f>IF(U332="sníž. přenesená",N332,0)</f>
        <v>0</v>
      </c>
      <c r="BI332" s="139">
        <f>IF(U332="nulová",N332,0)</f>
        <v>0</v>
      </c>
      <c r="BJ332" s="23" t="s">
        <v>25</v>
      </c>
      <c r="BK332" s="139">
        <f>ROUND(L332*K332,2)</f>
        <v>0</v>
      </c>
      <c r="BL332" s="23" t="s">
        <v>261</v>
      </c>
      <c r="BM332" s="23" t="s">
        <v>582</v>
      </c>
    </row>
    <row r="333" s="1" customFormat="1" ht="38.25" customHeight="1">
      <c r="B333" s="47"/>
      <c r="C333" s="257" t="s">
        <v>583</v>
      </c>
      <c r="D333" s="257" t="s">
        <v>222</v>
      </c>
      <c r="E333" s="258" t="s">
        <v>584</v>
      </c>
      <c r="F333" s="259" t="s">
        <v>585</v>
      </c>
      <c r="G333" s="259"/>
      <c r="H333" s="259"/>
      <c r="I333" s="259"/>
      <c r="J333" s="260" t="s">
        <v>219</v>
      </c>
      <c r="K333" s="261">
        <v>1</v>
      </c>
      <c r="L333" s="262">
        <v>0</v>
      </c>
      <c r="M333" s="263"/>
      <c r="N333" s="264">
        <f>ROUND(L333*K333,2)</f>
        <v>0</v>
      </c>
      <c r="O333" s="223"/>
      <c r="P333" s="223"/>
      <c r="Q333" s="223"/>
      <c r="R333" s="49"/>
      <c r="T333" s="224" t="s">
        <v>23</v>
      </c>
      <c r="U333" s="57" t="s">
        <v>48</v>
      </c>
      <c r="V333" s="48"/>
      <c r="W333" s="225">
        <f>V333*K333</f>
        <v>0</v>
      </c>
      <c r="X333" s="225">
        <v>0.027</v>
      </c>
      <c r="Y333" s="225">
        <f>X333*K333</f>
        <v>0.027</v>
      </c>
      <c r="Z333" s="225">
        <v>0</v>
      </c>
      <c r="AA333" s="226">
        <f>Z333*K333</f>
        <v>0</v>
      </c>
      <c r="AR333" s="23" t="s">
        <v>347</v>
      </c>
      <c r="AT333" s="23" t="s">
        <v>222</v>
      </c>
      <c r="AU333" s="23" t="s">
        <v>106</v>
      </c>
      <c r="AY333" s="23" t="s">
        <v>162</v>
      </c>
      <c r="BE333" s="139">
        <f>IF(U333="základní",N333,0)</f>
        <v>0</v>
      </c>
      <c r="BF333" s="139">
        <f>IF(U333="snížená",N333,0)</f>
        <v>0</v>
      </c>
      <c r="BG333" s="139">
        <f>IF(U333="zákl. přenesená",N333,0)</f>
        <v>0</v>
      </c>
      <c r="BH333" s="139">
        <f>IF(U333="sníž. přenesená",N333,0)</f>
        <v>0</v>
      </c>
      <c r="BI333" s="139">
        <f>IF(U333="nulová",N333,0)</f>
        <v>0</v>
      </c>
      <c r="BJ333" s="23" t="s">
        <v>25</v>
      </c>
      <c r="BK333" s="139">
        <f>ROUND(L333*K333,2)</f>
        <v>0</v>
      </c>
      <c r="BL333" s="23" t="s">
        <v>261</v>
      </c>
      <c r="BM333" s="23" t="s">
        <v>586</v>
      </c>
    </row>
    <row r="334" s="1" customFormat="1" ht="16.5" customHeight="1">
      <c r="B334" s="47"/>
      <c r="C334" s="216" t="s">
        <v>587</v>
      </c>
      <c r="D334" s="216" t="s">
        <v>163</v>
      </c>
      <c r="E334" s="217" t="s">
        <v>588</v>
      </c>
      <c r="F334" s="218" t="s">
        <v>589</v>
      </c>
      <c r="G334" s="218"/>
      <c r="H334" s="218"/>
      <c r="I334" s="218"/>
      <c r="J334" s="219" t="s">
        <v>219</v>
      </c>
      <c r="K334" s="220">
        <v>1</v>
      </c>
      <c r="L334" s="221">
        <v>0</v>
      </c>
      <c r="M334" s="222"/>
      <c r="N334" s="223">
        <f>ROUND(L334*K334,2)</f>
        <v>0</v>
      </c>
      <c r="O334" s="223"/>
      <c r="P334" s="223"/>
      <c r="Q334" s="223"/>
      <c r="R334" s="49"/>
      <c r="T334" s="224" t="s">
        <v>23</v>
      </c>
      <c r="U334" s="57" t="s">
        <v>48</v>
      </c>
      <c r="V334" s="48"/>
      <c r="W334" s="225">
        <f>V334*K334</f>
        <v>0</v>
      </c>
      <c r="X334" s="225">
        <v>0</v>
      </c>
      <c r="Y334" s="225">
        <f>X334*K334</f>
        <v>0</v>
      </c>
      <c r="Z334" s="225">
        <v>0</v>
      </c>
      <c r="AA334" s="226">
        <f>Z334*K334</f>
        <v>0</v>
      </c>
      <c r="AR334" s="23" t="s">
        <v>261</v>
      </c>
      <c r="AT334" s="23" t="s">
        <v>163</v>
      </c>
      <c r="AU334" s="23" t="s">
        <v>106</v>
      </c>
      <c r="AY334" s="23" t="s">
        <v>162</v>
      </c>
      <c r="BE334" s="139">
        <f>IF(U334="základní",N334,0)</f>
        <v>0</v>
      </c>
      <c r="BF334" s="139">
        <f>IF(U334="snížená",N334,0)</f>
        <v>0</v>
      </c>
      <c r="BG334" s="139">
        <f>IF(U334="zákl. přenesená",N334,0)</f>
        <v>0</v>
      </c>
      <c r="BH334" s="139">
        <f>IF(U334="sníž. přenesená",N334,0)</f>
        <v>0</v>
      </c>
      <c r="BI334" s="139">
        <f>IF(U334="nulová",N334,0)</f>
        <v>0</v>
      </c>
      <c r="BJ334" s="23" t="s">
        <v>25</v>
      </c>
      <c r="BK334" s="139">
        <f>ROUND(L334*K334,2)</f>
        <v>0</v>
      </c>
      <c r="BL334" s="23" t="s">
        <v>261</v>
      </c>
      <c r="BM334" s="23" t="s">
        <v>590</v>
      </c>
    </row>
    <row r="335" s="1" customFormat="1" ht="16.5" customHeight="1">
      <c r="B335" s="47"/>
      <c r="C335" s="257" t="s">
        <v>591</v>
      </c>
      <c r="D335" s="257" t="s">
        <v>222</v>
      </c>
      <c r="E335" s="258" t="s">
        <v>592</v>
      </c>
      <c r="F335" s="259" t="s">
        <v>593</v>
      </c>
      <c r="G335" s="259"/>
      <c r="H335" s="259"/>
      <c r="I335" s="259"/>
      <c r="J335" s="260" t="s">
        <v>219</v>
      </c>
      <c r="K335" s="261">
        <v>1</v>
      </c>
      <c r="L335" s="262">
        <v>0</v>
      </c>
      <c r="M335" s="263"/>
      <c r="N335" s="264">
        <f>ROUND(L335*K335,2)</f>
        <v>0</v>
      </c>
      <c r="O335" s="223"/>
      <c r="P335" s="223"/>
      <c r="Q335" s="223"/>
      <c r="R335" s="49"/>
      <c r="T335" s="224" t="s">
        <v>23</v>
      </c>
      <c r="U335" s="57" t="s">
        <v>48</v>
      </c>
      <c r="V335" s="48"/>
      <c r="W335" s="225">
        <f>V335*K335</f>
        <v>0</v>
      </c>
      <c r="X335" s="225">
        <v>0.001</v>
      </c>
      <c r="Y335" s="225">
        <f>X335*K335</f>
        <v>0.001</v>
      </c>
      <c r="Z335" s="225">
        <v>0</v>
      </c>
      <c r="AA335" s="226">
        <f>Z335*K335</f>
        <v>0</v>
      </c>
      <c r="AR335" s="23" t="s">
        <v>347</v>
      </c>
      <c r="AT335" s="23" t="s">
        <v>222</v>
      </c>
      <c r="AU335" s="23" t="s">
        <v>106</v>
      </c>
      <c r="AY335" s="23" t="s">
        <v>162</v>
      </c>
      <c r="BE335" s="139">
        <f>IF(U335="základní",N335,0)</f>
        <v>0</v>
      </c>
      <c r="BF335" s="139">
        <f>IF(U335="snížená",N335,0)</f>
        <v>0</v>
      </c>
      <c r="BG335" s="139">
        <f>IF(U335="zákl. přenesená",N335,0)</f>
        <v>0</v>
      </c>
      <c r="BH335" s="139">
        <f>IF(U335="sníž. přenesená",N335,0)</f>
        <v>0</v>
      </c>
      <c r="BI335" s="139">
        <f>IF(U335="nulová",N335,0)</f>
        <v>0</v>
      </c>
      <c r="BJ335" s="23" t="s">
        <v>25</v>
      </c>
      <c r="BK335" s="139">
        <f>ROUND(L335*K335,2)</f>
        <v>0</v>
      </c>
      <c r="BL335" s="23" t="s">
        <v>261</v>
      </c>
      <c r="BM335" s="23" t="s">
        <v>594</v>
      </c>
    </row>
    <row r="336" s="1" customFormat="1" ht="16.5" customHeight="1">
      <c r="B336" s="47"/>
      <c r="C336" s="216" t="s">
        <v>595</v>
      </c>
      <c r="D336" s="216" t="s">
        <v>163</v>
      </c>
      <c r="E336" s="217" t="s">
        <v>596</v>
      </c>
      <c r="F336" s="218" t="s">
        <v>597</v>
      </c>
      <c r="G336" s="218"/>
      <c r="H336" s="218"/>
      <c r="I336" s="218"/>
      <c r="J336" s="219" t="s">
        <v>345</v>
      </c>
      <c r="K336" s="220">
        <v>90.159999999999997</v>
      </c>
      <c r="L336" s="221">
        <v>0</v>
      </c>
      <c r="M336" s="222"/>
      <c r="N336" s="223">
        <f>ROUND(L336*K336,2)</f>
        <v>0</v>
      </c>
      <c r="O336" s="223"/>
      <c r="P336" s="223"/>
      <c r="Q336" s="223"/>
      <c r="R336" s="49"/>
      <c r="T336" s="224" t="s">
        <v>23</v>
      </c>
      <c r="U336" s="57" t="s">
        <v>48</v>
      </c>
      <c r="V336" s="48"/>
      <c r="W336" s="225">
        <f>V336*K336</f>
        <v>0</v>
      </c>
      <c r="X336" s="225">
        <v>0</v>
      </c>
      <c r="Y336" s="225">
        <f>X336*K336</f>
        <v>0</v>
      </c>
      <c r="Z336" s="225">
        <v>0</v>
      </c>
      <c r="AA336" s="226">
        <f>Z336*K336</f>
        <v>0</v>
      </c>
      <c r="AR336" s="23" t="s">
        <v>261</v>
      </c>
      <c r="AT336" s="23" t="s">
        <v>163</v>
      </c>
      <c r="AU336" s="23" t="s">
        <v>106</v>
      </c>
      <c r="AY336" s="23" t="s">
        <v>162</v>
      </c>
      <c r="BE336" s="139">
        <f>IF(U336="základní",N336,0)</f>
        <v>0</v>
      </c>
      <c r="BF336" s="139">
        <f>IF(U336="snížená",N336,0)</f>
        <v>0</v>
      </c>
      <c r="BG336" s="139">
        <f>IF(U336="zákl. přenesená",N336,0)</f>
        <v>0</v>
      </c>
      <c r="BH336" s="139">
        <f>IF(U336="sníž. přenesená",N336,0)</f>
        <v>0</v>
      </c>
      <c r="BI336" s="139">
        <f>IF(U336="nulová",N336,0)</f>
        <v>0</v>
      </c>
      <c r="BJ336" s="23" t="s">
        <v>25</v>
      </c>
      <c r="BK336" s="139">
        <f>ROUND(L336*K336,2)</f>
        <v>0</v>
      </c>
      <c r="BL336" s="23" t="s">
        <v>261</v>
      </c>
      <c r="BM336" s="23" t="s">
        <v>598</v>
      </c>
    </row>
    <row r="337" s="11" customFormat="1" ht="16.5" customHeight="1">
      <c r="B337" s="236"/>
      <c r="C337" s="237"/>
      <c r="D337" s="237"/>
      <c r="E337" s="238" t="s">
        <v>23</v>
      </c>
      <c r="F337" s="255" t="s">
        <v>599</v>
      </c>
      <c r="G337" s="256"/>
      <c r="H337" s="256"/>
      <c r="I337" s="256"/>
      <c r="J337" s="237"/>
      <c r="K337" s="240">
        <v>35.200000000000003</v>
      </c>
      <c r="L337" s="237"/>
      <c r="M337" s="237"/>
      <c r="N337" s="237"/>
      <c r="O337" s="237"/>
      <c r="P337" s="237"/>
      <c r="Q337" s="237"/>
      <c r="R337" s="241"/>
      <c r="T337" s="242"/>
      <c r="U337" s="237"/>
      <c r="V337" s="237"/>
      <c r="W337" s="237"/>
      <c r="X337" s="237"/>
      <c r="Y337" s="237"/>
      <c r="Z337" s="237"/>
      <c r="AA337" s="243"/>
      <c r="AT337" s="244" t="s">
        <v>170</v>
      </c>
      <c r="AU337" s="244" t="s">
        <v>106</v>
      </c>
      <c r="AV337" s="11" t="s">
        <v>106</v>
      </c>
      <c r="AW337" s="11" t="s">
        <v>40</v>
      </c>
      <c r="AX337" s="11" t="s">
        <v>83</v>
      </c>
      <c r="AY337" s="244" t="s">
        <v>162</v>
      </c>
    </row>
    <row r="338" s="11" customFormat="1" ht="16.5" customHeight="1">
      <c r="B338" s="236"/>
      <c r="C338" s="237"/>
      <c r="D338" s="237"/>
      <c r="E338" s="238" t="s">
        <v>23</v>
      </c>
      <c r="F338" s="239" t="s">
        <v>600</v>
      </c>
      <c r="G338" s="237"/>
      <c r="H338" s="237"/>
      <c r="I338" s="237"/>
      <c r="J338" s="237"/>
      <c r="K338" s="240">
        <v>54.960000000000001</v>
      </c>
      <c r="L338" s="237"/>
      <c r="M338" s="237"/>
      <c r="N338" s="237"/>
      <c r="O338" s="237"/>
      <c r="P338" s="237"/>
      <c r="Q338" s="237"/>
      <c r="R338" s="241"/>
      <c r="T338" s="242"/>
      <c r="U338" s="237"/>
      <c r="V338" s="237"/>
      <c r="W338" s="237"/>
      <c r="X338" s="237"/>
      <c r="Y338" s="237"/>
      <c r="Z338" s="237"/>
      <c r="AA338" s="243"/>
      <c r="AT338" s="244" t="s">
        <v>170</v>
      </c>
      <c r="AU338" s="244" t="s">
        <v>106</v>
      </c>
      <c r="AV338" s="11" t="s">
        <v>106</v>
      </c>
      <c r="AW338" s="11" t="s">
        <v>40</v>
      </c>
      <c r="AX338" s="11" t="s">
        <v>83</v>
      </c>
      <c r="AY338" s="244" t="s">
        <v>162</v>
      </c>
    </row>
    <row r="339" s="12" customFormat="1" ht="16.5" customHeight="1">
      <c r="B339" s="246"/>
      <c r="C339" s="247"/>
      <c r="D339" s="247"/>
      <c r="E339" s="248" t="s">
        <v>23</v>
      </c>
      <c r="F339" s="249" t="s">
        <v>187</v>
      </c>
      <c r="G339" s="247"/>
      <c r="H339" s="247"/>
      <c r="I339" s="247"/>
      <c r="J339" s="247"/>
      <c r="K339" s="250">
        <v>90.159999999999997</v>
      </c>
      <c r="L339" s="247"/>
      <c r="M339" s="247"/>
      <c r="N339" s="247"/>
      <c r="O339" s="247"/>
      <c r="P339" s="247"/>
      <c r="Q339" s="247"/>
      <c r="R339" s="251"/>
      <c r="T339" s="252"/>
      <c r="U339" s="247"/>
      <c r="V339" s="247"/>
      <c r="W339" s="247"/>
      <c r="X339" s="247"/>
      <c r="Y339" s="247"/>
      <c r="Z339" s="247"/>
      <c r="AA339" s="253"/>
      <c r="AT339" s="254" t="s">
        <v>170</v>
      </c>
      <c r="AU339" s="254" t="s">
        <v>106</v>
      </c>
      <c r="AV339" s="12" t="s">
        <v>167</v>
      </c>
      <c r="AW339" s="12" t="s">
        <v>40</v>
      </c>
      <c r="AX339" s="12" t="s">
        <v>25</v>
      </c>
      <c r="AY339" s="254" t="s">
        <v>162</v>
      </c>
    </row>
    <row r="340" s="1" customFormat="1" ht="16.5" customHeight="1">
      <c r="B340" s="47"/>
      <c r="C340" s="257" t="s">
        <v>601</v>
      </c>
      <c r="D340" s="257" t="s">
        <v>222</v>
      </c>
      <c r="E340" s="258" t="s">
        <v>602</v>
      </c>
      <c r="F340" s="259" t="s">
        <v>603</v>
      </c>
      <c r="G340" s="259"/>
      <c r="H340" s="259"/>
      <c r="I340" s="259"/>
      <c r="J340" s="260" t="s">
        <v>345</v>
      </c>
      <c r="K340" s="261">
        <v>93.766000000000005</v>
      </c>
      <c r="L340" s="262">
        <v>0</v>
      </c>
      <c r="M340" s="263"/>
      <c r="N340" s="264">
        <f>ROUND(L340*K340,2)</f>
        <v>0</v>
      </c>
      <c r="O340" s="223"/>
      <c r="P340" s="223"/>
      <c r="Q340" s="223"/>
      <c r="R340" s="49"/>
      <c r="T340" s="224" t="s">
        <v>23</v>
      </c>
      <c r="U340" s="57" t="s">
        <v>48</v>
      </c>
      <c r="V340" s="48"/>
      <c r="W340" s="225">
        <f>V340*K340</f>
        <v>0</v>
      </c>
      <c r="X340" s="225">
        <v>0.00018000000000000001</v>
      </c>
      <c r="Y340" s="225">
        <f>X340*K340</f>
        <v>0.016877880000000001</v>
      </c>
      <c r="Z340" s="225">
        <v>0</v>
      </c>
      <c r="AA340" s="226">
        <f>Z340*K340</f>
        <v>0</v>
      </c>
      <c r="AR340" s="23" t="s">
        <v>347</v>
      </c>
      <c r="AT340" s="23" t="s">
        <v>222</v>
      </c>
      <c r="AU340" s="23" t="s">
        <v>106</v>
      </c>
      <c r="AY340" s="23" t="s">
        <v>162</v>
      </c>
      <c r="BE340" s="139">
        <f>IF(U340="základní",N340,0)</f>
        <v>0</v>
      </c>
      <c r="BF340" s="139">
        <f>IF(U340="snížená",N340,0)</f>
        <v>0</v>
      </c>
      <c r="BG340" s="139">
        <f>IF(U340="zákl. přenesená",N340,0)</f>
        <v>0</v>
      </c>
      <c r="BH340" s="139">
        <f>IF(U340="sníž. přenesená",N340,0)</f>
        <v>0</v>
      </c>
      <c r="BI340" s="139">
        <f>IF(U340="nulová",N340,0)</f>
        <v>0</v>
      </c>
      <c r="BJ340" s="23" t="s">
        <v>25</v>
      </c>
      <c r="BK340" s="139">
        <f>ROUND(L340*K340,2)</f>
        <v>0</v>
      </c>
      <c r="BL340" s="23" t="s">
        <v>261</v>
      </c>
      <c r="BM340" s="23" t="s">
        <v>604</v>
      </c>
    </row>
    <row r="341" s="1" customFormat="1" ht="25.5" customHeight="1">
      <c r="B341" s="47"/>
      <c r="C341" s="216" t="s">
        <v>605</v>
      </c>
      <c r="D341" s="216" t="s">
        <v>163</v>
      </c>
      <c r="E341" s="217" t="s">
        <v>606</v>
      </c>
      <c r="F341" s="218" t="s">
        <v>607</v>
      </c>
      <c r="G341" s="218"/>
      <c r="H341" s="218"/>
      <c r="I341" s="218"/>
      <c r="J341" s="219" t="s">
        <v>219</v>
      </c>
      <c r="K341" s="220">
        <v>1</v>
      </c>
      <c r="L341" s="221">
        <v>0</v>
      </c>
      <c r="M341" s="222"/>
      <c r="N341" s="223">
        <f>ROUND(L341*K341,2)</f>
        <v>0</v>
      </c>
      <c r="O341" s="223"/>
      <c r="P341" s="223"/>
      <c r="Q341" s="223"/>
      <c r="R341" s="49"/>
      <c r="T341" s="224" t="s">
        <v>23</v>
      </c>
      <c r="U341" s="57" t="s">
        <v>48</v>
      </c>
      <c r="V341" s="48"/>
      <c r="W341" s="225">
        <f>V341*K341</f>
        <v>0</v>
      </c>
      <c r="X341" s="225">
        <v>0</v>
      </c>
      <c r="Y341" s="225">
        <f>X341*K341</f>
        <v>0</v>
      </c>
      <c r="Z341" s="225">
        <v>0</v>
      </c>
      <c r="AA341" s="226">
        <f>Z341*K341</f>
        <v>0</v>
      </c>
      <c r="AR341" s="23" t="s">
        <v>261</v>
      </c>
      <c r="AT341" s="23" t="s">
        <v>163</v>
      </c>
      <c r="AU341" s="23" t="s">
        <v>106</v>
      </c>
      <c r="AY341" s="23" t="s">
        <v>162</v>
      </c>
      <c r="BE341" s="139">
        <f>IF(U341="základní",N341,0)</f>
        <v>0</v>
      </c>
      <c r="BF341" s="139">
        <f>IF(U341="snížená",N341,0)</f>
        <v>0</v>
      </c>
      <c r="BG341" s="139">
        <f>IF(U341="zákl. přenesená",N341,0)</f>
        <v>0</v>
      </c>
      <c r="BH341" s="139">
        <f>IF(U341="sníž. přenesená",N341,0)</f>
        <v>0</v>
      </c>
      <c r="BI341" s="139">
        <f>IF(U341="nulová",N341,0)</f>
        <v>0</v>
      </c>
      <c r="BJ341" s="23" t="s">
        <v>25</v>
      </c>
      <c r="BK341" s="139">
        <f>ROUND(L341*K341,2)</f>
        <v>0</v>
      </c>
      <c r="BL341" s="23" t="s">
        <v>261</v>
      </c>
      <c r="BM341" s="23" t="s">
        <v>608</v>
      </c>
    </row>
    <row r="342" s="1" customFormat="1" ht="25.5" customHeight="1">
      <c r="B342" s="47"/>
      <c r="C342" s="257" t="s">
        <v>609</v>
      </c>
      <c r="D342" s="257" t="s">
        <v>222</v>
      </c>
      <c r="E342" s="258" t="s">
        <v>610</v>
      </c>
      <c r="F342" s="259" t="s">
        <v>611</v>
      </c>
      <c r="G342" s="259"/>
      <c r="H342" s="259"/>
      <c r="I342" s="259"/>
      <c r="J342" s="260" t="s">
        <v>219</v>
      </c>
      <c r="K342" s="261">
        <v>1</v>
      </c>
      <c r="L342" s="262">
        <v>0</v>
      </c>
      <c r="M342" s="263"/>
      <c r="N342" s="264">
        <f>ROUND(L342*K342,2)</f>
        <v>0</v>
      </c>
      <c r="O342" s="223"/>
      <c r="P342" s="223"/>
      <c r="Q342" s="223"/>
      <c r="R342" s="49"/>
      <c r="T342" s="224" t="s">
        <v>23</v>
      </c>
      <c r="U342" s="57" t="s">
        <v>48</v>
      </c>
      <c r="V342" s="48"/>
      <c r="W342" s="225">
        <f>V342*K342</f>
        <v>0</v>
      </c>
      <c r="X342" s="225">
        <v>0.0020300000000000001</v>
      </c>
      <c r="Y342" s="225">
        <f>X342*K342</f>
        <v>0.0020300000000000001</v>
      </c>
      <c r="Z342" s="225">
        <v>0</v>
      </c>
      <c r="AA342" s="226">
        <f>Z342*K342</f>
        <v>0</v>
      </c>
      <c r="AR342" s="23" t="s">
        <v>347</v>
      </c>
      <c r="AT342" s="23" t="s">
        <v>222</v>
      </c>
      <c r="AU342" s="23" t="s">
        <v>106</v>
      </c>
      <c r="AY342" s="23" t="s">
        <v>162</v>
      </c>
      <c r="BE342" s="139">
        <f>IF(U342="základní",N342,0)</f>
        <v>0</v>
      </c>
      <c r="BF342" s="139">
        <f>IF(U342="snížená",N342,0)</f>
        <v>0</v>
      </c>
      <c r="BG342" s="139">
        <f>IF(U342="zákl. přenesená",N342,0)</f>
        <v>0</v>
      </c>
      <c r="BH342" s="139">
        <f>IF(U342="sníž. přenesená",N342,0)</f>
        <v>0</v>
      </c>
      <c r="BI342" s="139">
        <f>IF(U342="nulová",N342,0)</f>
        <v>0</v>
      </c>
      <c r="BJ342" s="23" t="s">
        <v>25</v>
      </c>
      <c r="BK342" s="139">
        <f>ROUND(L342*K342,2)</f>
        <v>0</v>
      </c>
      <c r="BL342" s="23" t="s">
        <v>261</v>
      </c>
      <c r="BM342" s="23" t="s">
        <v>612</v>
      </c>
    </row>
    <row r="343" s="1" customFormat="1" ht="38.25" customHeight="1">
      <c r="B343" s="47"/>
      <c r="C343" s="216" t="s">
        <v>613</v>
      </c>
      <c r="D343" s="216" t="s">
        <v>163</v>
      </c>
      <c r="E343" s="217" t="s">
        <v>614</v>
      </c>
      <c r="F343" s="218" t="s">
        <v>615</v>
      </c>
      <c r="G343" s="218"/>
      <c r="H343" s="218"/>
      <c r="I343" s="218"/>
      <c r="J343" s="219" t="s">
        <v>219</v>
      </c>
      <c r="K343" s="220">
        <v>2</v>
      </c>
      <c r="L343" s="221">
        <v>0</v>
      </c>
      <c r="M343" s="222"/>
      <c r="N343" s="223">
        <f>ROUND(L343*K343,2)</f>
        <v>0</v>
      </c>
      <c r="O343" s="223"/>
      <c r="P343" s="223"/>
      <c r="Q343" s="223"/>
      <c r="R343" s="49"/>
      <c r="T343" s="224" t="s">
        <v>23</v>
      </c>
      <c r="U343" s="57" t="s">
        <v>48</v>
      </c>
      <c r="V343" s="48"/>
      <c r="W343" s="225">
        <f>V343*K343</f>
        <v>0</v>
      </c>
      <c r="X343" s="225">
        <v>0</v>
      </c>
      <c r="Y343" s="225">
        <f>X343*K343</f>
        <v>0</v>
      </c>
      <c r="Z343" s="225">
        <v>0</v>
      </c>
      <c r="AA343" s="226">
        <f>Z343*K343</f>
        <v>0</v>
      </c>
      <c r="AR343" s="23" t="s">
        <v>261</v>
      </c>
      <c r="AT343" s="23" t="s">
        <v>163</v>
      </c>
      <c r="AU343" s="23" t="s">
        <v>106</v>
      </c>
      <c r="AY343" s="23" t="s">
        <v>162</v>
      </c>
      <c r="BE343" s="139">
        <f>IF(U343="základní",N343,0)</f>
        <v>0</v>
      </c>
      <c r="BF343" s="139">
        <f>IF(U343="snížená",N343,0)</f>
        <v>0</v>
      </c>
      <c r="BG343" s="139">
        <f>IF(U343="zákl. přenesená",N343,0)</f>
        <v>0</v>
      </c>
      <c r="BH343" s="139">
        <f>IF(U343="sníž. přenesená",N343,0)</f>
        <v>0</v>
      </c>
      <c r="BI343" s="139">
        <f>IF(U343="nulová",N343,0)</f>
        <v>0</v>
      </c>
      <c r="BJ343" s="23" t="s">
        <v>25</v>
      </c>
      <c r="BK343" s="139">
        <f>ROUND(L343*K343,2)</f>
        <v>0</v>
      </c>
      <c r="BL343" s="23" t="s">
        <v>261</v>
      </c>
      <c r="BM343" s="23" t="s">
        <v>616</v>
      </c>
    </row>
    <row r="344" s="1" customFormat="1" ht="25.5" customHeight="1">
      <c r="B344" s="47"/>
      <c r="C344" s="257" t="s">
        <v>617</v>
      </c>
      <c r="D344" s="257" t="s">
        <v>222</v>
      </c>
      <c r="E344" s="258" t="s">
        <v>618</v>
      </c>
      <c r="F344" s="259" t="s">
        <v>619</v>
      </c>
      <c r="G344" s="259"/>
      <c r="H344" s="259"/>
      <c r="I344" s="259"/>
      <c r="J344" s="260" t="s">
        <v>219</v>
      </c>
      <c r="K344" s="261">
        <v>2</v>
      </c>
      <c r="L344" s="262">
        <v>0</v>
      </c>
      <c r="M344" s="263"/>
      <c r="N344" s="264">
        <f>ROUND(L344*K344,2)</f>
        <v>0</v>
      </c>
      <c r="O344" s="223"/>
      <c r="P344" s="223"/>
      <c r="Q344" s="223"/>
      <c r="R344" s="49"/>
      <c r="T344" s="224" t="s">
        <v>23</v>
      </c>
      <c r="U344" s="57" t="s">
        <v>48</v>
      </c>
      <c r="V344" s="48"/>
      <c r="W344" s="225">
        <f>V344*K344</f>
        <v>0</v>
      </c>
      <c r="X344" s="225">
        <v>0.01023</v>
      </c>
      <c r="Y344" s="225">
        <f>X344*K344</f>
        <v>0.020459999999999999</v>
      </c>
      <c r="Z344" s="225">
        <v>0</v>
      </c>
      <c r="AA344" s="226">
        <f>Z344*K344</f>
        <v>0</v>
      </c>
      <c r="AR344" s="23" t="s">
        <v>347</v>
      </c>
      <c r="AT344" s="23" t="s">
        <v>222</v>
      </c>
      <c r="AU344" s="23" t="s">
        <v>106</v>
      </c>
      <c r="AY344" s="23" t="s">
        <v>162</v>
      </c>
      <c r="BE344" s="139">
        <f>IF(U344="základní",N344,0)</f>
        <v>0</v>
      </c>
      <c r="BF344" s="139">
        <f>IF(U344="snížená",N344,0)</f>
        <v>0</v>
      </c>
      <c r="BG344" s="139">
        <f>IF(U344="zákl. přenesená",N344,0)</f>
        <v>0</v>
      </c>
      <c r="BH344" s="139">
        <f>IF(U344="sníž. přenesená",N344,0)</f>
        <v>0</v>
      </c>
      <c r="BI344" s="139">
        <f>IF(U344="nulová",N344,0)</f>
        <v>0</v>
      </c>
      <c r="BJ344" s="23" t="s">
        <v>25</v>
      </c>
      <c r="BK344" s="139">
        <f>ROUND(L344*K344,2)</f>
        <v>0</v>
      </c>
      <c r="BL344" s="23" t="s">
        <v>261</v>
      </c>
      <c r="BM344" s="23" t="s">
        <v>620</v>
      </c>
    </row>
    <row r="345" s="1" customFormat="1" ht="16.5" customHeight="1">
      <c r="B345" s="47"/>
      <c r="C345" s="216" t="s">
        <v>621</v>
      </c>
      <c r="D345" s="216" t="s">
        <v>163</v>
      </c>
      <c r="E345" s="217" t="s">
        <v>622</v>
      </c>
      <c r="F345" s="218" t="s">
        <v>623</v>
      </c>
      <c r="G345" s="218"/>
      <c r="H345" s="218"/>
      <c r="I345" s="218"/>
      <c r="J345" s="219" t="s">
        <v>219</v>
      </c>
      <c r="K345" s="220">
        <v>0.5</v>
      </c>
      <c r="L345" s="221">
        <v>0</v>
      </c>
      <c r="M345" s="222"/>
      <c r="N345" s="223">
        <f>ROUND(L345*K345,2)</f>
        <v>0</v>
      </c>
      <c r="O345" s="223"/>
      <c r="P345" s="223"/>
      <c r="Q345" s="223"/>
      <c r="R345" s="49"/>
      <c r="T345" s="224" t="s">
        <v>23</v>
      </c>
      <c r="U345" s="57" t="s">
        <v>48</v>
      </c>
      <c r="V345" s="48"/>
      <c r="W345" s="225">
        <f>V345*K345</f>
        <v>0</v>
      </c>
      <c r="X345" s="225">
        <v>0</v>
      </c>
      <c r="Y345" s="225">
        <f>X345*K345</f>
        <v>0</v>
      </c>
      <c r="Z345" s="225">
        <v>0</v>
      </c>
      <c r="AA345" s="226">
        <f>Z345*K345</f>
        <v>0</v>
      </c>
      <c r="AR345" s="23" t="s">
        <v>261</v>
      </c>
      <c r="AT345" s="23" t="s">
        <v>163</v>
      </c>
      <c r="AU345" s="23" t="s">
        <v>106</v>
      </c>
      <c r="AY345" s="23" t="s">
        <v>162</v>
      </c>
      <c r="BE345" s="139">
        <f>IF(U345="základní",N345,0)</f>
        <v>0</v>
      </c>
      <c r="BF345" s="139">
        <f>IF(U345="snížená",N345,0)</f>
        <v>0</v>
      </c>
      <c r="BG345" s="139">
        <f>IF(U345="zákl. přenesená",N345,0)</f>
        <v>0</v>
      </c>
      <c r="BH345" s="139">
        <f>IF(U345="sníž. přenesená",N345,0)</f>
        <v>0</v>
      </c>
      <c r="BI345" s="139">
        <f>IF(U345="nulová",N345,0)</f>
        <v>0</v>
      </c>
      <c r="BJ345" s="23" t="s">
        <v>25</v>
      </c>
      <c r="BK345" s="139">
        <f>ROUND(L345*K345,2)</f>
        <v>0</v>
      </c>
      <c r="BL345" s="23" t="s">
        <v>261</v>
      </c>
      <c r="BM345" s="23" t="s">
        <v>624</v>
      </c>
    </row>
    <row r="346" s="1" customFormat="1" ht="25.5" customHeight="1">
      <c r="B346" s="47"/>
      <c r="C346" s="257" t="s">
        <v>625</v>
      </c>
      <c r="D346" s="257" t="s">
        <v>222</v>
      </c>
      <c r="E346" s="258" t="s">
        <v>626</v>
      </c>
      <c r="F346" s="259" t="s">
        <v>627</v>
      </c>
      <c r="G346" s="259"/>
      <c r="H346" s="259"/>
      <c r="I346" s="259"/>
      <c r="J346" s="260" t="s">
        <v>496</v>
      </c>
      <c r="K346" s="261">
        <v>1</v>
      </c>
      <c r="L346" s="262">
        <v>0</v>
      </c>
      <c r="M346" s="263"/>
      <c r="N346" s="264">
        <f>ROUND(L346*K346,2)</f>
        <v>0</v>
      </c>
      <c r="O346" s="223"/>
      <c r="P346" s="223"/>
      <c r="Q346" s="223"/>
      <c r="R346" s="49"/>
      <c r="T346" s="224" t="s">
        <v>23</v>
      </c>
      <c r="U346" s="57" t="s">
        <v>48</v>
      </c>
      <c r="V346" s="48"/>
      <c r="W346" s="225">
        <f>V346*K346</f>
        <v>0</v>
      </c>
      <c r="X346" s="225">
        <v>0</v>
      </c>
      <c r="Y346" s="225">
        <f>X346*K346</f>
        <v>0</v>
      </c>
      <c r="Z346" s="225">
        <v>0</v>
      </c>
      <c r="AA346" s="226">
        <f>Z346*K346</f>
        <v>0</v>
      </c>
      <c r="AR346" s="23" t="s">
        <v>347</v>
      </c>
      <c r="AT346" s="23" t="s">
        <v>222</v>
      </c>
      <c r="AU346" s="23" t="s">
        <v>106</v>
      </c>
      <c r="AY346" s="23" t="s">
        <v>162</v>
      </c>
      <c r="BE346" s="139">
        <f>IF(U346="základní",N346,0)</f>
        <v>0</v>
      </c>
      <c r="BF346" s="139">
        <f>IF(U346="snížená",N346,0)</f>
        <v>0</v>
      </c>
      <c r="BG346" s="139">
        <f>IF(U346="zákl. přenesená",N346,0)</f>
        <v>0</v>
      </c>
      <c r="BH346" s="139">
        <f>IF(U346="sníž. přenesená",N346,0)</f>
        <v>0</v>
      </c>
      <c r="BI346" s="139">
        <f>IF(U346="nulová",N346,0)</f>
        <v>0</v>
      </c>
      <c r="BJ346" s="23" t="s">
        <v>25</v>
      </c>
      <c r="BK346" s="139">
        <f>ROUND(L346*K346,2)</f>
        <v>0</v>
      </c>
      <c r="BL346" s="23" t="s">
        <v>261</v>
      </c>
      <c r="BM346" s="23" t="s">
        <v>628</v>
      </c>
    </row>
    <row r="347" s="1" customFormat="1" ht="16.5" customHeight="1">
      <c r="B347" s="47"/>
      <c r="C347" s="216" t="s">
        <v>629</v>
      </c>
      <c r="D347" s="216" t="s">
        <v>163</v>
      </c>
      <c r="E347" s="217" t="s">
        <v>630</v>
      </c>
      <c r="F347" s="218" t="s">
        <v>631</v>
      </c>
      <c r="G347" s="218"/>
      <c r="H347" s="218"/>
      <c r="I347" s="218"/>
      <c r="J347" s="219" t="s">
        <v>219</v>
      </c>
      <c r="K347" s="220">
        <v>1</v>
      </c>
      <c r="L347" s="221">
        <v>0</v>
      </c>
      <c r="M347" s="222"/>
      <c r="N347" s="223">
        <f>ROUND(L347*K347,2)</f>
        <v>0</v>
      </c>
      <c r="O347" s="223"/>
      <c r="P347" s="223"/>
      <c r="Q347" s="223"/>
      <c r="R347" s="49"/>
      <c r="T347" s="224" t="s">
        <v>23</v>
      </c>
      <c r="U347" s="57" t="s">
        <v>48</v>
      </c>
      <c r="V347" s="48"/>
      <c r="W347" s="225">
        <f>V347*K347</f>
        <v>0</v>
      </c>
      <c r="X347" s="225">
        <v>0</v>
      </c>
      <c r="Y347" s="225">
        <f>X347*K347</f>
        <v>0</v>
      </c>
      <c r="Z347" s="225">
        <v>0</v>
      </c>
      <c r="AA347" s="226">
        <f>Z347*K347</f>
        <v>0</v>
      </c>
      <c r="AR347" s="23" t="s">
        <v>261</v>
      </c>
      <c r="AT347" s="23" t="s">
        <v>163</v>
      </c>
      <c r="AU347" s="23" t="s">
        <v>106</v>
      </c>
      <c r="AY347" s="23" t="s">
        <v>162</v>
      </c>
      <c r="BE347" s="139">
        <f>IF(U347="základní",N347,0)</f>
        <v>0</v>
      </c>
      <c r="BF347" s="139">
        <f>IF(U347="snížená",N347,0)</f>
        <v>0</v>
      </c>
      <c r="BG347" s="139">
        <f>IF(U347="zákl. přenesená",N347,0)</f>
        <v>0</v>
      </c>
      <c r="BH347" s="139">
        <f>IF(U347="sníž. přenesená",N347,0)</f>
        <v>0</v>
      </c>
      <c r="BI347" s="139">
        <f>IF(U347="nulová",N347,0)</f>
        <v>0</v>
      </c>
      <c r="BJ347" s="23" t="s">
        <v>25</v>
      </c>
      <c r="BK347" s="139">
        <f>ROUND(L347*K347,2)</f>
        <v>0</v>
      </c>
      <c r="BL347" s="23" t="s">
        <v>261</v>
      </c>
      <c r="BM347" s="23" t="s">
        <v>632</v>
      </c>
    </row>
    <row r="348" s="1" customFormat="1" ht="38.25" customHeight="1">
      <c r="B348" s="47"/>
      <c r="C348" s="257" t="s">
        <v>31</v>
      </c>
      <c r="D348" s="257" t="s">
        <v>222</v>
      </c>
      <c r="E348" s="258" t="s">
        <v>633</v>
      </c>
      <c r="F348" s="259" t="s">
        <v>634</v>
      </c>
      <c r="G348" s="259"/>
      <c r="H348" s="259"/>
      <c r="I348" s="259"/>
      <c r="J348" s="260" t="s">
        <v>496</v>
      </c>
      <c r="K348" s="261">
        <v>1</v>
      </c>
      <c r="L348" s="262">
        <v>0</v>
      </c>
      <c r="M348" s="263"/>
      <c r="N348" s="264">
        <f>ROUND(L348*K348,2)</f>
        <v>0</v>
      </c>
      <c r="O348" s="223"/>
      <c r="P348" s="223"/>
      <c r="Q348" s="223"/>
      <c r="R348" s="49"/>
      <c r="T348" s="224" t="s">
        <v>23</v>
      </c>
      <c r="U348" s="57" t="s">
        <v>48</v>
      </c>
      <c r="V348" s="48"/>
      <c r="W348" s="225">
        <f>V348*K348</f>
        <v>0</v>
      </c>
      <c r="X348" s="225">
        <v>0</v>
      </c>
      <c r="Y348" s="225">
        <f>X348*K348</f>
        <v>0</v>
      </c>
      <c r="Z348" s="225">
        <v>0</v>
      </c>
      <c r="AA348" s="226">
        <f>Z348*K348</f>
        <v>0</v>
      </c>
      <c r="AR348" s="23" t="s">
        <v>347</v>
      </c>
      <c r="AT348" s="23" t="s">
        <v>222</v>
      </c>
      <c r="AU348" s="23" t="s">
        <v>106</v>
      </c>
      <c r="AY348" s="23" t="s">
        <v>162</v>
      </c>
      <c r="BE348" s="139">
        <f>IF(U348="základní",N348,0)</f>
        <v>0</v>
      </c>
      <c r="BF348" s="139">
        <f>IF(U348="snížená",N348,0)</f>
        <v>0</v>
      </c>
      <c r="BG348" s="139">
        <f>IF(U348="zákl. přenesená",N348,0)</f>
        <v>0</v>
      </c>
      <c r="BH348" s="139">
        <f>IF(U348="sníž. přenesená",N348,0)</f>
        <v>0</v>
      </c>
      <c r="BI348" s="139">
        <f>IF(U348="nulová",N348,0)</f>
        <v>0</v>
      </c>
      <c r="BJ348" s="23" t="s">
        <v>25</v>
      </c>
      <c r="BK348" s="139">
        <f>ROUND(L348*K348,2)</f>
        <v>0</v>
      </c>
      <c r="BL348" s="23" t="s">
        <v>261</v>
      </c>
      <c r="BM348" s="23" t="s">
        <v>635</v>
      </c>
    </row>
    <row r="349" s="1" customFormat="1" ht="16.5" customHeight="1">
      <c r="B349" s="47"/>
      <c r="C349" s="216" t="s">
        <v>636</v>
      </c>
      <c r="D349" s="216" t="s">
        <v>163</v>
      </c>
      <c r="E349" s="217" t="s">
        <v>637</v>
      </c>
      <c r="F349" s="218" t="s">
        <v>638</v>
      </c>
      <c r="G349" s="218"/>
      <c r="H349" s="218"/>
      <c r="I349" s="218"/>
      <c r="J349" s="219" t="s">
        <v>345</v>
      </c>
      <c r="K349" s="220">
        <v>32</v>
      </c>
      <c r="L349" s="221">
        <v>0</v>
      </c>
      <c r="M349" s="222"/>
      <c r="N349" s="223">
        <f>ROUND(L349*K349,2)</f>
        <v>0</v>
      </c>
      <c r="O349" s="223"/>
      <c r="P349" s="223"/>
      <c r="Q349" s="223"/>
      <c r="R349" s="49"/>
      <c r="T349" s="224" t="s">
        <v>23</v>
      </c>
      <c r="U349" s="57" t="s">
        <v>48</v>
      </c>
      <c r="V349" s="48"/>
      <c r="W349" s="225">
        <f>V349*K349</f>
        <v>0</v>
      </c>
      <c r="X349" s="225">
        <v>0</v>
      </c>
      <c r="Y349" s="225">
        <f>X349*K349</f>
        <v>0</v>
      </c>
      <c r="Z349" s="225">
        <v>0</v>
      </c>
      <c r="AA349" s="226">
        <f>Z349*K349</f>
        <v>0</v>
      </c>
      <c r="AR349" s="23" t="s">
        <v>261</v>
      </c>
      <c r="AT349" s="23" t="s">
        <v>163</v>
      </c>
      <c r="AU349" s="23" t="s">
        <v>106</v>
      </c>
      <c r="AY349" s="23" t="s">
        <v>162</v>
      </c>
      <c r="BE349" s="139">
        <f>IF(U349="základní",N349,0)</f>
        <v>0</v>
      </c>
      <c r="BF349" s="139">
        <f>IF(U349="snížená",N349,0)</f>
        <v>0</v>
      </c>
      <c r="BG349" s="139">
        <f>IF(U349="zákl. přenesená",N349,0)</f>
        <v>0</v>
      </c>
      <c r="BH349" s="139">
        <f>IF(U349="sníž. přenesená",N349,0)</f>
        <v>0</v>
      </c>
      <c r="BI349" s="139">
        <f>IF(U349="nulová",N349,0)</f>
        <v>0</v>
      </c>
      <c r="BJ349" s="23" t="s">
        <v>25</v>
      </c>
      <c r="BK349" s="139">
        <f>ROUND(L349*K349,2)</f>
        <v>0</v>
      </c>
      <c r="BL349" s="23" t="s">
        <v>261</v>
      </c>
      <c r="BM349" s="23" t="s">
        <v>639</v>
      </c>
    </row>
    <row r="350" s="11" customFormat="1" ht="16.5" customHeight="1">
      <c r="B350" s="236"/>
      <c r="C350" s="237"/>
      <c r="D350" s="237"/>
      <c r="E350" s="238" t="s">
        <v>23</v>
      </c>
      <c r="F350" s="255" t="s">
        <v>640</v>
      </c>
      <c r="G350" s="256"/>
      <c r="H350" s="256"/>
      <c r="I350" s="256"/>
      <c r="J350" s="237"/>
      <c r="K350" s="240">
        <v>32</v>
      </c>
      <c r="L350" s="237"/>
      <c r="M350" s="237"/>
      <c r="N350" s="237"/>
      <c r="O350" s="237"/>
      <c r="P350" s="237"/>
      <c r="Q350" s="237"/>
      <c r="R350" s="241"/>
      <c r="T350" s="242"/>
      <c r="U350" s="237"/>
      <c r="V350" s="237"/>
      <c r="W350" s="237"/>
      <c r="X350" s="237"/>
      <c r="Y350" s="237"/>
      <c r="Z350" s="237"/>
      <c r="AA350" s="243"/>
      <c r="AT350" s="244" t="s">
        <v>170</v>
      </c>
      <c r="AU350" s="244" t="s">
        <v>106</v>
      </c>
      <c r="AV350" s="11" t="s">
        <v>106</v>
      </c>
      <c r="AW350" s="11" t="s">
        <v>40</v>
      </c>
      <c r="AX350" s="11" t="s">
        <v>25</v>
      </c>
      <c r="AY350" s="244" t="s">
        <v>162</v>
      </c>
    </row>
    <row r="351" s="1" customFormat="1" ht="25.5" customHeight="1">
      <c r="B351" s="47"/>
      <c r="C351" s="216" t="s">
        <v>641</v>
      </c>
      <c r="D351" s="216" t="s">
        <v>163</v>
      </c>
      <c r="E351" s="217" t="s">
        <v>642</v>
      </c>
      <c r="F351" s="218" t="s">
        <v>643</v>
      </c>
      <c r="G351" s="218"/>
      <c r="H351" s="218"/>
      <c r="I351" s="218"/>
      <c r="J351" s="219" t="s">
        <v>345</v>
      </c>
      <c r="K351" s="220">
        <v>32</v>
      </c>
      <c r="L351" s="221">
        <v>0</v>
      </c>
      <c r="M351" s="222"/>
      <c r="N351" s="223">
        <f>ROUND(L351*K351,2)</f>
        <v>0</v>
      </c>
      <c r="O351" s="223"/>
      <c r="P351" s="223"/>
      <c r="Q351" s="223"/>
      <c r="R351" s="49"/>
      <c r="T351" s="224" t="s">
        <v>23</v>
      </c>
      <c r="U351" s="57" t="s">
        <v>48</v>
      </c>
      <c r="V351" s="48"/>
      <c r="W351" s="225">
        <f>V351*K351</f>
        <v>0</v>
      </c>
      <c r="X351" s="225">
        <v>0</v>
      </c>
      <c r="Y351" s="225">
        <f>X351*K351</f>
        <v>0</v>
      </c>
      <c r="Z351" s="225">
        <v>0</v>
      </c>
      <c r="AA351" s="226">
        <f>Z351*K351</f>
        <v>0</v>
      </c>
      <c r="AR351" s="23" t="s">
        <v>261</v>
      </c>
      <c r="AT351" s="23" t="s">
        <v>163</v>
      </c>
      <c r="AU351" s="23" t="s">
        <v>106</v>
      </c>
      <c r="AY351" s="23" t="s">
        <v>162</v>
      </c>
      <c r="BE351" s="139">
        <f>IF(U351="základní",N351,0)</f>
        <v>0</v>
      </c>
      <c r="BF351" s="139">
        <f>IF(U351="snížená",N351,0)</f>
        <v>0</v>
      </c>
      <c r="BG351" s="139">
        <f>IF(U351="zákl. přenesená",N351,0)</f>
        <v>0</v>
      </c>
      <c r="BH351" s="139">
        <f>IF(U351="sníž. přenesená",N351,0)</f>
        <v>0</v>
      </c>
      <c r="BI351" s="139">
        <f>IF(U351="nulová",N351,0)</f>
        <v>0</v>
      </c>
      <c r="BJ351" s="23" t="s">
        <v>25</v>
      </c>
      <c r="BK351" s="139">
        <f>ROUND(L351*K351,2)</f>
        <v>0</v>
      </c>
      <c r="BL351" s="23" t="s">
        <v>261</v>
      </c>
      <c r="BM351" s="23" t="s">
        <v>644</v>
      </c>
    </row>
    <row r="352" s="1" customFormat="1" ht="25.5" customHeight="1">
      <c r="B352" s="47"/>
      <c r="C352" s="216" t="s">
        <v>645</v>
      </c>
      <c r="D352" s="216" t="s">
        <v>163</v>
      </c>
      <c r="E352" s="217" t="s">
        <v>646</v>
      </c>
      <c r="F352" s="218" t="s">
        <v>647</v>
      </c>
      <c r="G352" s="218"/>
      <c r="H352" s="218"/>
      <c r="I352" s="218"/>
      <c r="J352" s="219" t="s">
        <v>366</v>
      </c>
      <c r="K352" s="269">
        <v>0</v>
      </c>
      <c r="L352" s="221">
        <v>0</v>
      </c>
      <c r="M352" s="222"/>
      <c r="N352" s="223">
        <f>ROUND(L352*K352,2)</f>
        <v>0</v>
      </c>
      <c r="O352" s="223"/>
      <c r="P352" s="223"/>
      <c r="Q352" s="223"/>
      <c r="R352" s="49"/>
      <c r="T352" s="224" t="s">
        <v>23</v>
      </c>
      <c r="U352" s="57" t="s">
        <v>48</v>
      </c>
      <c r="V352" s="48"/>
      <c r="W352" s="225">
        <f>V352*K352</f>
        <v>0</v>
      </c>
      <c r="X352" s="225">
        <v>0</v>
      </c>
      <c r="Y352" s="225">
        <f>X352*K352</f>
        <v>0</v>
      </c>
      <c r="Z352" s="225">
        <v>0</v>
      </c>
      <c r="AA352" s="226">
        <f>Z352*K352</f>
        <v>0</v>
      </c>
      <c r="AR352" s="23" t="s">
        <v>261</v>
      </c>
      <c r="AT352" s="23" t="s">
        <v>163</v>
      </c>
      <c r="AU352" s="23" t="s">
        <v>106</v>
      </c>
      <c r="AY352" s="23" t="s">
        <v>162</v>
      </c>
      <c r="BE352" s="139">
        <f>IF(U352="základní",N352,0)</f>
        <v>0</v>
      </c>
      <c r="BF352" s="139">
        <f>IF(U352="snížená",N352,0)</f>
        <v>0</v>
      </c>
      <c r="BG352" s="139">
        <f>IF(U352="zákl. přenesená",N352,0)</f>
        <v>0</v>
      </c>
      <c r="BH352" s="139">
        <f>IF(U352="sníž. přenesená",N352,0)</f>
        <v>0</v>
      </c>
      <c r="BI352" s="139">
        <f>IF(U352="nulová",N352,0)</f>
        <v>0</v>
      </c>
      <c r="BJ352" s="23" t="s">
        <v>25</v>
      </c>
      <c r="BK352" s="139">
        <f>ROUND(L352*K352,2)</f>
        <v>0</v>
      </c>
      <c r="BL352" s="23" t="s">
        <v>261</v>
      </c>
      <c r="BM352" s="23" t="s">
        <v>648</v>
      </c>
    </row>
    <row r="353" s="9" customFormat="1" ht="29.88" customHeight="1">
      <c r="B353" s="202"/>
      <c r="C353" s="203"/>
      <c r="D353" s="213" t="s">
        <v>133</v>
      </c>
      <c r="E353" s="213"/>
      <c r="F353" s="213"/>
      <c r="G353" s="213"/>
      <c r="H353" s="213"/>
      <c r="I353" s="213"/>
      <c r="J353" s="213"/>
      <c r="K353" s="213"/>
      <c r="L353" s="213"/>
      <c r="M353" s="213"/>
      <c r="N353" s="265">
        <f>BK353</f>
        <v>0</v>
      </c>
      <c r="O353" s="266"/>
      <c r="P353" s="266"/>
      <c r="Q353" s="266"/>
      <c r="R353" s="206"/>
      <c r="T353" s="207"/>
      <c r="U353" s="203"/>
      <c r="V353" s="203"/>
      <c r="W353" s="208">
        <f>SUM(W354:W363)</f>
        <v>0</v>
      </c>
      <c r="X353" s="203"/>
      <c r="Y353" s="208">
        <f>SUM(Y354:Y363)</f>
        <v>0.54981184000000005</v>
      </c>
      <c r="Z353" s="203"/>
      <c r="AA353" s="209">
        <f>SUM(AA354:AA363)</f>
        <v>0</v>
      </c>
      <c r="AR353" s="210" t="s">
        <v>106</v>
      </c>
      <c r="AT353" s="211" t="s">
        <v>82</v>
      </c>
      <c r="AU353" s="211" t="s">
        <v>25</v>
      </c>
      <c r="AY353" s="210" t="s">
        <v>162</v>
      </c>
      <c r="BK353" s="212">
        <f>SUM(BK354:BK363)</f>
        <v>0</v>
      </c>
    </row>
    <row r="354" s="1" customFormat="1" ht="25.5" customHeight="1">
      <c r="B354" s="47"/>
      <c r="C354" s="216" t="s">
        <v>649</v>
      </c>
      <c r="D354" s="216" t="s">
        <v>163</v>
      </c>
      <c r="E354" s="217" t="s">
        <v>650</v>
      </c>
      <c r="F354" s="218" t="s">
        <v>651</v>
      </c>
      <c r="G354" s="218"/>
      <c r="H354" s="218"/>
      <c r="I354" s="218"/>
      <c r="J354" s="219" t="s">
        <v>166</v>
      </c>
      <c r="K354" s="220">
        <v>63</v>
      </c>
      <c r="L354" s="221">
        <v>0</v>
      </c>
      <c r="M354" s="222"/>
      <c r="N354" s="223">
        <f>ROUND(L354*K354,2)</f>
        <v>0</v>
      </c>
      <c r="O354" s="223"/>
      <c r="P354" s="223"/>
      <c r="Q354" s="223"/>
      <c r="R354" s="49"/>
      <c r="T354" s="224" t="s">
        <v>23</v>
      </c>
      <c r="U354" s="57" t="s">
        <v>48</v>
      </c>
      <c r="V354" s="48"/>
      <c r="W354" s="225">
        <f>V354*K354</f>
        <v>0</v>
      </c>
      <c r="X354" s="225">
        <v>0.0045500000000000002</v>
      </c>
      <c r="Y354" s="225">
        <f>X354*K354</f>
        <v>0.28665000000000002</v>
      </c>
      <c r="Z354" s="225">
        <v>0</v>
      </c>
      <c r="AA354" s="226">
        <f>Z354*K354</f>
        <v>0</v>
      </c>
      <c r="AR354" s="23" t="s">
        <v>261</v>
      </c>
      <c r="AT354" s="23" t="s">
        <v>163</v>
      </c>
      <c r="AU354" s="23" t="s">
        <v>106</v>
      </c>
      <c r="AY354" s="23" t="s">
        <v>162</v>
      </c>
      <c r="BE354" s="139">
        <f>IF(U354="základní",N354,0)</f>
        <v>0</v>
      </c>
      <c r="BF354" s="139">
        <f>IF(U354="snížená",N354,0)</f>
        <v>0</v>
      </c>
      <c r="BG354" s="139">
        <f>IF(U354="zákl. přenesená",N354,0)</f>
        <v>0</v>
      </c>
      <c r="BH354" s="139">
        <f>IF(U354="sníž. přenesená",N354,0)</f>
        <v>0</v>
      </c>
      <c r="BI354" s="139">
        <f>IF(U354="nulová",N354,0)</f>
        <v>0</v>
      </c>
      <c r="BJ354" s="23" t="s">
        <v>25</v>
      </c>
      <c r="BK354" s="139">
        <f>ROUND(L354*K354,2)</f>
        <v>0</v>
      </c>
      <c r="BL354" s="23" t="s">
        <v>261</v>
      </c>
      <c r="BM354" s="23" t="s">
        <v>652</v>
      </c>
    </row>
    <row r="355" s="11" customFormat="1" ht="16.5" customHeight="1">
      <c r="B355" s="236"/>
      <c r="C355" s="237"/>
      <c r="D355" s="237"/>
      <c r="E355" s="238" t="s">
        <v>23</v>
      </c>
      <c r="F355" s="255" t="s">
        <v>653</v>
      </c>
      <c r="G355" s="256"/>
      <c r="H355" s="256"/>
      <c r="I355" s="256"/>
      <c r="J355" s="237"/>
      <c r="K355" s="240">
        <v>63</v>
      </c>
      <c r="L355" s="237"/>
      <c r="M355" s="237"/>
      <c r="N355" s="237"/>
      <c r="O355" s="237"/>
      <c r="P355" s="237"/>
      <c r="Q355" s="237"/>
      <c r="R355" s="241"/>
      <c r="T355" s="242"/>
      <c r="U355" s="237"/>
      <c r="V355" s="237"/>
      <c r="W355" s="237"/>
      <c r="X355" s="237"/>
      <c r="Y355" s="237"/>
      <c r="Z355" s="237"/>
      <c r="AA355" s="243"/>
      <c r="AT355" s="244" t="s">
        <v>170</v>
      </c>
      <c r="AU355" s="244" t="s">
        <v>106</v>
      </c>
      <c r="AV355" s="11" t="s">
        <v>106</v>
      </c>
      <c r="AW355" s="11" t="s">
        <v>40</v>
      </c>
      <c r="AX355" s="11" t="s">
        <v>25</v>
      </c>
      <c r="AY355" s="244" t="s">
        <v>162</v>
      </c>
    </row>
    <row r="356" s="1" customFormat="1" ht="25.5" customHeight="1">
      <c r="B356" s="47"/>
      <c r="C356" s="216" t="s">
        <v>654</v>
      </c>
      <c r="D356" s="216" t="s">
        <v>163</v>
      </c>
      <c r="E356" s="217" t="s">
        <v>655</v>
      </c>
      <c r="F356" s="218" t="s">
        <v>656</v>
      </c>
      <c r="G356" s="218"/>
      <c r="H356" s="218"/>
      <c r="I356" s="218"/>
      <c r="J356" s="219" t="s">
        <v>166</v>
      </c>
      <c r="K356" s="220">
        <v>63</v>
      </c>
      <c r="L356" s="221">
        <v>0</v>
      </c>
      <c r="M356" s="222"/>
      <c r="N356" s="223">
        <f>ROUND(L356*K356,2)</f>
        <v>0</v>
      </c>
      <c r="O356" s="223"/>
      <c r="P356" s="223"/>
      <c r="Q356" s="223"/>
      <c r="R356" s="49"/>
      <c r="T356" s="224" t="s">
        <v>23</v>
      </c>
      <c r="U356" s="57" t="s">
        <v>48</v>
      </c>
      <c r="V356" s="48"/>
      <c r="W356" s="225">
        <f>V356*K356</f>
        <v>0</v>
      </c>
      <c r="X356" s="225">
        <v>0.00040000000000000002</v>
      </c>
      <c r="Y356" s="225">
        <f>X356*K356</f>
        <v>0.0252</v>
      </c>
      <c r="Z356" s="225">
        <v>0</v>
      </c>
      <c r="AA356" s="226">
        <f>Z356*K356</f>
        <v>0</v>
      </c>
      <c r="AR356" s="23" t="s">
        <v>261</v>
      </c>
      <c r="AT356" s="23" t="s">
        <v>163</v>
      </c>
      <c r="AU356" s="23" t="s">
        <v>106</v>
      </c>
      <c r="AY356" s="23" t="s">
        <v>162</v>
      </c>
      <c r="BE356" s="139">
        <f>IF(U356="základní",N356,0)</f>
        <v>0</v>
      </c>
      <c r="BF356" s="139">
        <f>IF(U356="snížená",N356,0)</f>
        <v>0</v>
      </c>
      <c r="BG356" s="139">
        <f>IF(U356="zákl. přenesená",N356,0)</f>
        <v>0</v>
      </c>
      <c r="BH356" s="139">
        <f>IF(U356="sníž. přenesená",N356,0)</f>
        <v>0</v>
      </c>
      <c r="BI356" s="139">
        <f>IF(U356="nulová",N356,0)</f>
        <v>0</v>
      </c>
      <c r="BJ356" s="23" t="s">
        <v>25</v>
      </c>
      <c r="BK356" s="139">
        <f>ROUND(L356*K356,2)</f>
        <v>0</v>
      </c>
      <c r="BL356" s="23" t="s">
        <v>261</v>
      </c>
      <c r="BM356" s="23" t="s">
        <v>657</v>
      </c>
    </row>
    <row r="357" s="11" customFormat="1" ht="16.5" customHeight="1">
      <c r="B357" s="236"/>
      <c r="C357" s="237"/>
      <c r="D357" s="237"/>
      <c r="E357" s="238" t="s">
        <v>23</v>
      </c>
      <c r="F357" s="255" t="s">
        <v>653</v>
      </c>
      <c r="G357" s="256"/>
      <c r="H357" s="256"/>
      <c r="I357" s="256"/>
      <c r="J357" s="237"/>
      <c r="K357" s="240">
        <v>63</v>
      </c>
      <c r="L357" s="237"/>
      <c r="M357" s="237"/>
      <c r="N357" s="237"/>
      <c r="O357" s="237"/>
      <c r="P357" s="237"/>
      <c r="Q357" s="237"/>
      <c r="R357" s="241"/>
      <c r="T357" s="242"/>
      <c r="U357" s="237"/>
      <c r="V357" s="237"/>
      <c r="W357" s="237"/>
      <c r="X357" s="237"/>
      <c r="Y357" s="237"/>
      <c r="Z357" s="237"/>
      <c r="AA357" s="243"/>
      <c r="AT357" s="244" t="s">
        <v>170</v>
      </c>
      <c r="AU357" s="244" t="s">
        <v>106</v>
      </c>
      <c r="AV357" s="11" t="s">
        <v>106</v>
      </c>
      <c r="AW357" s="11" t="s">
        <v>40</v>
      </c>
      <c r="AX357" s="11" t="s">
        <v>25</v>
      </c>
      <c r="AY357" s="244" t="s">
        <v>162</v>
      </c>
    </row>
    <row r="358" s="1" customFormat="1" ht="25.5" customHeight="1">
      <c r="B358" s="47"/>
      <c r="C358" s="257" t="s">
        <v>658</v>
      </c>
      <c r="D358" s="257" t="s">
        <v>222</v>
      </c>
      <c r="E358" s="258" t="s">
        <v>659</v>
      </c>
      <c r="F358" s="259" t="s">
        <v>660</v>
      </c>
      <c r="G358" s="259"/>
      <c r="H358" s="259"/>
      <c r="I358" s="259"/>
      <c r="J358" s="260" t="s">
        <v>166</v>
      </c>
      <c r="K358" s="261">
        <v>69.299999999999997</v>
      </c>
      <c r="L358" s="262">
        <v>0</v>
      </c>
      <c r="M358" s="263"/>
      <c r="N358" s="264">
        <f>ROUND(L358*K358,2)</f>
        <v>0</v>
      </c>
      <c r="O358" s="223"/>
      <c r="P358" s="223"/>
      <c r="Q358" s="223"/>
      <c r="R358" s="49"/>
      <c r="T358" s="224" t="s">
        <v>23</v>
      </c>
      <c r="U358" s="57" t="s">
        <v>48</v>
      </c>
      <c r="V358" s="48"/>
      <c r="W358" s="225">
        <f>V358*K358</f>
        <v>0</v>
      </c>
      <c r="X358" s="225">
        <v>0.0033999999999999998</v>
      </c>
      <c r="Y358" s="225">
        <f>X358*K358</f>
        <v>0.23561999999999997</v>
      </c>
      <c r="Z358" s="225">
        <v>0</v>
      </c>
      <c r="AA358" s="226">
        <f>Z358*K358</f>
        <v>0</v>
      </c>
      <c r="AR358" s="23" t="s">
        <v>347</v>
      </c>
      <c r="AT358" s="23" t="s">
        <v>222</v>
      </c>
      <c r="AU358" s="23" t="s">
        <v>106</v>
      </c>
      <c r="AY358" s="23" t="s">
        <v>162</v>
      </c>
      <c r="BE358" s="139">
        <f>IF(U358="základní",N358,0)</f>
        <v>0</v>
      </c>
      <c r="BF358" s="139">
        <f>IF(U358="snížená",N358,0)</f>
        <v>0</v>
      </c>
      <c r="BG358" s="139">
        <f>IF(U358="zákl. přenesená",N358,0)</f>
        <v>0</v>
      </c>
      <c r="BH358" s="139">
        <f>IF(U358="sníž. přenesená",N358,0)</f>
        <v>0</v>
      </c>
      <c r="BI358" s="139">
        <f>IF(U358="nulová",N358,0)</f>
        <v>0</v>
      </c>
      <c r="BJ358" s="23" t="s">
        <v>25</v>
      </c>
      <c r="BK358" s="139">
        <f>ROUND(L358*K358,2)</f>
        <v>0</v>
      </c>
      <c r="BL358" s="23" t="s">
        <v>261</v>
      </c>
      <c r="BM358" s="23" t="s">
        <v>661</v>
      </c>
    </row>
    <row r="359" s="1" customFormat="1" ht="16.5" customHeight="1">
      <c r="B359" s="47"/>
      <c r="C359" s="216" t="s">
        <v>662</v>
      </c>
      <c r="D359" s="216" t="s">
        <v>163</v>
      </c>
      <c r="E359" s="217" t="s">
        <v>663</v>
      </c>
      <c r="F359" s="218" t="s">
        <v>664</v>
      </c>
      <c r="G359" s="218"/>
      <c r="H359" s="218"/>
      <c r="I359" s="218"/>
      <c r="J359" s="219" t="s">
        <v>345</v>
      </c>
      <c r="K359" s="220">
        <v>32.079999999999998</v>
      </c>
      <c r="L359" s="221">
        <v>0</v>
      </c>
      <c r="M359" s="222"/>
      <c r="N359" s="223">
        <f>ROUND(L359*K359,2)</f>
        <v>0</v>
      </c>
      <c r="O359" s="223"/>
      <c r="P359" s="223"/>
      <c r="Q359" s="223"/>
      <c r="R359" s="49"/>
      <c r="T359" s="224" t="s">
        <v>23</v>
      </c>
      <c r="U359" s="57" t="s">
        <v>48</v>
      </c>
      <c r="V359" s="48"/>
      <c r="W359" s="225">
        <f>V359*K359</f>
        <v>0</v>
      </c>
      <c r="X359" s="225">
        <v>1.0000000000000001E-05</v>
      </c>
      <c r="Y359" s="225">
        <f>X359*K359</f>
        <v>0.00032079999999999999</v>
      </c>
      <c r="Z359" s="225">
        <v>0</v>
      </c>
      <c r="AA359" s="226">
        <f>Z359*K359</f>
        <v>0</v>
      </c>
      <c r="AR359" s="23" t="s">
        <v>261</v>
      </c>
      <c r="AT359" s="23" t="s">
        <v>163</v>
      </c>
      <c r="AU359" s="23" t="s">
        <v>106</v>
      </c>
      <c r="AY359" s="23" t="s">
        <v>162</v>
      </c>
      <c r="BE359" s="139">
        <f>IF(U359="základní",N359,0)</f>
        <v>0</v>
      </c>
      <c r="BF359" s="139">
        <f>IF(U359="snížená",N359,0)</f>
        <v>0</v>
      </c>
      <c r="BG359" s="139">
        <f>IF(U359="zákl. přenesená",N359,0)</f>
        <v>0</v>
      </c>
      <c r="BH359" s="139">
        <f>IF(U359="sníž. přenesená",N359,0)</f>
        <v>0</v>
      </c>
      <c r="BI359" s="139">
        <f>IF(U359="nulová",N359,0)</f>
        <v>0</v>
      </c>
      <c r="BJ359" s="23" t="s">
        <v>25</v>
      </c>
      <c r="BK359" s="139">
        <f>ROUND(L359*K359,2)</f>
        <v>0</v>
      </c>
      <c r="BL359" s="23" t="s">
        <v>261</v>
      </c>
      <c r="BM359" s="23" t="s">
        <v>665</v>
      </c>
    </row>
    <row r="360" s="10" customFormat="1" ht="16.5" customHeight="1">
      <c r="B360" s="227"/>
      <c r="C360" s="228"/>
      <c r="D360" s="228"/>
      <c r="E360" s="229" t="s">
        <v>23</v>
      </c>
      <c r="F360" s="230" t="s">
        <v>175</v>
      </c>
      <c r="G360" s="231"/>
      <c r="H360" s="231"/>
      <c r="I360" s="231"/>
      <c r="J360" s="228"/>
      <c r="K360" s="229" t="s">
        <v>23</v>
      </c>
      <c r="L360" s="228"/>
      <c r="M360" s="228"/>
      <c r="N360" s="228"/>
      <c r="O360" s="228"/>
      <c r="P360" s="228"/>
      <c r="Q360" s="228"/>
      <c r="R360" s="232"/>
      <c r="T360" s="233"/>
      <c r="U360" s="228"/>
      <c r="V360" s="228"/>
      <c r="W360" s="228"/>
      <c r="X360" s="228"/>
      <c r="Y360" s="228"/>
      <c r="Z360" s="228"/>
      <c r="AA360" s="234"/>
      <c r="AT360" s="235" t="s">
        <v>170</v>
      </c>
      <c r="AU360" s="235" t="s">
        <v>106</v>
      </c>
      <c r="AV360" s="10" t="s">
        <v>25</v>
      </c>
      <c r="AW360" s="10" t="s">
        <v>40</v>
      </c>
      <c r="AX360" s="10" t="s">
        <v>83</v>
      </c>
      <c r="AY360" s="235" t="s">
        <v>162</v>
      </c>
    </row>
    <row r="361" s="11" customFormat="1" ht="16.5" customHeight="1">
      <c r="B361" s="236"/>
      <c r="C361" s="237"/>
      <c r="D361" s="237"/>
      <c r="E361" s="238" t="s">
        <v>23</v>
      </c>
      <c r="F361" s="239" t="s">
        <v>666</v>
      </c>
      <c r="G361" s="237"/>
      <c r="H361" s="237"/>
      <c r="I361" s="237"/>
      <c r="J361" s="237"/>
      <c r="K361" s="240">
        <v>32.079999999999998</v>
      </c>
      <c r="L361" s="237"/>
      <c r="M361" s="237"/>
      <c r="N361" s="237"/>
      <c r="O361" s="237"/>
      <c r="P361" s="237"/>
      <c r="Q361" s="237"/>
      <c r="R361" s="241"/>
      <c r="T361" s="242"/>
      <c r="U361" s="237"/>
      <c r="V361" s="237"/>
      <c r="W361" s="237"/>
      <c r="X361" s="237"/>
      <c r="Y361" s="237"/>
      <c r="Z361" s="237"/>
      <c r="AA361" s="243"/>
      <c r="AT361" s="244" t="s">
        <v>170</v>
      </c>
      <c r="AU361" s="244" t="s">
        <v>106</v>
      </c>
      <c r="AV361" s="11" t="s">
        <v>106</v>
      </c>
      <c r="AW361" s="11" t="s">
        <v>40</v>
      </c>
      <c r="AX361" s="11" t="s">
        <v>25</v>
      </c>
      <c r="AY361" s="244" t="s">
        <v>162</v>
      </c>
    </row>
    <row r="362" s="1" customFormat="1" ht="16.5" customHeight="1">
      <c r="B362" s="47"/>
      <c r="C362" s="257" t="s">
        <v>667</v>
      </c>
      <c r="D362" s="257" t="s">
        <v>222</v>
      </c>
      <c r="E362" s="258" t="s">
        <v>668</v>
      </c>
      <c r="F362" s="259" t="s">
        <v>669</v>
      </c>
      <c r="G362" s="259"/>
      <c r="H362" s="259"/>
      <c r="I362" s="259"/>
      <c r="J362" s="260" t="s">
        <v>345</v>
      </c>
      <c r="K362" s="261">
        <v>33.683999999999997</v>
      </c>
      <c r="L362" s="262">
        <v>0</v>
      </c>
      <c r="M362" s="263"/>
      <c r="N362" s="264">
        <f>ROUND(L362*K362,2)</f>
        <v>0</v>
      </c>
      <c r="O362" s="223"/>
      <c r="P362" s="223"/>
      <c r="Q362" s="223"/>
      <c r="R362" s="49"/>
      <c r="T362" s="224" t="s">
        <v>23</v>
      </c>
      <c r="U362" s="57" t="s">
        <v>48</v>
      </c>
      <c r="V362" s="48"/>
      <c r="W362" s="225">
        <f>V362*K362</f>
        <v>0</v>
      </c>
      <c r="X362" s="225">
        <v>6.0000000000000002E-05</v>
      </c>
      <c r="Y362" s="225">
        <f>X362*K362</f>
        <v>0.00202104</v>
      </c>
      <c r="Z362" s="225">
        <v>0</v>
      </c>
      <c r="AA362" s="226">
        <f>Z362*K362</f>
        <v>0</v>
      </c>
      <c r="AR362" s="23" t="s">
        <v>347</v>
      </c>
      <c r="AT362" s="23" t="s">
        <v>222</v>
      </c>
      <c r="AU362" s="23" t="s">
        <v>106</v>
      </c>
      <c r="AY362" s="23" t="s">
        <v>162</v>
      </c>
      <c r="BE362" s="139">
        <f>IF(U362="základní",N362,0)</f>
        <v>0</v>
      </c>
      <c r="BF362" s="139">
        <f>IF(U362="snížená",N362,0)</f>
        <v>0</v>
      </c>
      <c r="BG362" s="139">
        <f>IF(U362="zákl. přenesená",N362,0)</f>
        <v>0</v>
      </c>
      <c r="BH362" s="139">
        <f>IF(U362="sníž. přenesená",N362,0)</f>
        <v>0</v>
      </c>
      <c r="BI362" s="139">
        <f>IF(U362="nulová",N362,0)</f>
        <v>0</v>
      </c>
      <c r="BJ362" s="23" t="s">
        <v>25</v>
      </c>
      <c r="BK362" s="139">
        <f>ROUND(L362*K362,2)</f>
        <v>0</v>
      </c>
      <c r="BL362" s="23" t="s">
        <v>261</v>
      </c>
      <c r="BM362" s="23" t="s">
        <v>670</v>
      </c>
    </row>
    <row r="363" s="1" customFormat="1" ht="25.5" customHeight="1">
      <c r="B363" s="47"/>
      <c r="C363" s="216" t="s">
        <v>671</v>
      </c>
      <c r="D363" s="216" t="s">
        <v>163</v>
      </c>
      <c r="E363" s="217" t="s">
        <v>672</v>
      </c>
      <c r="F363" s="218" t="s">
        <v>673</v>
      </c>
      <c r="G363" s="218"/>
      <c r="H363" s="218"/>
      <c r="I363" s="218"/>
      <c r="J363" s="219" t="s">
        <v>320</v>
      </c>
      <c r="K363" s="220">
        <v>0.55000000000000004</v>
      </c>
      <c r="L363" s="221">
        <v>0</v>
      </c>
      <c r="M363" s="222"/>
      <c r="N363" s="223">
        <f>ROUND(L363*K363,2)</f>
        <v>0</v>
      </c>
      <c r="O363" s="223"/>
      <c r="P363" s="223"/>
      <c r="Q363" s="223"/>
      <c r="R363" s="49"/>
      <c r="T363" s="224" t="s">
        <v>23</v>
      </c>
      <c r="U363" s="57" t="s">
        <v>48</v>
      </c>
      <c r="V363" s="48"/>
      <c r="W363" s="225">
        <f>V363*K363</f>
        <v>0</v>
      </c>
      <c r="X363" s="225">
        <v>0</v>
      </c>
      <c r="Y363" s="225">
        <f>X363*K363</f>
        <v>0</v>
      </c>
      <c r="Z363" s="225">
        <v>0</v>
      </c>
      <c r="AA363" s="226">
        <f>Z363*K363</f>
        <v>0</v>
      </c>
      <c r="AR363" s="23" t="s">
        <v>261</v>
      </c>
      <c r="AT363" s="23" t="s">
        <v>163</v>
      </c>
      <c r="AU363" s="23" t="s">
        <v>106</v>
      </c>
      <c r="AY363" s="23" t="s">
        <v>162</v>
      </c>
      <c r="BE363" s="139">
        <f>IF(U363="základní",N363,0)</f>
        <v>0</v>
      </c>
      <c r="BF363" s="139">
        <f>IF(U363="snížená",N363,0)</f>
        <v>0</v>
      </c>
      <c r="BG363" s="139">
        <f>IF(U363="zákl. přenesená",N363,0)</f>
        <v>0</v>
      </c>
      <c r="BH363" s="139">
        <f>IF(U363="sníž. přenesená",N363,0)</f>
        <v>0</v>
      </c>
      <c r="BI363" s="139">
        <f>IF(U363="nulová",N363,0)</f>
        <v>0</v>
      </c>
      <c r="BJ363" s="23" t="s">
        <v>25</v>
      </c>
      <c r="BK363" s="139">
        <f>ROUND(L363*K363,2)</f>
        <v>0</v>
      </c>
      <c r="BL363" s="23" t="s">
        <v>261</v>
      </c>
      <c r="BM363" s="23" t="s">
        <v>674</v>
      </c>
    </row>
    <row r="364" s="9" customFormat="1" ht="29.88" customHeight="1">
      <c r="B364" s="202"/>
      <c r="C364" s="203"/>
      <c r="D364" s="213" t="s">
        <v>134</v>
      </c>
      <c r="E364" s="213"/>
      <c r="F364" s="213"/>
      <c r="G364" s="213"/>
      <c r="H364" s="213"/>
      <c r="I364" s="213"/>
      <c r="J364" s="213"/>
      <c r="K364" s="213"/>
      <c r="L364" s="213"/>
      <c r="M364" s="213"/>
      <c r="N364" s="265">
        <f>BK364</f>
        <v>0</v>
      </c>
      <c r="O364" s="266"/>
      <c r="P364" s="266"/>
      <c r="Q364" s="266"/>
      <c r="R364" s="206"/>
      <c r="T364" s="207"/>
      <c r="U364" s="203"/>
      <c r="V364" s="203"/>
      <c r="W364" s="208">
        <f>SUM(W365:W378)</f>
        <v>0</v>
      </c>
      <c r="X364" s="203"/>
      <c r="Y364" s="208">
        <f>SUM(Y365:Y378)</f>
        <v>0.040608000000000005</v>
      </c>
      <c r="Z364" s="203"/>
      <c r="AA364" s="209">
        <f>SUM(AA365:AA378)</f>
        <v>0</v>
      </c>
      <c r="AR364" s="210" t="s">
        <v>106</v>
      </c>
      <c r="AT364" s="211" t="s">
        <v>82</v>
      </c>
      <c r="AU364" s="211" t="s">
        <v>25</v>
      </c>
      <c r="AY364" s="210" t="s">
        <v>162</v>
      </c>
      <c r="BK364" s="212">
        <f>SUM(BK365:BK378)</f>
        <v>0</v>
      </c>
    </row>
    <row r="365" s="1" customFormat="1" ht="38.25" customHeight="1">
      <c r="B365" s="47"/>
      <c r="C365" s="216" t="s">
        <v>675</v>
      </c>
      <c r="D365" s="216" t="s">
        <v>163</v>
      </c>
      <c r="E365" s="217" t="s">
        <v>676</v>
      </c>
      <c r="F365" s="218" t="s">
        <v>677</v>
      </c>
      <c r="G365" s="218"/>
      <c r="H365" s="218"/>
      <c r="I365" s="218"/>
      <c r="J365" s="219" t="s">
        <v>166</v>
      </c>
      <c r="K365" s="220">
        <v>2.7000000000000002</v>
      </c>
      <c r="L365" s="221">
        <v>0</v>
      </c>
      <c r="M365" s="222"/>
      <c r="N365" s="223">
        <f>ROUND(L365*K365,2)</f>
        <v>0</v>
      </c>
      <c r="O365" s="223"/>
      <c r="P365" s="223"/>
      <c r="Q365" s="223"/>
      <c r="R365" s="49"/>
      <c r="T365" s="224" t="s">
        <v>23</v>
      </c>
      <c r="U365" s="57" t="s">
        <v>48</v>
      </c>
      <c r="V365" s="48"/>
      <c r="W365" s="225">
        <f>V365*K365</f>
        <v>0</v>
      </c>
      <c r="X365" s="225">
        <v>0.0030000000000000001</v>
      </c>
      <c r="Y365" s="225">
        <f>X365*K365</f>
        <v>0.0081000000000000013</v>
      </c>
      <c r="Z365" s="225">
        <v>0</v>
      </c>
      <c r="AA365" s="226">
        <f>Z365*K365</f>
        <v>0</v>
      </c>
      <c r="AR365" s="23" t="s">
        <v>261</v>
      </c>
      <c r="AT365" s="23" t="s">
        <v>163</v>
      </c>
      <c r="AU365" s="23" t="s">
        <v>106</v>
      </c>
      <c r="AY365" s="23" t="s">
        <v>162</v>
      </c>
      <c r="BE365" s="139">
        <f>IF(U365="základní",N365,0)</f>
        <v>0</v>
      </c>
      <c r="BF365" s="139">
        <f>IF(U365="snížená",N365,0)</f>
        <v>0</v>
      </c>
      <c r="BG365" s="139">
        <f>IF(U365="zákl. přenesená",N365,0)</f>
        <v>0</v>
      </c>
      <c r="BH365" s="139">
        <f>IF(U365="sníž. přenesená",N365,0)</f>
        <v>0</v>
      </c>
      <c r="BI365" s="139">
        <f>IF(U365="nulová",N365,0)</f>
        <v>0</v>
      </c>
      <c r="BJ365" s="23" t="s">
        <v>25</v>
      </c>
      <c r="BK365" s="139">
        <f>ROUND(L365*K365,2)</f>
        <v>0</v>
      </c>
      <c r="BL365" s="23" t="s">
        <v>261</v>
      </c>
      <c r="BM365" s="23" t="s">
        <v>678</v>
      </c>
    </row>
    <row r="366" s="10" customFormat="1" ht="16.5" customHeight="1">
      <c r="B366" s="227"/>
      <c r="C366" s="228"/>
      <c r="D366" s="228"/>
      <c r="E366" s="229" t="s">
        <v>23</v>
      </c>
      <c r="F366" s="230" t="s">
        <v>175</v>
      </c>
      <c r="G366" s="231"/>
      <c r="H366" s="231"/>
      <c r="I366" s="231"/>
      <c r="J366" s="228"/>
      <c r="K366" s="229" t="s">
        <v>23</v>
      </c>
      <c r="L366" s="228"/>
      <c r="M366" s="228"/>
      <c r="N366" s="228"/>
      <c r="O366" s="228"/>
      <c r="P366" s="228"/>
      <c r="Q366" s="228"/>
      <c r="R366" s="232"/>
      <c r="T366" s="233"/>
      <c r="U366" s="228"/>
      <c r="V366" s="228"/>
      <c r="W366" s="228"/>
      <c r="X366" s="228"/>
      <c r="Y366" s="228"/>
      <c r="Z366" s="228"/>
      <c r="AA366" s="234"/>
      <c r="AT366" s="235" t="s">
        <v>170</v>
      </c>
      <c r="AU366" s="235" t="s">
        <v>106</v>
      </c>
      <c r="AV366" s="10" t="s">
        <v>25</v>
      </c>
      <c r="AW366" s="10" t="s">
        <v>40</v>
      </c>
      <c r="AX366" s="10" t="s">
        <v>83</v>
      </c>
      <c r="AY366" s="235" t="s">
        <v>162</v>
      </c>
    </row>
    <row r="367" s="11" customFormat="1" ht="16.5" customHeight="1">
      <c r="B367" s="236"/>
      <c r="C367" s="237"/>
      <c r="D367" s="237"/>
      <c r="E367" s="238" t="s">
        <v>23</v>
      </c>
      <c r="F367" s="239" t="s">
        <v>204</v>
      </c>
      <c r="G367" s="237"/>
      <c r="H367" s="237"/>
      <c r="I367" s="237"/>
      <c r="J367" s="237"/>
      <c r="K367" s="240">
        <v>2.7000000000000002</v>
      </c>
      <c r="L367" s="237"/>
      <c r="M367" s="237"/>
      <c r="N367" s="237"/>
      <c r="O367" s="237"/>
      <c r="P367" s="237"/>
      <c r="Q367" s="237"/>
      <c r="R367" s="241"/>
      <c r="T367" s="242"/>
      <c r="U367" s="237"/>
      <c r="V367" s="237"/>
      <c r="W367" s="237"/>
      <c r="X367" s="237"/>
      <c r="Y367" s="237"/>
      <c r="Z367" s="237"/>
      <c r="AA367" s="243"/>
      <c r="AT367" s="244" t="s">
        <v>170</v>
      </c>
      <c r="AU367" s="244" t="s">
        <v>106</v>
      </c>
      <c r="AV367" s="11" t="s">
        <v>106</v>
      </c>
      <c r="AW367" s="11" t="s">
        <v>40</v>
      </c>
      <c r="AX367" s="11" t="s">
        <v>25</v>
      </c>
      <c r="AY367" s="244" t="s">
        <v>162</v>
      </c>
    </row>
    <row r="368" s="1" customFormat="1" ht="25.5" customHeight="1">
      <c r="B368" s="47"/>
      <c r="C368" s="257" t="s">
        <v>679</v>
      </c>
      <c r="D368" s="257" t="s">
        <v>222</v>
      </c>
      <c r="E368" s="258" t="s">
        <v>680</v>
      </c>
      <c r="F368" s="259" t="s">
        <v>681</v>
      </c>
      <c r="G368" s="259"/>
      <c r="H368" s="259"/>
      <c r="I368" s="259"/>
      <c r="J368" s="260" t="s">
        <v>166</v>
      </c>
      <c r="K368" s="261">
        <v>2.9700000000000002</v>
      </c>
      <c r="L368" s="262">
        <v>0</v>
      </c>
      <c r="M368" s="263"/>
      <c r="N368" s="264">
        <f>ROUND(L368*K368,2)</f>
        <v>0</v>
      </c>
      <c r="O368" s="223"/>
      <c r="P368" s="223"/>
      <c r="Q368" s="223"/>
      <c r="R368" s="49"/>
      <c r="T368" s="224" t="s">
        <v>23</v>
      </c>
      <c r="U368" s="57" t="s">
        <v>48</v>
      </c>
      <c r="V368" s="48"/>
      <c r="W368" s="225">
        <f>V368*K368</f>
        <v>0</v>
      </c>
      <c r="X368" s="225">
        <v>0.0097999999999999997</v>
      </c>
      <c r="Y368" s="225">
        <f>X368*K368</f>
        <v>0.029106</v>
      </c>
      <c r="Z368" s="225">
        <v>0</v>
      </c>
      <c r="AA368" s="226">
        <f>Z368*K368</f>
        <v>0</v>
      </c>
      <c r="AR368" s="23" t="s">
        <v>347</v>
      </c>
      <c r="AT368" s="23" t="s">
        <v>222</v>
      </c>
      <c r="AU368" s="23" t="s">
        <v>106</v>
      </c>
      <c r="AY368" s="23" t="s">
        <v>162</v>
      </c>
      <c r="BE368" s="139">
        <f>IF(U368="základní",N368,0)</f>
        <v>0</v>
      </c>
      <c r="BF368" s="139">
        <f>IF(U368="snížená",N368,0)</f>
        <v>0</v>
      </c>
      <c r="BG368" s="139">
        <f>IF(U368="zákl. přenesená",N368,0)</f>
        <v>0</v>
      </c>
      <c r="BH368" s="139">
        <f>IF(U368="sníž. přenesená",N368,0)</f>
        <v>0</v>
      </c>
      <c r="BI368" s="139">
        <f>IF(U368="nulová",N368,0)</f>
        <v>0</v>
      </c>
      <c r="BJ368" s="23" t="s">
        <v>25</v>
      </c>
      <c r="BK368" s="139">
        <f>ROUND(L368*K368,2)</f>
        <v>0</v>
      </c>
      <c r="BL368" s="23" t="s">
        <v>261</v>
      </c>
      <c r="BM368" s="23" t="s">
        <v>682</v>
      </c>
    </row>
    <row r="369" s="1" customFormat="1" ht="25.5" customHeight="1">
      <c r="B369" s="47"/>
      <c r="C369" s="216" t="s">
        <v>683</v>
      </c>
      <c r="D369" s="216" t="s">
        <v>163</v>
      </c>
      <c r="E369" s="217" t="s">
        <v>684</v>
      </c>
      <c r="F369" s="218" t="s">
        <v>685</v>
      </c>
      <c r="G369" s="218"/>
      <c r="H369" s="218"/>
      <c r="I369" s="218"/>
      <c r="J369" s="219" t="s">
        <v>166</v>
      </c>
      <c r="K369" s="220">
        <v>2.7000000000000002</v>
      </c>
      <c r="L369" s="221">
        <v>0</v>
      </c>
      <c r="M369" s="222"/>
      <c r="N369" s="223">
        <f>ROUND(L369*K369,2)</f>
        <v>0</v>
      </c>
      <c r="O369" s="223"/>
      <c r="P369" s="223"/>
      <c r="Q369" s="223"/>
      <c r="R369" s="49"/>
      <c r="T369" s="224" t="s">
        <v>23</v>
      </c>
      <c r="U369" s="57" t="s">
        <v>48</v>
      </c>
      <c r="V369" s="48"/>
      <c r="W369" s="225">
        <f>V369*K369</f>
        <v>0</v>
      </c>
      <c r="X369" s="225">
        <v>0</v>
      </c>
      <c r="Y369" s="225">
        <f>X369*K369</f>
        <v>0</v>
      </c>
      <c r="Z369" s="225">
        <v>0</v>
      </c>
      <c r="AA369" s="226">
        <f>Z369*K369</f>
        <v>0</v>
      </c>
      <c r="AR369" s="23" t="s">
        <v>261</v>
      </c>
      <c r="AT369" s="23" t="s">
        <v>163</v>
      </c>
      <c r="AU369" s="23" t="s">
        <v>106</v>
      </c>
      <c r="AY369" s="23" t="s">
        <v>162</v>
      </c>
      <c r="BE369" s="139">
        <f>IF(U369="základní",N369,0)</f>
        <v>0</v>
      </c>
      <c r="BF369" s="139">
        <f>IF(U369="snížená",N369,0)</f>
        <v>0</v>
      </c>
      <c r="BG369" s="139">
        <f>IF(U369="zákl. přenesená",N369,0)</f>
        <v>0</v>
      </c>
      <c r="BH369" s="139">
        <f>IF(U369="sníž. přenesená",N369,0)</f>
        <v>0</v>
      </c>
      <c r="BI369" s="139">
        <f>IF(U369="nulová",N369,0)</f>
        <v>0</v>
      </c>
      <c r="BJ369" s="23" t="s">
        <v>25</v>
      </c>
      <c r="BK369" s="139">
        <f>ROUND(L369*K369,2)</f>
        <v>0</v>
      </c>
      <c r="BL369" s="23" t="s">
        <v>261</v>
      </c>
      <c r="BM369" s="23" t="s">
        <v>686</v>
      </c>
    </row>
    <row r="370" s="1" customFormat="1" ht="25.5" customHeight="1">
      <c r="B370" s="47"/>
      <c r="C370" s="216" t="s">
        <v>687</v>
      </c>
      <c r="D370" s="216" t="s">
        <v>163</v>
      </c>
      <c r="E370" s="217" t="s">
        <v>688</v>
      </c>
      <c r="F370" s="218" t="s">
        <v>689</v>
      </c>
      <c r="G370" s="218"/>
      <c r="H370" s="218"/>
      <c r="I370" s="218"/>
      <c r="J370" s="219" t="s">
        <v>166</v>
      </c>
      <c r="K370" s="220">
        <v>2.7000000000000002</v>
      </c>
      <c r="L370" s="221">
        <v>0</v>
      </c>
      <c r="M370" s="222"/>
      <c r="N370" s="223">
        <f>ROUND(L370*K370,2)</f>
        <v>0</v>
      </c>
      <c r="O370" s="223"/>
      <c r="P370" s="223"/>
      <c r="Q370" s="223"/>
      <c r="R370" s="49"/>
      <c r="T370" s="224" t="s">
        <v>23</v>
      </c>
      <c r="U370" s="57" t="s">
        <v>48</v>
      </c>
      <c r="V370" s="48"/>
      <c r="W370" s="225">
        <f>V370*K370</f>
        <v>0</v>
      </c>
      <c r="X370" s="225">
        <v>0.00027</v>
      </c>
      <c r="Y370" s="225">
        <f>X370*K370</f>
        <v>0.00072900000000000005</v>
      </c>
      <c r="Z370" s="225">
        <v>0</v>
      </c>
      <c r="AA370" s="226">
        <f>Z370*K370</f>
        <v>0</v>
      </c>
      <c r="AR370" s="23" t="s">
        <v>261</v>
      </c>
      <c r="AT370" s="23" t="s">
        <v>163</v>
      </c>
      <c r="AU370" s="23" t="s">
        <v>106</v>
      </c>
      <c r="AY370" s="23" t="s">
        <v>162</v>
      </c>
      <c r="BE370" s="139">
        <f>IF(U370="základní",N370,0)</f>
        <v>0</v>
      </c>
      <c r="BF370" s="139">
        <f>IF(U370="snížená",N370,0)</f>
        <v>0</v>
      </c>
      <c r="BG370" s="139">
        <f>IF(U370="zákl. přenesená",N370,0)</f>
        <v>0</v>
      </c>
      <c r="BH370" s="139">
        <f>IF(U370="sníž. přenesená",N370,0)</f>
        <v>0</v>
      </c>
      <c r="BI370" s="139">
        <f>IF(U370="nulová",N370,0)</f>
        <v>0</v>
      </c>
      <c r="BJ370" s="23" t="s">
        <v>25</v>
      </c>
      <c r="BK370" s="139">
        <f>ROUND(L370*K370,2)</f>
        <v>0</v>
      </c>
      <c r="BL370" s="23" t="s">
        <v>261</v>
      </c>
      <c r="BM370" s="23" t="s">
        <v>690</v>
      </c>
    </row>
    <row r="371" s="1" customFormat="1" ht="25.5" customHeight="1">
      <c r="B371" s="47"/>
      <c r="C371" s="216" t="s">
        <v>691</v>
      </c>
      <c r="D371" s="216" t="s">
        <v>163</v>
      </c>
      <c r="E371" s="217" t="s">
        <v>692</v>
      </c>
      <c r="F371" s="218" t="s">
        <v>693</v>
      </c>
      <c r="G371" s="218"/>
      <c r="H371" s="218"/>
      <c r="I371" s="218"/>
      <c r="J371" s="219" t="s">
        <v>345</v>
      </c>
      <c r="K371" s="220">
        <v>4.5</v>
      </c>
      <c r="L371" s="221">
        <v>0</v>
      </c>
      <c r="M371" s="222"/>
      <c r="N371" s="223">
        <f>ROUND(L371*K371,2)</f>
        <v>0</v>
      </c>
      <c r="O371" s="223"/>
      <c r="P371" s="223"/>
      <c r="Q371" s="223"/>
      <c r="R371" s="49"/>
      <c r="T371" s="224" t="s">
        <v>23</v>
      </c>
      <c r="U371" s="57" t="s">
        <v>48</v>
      </c>
      <c r="V371" s="48"/>
      <c r="W371" s="225">
        <f>V371*K371</f>
        <v>0</v>
      </c>
      <c r="X371" s="225">
        <v>0.00031</v>
      </c>
      <c r="Y371" s="225">
        <f>X371*K371</f>
        <v>0.001395</v>
      </c>
      <c r="Z371" s="225">
        <v>0</v>
      </c>
      <c r="AA371" s="226">
        <f>Z371*K371</f>
        <v>0</v>
      </c>
      <c r="AR371" s="23" t="s">
        <v>261</v>
      </c>
      <c r="AT371" s="23" t="s">
        <v>163</v>
      </c>
      <c r="AU371" s="23" t="s">
        <v>106</v>
      </c>
      <c r="AY371" s="23" t="s">
        <v>162</v>
      </c>
      <c r="BE371" s="139">
        <f>IF(U371="základní",N371,0)</f>
        <v>0</v>
      </c>
      <c r="BF371" s="139">
        <f>IF(U371="snížená",N371,0)</f>
        <v>0</v>
      </c>
      <c r="BG371" s="139">
        <f>IF(U371="zákl. přenesená",N371,0)</f>
        <v>0</v>
      </c>
      <c r="BH371" s="139">
        <f>IF(U371="sníž. přenesená",N371,0)</f>
        <v>0</v>
      </c>
      <c r="BI371" s="139">
        <f>IF(U371="nulová",N371,0)</f>
        <v>0</v>
      </c>
      <c r="BJ371" s="23" t="s">
        <v>25</v>
      </c>
      <c r="BK371" s="139">
        <f>ROUND(L371*K371,2)</f>
        <v>0</v>
      </c>
      <c r="BL371" s="23" t="s">
        <v>261</v>
      </c>
      <c r="BM371" s="23" t="s">
        <v>694</v>
      </c>
    </row>
    <row r="372" s="11" customFormat="1" ht="16.5" customHeight="1">
      <c r="B372" s="236"/>
      <c r="C372" s="237"/>
      <c r="D372" s="237"/>
      <c r="E372" s="238" t="s">
        <v>23</v>
      </c>
      <c r="F372" s="255" t="s">
        <v>695</v>
      </c>
      <c r="G372" s="256"/>
      <c r="H372" s="256"/>
      <c r="I372" s="256"/>
      <c r="J372" s="237"/>
      <c r="K372" s="240">
        <v>4.5</v>
      </c>
      <c r="L372" s="237"/>
      <c r="M372" s="237"/>
      <c r="N372" s="237"/>
      <c r="O372" s="237"/>
      <c r="P372" s="237"/>
      <c r="Q372" s="237"/>
      <c r="R372" s="241"/>
      <c r="T372" s="242"/>
      <c r="U372" s="237"/>
      <c r="V372" s="237"/>
      <c r="W372" s="237"/>
      <c r="X372" s="237"/>
      <c r="Y372" s="237"/>
      <c r="Z372" s="237"/>
      <c r="AA372" s="243"/>
      <c r="AT372" s="244" t="s">
        <v>170</v>
      </c>
      <c r="AU372" s="244" t="s">
        <v>106</v>
      </c>
      <c r="AV372" s="11" t="s">
        <v>106</v>
      </c>
      <c r="AW372" s="11" t="s">
        <v>40</v>
      </c>
      <c r="AX372" s="11" t="s">
        <v>25</v>
      </c>
      <c r="AY372" s="244" t="s">
        <v>162</v>
      </c>
    </row>
    <row r="373" s="1" customFormat="1" ht="25.5" customHeight="1">
      <c r="B373" s="47"/>
      <c r="C373" s="216" t="s">
        <v>696</v>
      </c>
      <c r="D373" s="216" t="s">
        <v>163</v>
      </c>
      <c r="E373" s="217" t="s">
        <v>697</v>
      </c>
      <c r="F373" s="218" t="s">
        <v>698</v>
      </c>
      <c r="G373" s="218"/>
      <c r="H373" s="218"/>
      <c r="I373" s="218"/>
      <c r="J373" s="219" t="s">
        <v>345</v>
      </c>
      <c r="K373" s="220">
        <v>1.8</v>
      </c>
      <c r="L373" s="221">
        <v>0</v>
      </c>
      <c r="M373" s="222"/>
      <c r="N373" s="223">
        <f>ROUND(L373*K373,2)</f>
        <v>0</v>
      </c>
      <c r="O373" s="223"/>
      <c r="P373" s="223"/>
      <c r="Q373" s="223"/>
      <c r="R373" s="49"/>
      <c r="T373" s="224" t="s">
        <v>23</v>
      </c>
      <c r="U373" s="57" t="s">
        <v>48</v>
      </c>
      <c r="V373" s="48"/>
      <c r="W373" s="225">
        <f>V373*K373</f>
        <v>0</v>
      </c>
      <c r="X373" s="225">
        <v>0.00025999999999999998</v>
      </c>
      <c r="Y373" s="225">
        <f>X373*K373</f>
        <v>0.00046799999999999999</v>
      </c>
      <c r="Z373" s="225">
        <v>0</v>
      </c>
      <c r="AA373" s="226">
        <f>Z373*K373</f>
        <v>0</v>
      </c>
      <c r="AR373" s="23" t="s">
        <v>261</v>
      </c>
      <c r="AT373" s="23" t="s">
        <v>163</v>
      </c>
      <c r="AU373" s="23" t="s">
        <v>106</v>
      </c>
      <c r="AY373" s="23" t="s">
        <v>162</v>
      </c>
      <c r="BE373" s="139">
        <f>IF(U373="základní",N373,0)</f>
        <v>0</v>
      </c>
      <c r="BF373" s="139">
        <f>IF(U373="snížená",N373,0)</f>
        <v>0</v>
      </c>
      <c r="BG373" s="139">
        <f>IF(U373="zákl. přenesená",N373,0)</f>
        <v>0</v>
      </c>
      <c r="BH373" s="139">
        <f>IF(U373="sníž. přenesená",N373,0)</f>
        <v>0</v>
      </c>
      <c r="BI373" s="139">
        <f>IF(U373="nulová",N373,0)</f>
        <v>0</v>
      </c>
      <c r="BJ373" s="23" t="s">
        <v>25</v>
      </c>
      <c r="BK373" s="139">
        <f>ROUND(L373*K373,2)</f>
        <v>0</v>
      </c>
      <c r="BL373" s="23" t="s">
        <v>261</v>
      </c>
      <c r="BM373" s="23" t="s">
        <v>699</v>
      </c>
    </row>
    <row r="374" s="11" customFormat="1" ht="16.5" customHeight="1">
      <c r="B374" s="236"/>
      <c r="C374" s="237"/>
      <c r="D374" s="237"/>
      <c r="E374" s="238" t="s">
        <v>23</v>
      </c>
      <c r="F374" s="255" t="s">
        <v>700</v>
      </c>
      <c r="G374" s="256"/>
      <c r="H374" s="256"/>
      <c r="I374" s="256"/>
      <c r="J374" s="237"/>
      <c r="K374" s="240">
        <v>1.8</v>
      </c>
      <c r="L374" s="237"/>
      <c r="M374" s="237"/>
      <c r="N374" s="237"/>
      <c r="O374" s="237"/>
      <c r="P374" s="237"/>
      <c r="Q374" s="237"/>
      <c r="R374" s="241"/>
      <c r="T374" s="242"/>
      <c r="U374" s="237"/>
      <c r="V374" s="237"/>
      <c r="W374" s="237"/>
      <c r="X374" s="237"/>
      <c r="Y374" s="237"/>
      <c r="Z374" s="237"/>
      <c r="AA374" s="243"/>
      <c r="AT374" s="244" t="s">
        <v>170</v>
      </c>
      <c r="AU374" s="244" t="s">
        <v>106</v>
      </c>
      <c r="AV374" s="11" t="s">
        <v>106</v>
      </c>
      <c r="AW374" s="11" t="s">
        <v>40</v>
      </c>
      <c r="AX374" s="11" t="s">
        <v>25</v>
      </c>
      <c r="AY374" s="244" t="s">
        <v>162</v>
      </c>
    </row>
    <row r="375" s="1" customFormat="1" ht="16.5" customHeight="1">
      <c r="B375" s="47"/>
      <c r="C375" s="216" t="s">
        <v>701</v>
      </c>
      <c r="D375" s="216" t="s">
        <v>163</v>
      </c>
      <c r="E375" s="217" t="s">
        <v>702</v>
      </c>
      <c r="F375" s="218" t="s">
        <v>703</v>
      </c>
      <c r="G375" s="218"/>
      <c r="H375" s="218"/>
      <c r="I375" s="218"/>
      <c r="J375" s="219" t="s">
        <v>166</v>
      </c>
      <c r="K375" s="220">
        <v>2.7000000000000002</v>
      </c>
      <c r="L375" s="221">
        <v>0</v>
      </c>
      <c r="M375" s="222"/>
      <c r="N375" s="223">
        <f>ROUND(L375*K375,2)</f>
        <v>0</v>
      </c>
      <c r="O375" s="223"/>
      <c r="P375" s="223"/>
      <c r="Q375" s="223"/>
      <c r="R375" s="49"/>
      <c r="T375" s="224" t="s">
        <v>23</v>
      </c>
      <c r="U375" s="57" t="s">
        <v>48</v>
      </c>
      <c r="V375" s="48"/>
      <c r="W375" s="225">
        <f>V375*K375</f>
        <v>0</v>
      </c>
      <c r="X375" s="225">
        <v>0.00029999999999999997</v>
      </c>
      <c r="Y375" s="225">
        <f>X375*K375</f>
        <v>0.00080999999999999996</v>
      </c>
      <c r="Z375" s="225">
        <v>0</v>
      </c>
      <c r="AA375" s="226">
        <f>Z375*K375</f>
        <v>0</v>
      </c>
      <c r="AR375" s="23" t="s">
        <v>261</v>
      </c>
      <c r="AT375" s="23" t="s">
        <v>163</v>
      </c>
      <c r="AU375" s="23" t="s">
        <v>106</v>
      </c>
      <c r="AY375" s="23" t="s">
        <v>162</v>
      </c>
      <c r="BE375" s="139">
        <f>IF(U375="základní",N375,0)</f>
        <v>0</v>
      </c>
      <c r="BF375" s="139">
        <f>IF(U375="snížená",N375,0)</f>
        <v>0</v>
      </c>
      <c r="BG375" s="139">
        <f>IF(U375="zákl. přenesená",N375,0)</f>
        <v>0</v>
      </c>
      <c r="BH375" s="139">
        <f>IF(U375="sníž. přenesená",N375,0)</f>
        <v>0</v>
      </c>
      <c r="BI375" s="139">
        <f>IF(U375="nulová",N375,0)</f>
        <v>0</v>
      </c>
      <c r="BJ375" s="23" t="s">
        <v>25</v>
      </c>
      <c r="BK375" s="139">
        <f>ROUND(L375*K375,2)</f>
        <v>0</v>
      </c>
      <c r="BL375" s="23" t="s">
        <v>261</v>
      </c>
      <c r="BM375" s="23" t="s">
        <v>704</v>
      </c>
    </row>
    <row r="376" s="10" customFormat="1" ht="16.5" customHeight="1">
      <c r="B376" s="227"/>
      <c r="C376" s="228"/>
      <c r="D376" s="228"/>
      <c r="E376" s="229" t="s">
        <v>23</v>
      </c>
      <c r="F376" s="230" t="s">
        <v>175</v>
      </c>
      <c r="G376" s="231"/>
      <c r="H376" s="231"/>
      <c r="I376" s="231"/>
      <c r="J376" s="228"/>
      <c r="K376" s="229" t="s">
        <v>23</v>
      </c>
      <c r="L376" s="228"/>
      <c r="M376" s="228"/>
      <c r="N376" s="228"/>
      <c r="O376" s="228"/>
      <c r="P376" s="228"/>
      <c r="Q376" s="228"/>
      <c r="R376" s="232"/>
      <c r="T376" s="233"/>
      <c r="U376" s="228"/>
      <c r="V376" s="228"/>
      <c r="W376" s="228"/>
      <c r="X376" s="228"/>
      <c r="Y376" s="228"/>
      <c r="Z376" s="228"/>
      <c r="AA376" s="234"/>
      <c r="AT376" s="235" t="s">
        <v>170</v>
      </c>
      <c r="AU376" s="235" t="s">
        <v>106</v>
      </c>
      <c r="AV376" s="10" t="s">
        <v>25</v>
      </c>
      <c r="AW376" s="10" t="s">
        <v>40</v>
      </c>
      <c r="AX376" s="10" t="s">
        <v>83</v>
      </c>
      <c r="AY376" s="235" t="s">
        <v>162</v>
      </c>
    </row>
    <row r="377" s="11" customFormat="1" ht="16.5" customHeight="1">
      <c r="B377" s="236"/>
      <c r="C377" s="237"/>
      <c r="D377" s="237"/>
      <c r="E377" s="238" t="s">
        <v>23</v>
      </c>
      <c r="F377" s="239" t="s">
        <v>204</v>
      </c>
      <c r="G377" s="237"/>
      <c r="H377" s="237"/>
      <c r="I377" s="237"/>
      <c r="J377" s="237"/>
      <c r="K377" s="240">
        <v>2.7000000000000002</v>
      </c>
      <c r="L377" s="237"/>
      <c r="M377" s="237"/>
      <c r="N377" s="237"/>
      <c r="O377" s="237"/>
      <c r="P377" s="237"/>
      <c r="Q377" s="237"/>
      <c r="R377" s="241"/>
      <c r="T377" s="242"/>
      <c r="U377" s="237"/>
      <c r="V377" s="237"/>
      <c r="W377" s="237"/>
      <c r="X377" s="237"/>
      <c r="Y377" s="237"/>
      <c r="Z377" s="237"/>
      <c r="AA377" s="243"/>
      <c r="AT377" s="244" t="s">
        <v>170</v>
      </c>
      <c r="AU377" s="244" t="s">
        <v>106</v>
      </c>
      <c r="AV377" s="11" t="s">
        <v>106</v>
      </c>
      <c r="AW377" s="11" t="s">
        <v>40</v>
      </c>
      <c r="AX377" s="11" t="s">
        <v>25</v>
      </c>
      <c r="AY377" s="244" t="s">
        <v>162</v>
      </c>
    </row>
    <row r="378" s="1" customFormat="1" ht="25.5" customHeight="1">
      <c r="B378" s="47"/>
      <c r="C378" s="216" t="s">
        <v>705</v>
      </c>
      <c r="D378" s="216" t="s">
        <v>163</v>
      </c>
      <c r="E378" s="217" t="s">
        <v>706</v>
      </c>
      <c r="F378" s="218" t="s">
        <v>707</v>
      </c>
      <c r="G378" s="218"/>
      <c r="H378" s="218"/>
      <c r="I378" s="218"/>
      <c r="J378" s="219" t="s">
        <v>320</v>
      </c>
      <c r="K378" s="220">
        <v>0.041000000000000002</v>
      </c>
      <c r="L378" s="221">
        <v>0</v>
      </c>
      <c r="M378" s="222"/>
      <c r="N378" s="223">
        <f>ROUND(L378*K378,2)</f>
        <v>0</v>
      </c>
      <c r="O378" s="223"/>
      <c r="P378" s="223"/>
      <c r="Q378" s="223"/>
      <c r="R378" s="49"/>
      <c r="T378" s="224" t="s">
        <v>23</v>
      </c>
      <c r="U378" s="57" t="s">
        <v>48</v>
      </c>
      <c r="V378" s="48"/>
      <c r="W378" s="225">
        <f>V378*K378</f>
        <v>0</v>
      </c>
      <c r="X378" s="225">
        <v>0</v>
      </c>
      <c r="Y378" s="225">
        <f>X378*K378</f>
        <v>0</v>
      </c>
      <c r="Z378" s="225">
        <v>0</v>
      </c>
      <c r="AA378" s="226">
        <f>Z378*K378</f>
        <v>0</v>
      </c>
      <c r="AR378" s="23" t="s">
        <v>261</v>
      </c>
      <c r="AT378" s="23" t="s">
        <v>163</v>
      </c>
      <c r="AU378" s="23" t="s">
        <v>106</v>
      </c>
      <c r="AY378" s="23" t="s">
        <v>162</v>
      </c>
      <c r="BE378" s="139">
        <f>IF(U378="základní",N378,0)</f>
        <v>0</v>
      </c>
      <c r="BF378" s="139">
        <f>IF(U378="snížená",N378,0)</f>
        <v>0</v>
      </c>
      <c r="BG378" s="139">
        <f>IF(U378="zákl. přenesená",N378,0)</f>
        <v>0</v>
      </c>
      <c r="BH378" s="139">
        <f>IF(U378="sníž. přenesená",N378,0)</f>
        <v>0</v>
      </c>
      <c r="BI378" s="139">
        <f>IF(U378="nulová",N378,0)</f>
        <v>0</v>
      </c>
      <c r="BJ378" s="23" t="s">
        <v>25</v>
      </c>
      <c r="BK378" s="139">
        <f>ROUND(L378*K378,2)</f>
        <v>0</v>
      </c>
      <c r="BL378" s="23" t="s">
        <v>261</v>
      </c>
      <c r="BM378" s="23" t="s">
        <v>708</v>
      </c>
    </row>
    <row r="379" s="9" customFormat="1" ht="29.88" customHeight="1">
      <c r="B379" s="202"/>
      <c r="C379" s="203"/>
      <c r="D379" s="213" t="s">
        <v>128</v>
      </c>
      <c r="E379" s="213"/>
      <c r="F379" s="213"/>
      <c r="G379" s="213"/>
      <c r="H379" s="213"/>
      <c r="I379" s="213"/>
      <c r="J379" s="213"/>
      <c r="K379" s="213"/>
      <c r="L379" s="213"/>
      <c r="M379" s="213"/>
      <c r="N379" s="265">
        <f>BK379</f>
        <v>0</v>
      </c>
      <c r="O379" s="266"/>
      <c r="P379" s="266"/>
      <c r="Q379" s="266"/>
      <c r="R379" s="206"/>
      <c r="T379" s="207"/>
      <c r="U379" s="203"/>
      <c r="V379" s="203"/>
      <c r="W379" s="208">
        <f>SUM(W380:W421)</f>
        <v>0</v>
      </c>
      <c r="X379" s="203"/>
      <c r="Y379" s="208">
        <f>SUM(Y380:Y421)</f>
        <v>0.089081850000000004</v>
      </c>
      <c r="Z379" s="203"/>
      <c r="AA379" s="209">
        <f>SUM(AA380:AA421)</f>
        <v>0</v>
      </c>
      <c r="AR379" s="210" t="s">
        <v>106</v>
      </c>
      <c r="AT379" s="211" t="s">
        <v>82</v>
      </c>
      <c r="AU379" s="211" t="s">
        <v>25</v>
      </c>
      <c r="AY379" s="210" t="s">
        <v>162</v>
      </c>
      <c r="BK379" s="212">
        <f>SUM(BK380:BK421)</f>
        <v>0</v>
      </c>
    </row>
    <row r="380" s="1" customFormat="1" ht="25.5" customHeight="1">
      <c r="B380" s="47"/>
      <c r="C380" s="216" t="s">
        <v>709</v>
      </c>
      <c r="D380" s="216" t="s">
        <v>163</v>
      </c>
      <c r="E380" s="217" t="s">
        <v>710</v>
      </c>
      <c r="F380" s="218" t="s">
        <v>711</v>
      </c>
      <c r="G380" s="218"/>
      <c r="H380" s="218"/>
      <c r="I380" s="218"/>
      <c r="J380" s="219" t="s">
        <v>219</v>
      </c>
      <c r="K380" s="220">
        <v>60</v>
      </c>
      <c r="L380" s="221">
        <v>0</v>
      </c>
      <c r="M380" s="222"/>
      <c r="N380" s="223">
        <f>ROUND(L380*K380,2)</f>
        <v>0</v>
      </c>
      <c r="O380" s="223"/>
      <c r="P380" s="223"/>
      <c r="Q380" s="223"/>
      <c r="R380" s="49"/>
      <c r="T380" s="224" t="s">
        <v>23</v>
      </c>
      <c r="U380" s="57" t="s">
        <v>48</v>
      </c>
      <c r="V380" s="48"/>
      <c r="W380" s="225">
        <f>V380*K380</f>
        <v>0</v>
      </c>
      <c r="X380" s="225">
        <v>0</v>
      </c>
      <c r="Y380" s="225">
        <f>X380*K380</f>
        <v>0</v>
      </c>
      <c r="Z380" s="225">
        <v>0</v>
      </c>
      <c r="AA380" s="226">
        <f>Z380*K380</f>
        <v>0</v>
      </c>
      <c r="AR380" s="23" t="s">
        <v>261</v>
      </c>
      <c r="AT380" s="23" t="s">
        <v>163</v>
      </c>
      <c r="AU380" s="23" t="s">
        <v>106</v>
      </c>
      <c r="AY380" s="23" t="s">
        <v>162</v>
      </c>
      <c r="BE380" s="139">
        <f>IF(U380="základní",N380,0)</f>
        <v>0</v>
      </c>
      <c r="BF380" s="139">
        <f>IF(U380="snížená",N380,0)</f>
        <v>0</v>
      </c>
      <c r="BG380" s="139">
        <f>IF(U380="zákl. přenesená",N380,0)</f>
        <v>0</v>
      </c>
      <c r="BH380" s="139">
        <f>IF(U380="sníž. přenesená",N380,0)</f>
        <v>0</v>
      </c>
      <c r="BI380" s="139">
        <f>IF(U380="nulová",N380,0)</f>
        <v>0</v>
      </c>
      <c r="BJ380" s="23" t="s">
        <v>25</v>
      </c>
      <c r="BK380" s="139">
        <f>ROUND(L380*K380,2)</f>
        <v>0</v>
      </c>
      <c r="BL380" s="23" t="s">
        <v>261</v>
      </c>
      <c r="BM380" s="23" t="s">
        <v>712</v>
      </c>
    </row>
    <row r="381" s="11" customFormat="1" ht="16.5" customHeight="1">
      <c r="B381" s="236"/>
      <c r="C381" s="237"/>
      <c r="D381" s="237"/>
      <c r="E381" s="238" t="s">
        <v>23</v>
      </c>
      <c r="F381" s="255" t="s">
        <v>713</v>
      </c>
      <c r="G381" s="256"/>
      <c r="H381" s="256"/>
      <c r="I381" s="256"/>
      <c r="J381" s="237"/>
      <c r="K381" s="240">
        <v>60</v>
      </c>
      <c r="L381" s="237"/>
      <c r="M381" s="237"/>
      <c r="N381" s="237"/>
      <c r="O381" s="237"/>
      <c r="P381" s="237"/>
      <c r="Q381" s="237"/>
      <c r="R381" s="241"/>
      <c r="T381" s="242"/>
      <c r="U381" s="237"/>
      <c r="V381" s="237"/>
      <c r="W381" s="237"/>
      <c r="X381" s="237"/>
      <c r="Y381" s="237"/>
      <c r="Z381" s="237"/>
      <c r="AA381" s="243"/>
      <c r="AT381" s="244" t="s">
        <v>170</v>
      </c>
      <c r="AU381" s="244" t="s">
        <v>106</v>
      </c>
      <c r="AV381" s="11" t="s">
        <v>106</v>
      </c>
      <c r="AW381" s="11" t="s">
        <v>40</v>
      </c>
      <c r="AX381" s="11" t="s">
        <v>25</v>
      </c>
      <c r="AY381" s="244" t="s">
        <v>162</v>
      </c>
    </row>
    <row r="382" s="1" customFormat="1" ht="25.5" customHeight="1">
      <c r="B382" s="47"/>
      <c r="C382" s="216" t="s">
        <v>714</v>
      </c>
      <c r="D382" s="216" t="s">
        <v>163</v>
      </c>
      <c r="E382" s="217" t="s">
        <v>715</v>
      </c>
      <c r="F382" s="218" t="s">
        <v>716</v>
      </c>
      <c r="G382" s="218"/>
      <c r="H382" s="218"/>
      <c r="I382" s="218"/>
      <c r="J382" s="219" t="s">
        <v>166</v>
      </c>
      <c r="K382" s="220">
        <v>122.81699999999999</v>
      </c>
      <c r="L382" s="221">
        <v>0</v>
      </c>
      <c r="M382" s="222"/>
      <c r="N382" s="223">
        <f>ROUND(L382*K382,2)</f>
        <v>0</v>
      </c>
      <c r="O382" s="223"/>
      <c r="P382" s="223"/>
      <c r="Q382" s="223"/>
      <c r="R382" s="49"/>
      <c r="T382" s="224" t="s">
        <v>23</v>
      </c>
      <c r="U382" s="57" t="s">
        <v>48</v>
      </c>
      <c r="V382" s="48"/>
      <c r="W382" s="225">
        <f>V382*K382</f>
        <v>0</v>
      </c>
      <c r="X382" s="225">
        <v>2.0000000000000002E-05</v>
      </c>
      <c r="Y382" s="225">
        <f>X382*K382</f>
        <v>0.00245634</v>
      </c>
      <c r="Z382" s="225">
        <v>0</v>
      </c>
      <c r="AA382" s="226">
        <f>Z382*K382</f>
        <v>0</v>
      </c>
      <c r="AR382" s="23" t="s">
        <v>261</v>
      </c>
      <c r="AT382" s="23" t="s">
        <v>163</v>
      </c>
      <c r="AU382" s="23" t="s">
        <v>106</v>
      </c>
      <c r="AY382" s="23" t="s">
        <v>162</v>
      </c>
      <c r="BE382" s="139">
        <f>IF(U382="základní",N382,0)</f>
        <v>0</v>
      </c>
      <c r="BF382" s="139">
        <f>IF(U382="snížená",N382,0)</f>
        <v>0</v>
      </c>
      <c r="BG382" s="139">
        <f>IF(U382="zákl. přenesená",N382,0)</f>
        <v>0</v>
      </c>
      <c r="BH382" s="139">
        <f>IF(U382="sníž. přenesená",N382,0)</f>
        <v>0</v>
      </c>
      <c r="BI382" s="139">
        <f>IF(U382="nulová",N382,0)</f>
        <v>0</v>
      </c>
      <c r="BJ382" s="23" t="s">
        <v>25</v>
      </c>
      <c r="BK382" s="139">
        <f>ROUND(L382*K382,2)</f>
        <v>0</v>
      </c>
      <c r="BL382" s="23" t="s">
        <v>261</v>
      </c>
      <c r="BM382" s="23" t="s">
        <v>717</v>
      </c>
    </row>
    <row r="383" s="10" customFormat="1" ht="16.5" customHeight="1">
      <c r="B383" s="227"/>
      <c r="C383" s="228"/>
      <c r="D383" s="228"/>
      <c r="E383" s="229" t="s">
        <v>23</v>
      </c>
      <c r="F383" s="230" t="s">
        <v>718</v>
      </c>
      <c r="G383" s="231"/>
      <c r="H383" s="231"/>
      <c r="I383" s="231"/>
      <c r="J383" s="228"/>
      <c r="K383" s="229" t="s">
        <v>23</v>
      </c>
      <c r="L383" s="228"/>
      <c r="M383" s="228"/>
      <c r="N383" s="228"/>
      <c r="O383" s="228"/>
      <c r="P383" s="228"/>
      <c r="Q383" s="228"/>
      <c r="R383" s="232"/>
      <c r="T383" s="233"/>
      <c r="U383" s="228"/>
      <c r="V383" s="228"/>
      <c r="W383" s="228"/>
      <c r="X383" s="228"/>
      <c r="Y383" s="228"/>
      <c r="Z383" s="228"/>
      <c r="AA383" s="234"/>
      <c r="AT383" s="235" t="s">
        <v>170</v>
      </c>
      <c r="AU383" s="235" t="s">
        <v>106</v>
      </c>
      <c r="AV383" s="10" t="s">
        <v>25</v>
      </c>
      <c r="AW383" s="10" t="s">
        <v>40</v>
      </c>
      <c r="AX383" s="10" t="s">
        <v>83</v>
      </c>
      <c r="AY383" s="235" t="s">
        <v>162</v>
      </c>
    </row>
    <row r="384" s="11" customFormat="1" ht="16.5" customHeight="1">
      <c r="B384" s="236"/>
      <c r="C384" s="237"/>
      <c r="D384" s="237"/>
      <c r="E384" s="238" t="s">
        <v>23</v>
      </c>
      <c r="F384" s="239" t="s">
        <v>719</v>
      </c>
      <c r="G384" s="237"/>
      <c r="H384" s="237"/>
      <c r="I384" s="237"/>
      <c r="J384" s="237"/>
      <c r="K384" s="240">
        <v>35.234999999999999</v>
      </c>
      <c r="L384" s="237"/>
      <c r="M384" s="237"/>
      <c r="N384" s="237"/>
      <c r="O384" s="237"/>
      <c r="P384" s="237"/>
      <c r="Q384" s="237"/>
      <c r="R384" s="241"/>
      <c r="T384" s="242"/>
      <c r="U384" s="237"/>
      <c r="V384" s="237"/>
      <c r="W384" s="237"/>
      <c r="X384" s="237"/>
      <c r="Y384" s="237"/>
      <c r="Z384" s="237"/>
      <c r="AA384" s="243"/>
      <c r="AT384" s="244" t="s">
        <v>170</v>
      </c>
      <c r="AU384" s="244" t="s">
        <v>106</v>
      </c>
      <c r="AV384" s="11" t="s">
        <v>106</v>
      </c>
      <c r="AW384" s="11" t="s">
        <v>40</v>
      </c>
      <c r="AX384" s="11" t="s">
        <v>83</v>
      </c>
      <c r="AY384" s="244" t="s">
        <v>162</v>
      </c>
    </row>
    <row r="385" s="11" customFormat="1" ht="16.5" customHeight="1">
      <c r="B385" s="236"/>
      <c r="C385" s="237"/>
      <c r="D385" s="237"/>
      <c r="E385" s="238" t="s">
        <v>23</v>
      </c>
      <c r="F385" s="239" t="s">
        <v>720</v>
      </c>
      <c r="G385" s="237"/>
      <c r="H385" s="237"/>
      <c r="I385" s="237"/>
      <c r="J385" s="237"/>
      <c r="K385" s="240">
        <v>59.030000000000001</v>
      </c>
      <c r="L385" s="237"/>
      <c r="M385" s="237"/>
      <c r="N385" s="237"/>
      <c r="O385" s="237"/>
      <c r="P385" s="237"/>
      <c r="Q385" s="237"/>
      <c r="R385" s="241"/>
      <c r="T385" s="242"/>
      <c r="U385" s="237"/>
      <c r="V385" s="237"/>
      <c r="W385" s="237"/>
      <c r="X385" s="237"/>
      <c r="Y385" s="237"/>
      <c r="Z385" s="237"/>
      <c r="AA385" s="243"/>
      <c r="AT385" s="244" t="s">
        <v>170</v>
      </c>
      <c r="AU385" s="244" t="s">
        <v>106</v>
      </c>
      <c r="AV385" s="11" t="s">
        <v>106</v>
      </c>
      <c r="AW385" s="11" t="s">
        <v>40</v>
      </c>
      <c r="AX385" s="11" t="s">
        <v>83</v>
      </c>
      <c r="AY385" s="244" t="s">
        <v>162</v>
      </c>
    </row>
    <row r="386" s="11" customFormat="1" ht="16.5" customHeight="1">
      <c r="B386" s="236"/>
      <c r="C386" s="237"/>
      <c r="D386" s="237"/>
      <c r="E386" s="238" t="s">
        <v>23</v>
      </c>
      <c r="F386" s="239" t="s">
        <v>721</v>
      </c>
      <c r="G386" s="237"/>
      <c r="H386" s="237"/>
      <c r="I386" s="237"/>
      <c r="J386" s="237"/>
      <c r="K386" s="240">
        <v>9.6799999999999997</v>
      </c>
      <c r="L386" s="237"/>
      <c r="M386" s="237"/>
      <c r="N386" s="237"/>
      <c r="O386" s="237"/>
      <c r="P386" s="237"/>
      <c r="Q386" s="237"/>
      <c r="R386" s="241"/>
      <c r="T386" s="242"/>
      <c r="U386" s="237"/>
      <c r="V386" s="237"/>
      <c r="W386" s="237"/>
      <c r="X386" s="237"/>
      <c r="Y386" s="237"/>
      <c r="Z386" s="237"/>
      <c r="AA386" s="243"/>
      <c r="AT386" s="244" t="s">
        <v>170</v>
      </c>
      <c r="AU386" s="244" t="s">
        <v>106</v>
      </c>
      <c r="AV386" s="11" t="s">
        <v>106</v>
      </c>
      <c r="AW386" s="11" t="s">
        <v>40</v>
      </c>
      <c r="AX386" s="11" t="s">
        <v>83</v>
      </c>
      <c r="AY386" s="244" t="s">
        <v>162</v>
      </c>
    </row>
    <row r="387" s="11" customFormat="1" ht="16.5" customHeight="1">
      <c r="B387" s="236"/>
      <c r="C387" s="237"/>
      <c r="D387" s="237"/>
      <c r="E387" s="238" t="s">
        <v>23</v>
      </c>
      <c r="F387" s="239" t="s">
        <v>722</v>
      </c>
      <c r="G387" s="237"/>
      <c r="H387" s="237"/>
      <c r="I387" s="237"/>
      <c r="J387" s="237"/>
      <c r="K387" s="240">
        <v>15.114000000000001</v>
      </c>
      <c r="L387" s="237"/>
      <c r="M387" s="237"/>
      <c r="N387" s="237"/>
      <c r="O387" s="237"/>
      <c r="P387" s="237"/>
      <c r="Q387" s="237"/>
      <c r="R387" s="241"/>
      <c r="T387" s="242"/>
      <c r="U387" s="237"/>
      <c r="V387" s="237"/>
      <c r="W387" s="237"/>
      <c r="X387" s="237"/>
      <c r="Y387" s="237"/>
      <c r="Z387" s="237"/>
      <c r="AA387" s="243"/>
      <c r="AT387" s="244" t="s">
        <v>170</v>
      </c>
      <c r="AU387" s="244" t="s">
        <v>106</v>
      </c>
      <c r="AV387" s="11" t="s">
        <v>106</v>
      </c>
      <c r="AW387" s="11" t="s">
        <v>40</v>
      </c>
      <c r="AX387" s="11" t="s">
        <v>83</v>
      </c>
      <c r="AY387" s="244" t="s">
        <v>162</v>
      </c>
    </row>
    <row r="388" s="10" customFormat="1" ht="16.5" customHeight="1">
      <c r="B388" s="227"/>
      <c r="C388" s="228"/>
      <c r="D388" s="228"/>
      <c r="E388" s="229" t="s">
        <v>23</v>
      </c>
      <c r="F388" s="245" t="s">
        <v>723</v>
      </c>
      <c r="G388" s="228"/>
      <c r="H388" s="228"/>
      <c r="I388" s="228"/>
      <c r="J388" s="228"/>
      <c r="K388" s="229" t="s">
        <v>23</v>
      </c>
      <c r="L388" s="228"/>
      <c r="M388" s="228"/>
      <c r="N388" s="228"/>
      <c r="O388" s="228"/>
      <c r="P388" s="228"/>
      <c r="Q388" s="228"/>
      <c r="R388" s="232"/>
      <c r="T388" s="233"/>
      <c r="U388" s="228"/>
      <c r="V388" s="228"/>
      <c r="W388" s="228"/>
      <c r="X388" s="228"/>
      <c r="Y388" s="228"/>
      <c r="Z388" s="228"/>
      <c r="AA388" s="234"/>
      <c r="AT388" s="235" t="s">
        <v>170</v>
      </c>
      <c r="AU388" s="235" t="s">
        <v>106</v>
      </c>
      <c r="AV388" s="10" t="s">
        <v>25</v>
      </c>
      <c r="AW388" s="10" t="s">
        <v>40</v>
      </c>
      <c r="AX388" s="10" t="s">
        <v>83</v>
      </c>
      <c r="AY388" s="235" t="s">
        <v>162</v>
      </c>
    </row>
    <row r="389" s="11" customFormat="1" ht="16.5" customHeight="1">
      <c r="B389" s="236"/>
      <c r="C389" s="237"/>
      <c r="D389" s="237"/>
      <c r="E389" s="238" t="s">
        <v>23</v>
      </c>
      <c r="F389" s="239" t="s">
        <v>724</v>
      </c>
      <c r="G389" s="237"/>
      <c r="H389" s="237"/>
      <c r="I389" s="237"/>
      <c r="J389" s="237"/>
      <c r="K389" s="240">
        <v>1.395</v>
      </c>
      <c r="L389" s="237"/>
      <c r="M389" s="237"/>
      <c r="N389" s="237"/>
      <c r="O389" s="237"/>
      <c r="P389" s="237"/>
      <c r="Q389" s="237"/>
      <c r="R389" s="241"/>
      <c r="T389" s="242"/>
      <c r="U389" s="237"/>
      <c r="V389" s="237"/>
      <c r="W389" s="237"/>
      <c r="X389" s="237"/>
      <c r="Y389" s="237"/>
      <c r="Z389" s="237"/>
      <c r="AA389" s="243"/>
      <c r="AT389" s="244" t="s">
        <v>170</v>
      </c>
      <c r="AU389" s="244" t="s">
        <v>106</v>
      </c>
      <c r="AV389" s="11" t="s">
        <v>106</v>
      </c>
      <c r="AW389" s="11" t="s">
        <v>40</v>
      </c>
      <c r="AX389" s="11" t="s">
        <v>83</v>
      </c>
      <c r="AY389" s="244" t="s">
        <v>162</v>
      </c>
    </row>
    <row r="390" s="11" customFormat="1" ht="16.5" customHeight="1">
      <c r="B390" s="236"/>
      <c r="C390" s="237"/>
      <c r="D390" s="237"/>
      <c r="E390" s="238" t="s">
        <v>23</v>
      </c>
      <c r="F390" s="239" t="s">
        <v>725</v>
      </c>
      <c r="G390" s="237"/>
      <c r="H390" s="237"/>
      <c r="I390" s="237"/>
      <c r="J390" s="237"/>
      <c r="K390" s="240">
        <v>2.363</v>
      </c>
      <c r="L390" s="237"/>
      <c r="M390" s="237"/>
      <c r="N390" s="237"/>
      <c r="O390" s="237"/>
      <c r="P390" s="237"/>
      <c r="Q390" s="237"/>
      <c r="R390" s="241"/>
      <c r="T390" s="242"/>
      <c r="U390" s="237"/>
      <c r="V390" s="237"/>
      <c r="W390" s="237"/>
      <c r="X390" s="237"/>
      <c r="Y390" s="237"/>
      <c r="Z390" s="237"/>
      <c r="AA390" s="243"/>
      <c r="AT390" s="244" t="s">
        <v>170</v>
      </c>
      <c r="AU390" s="244" t="s">
        <v>106</v>
      </c>
      <c r="AV390" s="11" t="s">
        <v>106</v>
      </c>
      <c r="AW390" s="11" t="s">
        <v>40</v>
      </c>
      <c r="AX390" s="11" t="s">
        <v>83</v>
      </c>
      <c r="AY390" s="244" t="s">
        <v>162</v>
      </c>
    </row>
    <row r="391" s="12" customFormat="1" ht="16.5" customHeight="1">
      <c r="B391" s="246"/>
      <c r="C391" s="247"/>
      <c r="D391" s="247"/>
      <c r="E391" s="248" t="s">
        <v>23</v>
      </c>
      <c r="F391" s="249" t="s">
        <v>187</v>
      </c>
      <c r="G391" s="247"/>
      <c r="H391" s="247"/>
      <c r="I391" s="247"/>
      <c r="J391" s="247"/>
      <c r="K391" s="250">
        <v>122.81699999999999</v>
      </c>
      <c r="L391" s="247"/>
      <c r="M391" s="247"/>
      <c r="N391" s="247"/>
      <c r="O391" s="247"/>
      <c r="P391" s="247"/>
      <c r="Q391" s="247"/>
      <c r="R391" s="251"/>
      <c r="T391" s="252"/>
      <c r="U391" s="247"/>
      <c r="V391" s="247"/>
      <c r="W391" s="247"/>
      <c r="X391" s="247"/>
      <c r="Y391" s="247"/>
      <c r="Z391" s="247"/>
      <c r="AA391" s="253"/>
      <c r="AT391" s="254" t="s">
        <v>170</v>
      </c>
      <c r="AU391" s="254" t="s">
        <v>106</v>
      </c>
      <c r="AV391" s="12" t="s">
        <v>167</v>
      </c>
      <c r="AW391" s="12" t="s">
        <v>40</v>
      </c>
      <c r="AX391" s="12" t="s">
        <v>25</v>
      </c>
      <c r="AY391" s="254" t="s">
        <v>162</v>
      </c>
    </row>
    <row r="392" s="1" customFormat="1" ht="25.5" customHeight="1">
      <c r="B392" s="47"/>
      <c r="C392" s="216" t="s">
        <v>726</v>
      </c>
      <c r="D392" s="216" t="s">
        <v>163</v>
      </c>
      <c r="E392" s="217" t="s">
        <v>727</v>
      </c>
      <c r="F392" s="218" t="s">
        <v>728</v>
      </c>
      <c r="G392" s="218"/>
      <c r="H392" s="218"/>
      <c r="I392" s="218"/>
      <c r="J392" s="219" t="s">
        <v>166</v>
      </c>
      <c r="K392" s="220">
        <v>364.69400000000002</v>
      </c>
      <c r="L392" s="221">
        <v>0</v>
      </c>
      <c r="M392" s="222"/>
      <c r="N392" s="223">
        <f>ROUND(L392*K392,2)</f>
        <v>0</v>
      </c>
      <c r="O392" s="223"/>
      <c r="P392" s="223"/>
      <c r="Q392" s="223"/>
      <c r="R392" s="49"/>
      <c r="T392" s="224" t="s">
        <v>23</v>
      </c>
      <c r="U392" s="57" t="s">
        <v>48</v>
      </c>
      <c r="V392" s="48"/>
      <c r="W392" s="225">
        <f>V392*K392</f>
        <v>0</v>
      </c>
      <c r="X392" s="225">
        <v>0.00017000000000000001</v>
      </c>
      <c r="Y392" s="225">
        <f>X392*K392</f>
        <v>0.061997980000000008</v>
      </c>
      <c r="Z392" s="225">
        <v>0</v>
      </c>
      <c r="AA392" s="226">
        <f>Z392*K392</f>
        <v>0</v>
      </c>
      <c r="AR392" s="23" t="s">
        <v>261</v>
      </c>
      <c r="AT392" s="23" t="s">
        <v>163</v>
      </c>
      <c r="AU392" s="23" t="s">
        <v>106</v>
      </c>
      <c r="AY392" s="23" t="s">
        <v>162</v>
      </c>
      <c r="BE392" s="139">
        <f>IF(U392="základní",N392,0)</f>
        <v>0</v>
      </c>
      <c r="BF392" s="139">
        <f>IF(U392="snížená",N392,0)</f>
        <v>0</v>
      </c>
      <c r="BG392" s="139">
        <f>IF(U392="zákl. přenesená",N392,0)</f>
        <v>0</v>
      </c>
      <c r="BH392" s="139">
        <f>IF(U392="sníž. přenesená",N392,0)</f>
        <v>0</v>
      </c>
      <c r="BI392" s="139">
        <f>IF(U392="nulová",N392,0)</f>
        <v>0</v>
      </c>
      <c r="BJ392" s="23" t="s">
        <v>25</v>
      </c>
      <c r="BK392" s="139">
        <f>ROUND(L392*K392,2)</f>
        <v>0</v>
      </c>
      <c r="BL392" s="23" t="s">
        <v>261</v>
      </c>
      <c r="BM392" s="23" t="s">
        <v>729</v>
      </c>
    </row>
    <row r="393" s="10" customFormat="1" ht="16.5" customHeight="1">
      <c r="B393" s="227"/>
      <c r="C393" s="228"/>
      <c r="D393" s="228"/>
      <c r="E393" s="229" t="s">
        <v>23</v>
      </c>
      <c r="F393" s="230" t="s">
        <v>718</v>
      </c>
      <c r="G393" s="231"/>
      <c r="H393" s="231"/>
      <c r="I393" s="231"/>
      <c r="J393" s="228"/>
      <c r="K393" s="229" t="s">
        <v>23</v>
      </c>
      <c r="L393" s="228"/>
      <c r="M393" s="228"/>
      <c r="N393" s="228"/>
      <c r="O393" s="228"/>
      <c r="P393" s="228"/>
      <c r="Q393" s="228"/>
      <c r="R393" s="232"/>
      <c r="T393" s="233"/>
      <c r="U393" s="228"/>
      <c r="V393" s="228"/>
      <c r="W393" s="228"/>
      <c r="X393" s="228"/>
      <c r="Y393" s="228"/>
      <c r="Z393" s="228"/>
      <c r="AA393" s="234"/>
      <c r="AT393" s="235" t="s">
        <v>170</v>
      </c>
      <c r="AU393" s="235" t="s">
        <v>106</v>
      </c>
      <c r="AV393" s="10" t="s">
        <v>25</v>
      </c>
      <c r="AW393" s="10" t="s">
        <v>40</v>
      </c>
      <c r="AX393" s="10" t="s">
        <v>83</v>
      </c>
      <c r="AY393" s="235" t="s">
        <v>162</v>
      </c>
    </row>
    <row r="394" s="11" customFormat="1" ht="16.5" customHeight="1">
      <c r="B394" s="236"/>
      <c r="C394" s="237"/>
      <c r="D394" s="237"/>
      <c r="E394" s="238" t="s">
        <v>23</v>
      </c>
      <c r="F394" s="239" t="s">
        <v>730</v>
      </c>
      <c r="G394" s="237"/>
      <c r="H394" s="237"/>
      <c r="I394" s="237"/>
      <c r="J394" s="237"/>
      <c r="K394" s="240">
        <v>105.706</v>
      </c>
      <c r="L394" s="237"/>
      <c r="M394" s="237"/>
      <c r="N394" s="237"/>
      <c r="O394" s="237"/>
      <c r="P394" s="237"/>
      <c r="Q394" s="237"/>
      <c r="R394" s="241"/>
      <c r="T394" s="242"/>
      <c r="U394" s="237"/>
      <c r="V394" s="237"/>
      <c r="W394" s="237"/>
      <c r="X394" s="237"/>
      <c r="Y394" s="237"/>
      <c r="Z394" s="237"/>
      <c r="AA394" s="243"/>
      <c r="AT394" s="244" t="s">
        <v>170</v>
      </c>
      <c r="AU394" s="244" t="s">
        <v>106</v>
      </c>
      <c r="AV394" s="11" t="s">
        <v>106</v>
      </c>
      <c r="AW394" s="11" t="s">
        <v>40</v>
      </c>
      <c r="AX394" s="11" t="s">
        <v>83</v>
      </c>
      <c r="AY394" s="244" t="s">
        <v>162</v>
      </c>
    </row>
    <row r="395" s="11" customFormat="1" ht="16.5" customHeight="1">
      <c r="B395" s="236"/>
      <c r="C395" s="237"/>
      <c r="D395" s="237"/>
      <c r="E395" s="238" t="s">
        <v>23</v>
      </c>
      <c r="F395" s="239" t="s">
        <v>731</v>
      </c>
      <c r="G395" s="237"/>
      <c r="H395" s="237"/>
      <c r="I395" s="237"/>
      <c r="J395" s="237"/>
      <c r="K395" s="240">
        <v>177.09100000000001</v>
      </c>
      <c r="L395" s="237"/>
      <c r="M395" s="237"/>
      <c r="N395" s="237"/>
      <c r="O395" s="237"/>
      <c r="P395" s="237"/>
      <c r="Q395" s="237"/>
      <c r="R395" s="241"/>
      <c r="T395" s="242"/>
      <c r="U395" s="237"/>
      <c r="V395" s="237"/>
      <c r="W395" s="237"/>
      <c r="X395" s="237"/>
      <c r="Y395" s="237"/>
      <c r="Z395" s="237"/>
      <c r="AA395" s="243"/>
      <c r="AT395" s="244" t="s">
        <v>170</v>
      </c>
      <c r="AU395" s="244" t="s">
        <v>106</v>
      </c>
      <c r="AV395" s="11" t="s">
        <v>106</v>
      </c>
      <c r="AW395" s="11" t="s">
        <v>40</v>
      </c>
      <c r="AX395" s="11" t="s">
        <v>83</v>
      </c>
      <c r="AY395" s="244" t="s">
        <v>162</v>
      </c>
    </row>
    <row r="396" s="11" customFormat="1" ht="16.5" customHeight="1">
      <c r="B396" s="236"/>
      <c r="C396" s="237"/>
      <c r="D396" s="237"/>
      <c r="E396" s="238" t="s">
        <v>23</v>
      </c>
      <c r="F396" s="239" t="s">
        <v>732</v>
      </c>
      <c r="G396" s="237"/>
      <c r="H396" s="237"/>
      <c r="I396" s="237"/>
      <c r="J396" s="237"/>
      <c r="K396" s="240">
        <v>29.039999999999999</v>
      </c>
      <c r="L396" s="237"/>
      <c r="M396" s="237"/>
      <c r="N396" s="237"/>
      <c r="O396" s="237"/>
      <c r="P396" s="237"/>
      <c r="Q396" s="237"/>
      <c r="R396" s="241"/>
      <c r="T396" s="242"/>
      <c r="U396" s="237"/>
      <c r="V396" s="237"/>
      <c r="W396" s="237"/>
      <c r="X396" s="237"/>
      <c r="Y396" s="237"/>
      <c r="Z396" s="237"/>
      <c r="AA396" s="243"/>
      <c r="AT396" s="244" t="s">
        <v>170</v>
      </c>
      <c r="AU396" s="244" t="s">
        <v>106</v>
      </c>
      <c r="AV396" s="11" t="s">
        <v>106</v>
      </c>
      <c r="AW396" s="11" t="s">
        <v>40</v>
      </c>
      <c r="AX396" s="11" t="s">
        <v>83</v>
      </c>
      <c r="AY396" s="244" t="s">
        <v>162</v>
      </c>
    </row>
    <row r="397" s="11" customFormat="1" ht="16.5" customHeight="1">
      <c r="B397" s="236"/>
      <c r="C397" s="237"/>
      <c r="D397" s="237"/>
      <c r="E397" s="238" t="s">
        <v>23</v>
      </c>
      <c r="F397" s="239" t="s">
        <v>733</v>
      </c>
      <c r="G397" s="237"/>
      <c r="H397" s="237"/>
      <c r="I397" s="237"/>
      <c r="J397" s="237"/>
      <c r="K397" s="240">
        <v>45.341999999999999</v>
      </c>
      <c r="L397" s="237"/>
      <c r="M397" s="237"/>
      <c r="N397" s="237"/>
      <c r="O397" s="237"/>
      <c r="P397" s="237"/>
      <c r="Q397" s="237"/>
      <c r="R397" s="241"/>
      <c r="T397" s="242"/>
      <c r="U397" s="237"/>
      <c r="V397" s="237"/>
      <c r="W397" s="237"/>
      <c r="X397" s="237"/>
      <c r="Y397" s="237"/>
      <c r="Z397" s="237"/>
      <c r="AA397" s="243"/>
      <c r="AT397" s="244" t="s">
        <v>170</v>
      </c>
      <c r="AU397" s="244" t="s">
        <v>106</v>
      </c>
      <c r="AV397" s="11" t="s">
        <v>106</v>
      </c>
      <c r="AW397" s="11" t="s">
        <v>40</v>
      </c>
      <c r="AX397" s="11" t="s">
        <v>83</v>
      </c>
      <c r="AY397" s="244" t="s">
        <v>162</v>
      </c>
    </row>
    <row r="398" s="10" customFormat="1" ht="16.5" customHeight="1">
      <c r="B398" s="227"/>
      <c r="C398" s="228"/>
      <c r="D398" s="228"/>
      <c r="E398" s="229" t="s">
        <v>23</v>
      </c>
      <c r="F398" s="245" t="s">
        <v>723</v>
      </c>
      <c r="G398" s="228"/>
      <c r="H398" s="228"/>
      <c r="I398" s="228"/>
      <c r="J398" s="228"/>
      <c r="K398" s="229" t="s">
        <v>23</v>
      </c>
      <c r="L398" s="228"/>
      <c r="M398" s="228"/>
      <c r="N398" s="228"/>
      <c r="O398" s="228"/>
      <c r="P398" s="228"/>
      <c r="Q398" s="228"/>
      <c r="R398" s="232"/>
      <c r="T398" s="233"/>
      <c r="U398" s="228"/>
      <c r="V398" s="228"/>
      <c r="W398" s="228"/>
      <c r="X398" s="228"/>
      <c r="Y398" s="228"/>
      <c r="Z398" s="228"/>
      <c r="AA398" s="234"/>
      <c r="AT398" s="235" t="s">
        <v>170</v>
      </c>
      <c r="AU398" s="235" t="s">
        <v>106</v>
      </c>
      <c r="AV398" s="10" t="s">
        <v>25</v>
      </c>
      <c r="AW398" s="10" t="s">
        <v>40</v>
      </c>
      <c r="AX398" s="10" t="s">
        <v>83</v>
      </c>
      <c r="AY398" s="235" t="s">
        <v>162</v>
      </c>
    </row>
    <row r="399" s="11" customFormat="1" ht="16.5" customHeight="1">
      <c r="B399" s="236"/>
      <c r="C399" s="237"/>
      <c r="D399" s="237"/>
      <c r="E399" s="238" t="s">
        <v>23</v>
      </c>
      <c r="F399" s="239" t="s">
        <v>734</v>
      </c>
      <c r="G399" s="237"/>
      <c r="H399" s="237"/>
      <c r="I399" s="237"/>
      <c r="J399" s="237"/>
      <c r="K399" s="240">
        <v>2.79</v>
      </c>
      <c r="L399" s="237"/>
      <c r="M399" s="237"/>
      <c r="N399" s="237"/>
      <c r="O399" s="237"/>
      <c r="P399" s="237"/>
      <c r="Q399" s="237"/>
      <c r="R399" s="241"/>
      <c r="T399" s="242"/>
      <c r="U399" s="237"/>
      <c r="V399" s="237"/>
      <c r="W399" s="237"/>
      <c r="X399" s="237"/>
      <c r="Y399" s="237"/>
      <c r="Z399" s="237"/>
      <c r="AA399" s="243"/>
      <c r="AT399" s="244" t="s">
        <v>170</v>
      </c>
      <c r="AU399" s="244" t="s">
        <v>106</v>
      </c>
      <c r="AV399" s="11" t="s">
        <v>106</v>
      </c>
      <c r="AW399" s="11" t="s">
        <v>40</v>
      </c>
      <c r="AX399" s="11" t="s">
        <v>83</v>
      </c>
      <c r="AY399" s="244" t="s">
        <v>162</v>
      </c>
    </row>
    <row r="400" s="11" customFormat="1" ht="16.5" customHeight="1">
      <c r="B400" s="236"/>
      <c r="C400" s="237"/>
      <c r="D400" s="237"/>
      <c r="E400" s="238" t="s">
        <v>23</v>
      </c>
      <c r="F400" s="239" t="s">
        <v>735</v>
      </c>
      <c r="G400" s="237"/>
      <c r="H400" s="237"/>
      <c r="I400" s="237"/>
      <c r="J400" s="237"/>
      <c r="K400" s="240">
        <v>4.7249999999999996</v>
      </c>
      <c r="L400" s="237"/>
      <c r="M400" s="237"/>
      <c r="N400" s="237"/>
      <c r="O400" s="237"/>
      <c r="P400" s="237"/>
      <c r="Q400" s="237"/>
      <c r="R400" s="241"/>
      <c r="T400" s="242"/>
      <c r="U400" s="237"/>
      <c r="V400" s="237"/>
      <c r="W400" s="237"/>
      <c r="X400" s="237"/>
      <c r="Y400" s="237"/>
      <c r="Z400" s="237"/>
      <c r="AA400" s="243"/>
      <c r="AT400" s="244" t="s">
        <v>170</v>
      </c>
      <c r="AU400" s="244" t="s">
        <v>106</v>
      </c>
      <c r="AV400" s="11" t="s">
        <v>106</v>
      </c>
      <c r="AW400" s="11" t="s">
        <v>40</v>
      </c>
      <c r="AX400" s="11" t="s">
        <v>83</v>
      </c>
      <c r="AY400" s="244" t="s">
        <v>162</v>
      </c>
    </row>
    <row r="401" s="12" customFormat="1" ht="16.5" customHeight="1">
      <c r="B401" s="246"/>
      <c r="C401" s="247"/>
      <c r="D401" s="247"/>
      <c r="E401" s="248" t="s">
        <v>23</v>
      </c>
      <c r="F401" s="249" t="s">
        <v>187</v>
      </c>
      <c r="G401" s="247"/>
      <c r="H401" s="247"/>
      <c r="I401" s="247"/>
      <c r="J401" s="247"/>
      <c r="K401" s="250">
        <v>364.69400000000002</v>
      </c>
      <c r="L401" s="247"/>
      <c r="M401" s="247"/>
      <c r="N401" s="247"/>
      <c r="O401" s="247"/>
      <c r="P401" s="247"/>
      <c r="Q401" s="247"/>
      <c r="R401" s="251"/>
      <c r="T401" s="252"/>
      <c r="U401" s="247"/>
      <c r="V401" s="247"/>
      <c r="W401" s="247"/>
      <c r="X401" s="247"/>
      <c r="Y401" s="247"/>
      <c r="Z401" s="247"/>
      <c r="AA401" s="253"/>
      <c r="AT401" s="254" t="s">
        <v>170</v>
      </c>
      <c r="AU401" s="254" t="s">
        <v>106</v>
      </c>
      <c r="AV401" s="12" t="s">
        <v>167</v>
      </c>
      <c r="AW401" s="12" t="s">
        <v>40</v>
      </c>
      <c r="AX401" s="12" t="s">
        <v>25</v>
      </c>
      <c r="AY401" s="254" t="s">
        <v>162</v>
      </c>
    </row>
    <row r="402" s="1" customFormat="1" ht="38.25" customHeight="1">
      <c r="B402" s="47"/>
      <c r="C402" s="216" t="s">
        <v>736</v>
      </c>
      <c r="D402" s="216" t="s">
        <v>163</v>
      </c>
      <c r="E402" s="217" t="s">
        <v>737</v>
      </c>
      <c r="F402" s="218" t="s">
        <v>738</v>
      </c>
      <c r="G402" s="218"/>
      <c r="H402" s="218"/>
      <c r="I402" s="218"/>
      <c r="J402" s="219" t="s">
        <v>166</v>
      </c>
      <c r="K402" s="220">
        <v>122.81699999999999</v>
      </c>
      <c r="L402" s="221">
        <v>0</v>
      </c>
      <c r="M402" s="222"/>
      <c r="N402" s="223">
        <f>ROUND(L402*K402,2)</f>
        <v>0</v>
      </c>
      <c r="O402" s="223"/>
      <c r="P402" s="223"/>
      <c r="Q402" s="223"/>
      <c r="R402" s="49"/>
      <c r="T402" s="224" t="s">
        <v>23</v>
      </c>
      <c r="U402" s="57" t="s">
        <v>48</v>
      </c>
      <c r="V402" s="48"/>
      <c r="W402" s="225">
        <f>V402*K402</f>
        <v>0</v>
      </c>
      <c r="X402" s="225">
        <v>0.00017000000000000001</v>
      </c>
      <c r="Y402" s="225">
        <f>X402*K402</f>
        <v>0.020878890000000001</v>
      </c>
      <c r="Z402" s="225">
        <v>0</v>
      </c>
      <c r="AA402" s="226">
        <f>Z402*K402</f>
        <v>0</v>
      </c>
      <c r="AR402" s="23" t="s">
        <v>261</v>
      </c>
      <c r="AT402" s="23" t="s">
        <v>163</v>
      </c>
      <c r="AU402" s="23" t="s">
        <v>106</v>
      </c>
      <c r="AY402" s="23" t="s">
        <v>162</v>
      </c>
      <c r="BE402" s="139">
        <f>IF(U402="základní",N402,0)</f>
        <v>0</v>
      </c>
      <c r="BF402" s="139">
        <f>IF(U402="snížená",N402,0)</f>
        <v>0</v>
      </c>
      <c r="BG402" s="139">
        <f>IF(U402="zákl. přenesená",N402,0)</f>
        <v>0</v>
      </c>
      <c r="BH402" s="139">
        <f>IF(U402="sníž. přenesená",N402,0)</f>
        <v>0</v>
      </c>
      <c r="BI402" s="139">
        <f>IF(U402="nulová",N402,0)</f>
        <v>0</v>
      </c>
      <c r="BJ402" s="23" t="s">
        <v>25</v>
      </c>
      <c r="BK402" s="139">
        <f>ROUND(L402*K402,2)</f>
        <v>0</v>
      </c>
      <c r="BL402" s="23" t="s">
        <v>261</v>
      </c>
      <c r="BM402" s="23" t="s">
        <v>739</v>
      </c>
    </row>
    <row r="403" s="10" customFormat="1" ht="16.5" customHeight="1">
      <c r="B403" s="227"/>
      <c r="C403" s="228"/>
      <c r="D403" s="228"/>
      <c r="E403" s="229" t="s">
        <v>23</v>
      </c>
      <c r="F403" s="230" t="s">
        <v>718</v>
      </c>
      <c r="G403" s="231"/>
      <c r="H403" s="231"/>
      <c r="I403" s="231"/>
      <c r="J403" s="228"/>
      <c r="K403" s="229" t="s">
        <v>23</v>
      </c>
      <c r="L403" s="228"/>
      <c r="M403" s="228"/>
      <c r="N403" s="228"/>
      <c r="O403" s="228"/>
      <c r="P403" s="228"/>
      <c r="Q403" s="228"/>
      <c r="R403" s="232"/>
      <c r="T403" s="233"/>
      <c r="U403" s="228"/>
      <c r="V403" s="228"/>
      <c r="W403" s="228"/>
      <c r="X403" s="228"/>
      <c r="Y403" s="228"/>
      <c r="Z403" s="228"/>
      <c r="AA403" s="234"/>
      <c r="AT403" s="235" t="s">
        <v>170</v>
      </c>
      <c r="AU403" s="235" t="s">
        <v>106</v>
      </c>
      <c r="AV403" s="10" t="s">
        <v>25</v>
      </c>
      <c r="AW403" s="10" t="s">
        <v>40</v>
      </c>
      <c r="AX403" s="10" t="s">
        <v>83</v>
      </c>
      <c r="AY403" s="235" t="s">
        <v>162</v>
      </c>
    </row>
    <row r="404" s="11" customFormat="1" ht="16.5" customHeight="1">
      <c r="B404" s="236"/>
      <c r="C404" s="237"/>
      <c r="D404" s="237"/>
      <c r="E404" s="238" t="s">
        <v>23</v>
      </c>
      <c r="F404" s="239" t="s">
        <v>719</v>
      </c>
      <c r="G404" s="237"/>
      <c r="H404" s="237"/>
      <c r="I404" s="237"/>
      <c r="J404" s="237"/>
      <c r="K404" s="240">
        <v>35.234999999999999</v>
      </c>
      <c r="L404" s="237"/>
      <c r="M404" s="237"/>
      <c r="N404" s="237"/>
      <c r="O404" s="237"/>
      <c r="P404" s="237"/>
      <c r="Q404" s="237"/>
      <c r="R404" s="241"/>
      <c r="T404" s="242"/>
      <c r="U404" s="237"/>
      <c r="V404" s="237"/>
      <c r="W404" s="237"/>
      <c r="X404" s="237"/>
      <c r="Y404" s="237"/>
      <c r="Z404" s="237"/>
      <c r="AA404" s="243"/>
      <c r="AT404" s="244" t="s">
        <v>170</v>
      </c>
      <c r="AU404" s="244" t="s">
        <v>106</v>
      </c>
      <c r="AV404" s="11" t="s">
        <v>106</v>
      </c>
      <c r="AW404" s="11" t="s">
        <v>40</v>
      </c>
      <c r="AX404" s="11" t="s">
        <v>83</v>
      </c>
      <c r="AY404" s="244" t="s">
        <v>162</v>
      </c>
    </row>
    <row r="405" s="11" customFormat="1" ht="16.5" customHeight="1">
      <c r="B405" s="236"/>
      <c r="C405" s="237"/>
      <c r="D405" s="237"/>
      <c r="E405" s="238" t="s">
        <v>23</v>
      </c>
      <c r="F405" s="239" t="s">
        <v>720</v>
      </c>
      <c r="G405" s="237"/>
      <c r="H405" s="237"/>
      <c r="I405" s="237"/>
      <c r="J405" s="237"/>
      <c r="K405" s="240">
        <v>59.030000000000001</v>
      </c>
      <c r="L405" s="237"/>
      <c r="M405" s="237"/>
      <c r="N405" s="237"/>
      <c r="O405" s="237"/>
      <c r="P405" s="237"/>
      <c r="Q405" s="237"/>
      <c r="R405" s="241"/>
      <c r="T405" s="242"/>
      <c r="U405" s="237"/>
      <c r="V405" s="237"/>
      <c r="W405" s="237"/>
      <c r="X405" s="237"/>
      <c r="Y405" s="237"/>
      <c r="Z405" s="237"/>
      <c r="AA405" s="243"/>
      <c r="AT405" s="244" t="s">
        <v>170</v>
      </c>
      <c r="AU405" s="244" t="s">
        <v>106</v>
      </c>
      <c r="AV405" s="11" t="s">
        <v>106</v>
      </c>
      <c r="AW405" s="11" t="s">
        <v>40</v>
      </c>
      <c r="AX405" s="11" t="s">
        <v>83</v>
      </c>
      <c r="AY405" s="244" t="s">
        <v>162</v>
      </c>
    </row>
    <row r="406" s="11" customFormat="1" ht="16.5" customHeight="1">
      <c r="B406" s="236"/>
      <c r="C406" s="237"/>
      <c r="D406" s="237"/>
      <c r="E406" s="238" t="s">
        <v>23</v>
      </c>
      <c r="F406" s="239" t="s">
        <v>721</v>
      </c>
      <c r="G406" s="237"/>
      <c r="H406" s="237"/>
      <c r="I406" s="237"/>
      <c r="J406" s="237"/>
      <c r="K406" s="240">
        <v>9.6799999999999997</v>
      </c>
      <c r="L406" s="237"/>
      <c r="M406" s="237"/>
      <c r="N406" s="237"/>
      <c r="O406" s="237"/>
      <c r="P406" s="237"/>
      <c r="Q406" s="237"/>
      <c r="R406" s="241"/>
      <c r="T406" s="242"/>
      <c r="U406" s="237"/>
      <c r="V406" s="237"/>
      <c r="W406" s="237"/>
      <c r="X406" s="237"/>
      <c r="Y406" s="237"/>
      <c r="Z406" s="237"/>
      <c r="AA406" s="243"/>
      <c r="AT406" s="244" t="s">
        <v>170</v>
      </c>
      <c r="AU406" s="244" t="s">
        <v>106</v>
      </c>
      <c r="AV406" s="11" t="s">
        <v>106</v>
      </c>
      <c r="AW406" s="11" t="s">
        <v>40</v>
      </c>
      <c r="AX406" s="11" t="s">
        <v>83</v>
      </c>
      <c r="AY406" s="244" t="s">
        <v>162</v>
      </c>
    </row>
    <row r="407" s="11" customFormat="1" ht="16.5" customHeight="1">
      <c r="B407" s="236"/>
      <c r="C407" s="237"/>
      <c r="D407" s="237"/>
      <c r="E407" s="238" t="s">
        <v>23</v>
      </c>
      <c r="F407" s="239" t="s">
        <v>722</v>
      </c>
      <c r="G407" s="237"/>
      <c r="H407" s="237"/>
      <c r="I407" s="237"/>
      <c r="J407" s="237"/>
      <c r="K407" s="240">
        <v>15.114000000000001</v>
      </c>
      <c r="L407" s="237"/>
      <c r="M407" s="237"/>
      <c r="N407" s="237"/>
      <c r="O407" s="237"/>
      <c r="P407" s="237"/>
      <c r="Q407" s="237"/>
      <c r="R407" s="241"/>
      <c r="T407" s="242"/>
      <c r="U407" s="237"/>
      <c r="V407" s="237"/>
      <c r="W407" s="237"/>
      <c r="X407" s="237"/>
      <c r="Y407" s="237"/>
      <c r="Z407" s="237"/>
      <c r="AA407" s="243"/>
      <c r="AT407" s="244" t="s">
        <v>170</v>
      </c>
      <c r="AU407" s="244" t="s">
        <v>106</v>
      </c>
      <c r="AV407" s="11" t="s">
        <v>106</v>
      </c>
      <c r="AW407" s="11" t="s">
        <v>40</v>
      </c>
      <c r="AX407" s="11" t="s">
        <v>83</v>
      </c>
      <c r="AY407" s="244" t="s">
        <v>162</v>
      </c>
    </row>
    <row r="408" s="10" customFormat="1" ht="16.5" customHeight="1">
      <c r="B408" s="227"/>
      <c r="C408" s="228"/>
      <c r="D408" s="228"/>
      <c r="E408" s="229" t="s">
        <v>23</v>
      </c>
      <c r="F408" s="245" t="s">
        <v>723</v>
      </c>
      <c r="G408" s="228"/>
      <c r="H408" s="228"/>
      <c r="I408" s="228"/>
      <c r="J408" s="228"/>
      <c r="K408" s="229" t="s">
        <v>23</v>
      </c>
      <c r="L408" s="228"/>
      <c r="M408" s="228"/>
      <c r="N408" s="228"/>
      <c r="O408" s="228"/>
      <c r="P408" s="228"/>
      <c r="Q408" s="228"/>
      <c r="R408" s="232"/>
      <c r="T408" s="233"/>
      <c r="U408" s="228"/>
      <c r="V408" s="228"/>
      <c r="W408" s="228"/>
      <c r="X408" s="228"/>
      <c r="Y408" s="228"/>
      <c r="Z408" s="228"/>
      <c r="AA408" s="234"/>
      <c r="AT408" s="235" t="s">
        <v>170</v>
      </c>
      <c r="AU408" s="235" t="s">
        <v>106</v>
      </c>
      <c r="AV408" s="10" t="s">
        <v>25</v>
      </c>
      <c r="AW408" s="10" t="s">
        <v>40</v>
      </c>
      <c r="AX408" s="10" t="s">
        <v>83</v>
      </c>
      <c r="AY408" s="235" t="s">
        <v>162</v>
      </c>
    </row>
    <row r="409" s="11" customFormat="1" ht="16.5" customHeight="1">
      <c r="B409" s="236"/>
      <c r="C409" s="237"/>
      <c r="D409" s="237"/>
      <c r="E409" s="238" t="s">
        <v>23</v>
      </c>
      <c r="F409" s="239" t="s">
        <v>724</v>
      </c>
      <c r="G409" s="237"/>
      <c r="H409" s="237"/>
      <c r="I409" s="237"/>
      <c r="J409" s="237"/>
      <c r="K409" s="240">
        <v>1.395</v>
      </c>
      <c r="L409" s="237"/>
      <c r="M409" s="237"/>
      <c r="N409" s="237"/>
      <c r="O409" s="237"/>
      <c r="P409" s="237"/>
      <c r="Q409" s="237"/>
      <c r="R409" s="241"/>
      <c r="T409" s="242"/>
      <c r="U409" s="237"/>
      <c r="V409" s="237"/>
      <c r="W409" s="237"/>
      <c r="X409" s="237"/>
      <c r="Y409" s="237"/>
      <c r="Z409" s="237"/>
      <c r="AA409" s="243"/>
      <c r="AT409" s="244" t="s">
        <v>170</v>
      </c>
      <c r="AU409" s="244" t="s">
        <v>106</v>
      </c>
      <c r="AV409" s="11" t="s">
        <v>106</v>
      </c>
      <c r="AW409" s="11" t="s">
        <v>40</v>
      </c>
      <c r="AX409" s="11" t="s">
        <v>83</v>
      </c>
      <c r="AY409" s="244" t="s">
        <v>162</v>
      </c>
    </row>
    <row r="410" s="11" customFormat="1" ht="16.5" customHeight="1">
      <c r="B410" s="236"/>
      <c r="C410" s="237"/>
      <c r="D410" s="237"/>
      <c r="E410" s="238" t="s">
        <v>23</v>
      </c>
      <c r="F410" s="239" t="s">
        <v>725</v>
      </c>
      <c r="G410" s="237"/>
      <c r="H410" s="237"/>
      <c r="I410" s="237"/>
      <c r="J410" s="237"/>
      <c r="K410" s="240">
        <v>2.363</v>
      </c>
      <c r="L410" s="237"/>
      <c r="M410" s="237"/>
      <c r="N410" s="237"/>
      <c r="O410" s="237"/>
      <c r="P410" s="237"/>
      <c r="Q410" s="237"/>
      <c r="R410" s="241"/>
      <c r="T410" s="242"/>
      <c r="U410" s="237"/>
      <c r="V410" s="237"/>
      <c r="W410" s="237"/>
      <c r="X410" s="237"/>
      <c r="Y410" s="237"/>
      <c r="Z410" s="237"/>
      <c r="AA410" s="243"/>
      <c r="AT410" s="244" t="s">
        <v>170</v>
      </c>
      <c r="AU410" s="244" t="s">
        <v>106</v>
      </c>
      <c r="AV410" s="11" t="s">
        <v>106</v>
      </c>
      <c r="AW410" s="11" t="s">
        <v>40</v>
      </c>
      <c r="AX410" s="11" t="s">
        <v>83</v>
      </c>
      <c r="AY410" s="244" t="s">
        <v>162</v>
      </c>
    </row>
    <row r="411" s="12" customFormat="1" ht="16.5" customHeight="1">
      <c r="B411" s="246"/>
      <c r="C411" s="247"/>
      <c r="D411" s="247"/>
      <c r="E411" s="248" t="s">
        <v>23</v>
      </c>
      <c r="F411" s="249" t="s">
        <v>187</v>
      </c>
      <c r="G411" s="247"/>
      <c r="H411" s="247"/>
      <c r="I411" s="247"/>
      <c r="J411" s="247"/>
      <c r="K411" s="250">
        <v>122.81699999999999</v>
      </c>
      <c r="L411" s="247"/>
      <c r="M411" s="247"/>
      <c r="N411" s="247"/>
      <c r="O411" s="247"/>
      <c r="P411" s="247"/>
      <c r="Q411" s="247"/>
      <c r="R411" s="251"/>
      <c r="T411" s="252"/>
      <c r="U411" s="247"/>
      <c r="V411" s="247"/>
      <c r="W411" s="247"/>
      <c r="X411" s="247"/>
      <c r="Y411" s="247"/>
      <c r="Z411" s="247"/>
      <c r="AA411" s="253"/>
      <c r="AT411" s="254" t="s">
        <v>170</v>
      </c>
      <c r="AU411" s="254" t="s">
        <v>106</v>
      </c>
      <c r="AV411" s="12" t="s">
        <v>167</v>
      </c>
      <c r="AW411" s="12" t="s">
        <v>40</v>
      </c>
      <c r="AX411" s="12" t="s">
        <v>25</v>
      </c>
      <c r="AY411" s="254" t="s">
        <v>162</v>
      </c>
    </row>
    <row r="412" s="1" customFormat="1" ht="25.5" customHeight="1">
      <c r="B412" s="47"/>
      <c r="C412" s="216" t="s">
        <v>740</v>
      </c>
      <c r="D412" s="216" t="s">
        <v>163</v>
      </c>
      <c r="E412" s="217" t="s">
        <v>741</v>
      </c>
      <c r="F412" s="218" t="s">
        <v>742</v>
      </c>
      <c r="G412" s="218"/>
      <c r="H412" s="218"/>
      <c r="I412" s="218"/>
      <c r="J412" s="219" t="s">
        <v>345</v>
      </c>
      <c r="K412" s="220">
        <v>318.24000000000001</v>
      </c>
      <c r="L412" s="221">
        <v>0</v>
      </c>
      <c r="M412" s="222"/>
      <c r="N412" s="223">
        <f>ROUND(L412*K412,2)</f>
        <v>0</v>
      </c>
      <c r="O412" s="223"/>
      <c r="P412" s="223"/>
      <c r="Q412" s="223"/>
      <c r="R412" s="49"/>
      <c r="T412" s="224" t="s">
        <v>23</v>
      </c>
      <c r="U412" s="57" t="s">
        <v>48</v>
      </c>
      <c r="V412" s="48"/>
      <c r="W412" s="225">
        <f>V412*K412</f>
        <v>0</v>
      </c>
      <c r="X412" s="225">
        <v>1.0000000000000001E-05</v>
      </c>
      <c r="Y412" s="225">
        <f>X412*K412</f>
        <v>0.0031824000000000002</v>
      </c>
      <c r="Z412" s="225">
        <v>0</v>
      </c>
      <c r="AA412" s="226">
        <f>Z412*K412</f>
        <v>0</v>
      </c>
      <c r="AR412" s="23" t="s">
        <v>261</v>
      </c>
      <c r="AT412" s="23" t="s">
        <v>163</v>
      </c>
      <c r="AU412" s="23" t="s">
        <v>106</v>
      </c>
      <c r="AY412" s="23" t="s">
        <v>162</v>
      </c>
      <c r="BE412" s="139">
        <f>IF(U412="základní",N412,0)</f>
        <v>0</v>
      </c>
      <c r="BF412" s="139">
        <f>IF(U412="snížená",N412,0)</f>
        <v>0</v>
      </c>
      <c r="BG412" s="139">
        <f>IF(U412="zákl. přenesená",N412,0)</f>
        <v>0</v>
      </c>
      <c r="BH412" s="139">
        <f>IF(U412="sníž. přenesená",N412,0)</f>
        <v>0</v>
      </c>
      <c r="BI412" s="139">
        <f>IF(U412="nulová",N412,0)</f>
        <v>0</v>
      </c>
      <c r="BJ412" s="23" t="s">
        <v>25</v>
      </c>
      <c r="BK412" s="139">
        <f>ROUND(L412*K412,2)</f>
        <v>0</v>
      </c>
      <c r="BL412" s="23" t="s">
        <v>261</v>
      </c>
      <c r="BM412" s="23" t="s">
        <v>743</v>
      </c>
    </row>
    <row r="413" s="11" customFormat="1" ht="16.5" customHeight="1">
      <c r="B413" s="236"/>
      <c r="C413" s="237"/>
      <c r="D413" s="237"/>
      <c r="E413" s="238" t="s">
        <v>23</v>
      </c>
      <c r="F413" s="255" t="s">
        <v>744</v>
      </c>
      <c r="G413" s="256"/>
      <c r="H413" s="256"/>
      <c r="I413" s="256"/>
      <c r="J413" s="237"/>
      <c r="K413" s="240">
        <v>123.84</v>
      </c>
      <c r="L413" s="237"/>
      <c r="M413" s="237"/>
      <c r="N413" s="237"/>
      <c r="O413" s="237"/>
      <c r="P413" s="237"/>
      <c r="Q413" s="237"/>
      <c r="R413" s="241"/>
      <c r="T413" s="242"/>
      <c r="U413" s="237"/>
      <c r="V413" s="237"/>
      <c r="W413" s="237"/>
      <c r="X413" s="237"/>
      <c r="Y413" s="237"/>
      <c r="Z413" s="237"/>
      <c r="AA413" s="243"/>
      <c r="AT413" s="244" t="s">
        <v>170</v>
      </c>
      <c r="AU413" s="244" t="s">
        <v>106</v>
      </c>
      <c r="AV413" s="11" t="s">
        <v>106</v>
      </c>
      <c r="AW413" s="11" t="s">
        <v>40</v>
      </c>
      <c r="AX413" s="11" t="s">
        <v>83</v>
      </c>
      <c r="AY413" s="244" t="s">
        <v>162</v>
      </c>
    </row>
    <row r="414" s="11" customFormat="1" ht="16.5" customHeight="1">
      <c r="B414" s="236"/>
      <c r="C414" s="237"/>
      <c r="D414" s="237"/>
      <c r="E414" s="238" t="s">
        <v>23</v>
      </c>
      <c r="F414" s="239" t="s">
        <v>745</v>
      </c>
      <c r="G414" s="237"/>
      <c r="H414" s="237"/>
      <c r="I414" s="237"/>
      <c r="J414" s="237"/>
      <c r="K414" s="240">
        <v>194.40000000000001</v>
      </c>
      <c r="L414" s="237"/>
      <c r="M414" s="237"/>
      <c r="N414" s="237"/>
      <c r="O414" s="237"/>
      <c r="P414" s="237"/>
      <c r="Q414" s="237"/>
      <c r="R414" s="241"/>
      <c r="T414" s="242"/>
      <c r="U414" s="237"/>
      <c r="V414" s="237"/>
      <c r="W414" s="237"/>
      <c r="X414" s="237"/>
      <c r="Y414" s="237"/>
      <c r="Z414" s="237"/>
      <c r="AA414" s="243"/>
      <c r="AT414" s="244" t="s">
        <v>170</v>
      </c>
      <c r="AU414" s="244" t="s">
        <v>106</v>
      </c>
      <c r="AV414" s="11" t="s">
        <v>106</v>
      </c>
      <c r="AW414" s="11" t="s">
        <v>40</v>
      </c>
      <c r="AX414" s="11" t="s">
        <v>83</v>
      </c>
      <c r="AY414" s="244" t="s">
        <v>162</v>
      </c>
    </row>
    <row r="415" s="12" customFormat="1" ht="16.5" customHeight="1">
      <c r="B415" s="246"/>
      <c r="C415" s="247"/>
      <c r="D415" s="247"/>
      <c r="E415" s="248" t="s">
        <v>23</v>
      </c>
      <c r="F415" s="249" t="s">
        <v>187</v>
      </c>
      <c r="G415" s="247"/>
      <c r="H415" s="247"/>
      <c r="I415" s="247"/>
      <c r="J415" s="247"/>
      <c r="K415" s="250">
        <v>318.24000000000001</v>
      </c>
      <c r="L415" s="247"/>
      <c r="M415" s="247"/>
      <c r="N415" s="247"/>
      <c r="O415" s="247"/>
      <c r="P415" s="247"/>
      <c r="Q415" s="247"/>
      <c r="R415" s="251"/>
      <c r="T415" s="252"/>
      <c r="U415" s="247"/>
      <c r="V415" s="247"/>
      <c r="W415" s="247"/>
      <c r="X415" s="247"/>
      <c r="Y415" s="247"/>
      <c r="Z415" s="247"/>
      <c r="AA415" s="253"/>
      <c r="AT415" s="254" t="s">
        <v>170</v>
      </c>
      <c r="AU415" s="254" t="s">
        <v>106</v>
      </c>
      <c r="AV415" s="12" t="s">
        <v>167</v>
      </c>
      <c r="AW415" s="12" t="s">
        <v>40</v>
      </c>
      <c r="AX415" s="12" t="s">
        <v>25</v>
      </c>
      <c r="AY415" s="254" t="s">
        <v>162</v>
      </c>
    </row>
    <row r="416" s="1" customFormat="1" ht="25.5" customHeight="1">
      <c r="B416" s="47"/>
      <c r="C416" s="216" t="s">
        <v>746</v>
      </c>
      <c r="D416" s="216" t="s">
        <v>163</v>
      </c>
      <c r="E416" s="217" t="s">
        <v>747</v>
      </c>
      <c r="F416" s="218" t="s">
        <v>748</v>
      </c>
      <c r="G416" s="218"/>
      <c r="H416" s="218"/>
      <c r="I416" s="218"/>
      <c r="J416" s="219" t="s">
        <v>166</v>
      </c>
      <c r="K416" s="220">
        <v>1.258</v>
      </c>
      <c r="L416" s="221">
        <v>0</v>
      </c>
      <c r="M416" s="222"/>
      <c r="N416" s="223">
        <f>ROUND(L416*K416,2)</f>
        <v>0</v>
      </c>
      <c r="O416" s="223"/>
      <c r="P416" s="223"/>
      <c r="Q416" s="223"/>
      <c r="R416" s="49"/>
      <c r="T416" s="224" t="s">
        <v>23</v>
      </c>
      <c r="U416" s="57" t="s">
        <v>48</v>
      </c>
      <c r="V416" s="48"/>
      <c r="W416" s="225">
        <f>V416*K416</f>
        <v>0</v>
      </c>
      <c r="X416" s="225">
        <v>0.00017000000000000001</v>
      </c>
      <c r="Y416" s="225">
        <f>X416*K416</f>
        <v>0.00021386000000000002</v>
      </c>
      <c r="Z416" s="225">
        <v>0</v>
      </c>
      <c r="AA416" s="226">
        <f>Z416*K416</f>
        <v>0</v>
      </c>
      <c r="AR416" s="23" t="s">
        <v>261</v>
      </c>
      <c r="AT416" s="23" t="s">
        <v>163</v>
      </c>
      <c r="AU416" s="23" t="s">
        <v>106</v>
      </c>
      <c r="AY416" s="23" t="s">
        <v>162</v>
      </c>
      <c r="BE416" s="139">
        <f>IF(U416="základní",N416,0)</f>
        <v>0</v>
      </c>
      <c r="BF416" s="139">
        <f>IF(U416="snížená",N416,0)</f>
        <v>0</v>
      </c>
      <c r="BG416" s="139">
        <f>IF(U416="zákl. přenesená",N416,0)</f>
        <v>0</v>
      </c>
      <c r="BH416" s="139">
        <f>IF(U416="sníž. přenesená",N416,0)</f>
        <v>0</v>
      </c>
      <c r="BI416" s="139">
        <f>IF(U416="nulová",N416,0)</f>
        <v>0</v>
      </c>
      <c r="BJ416" s="23" t="s">
        <v>25</v>
      </c>
      <c r="BK416" s="139">
        <f>ROUND(L416*K416,2)</f>
        <v>0</v>
      </c>
      <c r="BL416" s="23" t="s">
        <v>261</v>
      </c>
      <c r="BM416" s="23" t="s">
        <v>749</v>
      </c>
    </row>
    <row r="417" s="10" customFormat="1" ht="16.5" customHeight="1">
      <c r="B417" s="227"/>
      <c r="C417" s="228"/>
      <c r="D417" s="228"/>
      <c r="E417" s="229" t="s">
        <v>23</v>
      </c>
      <c r="F417" s="230" t="s">
        <v>750</v>
      </c>
      <c r="G417" s="231"/>
      <c r="H417" s="231"/>
      <c r="I417" s="231"/>
      <c r="J417" s="228"/>
      <c r="K417" s="229" t="s">
        <v>23</v>
      </c>
      <c r="L417" s="228"/>
      <c r="M417" s="228"/>
      <c r="N417" s="228"/>
      <c r="O417" s="228"/>
      <c r="P417" s="228"/>
      <c r="Q417" s="228"/>
      <c r="R417" s="232"/>
      <c r="T417" s="233"/>
      <c r="U417" s="228"/>
      <c r="V417" s="228"/>
      <c r="W417" s="228"/>
      <c r="X417" s="228"/>
      <c r="Y417" s="228"/>
      <c r="Z417" s="228"/>
      <c r="AA417" s="234"/>
      <c r="AT417" s="235" t="s">
        <v>170</v>
      </c>
      <c r="AU417" s="235" t="s">
        <v>106</v>
      </c>
      <c r="AV417" s="10" t="s">
        <v>25</v>
      </c>
      <c r="AW417" s="10" t="s">
        <v>40</v>
      </c>
      <c r="AX417" s="10" t="s">
        <v>83</v>
      </c>
      <c r="AY417" s="235" t="s">
        <v>162</v>
      </c>
    </row>
    <row r="418" s="11" customFormat="1" ht="16.5" customHeight="1">
      <c r="B418" s="236"/>
      <c r="C418" s="237"/>
      <c r="D418" s="237"/>
      <c r="E418" s="238" t="s">
        <v>23</v>
      </c>
      <c r="F418" s="239" t="s">
        <v>751</v>
      </c>
      <c r="G418" s="237"/>
      <c r="H418" s="237"/>
      <c r="I418" s="237"/>
      <c r="J418" s="237"/>
      <c r="K418" s="240">
        <v>1.258</v>
      </c>
      <c r="L418" s="237"/>
      <c r="M418" s="237"/>
      <c r="N418" s="237"/>
      <c r="O418" s="237"/>
      <c r="P418" s="237"/>
      <c r="Q418" s="237"/>
      <c r="R418" s="241"/>
      <c r="T418" s="242"/>
      <c r="U418" s="237"/>
      <c r="V418" s="237"/>
      <c r="W418" s="237"/>
      <c r="X418" s="237"/>
      <c r="Y418" s="237"/>
      <c r="Z418" s="237"/>
      <c r="AA418" s="243"/>
      <c r="AT418" s="244" t="s">
        <v>170</v>
      </c>
      <c r="AU418" s="244" t="s">
        <v>106</v>
      </c>
      <c r="AV418" s="11" t="s">
        <v>106</v>
      </c>
      <c r="AW418" s="11" t="s">
        <v>40</v>
      </c>
      <c r="AX418" s="11" t="s">
        <v>25</v>
      </c>
      <c r="AY418" s="244" t="s">
        <v>162</v>
      </c>
    </row>
    <row r="419" s="1" customFormat="1" ht="38.25" customHeight="1">
      <c r="B419" s="47"/>
      <c r="C419" s="216" t="s">
        <v>752</v>
      </c>
      <c r="D419" s="216" t="s">
        <v>163</v>
      </c>
      <c r="E419" s="217" t="s">
        <v>753</v>
      </c>
      <c r="F419" s="218" t="s">
        <v>754</v>
      </c>
      <c r="G419" s="218"/>
      <c r="H419" s="218"/>
      <c r="I419" s="218"/>
      <c r="J419" s="219" t="s">
        <v>166</v>
      </c>
      <c r="K419" s="220">
        <v>2.5169999999999999</v>
      </c>
      <c r="L419" s="221">
        <v>0</v>
      </c>
      <c r="M419" s="222"/>
      <c r="N419" s="223">
        <f>ROUND(L419*K419,2)</f>
        <v>0</v>
      </c>
      <c r="O419" s="223"/>
      <c r="P419" s="223"/>
      <c r="Q419" s="223"/>
      <c r="R419" s="49"/>
      <c r="T419" s="224" t="s">
        <v>23</v>
      </c>
      <c r="U419" s="57" t="s">
        <v>48</v>
      </c>
      <c r="V419" s="48"/>
      <c r="W419" s="225">
        <f>V419*K419</f>
        <v>0</v>
      </c>
      <c r="X419" s="225">
        <v>0.00013999999999999999</v>
      </c>
      <c r="Y419" s="225">
        <f>X419*K419</f>
        <v>0.00035237999999999996</v>
      </c>
      <c r="Z419" s="225">
        <v>0</v>
      </c>
      <c r="AA419" s="226">
        <f>Z419*K419</f>
        <v>0</v>
      </c>
      <c r="AR419" s="23" t="s">
        <v>261</v>
      </c>
      <c r="AT419" s="23" t="s">
        <v>163</v>
      </c>
      <c r="AU419" s="23" t="s">
        <v>106</v>
      </c>
      <c r="AY419" s="23" t="s">
        <v>162</v>
      </c>
      <c r="BE419" s="139">
        <f>IF(U419="základní",N419,0)</f>
        <v>0</v>
      </c>
      <c r="BF419" s="139">
        <f>IF(U419="snížená",N419,0)</f>
        <v>0</v>
      </c>
      <c r="BG419" s="139">
        <f>IF(U419="zákl. přenesená",N419,0)</f>
        <v>0</v>
      </c>
      <c r="BH419" s="139">
        <f>IF(U419="sníž. přenesená",N419,0)</f>
        <v>0</v>
      </c>
      <c r="BI419" s="139">
        <f>IF(U419="nulová",N419,0)</f>
        <v>0</v>
      </c>
      <c r="BJ419" s="23" t="s">
        <v>25</v>
      </c>
      <c r="BK419" s="139">
        <f>ROUND(L419*K419,2)</f>
        <v>0</v>
      </c>
      <c r="BL419" s="23" t="s">
        <v>261</v>
      </c>
      <c r="BM419" s="23" t="s">
        <v>755</v>
      </c>
    </row>
    <row r="420" s="10" customFormat="1" ht="16.5" customHeight="1">
      <c r="B420" s="227"/>
      <c r="C420" s="228"/>
      <c r="D420" s="228"/>
      <c r="E420" s="229" t="s">
        <v>23</v>
      </c>
      <c r="F420" s="230" t="s">
        <v>750</v>
      </c>
      <c r="G420" s="231"/>
      <c r="H420" s="231"/>
      <c r="I420" s="231"/>
      <c r="J420" s="228"/>
      <c r="K420" s="229" t="s">
        <v>23</v>
      </c>
      <c r="L420" s="228"/>
      <c r="M420" s="228"/>
      <c r="N420" s="228"/>
      <c r="O420" s="228"/>
      <c r="P420" s="228"/>
      <c r="Q420" s="228"/>
      <c r="R420" s="232"/>
      <c r="T420" s="233"/>
      <c r="U420" s="228"/>
      <c r="V420" s="228"/>
      <c r="W420" s="228"/>
      <c r="X420" s="228"/>
      <c r="Y420" s="228"/>
      <c r="Z420" s="228"/>
      <c r="AA420" s="234"/>
      <c r="AT420" s="235" t="s">
        <v>170</v>
      </c>
      <c r="AU420" s="235" t="s">
        <v>106</v>
      </c>
      <c r="AV420" s="10" t="s">
        <v>25</v>
      </c>
      <c r="AW420" s="10" t="s">
        <v>40</v>
      </c>
      <c r="AX420" s="10" t="s">
        <v>83</v>
      </c>
      <c r="AY420" s="235" t="s">
        <v>162</v>
      </c>
    </row>
    <row r="421" s="11" customFormat="1" ht="16.5" customHeight="1">
      <c r="B421" s="236"/>
      <c r="C421" s="237"/>
      <c r="D421" s="237"/>
      <c r="E421" s="238" t="s">
        <v>23</v>
      </c>
      <c r="F421" s="239" t="s">
        <v>756</v>
      </c>
      <c r="G421" s="237"/>
      <c r="H421" s="237"/>
      <c r="I421" s="237"/>
      <c r="J421" s="237"/>
      <c r="K421" s="240">
        <v>2.5169999999999999</v>
      </c>
      <c r="L421" s="237"/>
      <c r="M421" s="237"/>
      <c r="N421" s="237"/>
      <c r="O421" s="237"/>
      <c r="P421" s="237"/>
      <c r="Q421" s="237"/>
      <c r="R421" s="241"/>
      <c r="T421" s="242"/>
      <c r="U421" s="237"/>
      <c r="V421" s="237"/>
      <c r="W421" s="237"/>
      <c r="X421" s="237"/>
      <c r="Y421" s="237"/>
      <c r="Z421" s="237"/>
      <c r="AA421" s="243"/>
      <c r="AT421" s="244" t="s">
        <v>170</v>
      </c>
      <c r="AU421" s="244" t="s">
        <v>106</v>
      </c>
      <c r="AV421" s="11" t="s">
        <v>106</v>
      </c>
      <c r="AW421" s="11" t="s">
        <v>40</v>
      </c>
      <c r="AX421" s="11" t="s">
        <v>25</v>
      </c>
      <c r="AY421" s="244" t="s">
        <v>162</v>
      </c>
    </row>
    <row r="422" s="9" customFormat="1" ht="29.88" customHeight="1">
      <c r="B422" s="202"/>
      <c r="C422" s="203"/>
      <c r="D422" s="213" t="s">
        <v>135</v>
      </c>
      <c r="E422" s="213"/>
      <c r="F422" s="213"/>
      <c r="G422" s="213"/>
      <c r="H422" s="213"/>
      <c r="I422" s="213"/>
      <c r="J422" s="213"/>
      <c r="K422" s="213"/>
      <c r="L422" s="213"/>
      <c r="M422" s="213"/>
      <c r="N422" s="214">
        <f>BK422</f>
        <v>0</v>
      </c>
      <c r="O422" s="215"/>
      <c r="P422" s="215"/>
      <c r="Q422" s="215"/>
      <c r="R422" s="206"/>
      <c r="T422" s="207"/>
      <c r="U422" s="203"/>
      <c r="V422" s="203"/>
      <c r="W422" s="208">
        <f>SUM(W423:W459)</f>
        <v>0</v>
      </c>
      <c r="X422" s="203"/>
      <c r="Y422" s="208">
        <f>SUM(Y423:Y459)</f>
        <v>0.11851339</v>
      </c>
      <c r="Z422" s="203"/>
      <c r="AA422" s="209">
        <f>SUM(AA423:AA459)</f>
        <v>0</v>
      </c>
      <c r="AR422" s="210" t="s">
        <v>106</v>
      </c>
      <c r="AT422" s="211" t="s">
        <v>82</v>
      </c>
      <c r="AU422" s="211" t="s">
        <v>25</v>
      </c>
      <c r="AY422" s="210" t="s">
        <v>162</v>
      </c>
      <c r="BK422" s="212">
        <f>SUM(BK423:BK459)</f>
        <v>0</v>
      </c>
    </row>
    <row r="423" s="1" customFormat="1" ht="38.25" customHeight="1">
      <c r="B423" s="47"/>
      <c r="C423" s="216" t="s">
        <v>757</v>
      </c>
      <c r="D423" s="216" t="s">
        <v>163</v>
      </c>
      <c r="E423" s="217" t="s">
        <v>758</v>
      </c>
      <c r="F423" s="218" t="s">
        <v>759</v>
      </c>
      <c r="G423" s="218"/>
      <c r="H423" s="218"/>
      <c r="I423" s="218"/>
      <c r="J423" s="219" t="s">
        <v>166</v>
      </c>
      <c r="K423" s="220">
        <v>224.38999999999999</v>
      </c>
      <c r="L423" s="221">
        <v>0</v>
      </c>
      <c r="M423" s="222"/>
      <c r="N423" s="223">
        <f>ROUND(L423*K423,2)</f>
        <v>0</v>
      </c>
      <c r="O423" s="223"/>
      <c r="P423" s="223"/>
      <c r="Q423" s="223"/>
      <c r="R423" s="49"/>
      <c r="T423" s="224" t="s">
        <v>23</v>
      </c>
      <c r="U423" s="57" t="s">
        <v>48</v>
      </c>
      <c r="V423" s="48"/>
      <c r="W423" s="225">
        <f>V423*K423</f>
        <v>0</v>
      </c>
      <c r="X423" s="225">
        <v>0.00029</v>
      </c>
      <c r="Y423" s="225">
        <f>X423*K423</f>
        <v>0.065073099999999995</v>
      </c>
      <c r="Z423" s="225">
        <v>0</v>
      </c>
      <c r="AA423" s="226">
        <f>Z423*K423</f>
        <v>0</v>
      </c>
      <c r="AR423" s="23" t="s">
        <v>261</v>
      </c>
      <c r="AT423" s="23" t="s">
        <v>163</v>
      </c>
      <c r="AU423" s="23" t="s">
        <v>106</v>
      </c>
      <c r="AY423" s="23" t="s">
        <v>162</v>
      </c>
      <c r="BE423" s="139">
        <f>IF(U423="základní",N423,0)</f>
        <v>0</v>
      </c>
      <c r="BF423" s="139">
        <f>IF(U423="snížená",N423,0)</f>
        <v>0</v>
      </c>
      <c r="BG423" s="139">
        <f>IF(U423="zákl. přenesená",N423,0)</f>
        <v>0</v>
      </c>
      <c r="BH423" s="139">
        <f>IF(U423="sníž. přenesená",N423,0)</f>
        <v>0</v>
      </c>
      <c r="BI423" s="139">
        <f>IF(U423="nulová",N423,0)</f>
        <v>0</v>
      </c>
      <c r="BJ423" s="23" t="s">
        <v>25</v>
      </c>
      <c r="BK423" s="139">
        <f>ROUND(L423*K423,2)</f>
        <v>0</v>
      </c>
      <c r="BL423" s="23" t="s">
        <v>261</v>
      </c>
      <c r="BM423" s="23" t="s">
        <v>760</v>
      </c>
    </row>
    <row r="424" s="10" customFormat="1" ht="16.5" customHeight="1">
      <c r="B424" s="227"/>
      <c r="C424" s="228"/>
      <c r="D424" s="228"/>
      <c r="E424" s="229" t="s">
        <v>23</v>
      </c>
      <c r="F424" s="230" t="s">
        <v>175</v>
      </c>
      <c r="G424" s="231"/>
      <c r="H424" s="231"/>
      <c r="I424" s="231"/>
      <c r="J424" s="228"/>
      <c r="K424" s="229" t="s">
        <v>23</v>
      </c>
      <c r="L424" s="228"/>
      <c r="M424" s="228"/>
      <c r="N424" s="228"/>
      <c r="O424" s="228"/>
      <c r="P424" s="228"/>
      <c r="Q424" s="228"/>
      <c r="R424" s="232"/>
      <c r="T424" s="233"/>
      <c r="U424" s="228"/>
      <c r="V424" s="228"/>
      <c r="W424" s="228"/>
      <c r="X424" s="228"/>
      <c r="Y424" s="228"/>
      <c r="Z424" s="228"/>
      <c r="AA424" s="234"/>
      <c r="AT424" s="235" t="s">
        <v>170</v>
      </c>
      <c r="AU424" s="235" t="s">
        <v>106</v>
      </c>
      <c r="AV424" s="10" t="s">
        <v>25</v>
      </c>
      <c r="AW424" s="10" t="s">
        <v>40</v>
      </c>
      <c r="AX424" s="10" t="s">
        <v>83</v>
      </c>
      <c r="AY424" s="235" t="s">
        <v>162</v>
      </c>
    </row>
    <row r="425" s="11" customFormat="1" ht="16.5" customHeight="1">
      <c r="B425" s="236"/>
      <c r="C425" s="237"/>
      <c r="D425" s="237"/>
      <c r="E425" s="238" t="s">
        <v>23</v>
      </c>
      <c r="F425" s="239" t="s">
        <v>761</v>
      </c>
      <c r="G425" s="237"/>
      <c r="H425" s="237"/>
      <c r="I425" s="237"/>
      <c r="J425" s="237"/>
      <c r="K425" s="240">
        <v>63.840000000000003</v>
      </c>
      <c r="L425" s="237"/>
      <c r="M425" s="237"/>
      <c r="N425" s="237"/>
      <c r="O425" s="237"/>
      <c r="P425" s="237"/>
      <c r="Q425" s="237"/>
      <c r="R425" s="241"/>
      <c r="T425" s="242"/>
      <c r="U425" s="237"/>
      <c r="V425" s="237"/>
      <c r="W425" s="237"/>
      <c r="X425" s="237"/>
      <c r="Y425" s="237"/>
      <c r="Z425" s="237"/>
      <c r="AA425" s="243"/>
      <c r="AT425" s="244" t="s">
        <v>170</v>
      </c>
      <c r="AU425" s="244" t="s">
        <v>106</v>
      </c>
      <c r="AV425" s="11" t="s">
        <v>106</v>
      </c>
      <c r="AW425" s="11" t="s">
        <v>40</v>
      </c>
      <c r="AX425" s="11" t="s">
        <v>83</v>
      </c>
      <c r="AY425" s="244" t="s">
        <v>162</v>
      </c>
    </row>
    <row r="426" s="11" customFormat="1" ht="16.5" customHeight="1">
      <c r="B426" s="236"/>
      <c r="C426" s="237"/>
      <c r="D426" s="237"/>
      <c r="E426" s="238" t="s">
        <v>23</v>
      </c>
      <c r="F426" s="239" t="s">
        <v>762</v>
      </c>
      <c r="G426" s="237"/>
      <c r="H426" s="237"/>
      <c r="I426" s="237"/>
      <c r="J426" s="237"/>
      <c r="K426" s="240">
        <v>79.085999999999999</v>
      </c>
      <c r="L426" s="237"/>
      <c r="M426" s="237"/>
      <c r="N426" s="237"/>
      <c r="O426" s="237"/>
      <c r="P426" s="237"/>
      <c r="Q426" s="237"/>
      <c r="R426" s="241"/>
      <c r="T426" s="242"/>
      <c r="U426" s="237"/>
      <c r="V426" s="237"/>
      <c r="W426" s="237"/>
      <c r="X426" s="237"/>
      <c r="Y426" s="237"/>
      <c r="Z426" s="237"/>
      <c r="AA426" s="243"/>
      <c r="AT426" s="244" t="s">
        <v>170</v>
      </c>
      <c r="AU426" s="244" t="s">
        <v>106</v>
      </c>
      <c r="AV426" s="11" t="s">
        <v>106</v>
      </c>
      <c r="AW426" s="11" t="s">
        <v>40</v>
      </c>
      <c r="AX426" s="11" t="s">
        <v>83</v>
      </c>
      <c r="AY426" s="244" t="s">
        <v>162</v>
      </c>
    </row>
    <row r="427" s="10" customFormat="1" ht="16.5" customHeight="1">
      <c r="B427" s="227"/>
      <c r="C427" s="228"/>
      <c r="D427" s="228"/>
      <c r="E427" s="229" t="s">
        <v>23</v>
      </c>
      <c r="F427" s="245" t="s">
        <v>179</v>
      </c>
      <c r="G427" s="228"/>
      <c r="H427" s="228"/>
      <c r="I427" s="228"/>
      <c r="J427" s="228"/>
      <c r="K427" s="229" t="s">
        <v>23</v>
      </c>
      <c r="L427" s="228"/>
      <c r="M427" s="228"/>
      <c r="N427" s="228"/>
      <c r="O427" s="228"/>
      <c r="P427" s="228"/>
      <c r="Q427" s="228"/>
      <c r="R427" s="232"/>
      <c r="T427" s="233"/>
      <c r="U427" s="228"/>
      <c r="V427" s="228"/>
      <c r="W427" s="228"/>
      <c r="X427" s="228"/>
      <c r="Y427" s="228"/>
      <c r="Z427" s="228"/>
      <c r="AA427" s="234"/>
      <c r="AT427" s="235" t="s">
        <v>170</v>
      </c>
      <c r="AU427" s="235" t="s">
        <v>106</v>
      </c>
      <c r="AV427" s="10" t="s">
        <v>25</v>
      </c>
      <c r="AW427" s="10" t="s">
        <v>40</v>
      </c>
      <c r="AX427" s="10" t="s">
        <v>83</v>
      </c>
      <c r="AY427" s="235" t="s">
        <v>162</v>
      </c>
    </row>
    <row r="428" s="11" customFormat="1" ht="16.5" customHeight="1">
      <c r="B428" s="236"/>
      <c r="C428" s="237"/>
      <c r="D428" s="237"/>
      <c r="E428" s="238" t="s">
        <v>23</v>
      </c>
      <c r="F428" s="239" t="s">
        <v>763</v>
      </c>
      <c r="G428" s="237"/>
      <c r="H428" s="237"/>
      <c r="I428" s="237"/>
      <c r="J428" s="237"/>
      <c r="K428" s="240">
        <v>-0.80900000000000005</v>
      </c>
      <c r="L428" s="237"/>
      <c r="M428" s="237"/>
      <c r="N428" s="237"/>
      <c r="O428" s="237"/>
      <c r="P428" s="237"/>
      <c r="Q428" s="237"/>
      <c r="R428" s="241"/>
      <c r="T428" s="242"/>
      <c r="U428" s="237"/>
      <c r="V428" s="237"/>
      <c r="W428" s="237"/>
      <c r="X428" s="237"/>
      <c r="Y428" s="237"/>
      <c r="Z428" s="237"/>
      <c r="AA428" s="243"/>
      <c r="AT428" s="244" t="s">
        <v>170</v>
      </c>
      <c r="AU428" s="244" t="s">
        <v>106</v>
      </c>
      <c r="AV428" s="11" t="s">
        <v>106</v>
      </c>
      <c r="AW428" s="11" t="s">
        <v>40</v>
      </c>
      <c r="AX428" s="11" t="s">
        <v>83</v>
      </c>
      <c r="AY428" s="244" t="s">
        <v>162</v>
      </c>
    </row>
    <row r="429" s="11" customFormat="1" ht="16.5" customHeight="1">
      <c r="B429" s="236"/>
      <c r="C429" s="237"/>
      <c r="D429" s="237"/>
      <c r="E429" s="238" t="s">
        <v>23</v>
      </c>
      <c r="F429" s="239" t="s">
        <v>764</v>
      </c>
      <c r="G429" s="237"/>
      <c r="H429" s="237"/>
      <c r="I429" s="237"/>
      <c r="J429" s="237"/>
      <c r="K429" s="240">
        <v>-2.758</v>
      </c>
      <c r="L429" s="237"/>
      <c r="M429" s="237"/>
      <c r="N429" s="237"/>
      <c r="O429" s="237"/>
      <c r="P429" s="237"/>
      <c r="Q429" s="237"/>
      <c r="R429" s="241"/>
      <c r="T429" s="242"/>
      <c r="U429" s="237"/>
      <c r="V429" s="237"/>
      <c r="W429" s="237"/>
      <c r="X429" s="237"/>
      <c r="Y429" s="237"/>
      <c r="Z429" s="237"/>
      <c r="AA429" s="243"/>
      <c r="AT429" s="244" t="s">
        <v>170</v>
      </c>
      <c r="AU429" s="244" t="s">
        <v>106</v>
      </c>
      <c r="AV429" s="11" t="s">
        <v>106</v>
      </c>
      <c r="AW429" s="11" t="s">
        <v>40</v>
      </c>
      <c r="AX429" s="11" t="s">
        <v>83</v>
      </c>
      <c r="AY429" s="244" t="s">
        <v>162</v>
      </c>
    </row>
    <row r="430" s="10" customFormat="1" ht="16.5" customHeight="1">
      <c r="B430" s="227"/>
      <c r="C430" s="228"/>
      <c r="D430" s="228"/>
      <c r="E430" s="229" t="s">
        <v>23</v>
      </c>
      <c r="F430" s="245" t="s">
        <v>765</v>
      </c>
      <c r="G430" s="228"/>
      <c r="H430" s="228"/>
      <c r="I430" s="228"/>
      <c r="J430" s="228"/>
      <c r="K430" s="229" t="s">
        <v>23</v>
      </c>
      <c r="L430" s="228"/>
      <c r="M430" s="228"/>
      <c r="N430" s="228"/>
      <c r="O430" s="228"/>
      <c r="P430" s="228"/>
      <c r="Q430" s="228"/>
      <c r="R430" s="232"/>
      <c r="T430" s="233"/>
      <c r="U430" s="228"/>
      <c r="V430" s="228"/>
      <c r="W430" s="228"/>
      <c r="X430" s="228"/>
      <c r="Y430" s="228"/>
      <c r="Z430" s="228"/>
      <c r="AA430" s="234"/>
      <c r="AT430" s="235" t="s">
        <v>170</v>
      </c>
      <c r="AU430" s="235" t="s">
        <v>106</v>
      </c>
      <c r="AV430" s="10" t="s">
        <v>25</v>
      </c>
      <c r="AW430" s="10" t="s">
        <v>40</v>
      </c>
      <c r="AX430" s="10" t="s">
        <v>83</v>
      </c>
      <c r="AY430" s="235" t="s">
        <v>162</v>
      </c>
    </row>
    <row r="431" s="11" customFormat="1" ht="16.5" customHeight="1">
      <c r="B431" s="236"/>
      <c r="C431" s="237"/>
      <c r="D431" s="237"/>
      <c r="E431" s="238" t="s">
        <v>23</v>
      </c>
      <c r="F431" s="239" t="s">
        <v>766</v>
      </c>
      <c r="G431" s="237"/>
      <c r="H431" s="237"/>
      <c r="I431" s="237"/>
      <c r="J431" s="237"/>
      <c r="K431" s="240">
        <v>24.812999999999999</v>
      </c>
      <c r="L431" s="237"/>
      <c r="M431" s="237"/>
      <c r="N431" s="237"/>
      <c r="O431" s="237"/>
      <c r="P431" s="237"/>
      <c r="Q431" s="237"/>
      <c r="R431" s="241"/>
      <c r="T431" s="242"/>
      <c r="U431" s="237"/>
      <c r="V431" s="237"/>
      <c r="W431" s="237"/>
      <c r="X431" s="237"/>
      <c r="Y431" s="237"/>
      <c r="Z431" s="237"/>
      <c r="AA431" s="243"/>
      <c r="AT431" s="244" t="s">
        <v>170</v>
      </c>
      <c r="AU431" s="244" t="s">
        <v>106</v>
      </c>
      <c r="AV431" s="11" t="s">
        <v>106</v>
      </c>
      <c r="AW431" s="11" t="s">
        <v>40</v>
      </c>
      <c r="AX431" s="11" t="s">
        <v>83</v>
      </c>
      <c r="AY431" s="244" t="s">
        <v>162</v>
      </c>
    </row>
    <row r="432" s="11" customFormat="1" ht="16.5" customHeight="1">
      <c r="B432" s="236"/>
      <c r="C432" s="237"/>
      <c r="D432" s="237"/>
      <c r="E432" s="238" t="s">
        <v>23</v>
      </c>
      <c r="F432" s="239" t="s">
        <v>767</v>
      </c>
      <c r="G432" s="237"/>
      <c r="H432" s="237"/>
      <c r="I432" s="237"/>
      <c r="J432" s="237"/>
      <c r="K432" s="240">
        <v>35.909999999999997</v>
      </c>
      <c r="L432" s="237"/>
      <c r="M432" s="237"/>
      <c r="N432" s="237"/>
      <c r="O432" s="237"/>
      <c r="P432" s="237"/>
      <c r="Q432" s="237"/>
      <c r="R432" s="241"/>
      <c r="T432" s="242"/>
      <c r="U432" s="237"/>
      <c r="V432" s="237"/>
      <c r="W432" s="237"/>
      <c r="X432" s="237"/>
      <c r="Y432" s="237"/>
      <c r="Z432" s="237"/>
      <c r="AA432" s="243"/>
      <c r="AT432" s="244" t="s">
        <v>170</v>
      </c>
      <c r="AU432" s="244" t="s">
        <v>106</v>
      </c>
      <c r="AV432" s="11" t="s">
        <v>106</v>
      </c>
      <c r="AW432" s="11" t="s">
        <v>40</v>
      </c>
      <c r="AX432" s="11" t="s">
        <v>83</v>
      </c>
      <c r="AY432" s="244" t="s">
        <v>162</v>
      </c>
    </row>
    <row r="433" s="11" customFormat="1" ht="16.5" customHeight="1">
      <c r="B433" s="236"/>
      <c r="C433" s="237"/>
      <c r="D433" s="237"/>
      <c r="E433" s="238" t="s">
        <v>23</v>
      </c>
      <c r="F433" s="239" t="s">
        <v>768</v>
      </c>
      <c r="G433" s="237"/>
      <c r="H433" s="237"/>
      <c r="I433" s="237"/>
      <c r="J433" s="237"/>
      <c r="K433" s="240">
        <v>18.495000000000001</v>
      </c>
      <c r="L433" s="237"/>
      <c r="M433" s="237"/>
      <c r="N433" s="237"/>
      <c r="O433" s="237"/>
      <c r="P433" s="237"/>
      <c r="Q433" s="237"/>
      <c r="R433" s="241"/>
      <c r="T433" s="242"/>
      <c r="U433" s="237"/>
      <c r="V433" s="237"/>
      <c r="W433" s="237"/>
      <c r="X433" s="237"/>
      <c r="Y433" s="237"/>
      <c r="Z433" s="237"/>
      <c r="AA433" s="243"/>
      <c r="AT433" s="244" t="s">
        <v>170</v>
      </c>
      <c r="AU433" s="244" t="s">
        <v>106</v>
      </c>
      <c r="AV433" s="11" t="s">
        <v>106</v>
      </c>
      <c r="AW433" s="11" t="s">
        <v>40</v>
      </c>
      <c r="AX433" s="11" t="s">
        <v>83</v>
      </c>
      <c r="AY433" s="244" t="s">
        <v>162</v>
      </c>
    </row>
    <row r="434" s="11" customFormat="1" ht="16.5" customHeight="1">
      <c r="B434" s="236"/>
      <c r="C434" s="237"/>
      <c r="D434" s="237"/>
      <c r="E434" s="238" t="s">
        <v>23</v>
      </c>
      <c r="F434" s="239" t="s">
        <v>769</v>
      </c>
      <c r="G434" s="237"/>
      <c r="H434" s="237"/>
      <c r="I434" s="237"/>
      <c r="J434" s="237"/>
      <c r="K434" s="240">
        <v>5.8129999999999997</v>
      </c>
      <c r="L434" s="237"/>
      <c r="M434" s="237"/>
      <c r="N434" s="237"/>
      <c r="O434" s="237"/>
      <c r="P434" s="237"/>
      <c r="Q434" s="237"/>
      <c r="R434" s="241"/>
      <c r="T434" s="242"/>
      <c r="U434" s="237"/>
      <c r="V434" s="237"/>
      <c r="W434" s="237"/>
      <c r="X434" s="237"/>
      <c r="Y434" s="237"/>
      <c r="Z434" s="237"/>
      <c r="AA434" s="243"/>
      <c r="AT434" s="244" t="s">
        <v>170</v>
      </c>
      <c r="AU434" s="244" t="s">
        <v>106</v>
      </c>
      <c r="AV434" s="11" t="s">
        <v>106</v>
      </c>
      <c r="AW434" s="11" t="s">
        <v>40</v>
      </c>
      <c r="AX434" s="11" t="s">
        <v>83</v>
      </c>
      <c r="AY434" s="244" t="s">
        <v>162</v>
      </c>
    </row>
    <row r="435" s="12" customFormat="1" ht="16.5" customHeight="1">
      <c r="B435" s="246"/>
      <c r="C435" s="247"/>
      <c r="D435" s="247"/>
      <c r="E435" s="248" t="s">
        <v>23</v>
      </c>
      <c r="F435" s="249" t="s">
        <v>187</v>
      </c>
      <c r="G435" s="247"/>
      <c r="H435" s="247"/>
      <c r="I435" s="247"/>
      <c r="J435" s="247"/>
      <c r="K435" s="250">
        <v>224.38999999999999</v>
      </c>
      <c r="L435" s="247"/>
      <c r="M435" s="247"/>
      <c r="N435" s="247"/>
      <c r="O435" s="247"/>
      <c r="P435" s="247"/>
      <c r="Q435" s="247"/>
      <c r="R435" s="251"/>
      <c r="T435" s="252"/>
      <c r="U435" s="247"/>
      <c r="V435" s="247"/>
      <c r="W435" s="247"/>
      <c r="X435" s="247"/>
      <c r="Y435" s="247"/>
      <c r="Z435" s="247"/>
      <c r="AA435" s="253"/>
      <c r="AT435" s="254" t="s">
        <v>170</v>
      </c>
      <c r="AU435" s="254" t="s">
        <v>106</v>
      </c>
      <c r="AV435" s="12" t="s">
        <v>167</v>
      </c>
      <c r="AW435" s="12" t="s">
        <v>40</v>
      </c>
      <c r="AX435" s="12" t="s">
        <v>25</v>
      </c>
      <c r="AY435" s="254" t="s">
        <v>162</v>
      </c>
    </row>
    <row r="436" s="1" customFormat="1" ht="38.25" customHeight="1">
      <c r="B436" s="47"/>
      <c r="C436" s="216" t="s">
        <v>770</v>
      </c>
      <c r="D436" s="216" t="s">
        <v>163</v>
      </c>
      <c r="E436" s="217" t="s">
        <v>771</v>
      </c>
      <c r="F436" s="218" t="s">
        <v>772</v>
      </c>
      <c r="G436" s="218"/>
      <c r="H436" s="218"/>
      <c r="I436" s="218"/>
      <c r="J436" s="219" t="s">
        <v>166</v>
      </c>
      <c r="K436" s="220">
        <v>75.519000000000005</v>
      </c>
      <c r="L436" s="221">
        <v>0</v>
      </c>
      <c r="M436" s="222"/>
      <c r="N436" s="223">
        <f>ROUND(L436*K436,2)</f>
        <v>0</v>
      </c>
      <c r="O436" s="223"/>
      <c r="P436" s="223"/>
      <c r="Q436" s="223"/>
      <c r="R436" s="49"/>
      <c r="T436" s="224" t="s">
        <v>23</v>
      </c>
      <c r="U436" s="57" t="s">
        <v>48</v>
      </c>
      <c r="V436" s="48"/>
      <c r="W436" s="225">
        <f>V436*K436</f>
        <v>0</v>
      </c>
      <c r="X436" s="225">
        <v>1.0000000000000001E-05</v>
      </c>
      <c r="Y436" s="225">
        <f>X436*K436</f>
        <v>0.00075519000000000009</v>
      </c>
      <c r="Z436" s="225">
        <v>0</v>
      </c>
      <c r="AA436" s="226">
        <f>Z436*K436</f>
        <v>0</v>
      </c>
      <c r="AR436" s="23" t="s">
        <v>261</v>
      </c>
      <c r="AT436" s="23" t="s">
        <v>163</v>
      </c>
      <c r="AU436" s="23" t="s">
        <v>106</v>
      </c>
      <c r="AY436" s="23" t="s">
        <v>162</v>
      </c>
      <c r="BE436" s="139">
        <f>IF(U436="základní",N436,0)</f>
        <v>0</v>
      </c>
      <c r="BF436" s="139">
        <f>IF(U436="snížená",N436,0)</f>
        <v>0</v>
      </c>
      <c r="BG436" s="139">
        <f>IF(U436="zákl. přenesená",N436,0)</f>
        <v>0</v>
      </c>
      <c r="BH436" s="139">
        <f>IF(U436="sníž. přenesená",N436,0)</f>
        <v>0</v>
      </c>
      <c r="BI436" s="139">
        <f>IF(U436="nulová",N436,0)</f>
        <v>0</v>
      </c>
      <c r="BJ436" s="23" t="s">
        <v>25</v>
      </c>
      <c r="BK436" s="139">
        <f>ROUND(L436*K436,2)</f>
        <v>0</v>
      </c>
      <c r="BL436" s="23" t="s">
        <v>261</v>
      </c>
      <c r="BM436" s="23" t="s">
        <v>773</v>
      </c>
    </row>
    <row r="437" s="10" customFormat="1" ht="16.5" customHeight="1">
      <c r="B437" s="227"/>
      <c r="C437" s="228"/>
      <c r="D437" s="228"/>
      <c r="E437" s="229" t="s">
        <v>23</v>
      </c>
      <c r="F437" s="230" t="s">
        <v>175</v>
      </c>
      <c r="G437" s="231"/>
      <c r="H437" s="231"/>
      <c r="I437" s="231"/>
      <c r="J437" s="228"/>
      <c r="K437" s="229" t="s">
        <v>23</v>
      </c>
      <c r="L437" s="228"/>
      <c r="M437" s="228"/>
      <c r="N437" s="228"/>
      <c r="O437" s="228"/>
      <c r="P437" s="228"/>
      <c r="Q437" s="228"/>
      <c r="R437" s="232"/>
      <c r="T437" s="233"/>
      <c r="U437" s="228"/>
      <c r="V437" s="228"/>
      <c r="W437" s="228"/>
      <c r="X437" s="228"/>
      <c r="Y437" s="228"/>
      <c r="Z437" s="228"/>
      <c r="AA437" s="234"/>
      <c r="AT437" s="235" t="s">
        <v>170</v>
      </c>
      <c r="AU437" s="235" t="s">
        <v>106</v>
      </c>
      <c r="AV437" s="10" t="s">
        <v>25</v>
      </c>
      <c r="AW437" s="10" t="s">
        <v>40</v>
      </c>
      <c r="AX437" s="10" t="s">
        <v>83</v>
      </c>
      <c r="AY437" s="235" t="s">
        <v>162</v>
      </c>
    </row>
    <row r="438" s="11" customFormat="1" ht="16.5" customHeight="1">
      <c r="B438" s="236"/>
      <c r="C438" s="237"/>
      <c r="D438" s="237"/>
      <c r="E438" s="238" t="s">
        <v>23</v>
      </c>
      <c r="F438" s="239" t="s">
        <v>762</v>
      </c>
      <c r="G438" s="237"/>
      <c r="H438" s="237"/>
      <c r="I438" s="237"/>
      <c r="J438" s="237"/>
      <c r="K438" s="240">
        <v>79.085999999999999</v>
      </c>
      <c r="L438" s="237"/>
      <c r="M438" s="237"/>
      <c r="N438" s="237"/>
      <c r="O438" s="237"/>
      <c r="P438" s="237"/>
      <c r="Q438" s="237"/>
      <c r="R438" s="241"/>
      <c r="T438" s="242"/>
      <c r="U438" s="237"/>
      <c r="V438" s="237"/>
      <c r="W438" s="237"/>
      <c r="X438" s="237"/>
      <c r="Y438" s="237"/>
      <c r="Z438" s="237"/>
      <c r="AA438" s="243"/>
      <c r="AT438" s="244" t="s">
        <v>170</v>
      </c>
      <c r="AU438" s="244" t="s">
        <v>106</v>
      </c>
      <c r="AV438" s="11" t="s">
        <v>106</v>
      </c>
      <c r="AW438" s="11" t="s">
        <v>40</v>
      </c>
      <c r="AX438" s="11" t="s">
        <v>83</v>
      </c>
      <c r="AY438" s="244" t="s">
        <v>162</v>
      </c>
    </row>
    <row r="439" s="10" customFormat="1" ht="16.5" customHeight="1">
      <c r="B439" s="227"/>
      <c r="C439" s="228"/>
      <c r="D439" s="228"/>
      <c r="E439" s="229" t="s">
        <v>23</v>
      </c>
      <c r="F439" s="245" t="s">
        <v>179</v>
      </c>
      <c r="G439" s="228"/>
      <c r="H439" s="228"/>
      <c r="I439" s="228"/>
      <c r="J439" s="228"/>
      <c r="K439" s="229" t="s">
        <v>23</v>
      </c>
      <c r="L439" s="228"/>
      <c r="M439" s="228"/>
      <c r="N439" s="228"/>
      <c r="O439" s="228"/>
      <c r="P439" s="228"/>
      <c r="Q439" s="228"/>
      <c r="R439" s="232"/>
      <c r="T439" s="233"/>
      <c r="U439" s="228"/>
      <c r="V439" s="228"/>
      <c r="W439" s="228"/>
      <c r="X439" s="228"/>
      <c r="Y439" s="228"/>
      <c r="Z439" s="228"/>
      <c r="AA439" s="234"/>
      <c r="AT439" s="235" t="s">
        <v>170</v>
      </c>
      <c r="AU439" s="235" t="s">
        <v>106</v>
      </c>
      <c r="AV439" s="10" t="s">
        <v>25</v>
      </c>
      <c r="AW439" s="10" t="s">
        <v>40</v>
      </c>
      <c r="AX439" s="10" t="s">
        <v>83</v>
      </c>
      <c r="AY439" s="235" t="s">
        <v>162</v>
      </c>
    </row>
    <row r="440" s="11" customFormat="1" ht="16.5" customHeight="1">
      <c r="B440" s="236"/>
      <c r="C440" s="237"/>
      <c r="D440" s="237"/>
      <c r="E440" s="238" t="s">
        <v>23</v>
      </c>
      <c r="F440" s="239" t="s">
        <v>763</v>
      </c>
      <c r="G440" s="237"/>
      <c r="H440" s="237"/>
      <c r="I440" s="237"/>
      <c r="J440" s="237"/>
      <c r="K440" s="240">
        <v>-0.80900000000000005</v>
      </c>
      <c r="L440" s="237"/>
      <c r="M440" s="237"/>
      <c r="N440" s="237"/>
      <c r="O440" s="237"/>
      <c r="P440" s="237"/>
      <c r="Q440" s="237"/>
      <c r="R440" s="241"/>
      <c r="T440" s="242"/>
      <c r="U440" s="237"/>
      <c r="V440" s="237"/>
      <c r="W440" s="237"/>
      <c r="X440" s="237"/>
      <c r="Y440" s="237"/>
      <c r="Z440" s="237"/>
      <c r="AA440" s="243"/>
      <c r="AT440" s="244" t="s">
        <v>170</v>
      </c>
      <c r="AU440" s="244" t="s">
        <v>106</v>
      </c>
      <c r="AV440" s="11" t="s">
        <v>106</v>
      </c>
      <c r="AW440" s="11" t="s">
        <v>40</v>
      </c>
      <c r="AX440" s="11" t="s">
        <v>83</v>
      </c>
      <c r="AY440" s="244" t="s">
        <v>162</v>
      </c>
    </row>
    <row r="441" s="11" customFormat="1" ht="16.5" customHeight="1">
      <c r="B441" s="236"/>
      <c r="C441" s="237"/>
      <c r="D441" s="237"/>
      <c r="E441" s="238" t="s">
        <v>23</v>
      </c>
      <c r="F441" s="239" t="s">
        <v>764</v>
      </c>
      <c r="G441" s="237"/>
      <c r="H441" s="237"/>
      <c r="I441" s="237"/>
      <c r="J441" s="237"/>
      <c r="K441" s="240">
        <v>-2.758</v>
      </c>
      <c r="L441" s="237"/>
      <c r="M441" s="237"/>
      <c r="N441" s="237"/>
      <c r="O441" s="237"/>
      <c r="P441" s="237"/>
      <c r="Q441" s="237"/>
      <c r="R441" s="241"/>
      <c r="T441" s="242"/>
      <c r="U441" s="237"/>
      <c r="V441" s="237"/>
      <c r="W441" s="237"/>
      <c r="X441" s="237"/>
      <c r="Y441" s="237"/>
      <c r="Z441" s="237"/>
      <c r="AA441" s="243"/>
      <c r="AT441" s="244" t="s">
        <v>170</v>
      </c>
      <c r="AU441" s="244" t="s">
        <v>106</v>
      </c>
      <c r="AV441" s="11" t="s">
        <v>106</v>
      </c>
      <c r="AW441" s="11" t="s">
        <v>40</v>
      </c>
      <c r="AX441" s="11" t="s">
        <v>83</v>
      </c>
      <c r="AY441" s="244" t="s">
        <v>162</v>
      </c>
    </row>
    <row r="442" s="12" customFormat="1" ht="16.5" customHeight="1">
      <c r="B442" s="246"/>
      <c r="C442" s="247"/>
      <c r="D442" s="247"/>
      <c r="E442" s="248" t="s">
        <v>23</v>
      </c>
      <c r="F442" s="249" t="s">
        <v>187</v>
      </c>
      <c r="G442" s="247"/>
      <c r="H442" s="247"/>
      <c r="I442" s="247"/>
      <c r="J442" s="247"/>
      <c r="K442" s="250">
        <v>75.519000000000005</v>
      </c>
      <c r="L442" s="247"/>
      <c r="M442" s="247"/>
      <c r="N442" s="247"/>
      <c r="O442" s="247"/>
      <c r="P442" s="247"/>
      <c r="Q442" s="247"/>
      <c r="R442" s="251"/>
      <c r="T442" s="252"/>
      <c r="U442" s="247"/>
      <c r="V442" s="247"/>
      <c r="W442" s="247"/>
      <c r="X442" s="247"/>
      <c r="Y442" s="247"/>
      <c r="Z442" s="247"/>
      <c r="AA442" s="253"/>
      <c r="AT442" s="254" t="s">
        <v>170</v>
      </c>
      <c r="AU442" s="254" t="s">
        <v>106</v>
      </c>
      <c r="AV442" s="12" t="s">
        <v>167</v>
      </c>
      <c r="AW442" s="12" t="s">
        <v>40</v>
      </c>
      <c r="AX442" s="12" t="s">
        <v>25</v>
      </c>
      <c r="AY442" s="254" t="s">
        <v>162</v>
      </c>
    </row>
    <row r="443" s="1" customFormat="1" ht="25.5" customHeight="1">
      <c r="B443" s="47"/>
      <c r="C443" s="216" t="s">
        <v>774</v>
      </c>
      <c r="D443" s="216" t="s">
        <v>163</v>
      </c>
      <c r="E443" s="217" t="s">
        <v>775</v>
      </c>
      <c r="F443" s="218" t="s">
        <v>776</v>
      </c>
      <c r="G443" s="218"/>
      <c r="H443" s="218"/>
      <c r="I443" s="218"/>
      <c r="J443" s="219" t="s">
        <v>166</v>
      </c>
      <c r="K443" s="220">
        <v>92.430000000000007</v>
      </c>
      <c r="L443" s="221">
        <v>0</v>
      </c>
      <c r="M443" s="222"/>
      <c r="N443" s="223">
        <f>ROUND(L443*K443,2)</f>
        <v>0</v>
      </c>
      <c r="O443" s="223"/>
      <c r="P443" s="223"/>
      <c r="Q443" s="223"/>
      <c r="R443" s="49"/>
      <c r="T443" s="224" t="s">
        <v>23</v>
      </c>
      <c r="U443" s="57" t="s">
        <v>48</v>
      </c>
      <c r="V443" s="48"/>
      <c r="W443" s="225">
        <f>V443*K443</f>
        <v>0</v>
      </c>
      <c r="X443" s="225">
        <v>0.00021000000000000001</v>
      </c>
      <c r="Y443" s="225">
        <f>X443*K443</f>
        <v>0.019410300000000002</v>
      </c>
      <c r="Z443" s="225">
        <v>0</v>
      </c>
      <c r="AA443" s="226">
        <f>Z443*K443</f>
        <v>0</v>
      </c>
      <c r="AR443" s="23" t="s">
        <v>261</v>
      </c>
      <c r="AT443" s="23" t="s">
        <v>163</v>
      </c>
      <c r="AU443" s="23" t="s">
        <v>106</v>
      </c>
      <c r="AY443" s="23" t="s">
        <v>162</v>
      </c>
      <c r="BE443" s="139">
        <f>IF(U443="základní",N443,0)</f>
        <v>0</v>
      </c>
      <c r="BF443" s="139">
        <f>IF(U443="snížená",N443,0)</f>
        <v>0</v>
      </c>
      <c r="BG443" s="139">
        <f>IF(U443="zákl. přenesená",N443,0)</f>
        <v>0</v>
      </c>
      <c r="BH443" s="139">
        <f>IF(U443="sníž. přenesená",N443,0)</f>
        <v>0</v>
      </c>
      <c r="BI443" s="139">
        <f>IF(U443="nulová",N443,0)</f>
        <v>0</v>
      </c>
      <c r="BJ443" s="23" t="s">
        <v>25</v>
      </c>
      <c r="BK443" s="139">
        <f>ROUND(L443*K443,2)</f>
        <v>0</v>
      </c>
      <c r="BL443" s="23" t="s">
        <v>261</v>
      </c>
      <c r="BM443" s="23" t="s">
        <v>777</v>
      </c>
    </row>
    <row r="444" s="10" customFormat="1" ht="16.5" customHeight="1">
      <c r="B444" s="227"/>
      <c r="C444" s="228"/>
      <c r="D444" s="228"/>
      <c r="E444" s="229" t="s">
        <v>23</v>
      </c>
      <c r="F444" s="230" t="s">
        <v>175</v>
      </c>
      <c r="G444" s="231"/>
      <c r="H444" s="231"/>
      <c r="I444" s="231"/>
      <c r="J444" s="228"/>
      <c r="K444" s="229" t="s">
        <v>23</v>
      </c>
      <c r="L444" s="228"/>
      <c r="M444" s="228"/>
      <c r="N444" s="228"/>
      <c r="O444" s="228"/>
      <c r="P444" s="228"/>
      <c r="Q444" s="228"/>
      <c r="R444" s="232"/>
      <c r="T444" s="233"/>
      <c r="U444" s="228"/>
      <c r="V444" s="228"/>
      <c r="W444" s="228"/>
      <c r="X444" s="228"/>
      <c r="Y444" s="228"/>
      <c r="Z444" s="228"/>
      <c r="AA444" s="234"/>
      <c r="AT444" s="235" t="s">
        <v>170</v>
      </c>
      <c r="AU444" s="235" t="s">
        <v>106</v>
      </c>
      <c r="AV444" s="10" t="s">
        <v>25</v>
      </c>
      <c r="AW444" s="10" t="s">
        <v>40</v>
      </c>
      <c r="AX444" s="10" t="s">
        <v>83</v>
      </c>
      <c r="AY444" s="235" t="s">
        <v>162</v>
      </c>
    </row>
    <row r="445" s="11" customFormat="1" ht="16.5" customHeight="1">
      <c r="B445" s="236"/>
      <c r="C445" s="237"/>
      <c r="D445" s="237"/>
      <c r="E445" s="238" t="s">
        <v>23</v>
      </c>
      <c r="F445" s="239" t="s">
        <v>778</v>
      </c>
      <c r="G445" s="237"/>
      <c r="H445" s="237"/>
      <c r="I445" s="237"/>
      <c r="J445" s="237"/>
      <c r="K445" s="240">
        <v>48.420000000000002</v>
      </c>
      <c r="L445" s="237"/>
      <c r="M445" s="237"/>
      <c r="N445" s="237"/>
      <c r="O445" s="237"/>
      <c r="P445" s="237"/>
      <c r="Q445" s="237"/>
      <c r="R445" s="241"/>
      <c r="T445" s="242"/>
      <c r="U445" s="237"/>
      <c r="V445" s="237"/>
      <c r="W445" s="237"/>
      <c r="X445" s="237"/>
      <c r="Y445" s="237"/>
      <c r="Z445" s="237"/>
      <c r="AA445" s="243"/>
      <c r="AT445" s="244" t="s">
        <v>170</v>
      </c>
      <c r="AU445" s="244" t="s">
        <v>106</v>
      </c>
      <c r="AV445" s="11" t="s">
        <v>106</v>
      </c>
      <c r="AW445" s="11" t="s">
        <v>40</v>
      </c>
      <c r="AX445" s="11" t="s">
        <v>83</v>
      </c>
      <c r="AY445" s="244" t="s">
        <v>162</v>
      </c>
    </row>
    <row r="446" s="10" customFormat="1" ht="16.5" customHeight="1">
      <c r="B446" s="227"/>
      <c r="C446" s="228"/>
      <c r="D446" s="228"/>
      <c r="E446" s="229" t="s">
        <v>23</v>
      </c>
      <c r="F446" s="245" t="s">
        <v>765</v>
      </c>
      <c r="G446" s="228"/>
      <c r="H446" s="228"/>
      <c r="I446" s="228"/>
      <c r="J446" s="228"/>
      <c r="K446" s="229" t="s">
        <v>23</v>
      </c>
      <c r="L446" s="228"/>
      <c r="M446" s="228"/>
      <c r="N446" s="228"/>
      <c r="O446" s="228"/>
      <c r="P446" s="228"/>
      <c r="Q446" s="228"/>
      <c r="R446" s="232"/>
      <c r="T446" s="233"/>
      <c r="U446" s="228"/>
      <c r="V446" s="228"/>
      <c r="W446" s="228"/>
      <c r="X446" s="228"/>
      <c r="Y446" s="228"/>
      <c r="Z446" s="228"/>
      <c r="AA446" s="234"/>
      <c r="AT446" s="235" t="s">
        <v>170</v>
      </c>
      <c r="AU446" s="235" t="s">
        <v>106</v>
      </c>
      <c r="AV446" s="10" t="s">
        <v>25</v>
      </c>
      <c r="AW446" s="10" t="s">
        <v>40</v>
      </c>
      <c r="AX446" s="10" t="s">
        <v>83</v>
      </c>
      <c r="AY446" s="235" t="s">
        <v>162</v>
      </c>
    </row>
    <row r="447" s="11" customFormat="1" ht="16.5" customHeight="1">
      <c r="B447" s="236"/>
      <c r="C447" s="237"/>
      <c r="D447" s="237"/>
      <c r="E447" s="238" t="s">
        <v>23</v>
      </c>
      <c r="F447" s="239" t="s">
        <v>779</v>
      </c>
      <c r="G447" s="237"/>
      <c r="H447" s="237"/>
      <c r="I447" s="237"/>
      <c r="J447" s="237"/>
      <c r="K447" s="240">
        <v>13.785</v>
      </c>
      <c r="L447" s="237"/>
      <c r="M447" s="237"/>
      <c r="N447" s="237"/>
      <c r="O447" s="237"/>
      <c r="P447" s="237"/>
      <c r="Q447" s="237"/>
      <c r="R447" s="241"/>
      <c r="T447" s="242"/>
      <c r="U447" s="237"/>
      <c r="V447" s="237"/>
      <c r="W447" s="237"/>
      <c r="X447" s="237"/>
      <c r="Y447" s="237"/>
      <c r="Z447" s="237"/>
      <c r="AA447" s="243"/>
      <c r="AT447" s="244" t="s">
        <v>170</v>
      </c>
      <c r="AU447" s="244" t="s">
        <v>106</v>
      </c>
      <c r="AV447" s="11" t="s">
        <v>106</v>
      </c>
      <c r="AW447" s="11" t="s">
        <v>40</v>
      </c>
      <c r="AX447" s="11" t="s">
        <v>83</v>
      </c>
      <c r="AY447" s="244" t="s">
        <v>162</v>
      </c>
    </row>
    <row r="448" s="11" customFormat="1" ht="16.5" customHeight="1">
      <c r="B448" s="236"/>
      <c r="C448" s="237"/>
      <c r="D448" s="237"/>
      <c r="E448" s="238" t="s">
        <v>23</v>
      </c>
      <c r="F448" s="239" t="s">
        <v>780</v>
      </c>
      <c r="G448" s="237"/>
      <c r="H448" s="237"/>
      <c r="I448" s="237"/>
      <c r="J448" s="237"/>
      <c r="K448" s="240">
        <v>19.949999999999999</v>
      </c>
      <c r="L448" s="237"/>
      <c r="M448" s="237"/>
      <c r="N448" s="237"/>
      <c r="O448" s="237"/>
      <c r="P448" s="237"/>
      <c r="Q448" s="237"/>
      <c r="R448" s="241"/>
      <c r="T448" s="242"/>
      <c r="U448" s="237"/>
      <c r="V448" s="237"/>
      <c r="W448" s="237"/>
      <c r="X448" s="237"/>
      <c r="Y448" s="237"/>
      <c r="Z448" s="237"/>
      <c r="AA448" s="243"/>
      <c r="AT448" s="244" t="s">
        <v>170</v>
      </c>
      <c r="AU448" s="244" t="s">
        <v>106</v>
      </c>
      <c r="AV448" s="11" t="s">
        <v>106</v>
      </c>
      <c r="AW448" s="11" t="s">
        <v>40</v>
      </c>
      <c r="AX448" s="11" t="s">
        <v>83</v>
      </c>
      <c r="AY448" s="244" t="s">
        <v>162</v>
      </c>
    </row>
    <row r="449" s="11" customFormat="1" ht="16.5" customHeight="1">
      <c r="B449" s="236"/>
      <c r="C449" s="237"/>
      <c r="D449" s="237"/>
      <c r="E449" s="238" t="s">
        <v>23</v>
      </c>
      <c r="F449" s="239" t="s">
        <v>781</v>
      </c>
      <c r="G449" s="237"/>
      <c r="H449" s="237"/>
      <c r="I449" s="237"/>
      <c r="J449" s="237"/>
      <c r="K449" s="240">
        <v>10.275</v>
      </c>
      <c r="L449" s="237"/>
      <c r="M449" s="237"/>
      <c r="N449" s="237"/>
      <c r="O449" s="237"/>
      <c r="P449" s="237"/>
      <c r="Q449" s="237"/>
      <c r="R449" s="241"/>
      <c r="T449" s="242"/>
      <c r="U449" s="237"/>
      <c r="V449" s="237"/>
      <c r="W449" s="237"/>
      <c r="X449" s="237"/>
      <c r="Y449" s="237"/>
      <c r="Z449" s="237"/>
      <c r="AA449" s="243"/>
      <c r="AT449" s="244" t="s">
        <v>170</v>
      </c>
      <c r="AU449" s="244" t="s">
        <v>106</v>
      </c>
      <c r="AV449" s="11" t="s">
        <v>106</v>
      </c>
      <c r="AW449" s="11" t="s">
        <v>40</v>
      </c>
      <c r="AX449" s="11" t="s">
        <v>83</v>
      </c>
      <c r="AY449" s="244" t="s">
        <v>162</v>
      </c>
    </row>
    <row r="450" s="12" customFormat="1" ht="16.5" customHeight="1">
      <c r="B450" s="246"/>
      <c r="C450" s="247"/>
      <c r="D450" s="247"/>
      <c r="E450" s="248" t="s">
        <v>23</v>
      </c>
      <c r="F450" s="249" t="s">
        <v>187</v>
      </c>
      <c r="G450" s="247"/>
      <c r="H450" s="247"/>
      <c r="I450" s="247"/>
      <c r="J450" s="247"/>
      <c r="K450" s="250">
        <v>92.430000000000007</v>
      </c>
      <c r="L450" s="247"/>
      <c r="M450" s="247"/>
      <c r="N450" s="247"/>
      <c r="O450" s="247"/>
      <c r="P450" s="247"/>
      <c r="Q450" s="247"/>
      <c r="R450" s="251"/>
      <c r="T450" s="252"/>
      <c r="U450" s="247"/>
      <c r="V450" s="247"/>
      <c r="W450" s="247"/>
      <c r="X450" s="247"/>
      <c r="Y450" s="247"/>
      <c r="Z450" s="247"/>
      <c r="AA450" s="253"/>
      <c r="AT450" s="254" t="s">
        <v>170</v>
      </c>
      <c r="AU450" s="254" t="s">
        <v>106</v>
      </c>
      <c r="AV450" s="12" t="s">
        <v>167</v>
      </c>
      <c r="AW450" s="12" t="s">
        <v>40</v>
      </c>
      <c r="AX450" s="12" t="s">
        <v>25</v>
      </c>
      <c r="AY450" s="254" t="s">
        <v>162</v>
      </c>
    </row>
    <row r="451" s="1" customFormat="1" ht="25.5" customHeight="1">
      <c r="B451" s="47"/>
      <c r="C451" s="216" t="s">
        <v>782</v>
      </c>
      <c r="D451" s="216" t="s">
        <v>163</v>
      </c>
      <c r="E451" s="217" t="s">
        <v>783</v>
      </c>
      <c r="F451" s="218" t="s">
        <v>784</v>
      </c>
      <c r="G451" s="218"/>
      <c r="H451" s="218"/>
      <c r="I451" s="218"/>
      <c r="J451" s="219" t="s">
        <v>166</v>
      </c>
      <c r="K451" s="220">
        <v>92.430000000000007</v>
      </c>
      <c r="L451" s="221">
        <v>0</v>
      </c>
      <c r="M451" s="222"/>
      <c r="N451" s="223">
        <f>ROUND(L451*K451,2)</f>
        <v>0</v>
      </c>
      <c r="O451" s="223"/>
      <c r="P451" s="223"/>
      <c r="Q451" s="223"/>
      <c r="R451" s="49"/>
      <c r="T451" s="224" t="s">
        <v>23</v>
      </c>
      <c r="U451" s="57" t="s">
        <v>48</v>
      </c>
      <c r="V451" s="48"/>
      <c r="W451" s="225">
        <f>V451*K451</f>
        <v>0</v>
      </c>
      <c r="X451" s="225">
        <v>0.00033</v>
      </c>
      <c r="Y451" s="225">
        <f>X451*K451</f>
        <v>0.030501900000000002</v>
      </c>
      <c r="Z451" s="225">
        <v>0</v>
      </c>
      <c r="AA451" s="226">
        <f>Z451*K451</f>
        <v>0</v>
      </c>
      <c r="AR451" s="23" t="s">
        <v>261</v>
      </c>
      <c r="AT451" s="23" t="s">
        <v>163</v>
      </c>
      <c r="AU451" s="23" t="s">
        <v>106</v>
      </c>
      <c r="AY451" s="23" t="s">
        <v>162</v>
      </c>
      <c r="BE451" s="139">
        <f>IF(U451="základní",N451,0)</f>
        <v>0</v>
      </c>
      <c r="BF451" s="139">
        <f>IF(U451="snížená",N451,0)</f>
        <v>0</v>
      </c>
      <c r="BG451" s="139">
        <f>IF(U451="zákl. přenesená",N451,0)</f>
        <v>0</v>
      </c>
      <c r="BH451" s="139">
        <f>IF(U451="sníž. přenesená",N451,0)</f>
        <v>0</v>
      </c>
      <c r="BI451" s="139">
        <f>IF(U451="nulová",N451,0)</f>
        <v>0</v>
      </c>
      <c r="BJ451" s="23" t="s">
        <v>25</v>
      </c>
      <c r="BK451" s="139">
        <f>ROUND(L451*K451,2)</f>
        <v>0</v>
      </c>
      <c r="BL451" s="23" t="s">
        <v>261</v>
      </c>
      <c r="BM451" s="23" t="s">
        <v>785</v>
      </c>
    </row>
    <row r="452" s="10" customFormat="1" ht="16.5" customHeight="1">
      <c r="B452" s="227"/>
      <c r="C452" s="228"/>
      <c r="D452" s="228"/>
      <c r="E452" s="229" t="s">
        <v>23</v>
      </c>
      <c r="F452" s="230" t="s">
        <v>175</v>
      </c>
      <c r="G452" s="231"/>
      <c r="H452" s="231"/>
      <c r="I452" s="231"/>
      <c r="J452" s="228"/>
      <c r="K452" s="229" t="s">
        <v>23</v>
      </c>
      <c r="L452" s="228"/>
      <c r="M452" s="228"/>
      <c r="N452" s="228"/>
      <c r="O452" s="228"/>
      <c r="P452" s="228"/>
      <c r="Q452" s="228"/>
      <c r="R452" s="232"/>
      <c r="T452" s="233"/>
      <c r="U452" s="228"/>
      <c r="V452" s="228"/>
      <c r="W452" s="228"/>
      <c r="X452" s="228"/>
      <c r="Y452" s="228"/>
      <c r="Z452" s="228"/>
      <c r="AA452" s="234"/>
      <c r="AT452" s="235" t="s">
        <v>170</v>
      </c>
      <c r="AU452" s="235" t="s">
        <v>106</v>
      </c>
      <c r="AV452" s="10" t="s">
        <v>25</v>
      </c>
      <c r="AW452" s="10" t="s">
        <v>40</v>
      </c>
      <c r="AX452" s="10" t="s">
        <v>83</v>
      </c>
      <c r="AY452" s="235" t="s">
        <v>162</v>
      </c>
    </row>
    <row r="453" s="11" customFormat="1" ht="16.5" customHeight="1">
      <c r="B453" s="236"/>
      <c r="C453" s="237"/>
      <c r="D453" s="237"/>
      <c r="E453" s="238" t="s">
        <v>23</v>
      </c>
      <c r="F453" s="239" t="s">
        <v>778</v>
      </c>
      <c r="G453" s="237"/>
      <c r="H453" s="237"/>
      <c r="I453" s="237"/>
      <c r="J453" s="237"/>
      <c r="K453" s="240">
        <v>48.420000000000002</v>
      </c>
      <c r="L453" s="237"/>
      <c r="M453" s="237"/>
      <c r="N453" s="237"/>
      <c r="O453" s="237"/>
      <c r="P453" s="237"/>
      <c r="Q453" s="237"/>
      <c r="R453" s="241"/>
      <c r="T453" s="242"/>
      <c r="U453" s="237"/>
      <c r="V453" s="237"/>
      <c r="W453" s="237"/>
      <c r="X453" s="237"/>
      <c r="Y453" s="237"/>
      <c r="Z453" s="237"/>
      <c r="AA453" s="243"/>
      <c r="AT453" s="244" t="s">
        <v>170</v>
      </c>
      <c r="AU453" s="244" t="s">
        <v>106</v>
      </c>
      <c r="AV453" s="11" t="s">
        <v>106</v>
      </c>
      <c r="AW453" s="11" t="s">
        <v>40</v>
      </c>
      <c r="AX453" s="11" t="s">
        <v>83</v>
      </c>
      <c r="AY453" s="244" t="s">
        <v>162</v>
      </c>
    </row>
    <row r="454" s="10" customFormat="1" ht="16.5" customHeight="1">
      <c r="B454" s="227"/>
      <c r="C454" s="228"/>
      <c r="D454" s="228"/>
      <c r="E454" s="229" t="s">
        <v>23</v>
      </c>
      <c r="F454" s="245" t="s">
        <v>765</v>
      </c>
      <c r="G454" s="228"/>
      <c r="H454" s="228"/>
      <c r="I454" s="228"/>
      <c r="J454" s="228"/>
      <c r="K454" s="229" t="s">
        <v>23</v>
      </c>
      <c r="L454" s="228"/>
      <c r="M454" s="228"/>
      <c r="N454" s="228"/>
      <c r="O454" s="228"/>
      <c r="P454" s="228"/>
      <c r="Q454" s="228"/>
      <c r="R454" s="232"/>
      <c r="T454" s="233"/>
      <c r="U454" s="228"/>
      <c r="V454" s="228"/>
      <c r="W454" s="228"/>
      <c r="X454" s="228"/>
      <c r="Y454" s="228"/>
      <c r="Z454" s="228"/>
      <c r="AA454" s="234"/>
      <c r="AT454" s="235" t="s">
        <v>170</v>
      </c>
      <c r="AU454" s="235" t="s">
        <v>106</v>
      </c>
      <c r="AV454" s="10" t="s">
        <v>25</v>
      </c>
      <c r="AW454" s="10" t="s">
        <v>40</v>
      </c>
      <c r="AX454" s="10" t="s">
        <v>83</v>
      </c>
      <c r="AY454" s="235" t="s">
        <v>162</v>
      </c>
    </row>
    <row r="455" s="11" customFormat="1" ht="16.5" customHeight="1">
      <c r="B455" s="236"/>
      <c r="C455" s="237"/>
      <c r="D455" s="237"/>
      <c r="E455" s="238" t="s">
        <v>23</v>
      </c>
      <c r="F455" s="239" t="s">
        <v>779</v>
      </c>
      <c r="G455" s="237"/>
      <c r="H455" s="237"/>
      <c r="I455" s="237"/>
      <c r="J455" s="237"/>
      <c r="K455" s="240">
        <v>13.785</v>
      </c>
      <c r="L455" s="237"/>
      <c r="M455" s="237"/>
      <c r="N455" s="237"/>
      <c r="O455" s="237"/>
      <c r="P455" s="237"/>
      <c r="Q455" s="237"/>
      <c r="R455" s="241"/>
      <c r="T455" s="242"/>
      <c r="U455" s="237"/>
      <c r="V455" s="237"/>
      <c r="W455" s="237"/>
      <c r="X455" s="237"/>
      <c r="Y455" s="237"/>
      <c r="Z455" s="237"/>
      <c r="AA455" s="243"/>
      <c r="AT455" s="244" t="s">
        <v>170</v>
      </c>
      <c r="AU455" s="244" t="s">
        <v>106</v>
      </c>
      <c r="AV455" s="11" t="s">
        <v>106</v>
      </c>
      <c r="AW455" s="11" t="s">
        <v>40</v>
      </c>
      <c r="AX455" s="11" t="s">
        <v>83</v>
      </c>
      <c r="AY455" s="244" t="s">
        <v>162</v>
      </c>
    </row>
    <row r="456" s="11" customFormat="1" ht="16.5" customHeight="1">
      <c r="B456" s="236"/>
      <c r="C456" s="237"/>
      <c r="D456" s="237"/>
      <c r="E456" s="238" t="s">
        <v>23</v>
      </c>
      <c r="F456" s="239" t="s">
        <v>780</v>
      </c>
      <c r="G456" s="237"/>
      <c r="H456" s="237"/>
      <c r="I456" s="237"/>
      <c r="J456" s="237"/>
      <c r="K456" s="240">
        <v>19.949999999999999</v>
      </c>
      <c r="L456" s="237"/>
      <c r="M456" s="237"/>
      <c r="N456" s="237"/>
      <c r="O456" s="237"/>
      <c r="P456" s="237"/>
      <c r="Q456" s="237"/>
      <c r="R456" s="241"/>
      <c r="T456" s="242"/>
      <c r="U456" s="237"/>
      <c r="V456" s="237"/>
      <c r="W456" s="237"/>
      <c r="X456" s="237"/>
      <c r="Y456" s="237"/>
      <c r="Z456" s="237"/>
      <c r="AA456" s="243"/>
      <c r="AT456" s="244" t="s">
        <v>170</v>
      </c>
      <c r="AU456" s="244" t="s">
        <v>106</v>
      </c>
      <c r="AV456" s="11" t="s">
        <v>106</v>
      </c>
      <c r="AW456" s="11" t="s">
        <v>40</v>
      </c>
      <c r="AX456" s="11" t="s">
        <v>83</v>
      </c>
      <c r="AY456" s="244" t="s">
        <v>162</v>
      </c>
    </row>
    <row r="457" s="11" customFormat="1" ht="16.5" customHeight="1">
      <c r="B457" s="236"/>
      <c r="C457" s="237"/>
      <c r="D457" s="237"/>
      <c r="E457" s="238" t="s">
        <v>23</v>
      </c>
      <c r="F457" s="239" t="s">
        <v>781</v>
      </c>
      <c r="G457" s="237"/>
      <c r="H457" s="237"/>
      <c r="I457" s="237"/>
      <c r="J457" s="237"/>
      <c r="K457" s="240">
        <v>10.275</v>
      </c>
      <c r="L457" s="237"/>
      <c r="M457" s="237"/>
      <c r="N457" s="237"/>
      <c r="O457" s="237"/>
      <c r="P457" s="237"/>
      <c r="Q457" s="237"/>
      <c r="R457" s="241"/>
      <c r="T457" s="242"/>
      <c r="U457" s="237"/>
      <c r="V457" s="237"/>
      <c r="W457" s="237"/>
      <c r="X457" s="237"/>
      <c r="Y457" s="237"/>
      <c r="Z457" s="237"/>
      <c r="AA457" s="243"/>
      <c r="AT457" s="244" t="s">
        <v>170</v>
      </c>
      <c r="AU457" s="244" t="s">
        <v>106</v>
      </c>
      <c r="AV457" s="11" t="s">
        <v>106</v>
      </c>
      <c r="AW457" s="11" t="s">
        <v>40</v>
      </c>
      <c r="AX457" s="11" t="s">
        <v>83</v>
      </c>
      <c r="AY457" s="244" t="s">
        <v>162</v>
      </c>
    </row>
    <row r="458" s="12" customFormat="1" ht="16.5" customHeight="1">
      <c r="B458" s="246"/>
      <c r="C458" s="247"/>
      <c r="D458" s="247"/>
      <c r="E458" s="248" t="s">
        <v>23</v>
      </c>
      <c r="F458" s="249" t="s">
        <v>187</v>
      </c>
      <c r="G458" s="247"/>
      <c r="H458" s="247"/>
      <c r="I458" s="247"/>
      <c r="J458" s="247"/>
      <c r="K458" s="250">
        <v>92.430000000000007</v>
      </c>
      <c r="L458" s="247"/>
      <c r="M458" s="247"/>
      <c r="N458" s="247"/>
      <c r="O458" s="247"/>
      <c r="P458" s="247"/>
      <c r="Q458" s="247"/>
      <c r="R458" s="251"/>
      <c r="T458" s="252"/>
      <c r="U458" s="247"/>
      <c r="V458" s="247"/>
      <c r="W458" s="247"/>
      <c r="X458" s="247"/>
      <c r="Y458" s="247"/>
      <c r="Z458" s="247"/>
      <c r="AA458" s="253"/>
      <c r="AT458" s="254" t="s">
        <v>170</v>
      </c>
      <c r="AU458" s="254" t="s">
        <v>106</v>
      </c>
      <c r="AV458" s="12" t="s">
        <v>167</v>
      </c>
      <c r="AW458" s="12" t="s">
        <v>40</v>
      </c>
      <c r="AX458" s="12" t="s">
        <v>25</v>
      </c>
      <c r="AY458" s="254" t="s">
        <v>162</v>
      </c>
    </row>
    <row r="459" s="1" customFormat="1" ht="38.25" customHeight="1">
      <c r="B459" s="47"/>
      <c r="C459" s="216" t="s">
        <v>786</v>
      </c>
      <c r="D459" s="216" t="s">
        <v>163</v>
      </c>
      <c r="E459" s="217" t="s">
        <v>787</v>
      </c>
      <c r="F459" s="218" t="s">
        <v>788</v>
      </c>
      <c r="G459" s="218"/>
      <c r="H459" s="218"/>
      <c r="I459" s="218"/>
      <c r="J459" s="219" t="s">
        <v>166</v>
      </c>
      <c r="K459" s="220">
        <v>92.430000000000007</v>
      </c>
      <c r="L459" s="221">
        <v>0</v>
      </c>
      <c r="M459" s="222"/>
      <c r="N459" s="223">
        <f>ROUND(L459*K459,2)</f>
        <v>0</v>
      </c>
      <c r="O459" s="223"/>
      <c r="P459" s="223"/>
      <c r="Q459" s="223"/>
      <c r="R459" s="49"/>
      <c r="T459" s="224" t="s">
        <v>23</v>
      </c>
      <c r="U459" s="57" t="s">
        <v>48</v>
      </c>
      <c r="V459" s="48"/>
      <c r="W459" s="225">
        <f>V459*K459</f>
        <v>0</v>
      </c>
      <c r="X459" s="225">
        <v>3.0000000000000001E-05</v>
      </c>
      <c r="Y459" s="225">
        <f>X459*K459</f>
        <v>0.0027729000000000005</v>
      </c>
      <c r="Z459" s="225">
        <v>0</v>
      </c>
      <c r="AA459" s="226">
        <f>Z459*K459</f>
        <v>0</v>
      </c>
      <c r="AR459" s="23" t="s">
        <v>261</v>
      </c>
      <c r="AT459" s="23" t="s">
        <v>163</v>
      </c>
      <c r="AU459" s="23" t="s">
        <v>106</v>
      </c>
      <c r="AY459" s="23" t="s">
        <v>162</v>
      </c>
      <c r="BE459" s="139">
        <f>IF(U459="základní",N459,0)</f>
        <v>0</v>
      </c>
      <c r="BF459" s="139">
        <f>IF(U459="snížená",N459,0)</f>
        <v>0</v>
      </c>
      <c r="BG459" s="139">
        <f>IF(U459="zákl. přenesená",N459,0)</f>
        <v>0</v>
      </c>
      <c r="BH459" s="139">
        <f>IF(U459="sníž. přenesená",N459,0)</f>
        <v>0</v>
      </c>
      <c r="BI459" s="139">
        <f>IF(U459="nulová",N459,0)</f>
        <v>0</v>
      </c>
      <c r="BJ459" s="23" t="s">
        <v>25</v>
      </c>
      <c r="BK459" s="139">
        <f>ROUND(L459*K459,2)</f>
        <v>0</v>
      </c>
      <c r="BL459" s="23" t="s">
        <v>261</v>
      </c>
      <c r="BM459" s="23" t="s">
        <v>789</v>
      </c>
    </row>
    <row r="460" s="9" customFormat="1" ht="29.88" customHeight="1">
      <c r="B460" s="202"/>
      <c r="C460" s="203"/>
      <c r="D460" s="213" t="s">
        <v>136</v>
      </c>
      <c r="E460" s="213"/>
      <c r="F460" s="213"/>
      <c r="G460" s="213"/>
      <c r="H460" s="213"/>
      <c r="I460" s="213"/>
      <c r="J460" s="213"/>
      <c r="K460" s="213"/>
      <c r="L460" s="213"/>
      <c r="M460" s="213"/>
      <c r="N460" s="265">
        <f>BK460</f>
        <v>0</v>
      </c>
      <c r="O460" s="266"/>
      <c r="P460" s="266"/>
      <c r="Q460" s="266"/>
      <c r="R460" s="206"/>
      <c r="T460" s="207"/>
      <c r="U460" s="203"/>
      <c r="V460" s="203"/>
      <c r="W460" s="208">
        <f>SUM(W461:W466)</f>
        <v>0</v>
      </c>
      <c r="X460" s="203"/>
      <c r="Y460" s="208">
        <f>SUM(Y461:Y466)</f>
        <v>0.024215</v>
      </c>
      <c r="Z460" s="203"/>
      <c r="AA460" s="209">
        <f>SUM(AA461:AA466)</f>
        <v>0</v>
      </c>
      <c r="AR460" s="210" t="s">
        <v>106</v>
      </c>
      <c r="AT460" s="211" t="s">
        <v>82</v>
      </c>
      <c r="AU460" s="211" t="s">
        <v>25</v>
      </c>
      <c r="AY460" s="210" t="s">
        <v>162</v>
      </c>
      <c r="BK460" s="212">
        <f>SUM(BK461:BK466)</f>
        <v>0</v>
      </c>
    </row>
    <row r="461" s="1" customFormat="1" ht="25.5" customHeight="1">
      <c r="B461" s="47"/>
      <c r="C461" s="216" t="s">
        <v>790</v>
      </c>
      <c r="D461" s="216" t="s">
        <v>163</v>
      </c>
      <c r="E461" s="217" t="s">
        <v>791</v>
      </c>
      <c r="F461" s="218" t="s">
        <v>792</v>
      </c>
      <c r="G461" s="218"/>
      <c r="H461" s="218"/>
      <c r="I461" s="218"/>
      <c r="J461" s="219" t="s">
        <v>166</v>
      </c>
      <c r="K461" s="220">
        <v>24.215</v>
      </c>
      <c r="L461" s="221">
        <v>0</v>
      </c>
      <c r="M461" s="222"/>
      <c r="N461" s="223">
        <f>ROUND(L461*K461,2)</f>
        <v>0</v>
      </c>
      <c r="O461" s="223"/>
      <c r="P461" s="223"/>
      <c r="Q461" s="223"/>
      <c r="R461" s="49"/>
      <c r="T461" s="224" t="s">
        <v>23</v>
      </c>
      <c r="U461" s="57" t="s">
        <v>48</v>
      </c>
      <c r="V461" s="48"/>
      <c r="W461" s="225">
        <f>V461*K461</f>
        <v>0</v>
      </c>
      <c r="X461" s="225">
        <v>0</v>
      </c>
      <c r="Y461" s="225">
        <f>X461*K461</f>
        <v>0</v>
      </c>
      <c r="Z461" s="225">
        <v>0</v>
      </c>
      <c r="AA461" s="226">
        <f>Z461*K461</f>
        <v>0</v>
      </c>
      <c r="AR461" s="23" t="s">
        <v>261</v>
      </c>
      <c r="AT461" s="23" t="s">
        <v>163</v>
      </c>
      <c r="AU461" s="23" t="s">
        <v>106</v>
      </c>
      <c r="AY461" s="23" t="s">
        <v>162</v>
      </c>
      <c r="BE461" s="139">
        <f>IF(U461="základní",N461,0)</f>
        <v>0</v>
      </c>
      <c r="BF461" s="139">
        <f>IF(U461="snížená",N461,0)</f>
        <v>0</v>
      </c>
      <c r="BG461" s="139">
        <f>IF(U461="zákl. přenesená",N461,0)</f>
        <v>0</v>
      </c>
      <c r="BH461" s="139">
        <f>IF(U461="sníž. přenesená",N461,0)</f>
        <v>0</v>
      </c>
      <c r="BI461" s="139">
        <f>IF(U461="nulová",N461,0)</f>
        <v>0</v>
      </c>
      <c r="BJ461" s="23" t="s">
        <v>25</v>
      </c>
      <c r="BK461" s="139">
        <f>ROUND(L461*K461,2)</f>
        <v>0</v>
      </c>
      <c r="BL461" s="23" t="s">
        <v>261</v>
      </c>
      <c r="BM461" s="23" t="s">
        <v>793</v>
      </c>
    </row>
    <row r="462" s="11" customFormat="1" ht="16.5" customHeight="1">
      <c r="B462" s="236"/>
      <c r="C462" s="237"/>
      <c r="D462" s="237"/>
      <c r="E462" s="238" t="s">
        <v>23</v>
      </c>
      <c r="F462" s="255" t="s">
        <v>794</v>
      </c>
      <c r="G462" s="256"/>
      <c r="H462" s="256"/>
      <c r="I462" s="256"/>
      <c r="J462" s="237"/>
      <c r="K462" s="240">
        <v>8.9900000000000002</v>
      </c>
      <c r="L462" s="237"/>
      <c r="M462" s="237"/>
      <c r="N462" s="237"/>
      <c r="O462" s="237"/>
      <c r="P462" s="237"/>
      <c r="Q462" s="237"/>
      <c r="R462" s="241"/>
      <c r="T462" s="242"/>
      <c r="U462" s="237"/>
      <c r="V462" s="237"/>
      <c r="W462" s="237"/>
      <c r="X462" s="237"/>
      <c r="Y462" s="237"/>
      <c r="Z462" s="237"/>
      <c r="AA462" s="243"/>
      <c r="AT462" s="244" t="s">
        <v>170</v>
      </c>
      <c r="AU462" s="244" t="s">
        <v>106</v>
      </c>
      <c r="AV462" s="11" t="s">
        <v>106</v>
      </c>
      <c r="AW462" s="11" t="s">
        <v>40</v>
      </c>
      <c r="AX462" s="11" t="s">
        <v>83</v>
      </c>
      <c r="AY462" s="244" t="s">
        <v>162</v>
      </c>
    </row>
    <row r="463" s="11" customFormat="1" ht="16.5" customHeight="1">
      <c r="B463" s="236"/>
      <c r="C463" s="237"/>
      <c r="D463" s="237"/>
      <c r="E463" s="238" t="s">
        <v>23</v>
      </c>
      <c r="F463" s="239" t="s">
        <v>795</v>
      </c>
      <c r="G463" s="237"/>
      <c r="H463" s="237"/>
      <c r="I463" s="237"/>
      <c r="J463" s="237"/>
      <c r="K463" s="240">
        <v>15.225</v>
      </c>
      <c r="L463" s="237"/>
      <c r="M463" s="237"/>
      <c r="N463" s="237"/>
      <c r="O463" s="237"/>
      <c r="P463" s="237"/>
      <c r="Q463" s="237"/>
      <c r="R463" s="241"/>
      <c r="T463" s="242"/>
      <c r="U463" s="237"/>
      <c r="V463" s="237"/>
      <c r="W463" s="237"/>
      <c r="X463" s="237"/>
      <c r="Y463" s="237"/>
      <c r="Z463" s="237"/>
      <c r="AA463" s="243"/>
      <c r="AT463" s="244" t="s">
        <v>170</v>
      </c>
      <c r="AU463" s="244" t="s">
        <v>106</v>
      </c>
      <c r="AV463" s="11" t="s">
        <v>106</v>
      </c>
      <c r="AW463" s="11" t="s">
        <v>40</v>
      </c>
      <c r="AX463" s="11" t="s">
        <v>83</v>
      </c>
      <c r="AY463" s="244" t="s">
        <v>162</v>
      </c>
    </row>
    <row r="464" s="12" customFormat="1" ht="16.5" customHeight="1">
      <c r="B464" s="246"/>
      <c r="C464" s="247"/>
      <c r="D464" s="247"/>
      <c r="E464" s="248" t="s">
        <v>23</v>
      </c>
      <c r="F464" s="249" t="s">
        <v>187</v>
      </c>
      <c r="G464" s="247"/>
      <c r="H464" s="247"/>
      <c r="I464" s="247"/>
      <c r="J464" s="247"/>
      <c r="K464" s="250">
        <v>24.215</v>
      </c>
      <c r="L464" s="247"/>
      <c r="M464" s="247"/>
      <c r="N464" s="247"/>
      <c r="O464" s="247"/>
      <c r="P464" s="247"/>
      <c r="Q464" s="247"/>
      <c r="R464" s="251"/>
      <c r="T464" s="252"/>
      <c r="U464" s="247"/>
      <c r="V464" s="247"/>
      <c r="W464" s="247"/>
      <c r="X464" s="247"/>
      <c r="Y464" s="247"/>
      <c r="Z464" s="247"/>
      <c r="AA464" s="253"/>
      <c r="AT464" s="254" t="s">
        <v>170</v>
      </c>
      <c r="AU464" s="254" t="s">
        <v>106</v>
      </c>
      <c r="AV464" s="12" t="s">
        <v>167</v>
      </c>
      <c r="AW464" s="12" t="s">
        <v>40</v>
      </c>
      <c r="AX464" s="12" t="s">
        <v>25</v>
      </c>
      <c r="AY464" s="254" t="s">
        <v>162</v>
      </c>
    </row>
    <row r="465" s="1" customFormat="1" ht="25.5" customHeight="1">
      <c r="B465" s="47"/>
      <c r="C465" s="257" t="s">
        <v>796</v>
      </c>
      <c r="D465" s="257" t="s">
        <v>222</v>
      </c>
      <c r="E465" s="258" t="s">
        <v>797</v>
      </c>
      <c r="F465" s="259" t="s">
        <v>798</v>
      </c>
      <c r="G465" s="259"/>
      <c r="H465" s="259"/>
      <c r="I465" s="259"/>
      <c r="J465" s="260" t="s">
        <v>166</v>
      </c>
      <c r="K465" s="261">
        <v>24.215</v>
      </c>
      <c r="L465" s="262">
        <v>0</v>
      </c>
      <c r="M465" s="263"/>
      <c r="N465" s="264">
        <f>ROUND(L465*K465,2)</f>
        <v>0</v>
      </c>
      <c r="O465" s="223"/>
      <c r="P465" s="223"/>
      <c r="Q465" s="223"/>
      <c r="R465" s="49"/>
      <c r="T465" s="224" t="s">
        <v>23</v>
      </c>
      <c r="U465" s="57" t="s">
        <v>48</v>
      </c>
      <c r="V465" s="48"/>
      <c r="W465" s="225">
        <f>V465*K465</f>
        <v>0</v>
      </c>
      <c r="X465" s="225">
        <v>0.001</v>
      </c>
      <c r="Y465" s="225">
        <f>X465*K465</f>
        <v>0.024215</v>
      </c>
      <c r="Z465" s="225">
        <v>0</v>
      </c>
      <c r="AA465" s="226">
        <f>Z465*K465</f>
        <v>0</v>
      </c>
      <c r="AR465" s="23" t="s">
        <v>347</v>
      </c>
      <c r="AT465" s="23" t="s">
        <v>222</v>
      </c>
      <c r="AU465" s="23" t="s">
        <v>106</v>
      </c>
      <c r="AY465" s="23" t="s">
        <v>162</v>
      </c>
      <c r="BE465" s="139">
        <f>IF(U465="základní",N465,0)</f>
        <v>0</v>
      </c>
      <c r="BF465" s="139">
        <f>IF(U465="snížená",N465,0)</f>
        <v>0</v>
      </c>
      <c r="BG465" s="139">
        <f>IF(U465="zákl. přenesená",N465,0)</f>
        <v>0</v>
      </c>
      <c r="BH465" s="139">
        <f>IF(U465="sníž. přenesená",N465,0)</f>
        <v>0</v>
      </c>
      <c r="BI465" s="139">
        <f>IF(U465="nulová",N465,0)</f>
        <v>0</v>
      </c>
      <c r="BJ465" s="23" t="s">
        <v>25</v>
      </c>
      <c r="BK465" s="139">
        <f>ROUND(L465*K465,2)</f>
        <v>0</v>
      </c>
      <c r="BL465" s="23" t="s">
        <v>261</v>
      </c>
      <c r="BM465" s="23" t="s">
        <v>799</v>
      </c>
    </row>
    <row r="466" s="1" customFormat="1" ht="25.5" customHeight="1">
      <c r="B466" s="47"/>
      <c r="C466" s="216" t="s">
        <v>800</v>
      </c>
      <c r="D466" s="216" t="s">
        <v>163</v>
      </c>
      <c r="E466" s="217" t="s">
        <v>801</v>
      </c>
      <c r="F466" s="218" t="s">
        <v>802</v>
      </c>
      <c r="G466" s="218"/>
      <c r="H466" s="218"/>
      <c r="I466" s="218"/>
      <c r="J466" s="219" t="s">
        <v>320</v>
      </c>
      <c r="K466" s="220">
        <v>0.024</v>
      </c>
      <c r="L466" s="221">
        <v>0</v>
      </c>
      <c r="M466" s="222"/>
      <c r="N466" s="223">
        <f>ROUND(L466*K466,2)</f>
        <v>0</v>
      </c>
      <c r="O466" s="223"/>
      <c r="P466" s="223"/>
      <c r="Q466" s="223"/>
      <c r="R466" s="49"/>
      <c r="T466" s="224" t="s">
        <v>23</v>
      </c>
      <c r="U466" s="57" t="s">
        <v>48</v>
      </c>
      <c r="V466" s="48"/>
      <c r="W466" s="225">
        <f>V466*K466</f>
        <v>0</v>
      </c>
      <c r="X466" s="225">
        <v>0</v>
      </c>
      <c r="Y466" s="225">
        <f>X466*K466</f>
        <v>0</v>
      </c>
      <c r="Z466" s="225">
        <v>0</v>
      </c>
      <c r="AA466" s="226">
        <f>Z466*K466</f>
        <v>0</v>
      </c>
      <c r="AR466" s="23" t="s">
        <v>261</v>
      </c>
      <c r="AT466" s="23" t="s">
        <v>163</v>
      </c>
      <c r="AU466" s="23" t="s">
        <v>106</v>
      </c>
      <c r="AY466" s="23" t="s">
        <v>162</v>
      </c>
      <c r="BE466" s="139">
        <f>IF(U466="základní",N466,0)</f>
        <v>0</v>
      </c>
      <c r="BF466" s="139">
        <f>IF(U466="snížená",N466,0)</f>
        <v>0</v>
      </c>
      <c r="BG466" s="139">
        <f>IF(U466="zákl. přenesená",N466,0)</f>
        <v>0</v>
      </c>
      <c r="BH466" s="139">
        <f>IF(U466="sníž. přenesená",N466,0)</f>
        <v>0</v>
      </c>
      <c r="BI466" s="139">
        <f>IF(U466="nulová",N466,0)</f>
        <v>0</v>
      </c>
      <c r="BJ466" s="23" t="s">
        <v>25</v>
      </c>
      <c r="BK466" s="139">
        <f>ROUND(L466*K466,2)</f>
        <v>0</v>
      </c>
      <c r="BL466" s="23" t="s">
        <v>261</v>
      </c>
      <c r="BM466" s="23" t="s">
        <v>803</v>
      </c>
    </row>
    <row r="467" s="9" customFormat="1" ht="37.44" customHeight="1">
      <c r="B467" s="202"/>
      <c r="C467" s="203"/>
      <c r="D467" s="204" t="s">
        <v>137</v>
      </c>
      <c r="E467" s="204"/>
      <c r="F467" s="204"/>
      <c r="G467" s="204"/>
      <c r="H467" s="204"/>
      <c r="I467" s="204"/>
      <c r="J467" s="204"/>
      <c r="K467" s="204"/>
      <c r="L467" s="204"/>
      <c r="M467" s="204"/>
      <c r="N467" s="267">
        <f>BK467</f>
        <v>0</v>
      </c>
      <c r="O467" s="268"/>
      <c r="P467" s="268"/>
      <c r="Q467" s="268"/>
      <c r="R467" s="206"/>
      <c r="T467" s="207"/>
      <c r="U467" s="203"/>
      <c r="V467" s="203"/>
      <c r="W467" s="208">
        <f>W468</f>
        <v>0</v>
      </c>
      <c r="X467" s="203"/>
      <c r="Y467" s="208">
        <f>Y468</f>
        <v>0</v>
      </c>
      <c r="Z467" s="203"/>
      <c r="AA467" s="209">
        <f>AA468</f>
        <v>0</v>
      </c>
      <c r="AR467" s="210" t="s">
        <v>188</v>
      </c>
      <c r="AT467" s="211" t="s">
        <v>82</v>
      </c>
      <c r="AU467" s="211" t="s">
        <v>83</v>
      </c>
      <c r="AY467" s="210" t="s">
        <v>162</v>
      </c>
      <c r="BK467" s="212">
        <f>BK468</f>
        <v>0</v>
      </c>
    </row>
    <row r="468" s="9" customFormat="1" ht="19.92" customHeight="1">
      <c r="B468" s="202"/>
      <c r="C468" s="203"/>
      <c r="D468" s="213" t="s">
        <v>138</v>
      </c>
      <c r="E468" s="213"/>
      <c r="F468" s="213"/>
      <c r="G468" s="213"/>
      <c r="H468" s="213"/>
      <c r="I468" s="213"/>
      <c r="J468" s="213"/>
      <c r="K468" s="213"/>
      <c r="L468" s="213"/>
      <c r="M468" s="213"/>
      <c r="N468" s="214">
        <f>BK468</f>
        <v>0</v>
      </c>
      <c r="O468" s="215"/>
      <c r="P468" s="215"/>
      <c r="Q468" s="215"/>
      <c r="R468" s="206"/>
      <c r="T468" s="207"/>
      <c r="U468" s="203"/>
      <c r="V468" s="203"/>
      <c r="W468" s="208">
        <f>SUM(W469:W470)</f>
        <v>0</v>
      </c>
      <c r="X468" s="203"/>
      <c r="Y468" s="208">
        <f>SUM(Y469:Y470)</f>
        <v>0</v>
      </c>
      <c r="Z468" s="203"/>
      <c r="AA468" s="209">
        <f>SUM(AA469:AA470)</f>
        <v>0</v>
      </c>
      <c r="AR468" s="210" t="s">
        <v>188</v>
      </c>
      <c r="AT468" s="211" t="s">
        <v>82</v>
      </c>
      <c r="AU468" s="211" t="s">
        <v>25</v>
      </c>
      <c r="AY468" s="210" t="s">
        <v>162</v>
      </c>
      <c r="BK468" s="212">
        <f>SUM(BK469:BK470)</f>
        <v>0</v>
      </c>
    </row>
    <row r="469" s="1" customFormat="1" ht="25.5" customHeight="1">
      <c r="B469" s="47"/>
      <c r="C469" s="216" t="s">
        <v>804</v>
      </c>
      <c r="D469" s="216" t="s">
        <v>163</v>
      </c>
      <c r="E469" s="217" t="s">
        <v>805</v>
      </c>
      <c r="F469" s="218" t="s">
        <v>806</v>
      </c>
      <c r="G469" s="218"/>
      <c r="H469" s="218"/>
      <c r="I469" s="218"/>
      <c r="J469" s="219" t="s">
        <v>496</v>
      </c>
      <c r="K469" s="220">
        <v>1</v>
      </c>
      <c r="L469" s="221">
        <v>0</v>
      </c>
      <c r="M469" s="222"/>
      <c r="N469" s="223">
        <f>ROUND(L469*K469,2)</f>
        <v>0</v>
      </c>
      <c r="O469" s="223"/>
      <c r="P469" s="223"/>
      <c r="Q469" s="223"/>
      <c r="R469" s="49"/>
      <c r="T469" s="224" t="s">
        <v>23</v>
      </c>
      <c r="U469" s="57" t="s">
        <v>48</v>
      </c>
      <c r="V469" s="48"/>
      <c r="W469" s="225">
        <f>V469*K469</f>
        <v>0</v>
      </c>
      <c r="X469" s="225">
        <v>0</v>
      </c>
      <c r="Y469" s="225">
        <f>X469*K469</f>
        <v>0</v>
      </c>
      <c r="Z469" s="225">
        <v>0</v>
      </c>
      <c r="AA469" s="226">
        <f>Z469*K469</f>
        <v>0</v>
      </c>
      <c r="AR469" s="23" t="s">
        <v>477</v>
      </c>
      <c r="AT469" s="23" t="s">
        <v>163</v>
      </c>
      <c r="AU469" s="23" t="s">
        <v>106</v>
      </c>
      <c r="AY469" s="23" t="s">
        <v>162</v>
      </c>
      <c r="BE469" s="139">
        <f>IF(U469="základní",N469,0)</f>
        <v>0</v>
      </c>
      <c r="BF469" s="139">
        <f>IF(U469="snížená",N469,0)</f>
        <v>0</v>
      </c>
      <c r="BG469" s="139">
        <f>IF(U469="zákl. přenesená",N469,0)</f>
        <v>0</v>
      </c>
      <c r="BH469" s="139">
        <f>IF(U469="sníž. přenesená",N469,0)</f>
        <v>0</v>
      </c>
      <c r="BI469" s="139">
        <f>IF(U469="nulová",N469,0)</f>
        <v>0</v>
      </c>
      <c r="BJ469" s="23" t="s">
        <v>25</v>
      </c>
      <c r="BK469" s="139">
        <f>ROUND(L469*K469,2)</f>
        <v>0</v>
      </c>
      <c r="BL469" s="23" t="s">
        <v>477</v>
      </c>
      <c r="BM469" s="23" t="s">
        <v>807</v>
      </c>
    </row>
    <row r="470" s="1" customFormat="1" ht="25.5" customHeight="1">
      <c r="B470" s="47"/>
      <c r="C470" s="216" t="s">
        <v>808</v>
      </c>
      <c r="D470" s="216" t="s">
        <v>163</v>
      </c>
      <c r="E470" s="217" t="s">
        <v>809</v>
      </c>
      <c r="F470" s="218" t="s">
        <v>810</v>
      </c>
      <c r="G470" s="218"/>
      <c r="H470" s="218"/>
      <c r="I470" s="218"/>
      <c r="J470" s="219" t="s">
        <v>496</v>
      </c>
      <c r="K470" s="220">
        <v>1</v>
      </c>
      <c r="L470" s="221">
        <v>0</v>
      </c>
      <c r="M470" s="222"/>
      <c r="N470" s="223">
        <f>ROUND(L470*K470,2)</f>
        <v>0</v>
      </c>
      <c r="O470" s="223"/>
      <c r="P470" s="223"/>
      <c r="Q470" s="223"/>
      <c r="R470" s="49"/>
      <c r="T470" s="224" t="s">
        <v>23</v>
      </c>
      <c r="U470" s="57" t="s">
        <v>48</v>
      </c>
      <c r="V470" s="48"/>
      <c r="W470" s="225">
        <f>V470*K470</f>
        <v>0</v>
      </c>
      <c r="X470" s="225">
        <v>0</v>
      </c>
      <c r="Y470" s="225">
        <f>X470*K470</f>
        <v>0</v>
      </c>
      <c r="Z470" s="225">
        <v>0</v>
      </c>
      <c r="AA470" s="226">
        <f>Z470*K470</f>
        <v>0</v>
      </c>
      <c r="AR470" s="23" t="s">
        <v>477</v>
      </c>
      <c r="AT470" s="23" t="s">
        <v>163</v>
      </c>
      <c r="AU470" s="23" t="s">
        <v>106</v>
      </c>
      <c r="AY470" s="23" t="s">
        <v>162</v>
      </c>
      <c r="BE470" s="139">
        <f>IF(U470="základní",N470,0)</f>
        <v>0</v>
      </c>
      <c r="BF470" s="139">
        <f>IF(U470="snížená",N470,0)</f>
        <v>0</v>
      </c>
      <c r="BG470" s="139">
        <f>IF(U470="zákl. přenesená",N470,0)</f>
        <v>0</v>
      </c>
      <c r="BH470" s="139">
        <f>IF(U470="sníž. přenesená",N470,0)</f>
        <v>0</v>
      </c>
      <c r="BI470" s="139">
        <f>IF(U470="nulová",N470,0)</f>
        <v>0</v>
      </c>
      <c r="BJ470" s="23" t="s">
        <v>25</v>
      </c>
      <c r="BK470" s="139">
        <f>ROUND(L470*K470,2)</f>
        <v>0</v>
      </c>
      <c r="BL470" s="23" t="s">
        <v>477</v>
      </c>
      <c r="BM470" s="23" t="s">
        <v>811</v>
      </c>
    </row>
    <row r="471" s="1" customFormat="1" ht="49.92" customHeight="1">
      <c r="B471" s="47"/>
      <c r="C471" s="48"/>
      <c r="D471" s="204" t="s">
        <v>812</v>
      </c>
      <c r="E471" s="48"/>
      <c r="F471" s="48"/>
      <c r="G471" s="48"/>
      <c r="H471" s="48"/>
      <c r="I471" s="48"/>
      <c r="J471" s="48"/>
      <c r="K471" s="48"/>
      <c r="L471" s="48"/>
      <c r="M471" s="48"/>
      <c r="N471" s="267">
        <f>BK471</f>
        <v>0</v>
      </c>
      <c r="O471" s="268"/>
      <c r="P471" s="268"/>
      <c r="Q471" s="268"/>
      <c r="R471" s="49"/>
      <c r="T471" s="190"/>
      <c r="U471" s="73"/>
      <c r="V471" s="73"/>
      <c r="W471" s="73"/>
      <c r="X471" s="73"/>
      <c r="Y471" s="73"/>
      <c r="Z471" s="73"/>
      <c r="AA471" s="75"/>
      <c r="AT471" s="23" t="s">
        <v>82</v>
      </c>
      <c r="AU471" s="23" t="s">
        <v>83</v>
      </c>
      <c r="AY471" s="23" t="s">
        <v>813</v>
      </c>
      <c r="BK471" s="139">
        <v>0</v>
      </c>
    </row>
    <row r="472" s="1" customFormat="1" ht="6.96" customHeight="1">
      <c r="B472" s="76"/>
      <c r="C472" s="77"/>
      <c r="D472" s="77"/>
      <c r="E472" s="77"/>
      <c r="F472" s="77"/>
      <c r="G472" s="77"/>
      <c r="H472" s="77"/>
      <c r="I472" s="77"/>
      <c r="J472" s="77"/>
      <c r="K472" s="77"/>
      <c r="L472" s="77"/>
      <c r="M472" s="77"/>
      <c r="N472" s="77"/>
      <c r="O472" s="77"/>
      <c r="P472" s="77"/>
      <c r="Q472" s="77"/>
      <c r="R472" s="78"/>
    </row>
  </sheetData>
  <sheetProtection sheet="1" formatColumns="0" formatRows="0" objects="1" scenarios="1" spinCount="10" saltValue="pZZH0UimxyfCXlSpL7h69grLLpQIISo8Mx2EbbOBaR/7KX2W9RSrhJvIvRAxmOEPPfXtiFfwfMtqB78OiTto4A==" hashValue="tLJllwWjTPcBgjKVLj+Cw/0Z/W4VeflVcvDCY34hCc1FhCfbSvXpIoK/pwNpnzJvB0sv3tW2Dm/9QXHHldzaeA==" algorithmName="SHA-512" password="CC35"/>
  <mergeCells count="68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4:Q114"/>
    <mergeCell ref="D115:H115"/>
    <mergeCell ref="N115:Q115"/>
    <mergeCell ref="D116:H116"/>
    <mergeCell ref="N116:Q116"/>
    <mergeCell ref="D117:H117"/>
    <mergeCell ref="N117:Q117"/>
    <mergeCell ref="D118:H118"/>
    <mergeCell ref="N118:Q118"/>
    <mergeCell ref="D119:H119"/>
    <mergeCell ref="N119:Q119"/>
    <mergeCell ref="N120:Q120"/>
    <mergeCell ref="L122:Q122"/>
    <mergeCell ref="C128:Q128"/>
    <mergeCell ref="F130:P130"/>
    <mergeCell ref="F131:P131"/>
    <mergeCell ref="M133:P133"/>
    <mergeCell ref="M135:Q135"/>
    <mergeCell ref="M136:Q136"/>
    <mergeCell ref="F138:I138"/>
    <mergeCell ref="L138:M138"/>
    <mergeCell ref="N138:Q138"/>
    <mergeCell ref="F142:I142"/>
    <mergeCell ref="L142:M142"/>
    <mergeCell ref="N142:Q142"/>
    <mergeCell ref="F143:I143"/>
    <mergeCell ref="F144:I144"/>
    <mergeCell ref="F146:I146"/>
    <mergeCell ref="L146:M146"/>
    <mergeCell ref="N146:Q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L163:M163"/>
    <mergeCell ref="N163:Q163"/>
    <mergeCell ref="F164:I164"/>
    <mergeCell ref="F165:I165"/>
    <mergeCell ref="F166:I166"/>
    <mergeCell ref="L166:M166"/>
    <mergeCell ref="N166:Q166"/>
    <mergeCell ref="F167:I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F173:I173"/>
    <mergeCell ref="F174:I174"/>
    <mergeCell ref="L174:M174"/>
    <mergeCell ref="N174:Q174"/>
    <mergeCell ref="F175:I175"/>
    <mergeCell ref="L175:M175"/>
    <mergeCell ref="N175:Q175"/>
    <mergeCell ref="F177:I177"/>
    <mergeCell ref="L177:M177"/>
    <mergeCell ref="N177:Q177"/>
    <mergeCell ref="F178:I178"/>
    <mergeCell ref="F179:I179"/>
    <mergeCell ref="F180:I18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F185:I185"/>
    <mergeCell ref="F186:I186"/>
    <mergeCell ref="F187:I187"/>
    <mergeCell ref="F189:I189"/>
    <mergeCell ref="L189:M189"/>
    <mergeCell ref="N189:Q189"/>
    <mergeCell ref="F190:I190"/>
    <mergeCell ref="F191:I191"/>
    <mergeCell ref="F192:I192"/>
    <mergeCell ref="F193:I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F201:I201"/>
    <mergeCell ref="L201:M201"/>
    <mergeCell ref="N201:Q201"/>
    <mergeCell ref="F202:I202"/>
    <mergeCell ref="F203:I203"/>
    <mergeCell ref="F204:I204"/>
    <mergeCell ref="L204:M204"/>
    <mergeCell ref="N204:Q204"/>
    <mergeCell ref="F205:I205"/>
    <mergeCell ref="F206:I206"/>
    <mergeCell ref="L206:M206"/>
    <mergeCell ref="N206:Q206"/>
    <mergeCell ref="F207:I207"/>
    <mergeCell ref="F208:I208"/>
    <mergeCell ref="F209:I209"/>
    <mergeCell ref="F210:I210"/>
    <mergeCell ref="F211:I211"/>
    <mergeCell ref="L211:M211"/>
    <mergeCell ref="N211:Q211"/>
    <mergeCell ref="F212:I212"/>
    <mergeCell ref="F213:I213"/>
    <mergeCell ref="F214:I214"/>
    <mergeCell ref="F215:I215"/>
    <mergeCell ref="F216:I216"/>
    <mergeCell ref="F217:I217"/>
    <mergeCell ref="L217:M217"/>
    <mergeCell ref="N217:Q217"/>
    <mergeCell ref="F218:I218"/>
    <mergeCell ref="F219:I219"/>
    <mergeCell ref="F220:I220"/>
    <mergeCell ref="F221:I221"/>
    <mergeCell ref="F222:I222"/>
    <mergeCell ref="L222:M222"/>
    <mergeCell ref="N222:Q222"/>
    <mergeCell ref="F223:I223"/>
    <mergeCell ref="F224:I224"/>
    <mergeCell ref="F225:I225"/>
    <mergeCell ref="L225:M225"/>
    <mergeCell ref="N225:Q225"/>
    <mergeCell ref="F226:I226"/>
    <mergeCell ref="F227:I227"/>
    <mergeCell ref="F228:I228"/>
    <mergeCell ref="L228:M228"/>
    <mergeCell ref="N228:Q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L243:M243"/>
    <mergeCell ref="N243:Q243"/>
    <mergeCell ref="F244:I244"/>
    <mergeCell ref="F245:I245"/>
    <mergeCell ref="F246:I246"/>
    <mergeCell ref="L246:M246"/>
    <mergeCell ref="N246:Q246"/>
    <mergeCell ref="F247:I247"/>
    <mergeCell ref="F248:I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5:I255"/>
    <mergeCell ref="L255:M255"/>
    <mergeCell ref="N255:Q255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304:I304"/>
    <mergeCell ref="L304:M304"/>
    <mergeCell ref="N304:Q304"/>
    <mergeCell ref="F305:I305"/>
    <mergeCell ref="L305:M305"/>
    <mergeCell ref="N305:Q305"/>
    <mergeCell ref="F307:I307"/>
    <mergeCell ref="L307:M307"/>
    <mergeCell ref="N307:Q307"/>
    <mergeCell ref="F308:I308"/>
    <mergeCell ref="L308:M308"/>
    <mergeCell ref="N308:Q308"/>
    <mergeCell ref="F310:I310"/>
    <mergeCell ref="L310:M310"/>
    <mergeCell ref="N310:Q310"/>
    <mergeCell ref="F311:I311"/>
    <mergeCell ref="F312:I312"/>
    <mergeCell ref="F313:I313"/>
    <mergeCell ref="L313:M313"/>
    <mergeCell ref="N313:Q313"/>
    <mergeCell ref="F314:I314"/>
    <mergeCell ref="F315:I315"/>
    <mergeCell ref="L315:M315"/>
    <mergeCell ref="N315:Q315"/>
    <mergeCell ref="F317:I317"/>
    <mergeCell ref="L317:M317"/>
    <mergeCell ref="N317:Q317"/>
    <mergeCell ref="F318:I318"/>
    <mergeCell ref="F319:I319"/>
    <mergeCell ref="L319:M319"/>
    <mergeCell ref="N319:Q319"/>
    <mergeCell ref="F320:I320"/>
    <mergeCell ref="F321:I321"/>
    <mergeCell ref="F322:I322"/>
    <mergeCell ref="L322:M322"/>
    <mergeCell ref="N322:Q322"/>
    <mergeCell ref="F323:I323"/>
    <mergeCell ref="F324:I324"/>
    <mergeCell ref="L324:M324"/>
    <mergeCell ref="N324:Q324"/>
    <mergeCell ref="F325:I325"/>
    <mergeCell ref="F326:I326"/>
    <mergeCell ref="L326:M326"/>
    <mergeCell ref="N326:Q326"/>
    <mergeCell ref="F327:I327"/>
    <mergeCell ref="L327:M327"/>
    <mergeCell ref="N327:Q327"/>
    <mergeCell ref="F328:I328"/>
    <mergeCell ref="F329:I329"/>
    <mergeCell ref="L329:M329"/>
    <mergeCell ref="N329:Q329"/>
    <mergeCell ref="F330:I330"/>
    <mergeCell ref="L330:M330"/>
    <mergeCell ref="N330:Q330"/>
    <mergeCell ref="F332:I332"/>
    <mergeCell ref="L332:M332"/>
    <mergeCell ref="N332:Q332"/>
    <mergeCell ref="F333:I333"/>
    <mergeCell ref="L333:M333"/>
    <mergeCell ref="N333:Q333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7:I337"/>
    <mergeCell ref="F338:I338"/>
    <mergeCell ref="F339:I339"/>
    <mergeCell ref="F340:I340"/>
    <mergeCell ref="L340:M340"/>
    <mergeCell ref="N340:Q340"/>
    <mergeCell ref="F341:I341"/>
    <mergeCell ref="L341:M341"/>
    <mergeCell ref="N341:Q341"/>
    <mergeCell ref="F342:I342"/>
    <mergeCell ref="L342:M342"/>
    <mergeCell ref="N342:Q342"/>
    <mergeCell ref="F343:I343"/>
    <mergeCell ref="L343:M343"/>
    <mergeCell ref="N343:Q343"/>
    <mergeCell ref="F344:I344"/>
    <mergeCell ref="L344:M344"/>
    <mergeCell ref="N344:Q344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8:I348"/>
    <mergeCell ref="L348:M348"/>
    <mergeCell ref="N348:Q348"/>
    <mergeCell ref="F349:I349"/>
    <mergeCell ref="L349:M349"/>
    <mergeCell ref="N349:Q349"/>
    <mergeCell ref="F350:I350"/>
    <mergeCell ref="F351:I351"/>
    <mergeCell ref="L351:M351"/>
    <mergeCell ref="N351:Q351"/>
    <mergeCell ref="F352:I352"/>
    <mergeCell ref="L352:M352"/>
    <mergeCell ref="N352:Q352"/>
    <mergeCell ref="F354:I354"/>
    <mergeCell ref="L354:M354"/>
    <mergeCell ref="N354:Q354"/>
    <mergeCell ref="F355:I355"/>
    <mergeCell ref="F356:I356"/>
    <mergeCell ref="L356:M356"/>
    <mergeCell ref="N356:Q356"/>
    <mergeCell ref="F357:I357"/>
    <mergeCell ref="F358:I358"/>
    <mergeCell ref="L358:M358"/>
    <mergeCell ref="N358:Q358"/>
    <mergeCell ref="F359:I359"/>
    <mergeCell ref="L359:M359"/>
    <mergeCell ref="N359:Q359"/>
    <mergeCell ref="F360:I360"/>
    <mergeCell ref="F361:I361"/>
    <mergeCell ref="F362:I362"/>
    <mergeCell ref="L362:M362"/>
    <mergeCell ref="N362:Q362"/>
    <mergeCell ref="F363:I363"/>
    <mergeCell ref="L363:M363"/>
    <mergeCell ref="N363:Q363"/>
    <mergeCell ref="F365:I365"/>
    <mergeCell ref="L365:M365"/>
    <mergeCell ref="N365:Q365"/>
    <mergeCell ref="F366:I366"/>
    <mergeCell ref="F367:I367"/>
    <mergeCell ref="F368:I368"/>
    <mergeCell ref="L368:M368"/>
    <mergeCell ref="N368:Q368"/>
    <mergeCell ref="F369:I369"/>
    <mergeCell ref="L369:M369"/>
    <mergeCell ref="N369:Q369"/>
    <mergeCell ref="F370:I370"/>
    <mergeCell ref="L370:M370"/>
    <mergeCell ref="N370:Q370"/>
    <mergeCell ref="F371:I371"/>
    <mergeCell ref="L371:M371"/>
    <mergeCell ref="N371:Q371"/>
    <mergeCell ref="F372:I372"/>
    <mergeCell ref="F373:I373"/>
    <mergeCell ref="L373:M373"/>
    <mergeCell ref="N373:Q373"/>
    <mergeCell ref="F374:I374"/>
    <mergeCell ref="F375:I375"/>
    <mergeCell ref="L375:M375"/>
    <mergeCell ref="N375:Q375"/>
    <mergeCell ref="F376:I376"/>
    <mergeCell ref="F377:I377"/>
    <mergeCell ref="F378:I378"/>
    <mergeCell ref="L378:M378"/>
    <mergeCell ref="N378:Q378"/>
    <mergeCell ref="F380:I380"/>
    <mergeCell ref="L380:M380"/>
    <mergeCell ref="N380:Q380"/>
    <mergeCell ref="F381:I381"/>
    <mergeCell ref="F382:I382"/>
    <mergeCell ref="L382:M382"/>
    <mergeCell ref="N382:Q382"/>
    <mergeCell ref="F383:I383"/>
    <mergeCell ref="F384:I384"/>
    <mergeCell ref="F385:I385"/>
    <mergeCell ref="F386:I386"/>
    <mergeCell ref="F387:I387"/>
    <mergeCell ref="F388:I388"/>
    <mergeCell ref="F389:I389"/>
    <mergeCell ref="F390:I390"/>
    <mergeCell ref="F391:I391"/>
    <mergeCell ref="F392:I392"/>
    <mergeCell ref="L392:M392"/>
    <mergeCell ref="N392:Q392"/>
    <mergeCell ref="F393:I393"/>
    <mergeCell ref="F394:I394"/>
    <mergeCell ref="F395:I395"/>
    <mergeCell ref="F396:I396"/>
    <mergeCell ref="F397:I397"/>
    <mergeCell ref="F398:I398"/>
    <mergeCell ref="F399:I399"/>
    <mergeCell ref="F400:I400"/>
    <mergeCell ref="F401:I401"/>
    <mergeCell ref="F402:I402"/>
    <mergeCell ref="L402:M402"/>
    <mergeCell ref="N402:Q402"/>
    <mergeCell ref="F403:I403"/>
    <mergeCell ref="F404:I404"/>
    <mergeCell ref="F405:I405"/>
    <mergeCell ref="F406:I406"/>
    <mergeCell ref="F407:I407"/>
    <mergeCell ref="F408:I408"/>
    <mergeCell ref="F409:I409"/>
    <mergeCell ref="F410:I410"/>
    <mergeCell ref="F411:I411"/>
    <mergeCell ref="F412:I412"/>
    <mergeCell ref="L412:M412"/>
    <mergeCell ref="N412:Q412"/>
    <mergeCell ref="F413:I413"/>
    <mergeCell ref="F414:I414"/>
    <mergeCell ref="F415:I415"/>
    <mergeCell ref="F416:I416"/>
    <mergeCell ref="L416:M416"/>
    <mergeCell ref="N416:Q416"/>
    <mergeCell ref="F417:I417"/>
    <mergeCell ref="F418:I418"/>
    <mergeCell ref="F419:I419"/>
    <mergeCell ref="L419:M419"/>
    <mergeCell ref="N419:Q419"/>
    <mergeCell ref="F420:I420"/>
    <mergeCell ref="F421:I421"/>
    <mergeCell ref="F423:I423"/>
    <mergeCell ref="L423:M423"/>
    <mergeCell ref="N423:Q423"/>
    <mergeCell ref="F424:I424"/>
    <mergeCell ref="F425:I425"/>
    <mergeCell ref="F426:I426"/>
    <mergeCell ref="F427:I427"/>
    <mergeCell ref="F428:I428"/>
    <mergeCell ref="F429:I429"/>
    <mergeCell ref="F430:I430"/>
    <mergeCell ref="F431:I431"/>
    <mergeCell ref="F432:I432"/>
    <mergeCell ref="F433:I433"/>
    <mergeCell ref="F434:I434"/>
    <mergeCell ref="F435:I435"/>
    <mergeCell ref="F436:I436"/>
    <mergeCell ref="L436:M436"/>
    <mergeCell ref="N436:Q436"/>
    <mergeCell ref="F437:I437"/>
    <mergeCell ref="F438:I438"/>
    <mergeCell ref="F439:I439"/>
    <mergeCell ref="F440:I440"/>
    <mergeCell ref="F441:I441"/>
    <mergeCell ref="F442:I442"/>
    <mergeCell ref="F443:I443"/>
    <mergeCell ref="L443:M443"/>
    <mergeCell ref="N443:Q443"/>
    <mergeCell ref="F444:I444"/>
    <mergeCell ref="F445:I445"/>
    <mergeCell ref="F446:I446"/>
    <mergeCell ref="F447:I447"/>
    <mergeCell ref="F448:I448"/>
    <mergeCell ref="F449:I449"/>
    <mergeCell ref="F450:I450"/>
    <mergeCell ref="F451:I451"/>
    <mergeCell ref="L451:M451"/>
    <mergeCell ref="N451:Q451"/>
    <mergeCell ref="F452:I452"/>
    <mergeCell ref="F453:I453"/>
    <mergeCell ref="F454:I454"/>
    <mergeCell ref="F455:I455"/>
    <mergeCell ref="F456:I456"/>
    <mergeCell ref="F457:I457"/>
    <mergeCell ref="F458:I458"/>
    <mergeCell ref="F459:I459"/>
    <mergeCell ref="L459:M459"/>
    <mergeCell ref="N459:Q459"/>
    <mergeCell ref="F461:I461"/>
    <mergeCell ref="L461:M461"/>
    <mergeCell ref="N461:Q461"/>
    <mergeCell ref="F462:I462"/>
    <mergeCell ref="F463:I463"/>
    <mergeCell ref="F464:I464"/>
    <mergeCell ref="F465:I465"/>
    <mergeCell ref="L465:M465"/>
    <mergeCell ref="N465:Q465"/>
    <mergeCell ref="F466:I466"/>
    <mergeCell ref="L466:M466"/>
    <mergeCell ref="N466:Q466"/>
    <mergeCell ref="F469:I469"/>
    <mergeCell ref="L469:M469"/>
    <mergeCell ref="N469:Q469"/>
    <mergeCell ref="F470:I470"/>
    <mergeCell ref="L470:M470"/>
    <mergeCell ref="N470:Q470"/>
    <mergeCell ref="N139:Q139"/>
    <mergeCell ref="N140:Q140"/>
    <mergeCell ref="N141:Q141"/>
    <mergeCell ref="N145:Q145"/>
    <mergeCell ref="N176:Q176"/>
    <mergeCell ref="N188:Q188"/>
    <mergeCell ref="N254:Q254"/>
    <mergeCell ref="N256:Q256"/>
    <mergeCell ref="N257:Q257"/>
    <mergeCell ref="N264:Q264"/>
    <mergeCell ref="N280:Q280"/>
    <mergeCell ref="N293:Q293"/>
    <mergeCell ref="N298:Q298"/>
    <mergeCell ref="N303:Q303"/>
    <mergeCell ref="N306:Q306"/>
    <mergeCell ref="N309:Q309"/>
    <mergeCell ref="N316:Q316"/>
    <mergeCell ref="N331:Q331"/>
    <mergeCell ref="N353:Q353"/>
    <mergeCell ref="N364:Q364"/>
    <mergeCell ref="N379:Q379"/>
    <mergeCell ref="N422:Q422"/>
    <mergeCell ref="N460:Q460"/>
    <mergeCell ref="N467:Q467"/>
    <mergeCell ref="N468:Q468"/>
    <mergeCell ref="N471:Q471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3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Jana-PC\Jana</dc:creator>
  <cp:lastModifiedBy>Jana-PC\Jana</cp:lastModifiedBy>
  <dcterms:created xsi:type="dcterms:W3CDTF">2018-06-21T06:59:28Z</dcterms:created>
  <dcterms:modified xsi:type="dcterms:W3CDTF">2018-06-21T06:59:30Z</dcterms:modified>
</cp:coreProperties>
</file>