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930" yWindow="0" windowWidth="27870" windowHeight="13020" activeTab="1"/>
  </bookViews>
  <sheets>
    <sheet name="Rekapitulace stavby" sheetId="1" r:id="rId1"/>
    <sheet name="SO - OPTIMALIZACE VYUŽITÍ..." sheetId="2" r:id="rId2"/>
  </sheets>
  <definedNames>
    <definedName name="_xlnm._FilterDatabase" localSheetId="1" hidden="1">'SO - OPTIMALIZACE VYUŽITÍ...'!$C$139:$K$1348</definedName>
    <definedName name="_xlnm.Print_Area" localSheetId="0">'Rekapitulace stavby'!$D$4:$AO$39,'Rekapitulace stavby'!$C$45:$AQ$66</definedName>
    <definedName name="_xlnm.Print_Area" localSheetId="1">'SO - OPTIMALIZACE VYUŽITÍ...'!$C$4:$J$41,'SO - OPTIMALIZACE VYUŽITÍ...'!$C$47:$J$121,'SO - OPTIMALIZACE VYUŽITÍ...'!$C$127:$K$1348</definedName>
    <definedName name="_xlnm.Print_Titles" localSheetId="0">'Rekapitulace stavby'!$55:$55</definedName>
    <definedName name="_xlnm.Print_Titles" localSheetId="1">'SO - OPTIMALIZACE VYUŽITÍ...'!$139:$139</definedName>
  </definedNames>
  <calcPr calcId="152511"/>
</workbook>
</file>

<file path=xl/sharedStrings.xml><?xml version="1.0" encoding="utf-8"?>
<sst xmlns="http://schemas.openxmlformats.org/spreadsheetml/2006/main" count="13749" uniqueCount="2184">
  <si>
    <t>Export Komplet</t>
  </si>
  <si>
    <t/>
  </si>
  <si>
    <t>2.0</t>
  </si>
  <si>
    <t>ZAMOK</t>
  </si>
  <si>
    <t>False</t>
  </si>
  <si>
    <t>{a32bbfb1-7ffe-4cfd-aa2b-cc68509885c2}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</si>
  <si>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</si>
  <si>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</si>
  <si>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</si>
  <si>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</si>
  <si>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</si>
  <si>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</si>
  <si>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</si>
  <si>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</si>
  <si>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</si>
  <si>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</si>
  <si>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</si>
  <si>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SOKOLOVSKÁ - OPTIMALIZACE VYUŽITÍ PROSTORU</t>
  </si>
  <si>
    <t>KSO:</t>
  </si>
  <si>
    <t>CC-CZ:</t>
  </si>
  <si>
    <t>Místo:</t>
  </si>
  <si>
    <t>LIBEREC XIII.</t>
  </si>
  <si>
    <t>Datum:</t>
  </si>
  <si>
    <t>21. 1. 2019</t>
  </si>
  <si>
    <t>Zadavatel:</t>
  </si>
  <si>
    <t>IČ:</t>
  </si>
  <si>
    <t>STATUTÁRNÍ MĚSTO LIBEREC, NÁM.Dr.E.BENEŠE 1</t>
  </si>
  <si>
    <t>DIČ:</t>
  </si>
  <si>
    <t>Uchazeč:</t>
  </si>
  <si>
    <t>Vyplň údaj</t>
  </si>
  <si>
    <t>Projektant:</t>
  </si>
  <si>
    <t>ING.JANA HŮLKOVÁ - LIBEREC</t>
  </si>
  <si>
    <t>True</t>
  </si>
  <si>
    <t>1</t>
  </si>
  <si>
    <t>Zpracovatel:</t>
  </si>
  <si>
    <t>J.VYDROVÁ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</si>
  <si>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</si>
  <si>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</si>
  <si>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</si>
  <si>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</si>
  <si>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</si>
  <si>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</si>
  <si>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</si>
  <si>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</si>
  <si>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</si>
  <si>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</si>
  <si>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</si>
  <si>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</si>
  <si>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</si>
  <si>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</si>
  <si>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</si>
  <si>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</si>
  <si>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</si>
  <si>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</si>
  <si>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</si>
  <si>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</si>
  <si>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</si>
  <si>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</si>
  <si>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</si>
  <si>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</si>
  <si>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</si>
  <si>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</si>
  <si>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</si>
  <si>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</si>
  <si>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</si>
  <si>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</si>
  <si>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</si>
  <si>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</si>
  <si>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</si>
  <si>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</si>
  <si>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</si>
  <si>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</si>
  <si>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</si>
  <si>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</si>
  <si>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</si>
  <si>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</si>
  <si>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</si>
  <si>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</si>
  <si>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</t>
  </si>
  <si>
    <t>OPTIMALIZACE VYUŽITÍ PROSTORU V OBJEKTU ZŠ (BEZ KMENOVÉ UČEBNY A VÝTAHU)</t>
  </si>
  <si>
    <t>STA</t>
  </si>
  <si>
    <t>{0c8f1e42-ef72-4356-a777-165806a888ab}</t>
  </si>
  <si>
    <t>2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</si>
  <si>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</si>
  <si>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</si>
  <si>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</si>
  <si>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</si>
  <si>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</si>
  <si>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</si>
  <si>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</si>
  <si>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</si>
  <si>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</si>
  <si>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</si>
  <si>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</si>
  <si>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SO - OPTIMALIZACE VYUŽITÍ PROSTORU V OBJEKTU ZŠ (BEZ KMENOVÉ UČEBNY A VÝTAHU)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</si>
  <si>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</si>
  <si>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</si>
  <si>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</si>
  <si>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</si>
  <si>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</si>
  <si>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</si>
  <si>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</si>
  <si>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</si>
  <si>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11 - Přípravné a přidružené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</si>
  <si>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</si>
  <si>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</si>
  <si>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</si>
  <si>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</si>
  <si>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</si>
  <si>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</t>
  </si>
  <si>
    <t xml:space="preserve">    96 - Bourání konstrukcí</t>
  </si>
  <si>
    <t xml:space="preserve">    99 - Přesuny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</si>
  <si>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</si>
  <si>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</si>
  <si>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</si>
  <si>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</si>
  <si>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</si>
  <si>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</si>
  <si>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</si>
  <si>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</si>
  <si>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</si>
  <si>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</si>
  <si>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736 - Ústřední vytápění - regulace</t>
  </si>
  <si>
    <t xml:space="preserve">    730 - Ústřední vytápění - izolace tepelné</t>
  </si>
  <si>
    <t xml:space="preserve">    762 - Konstrukce tesařské</t>
  </si>
  <si>
    <t xml:space="preserve">    763 - Konstrukce sádrokartonové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</si>
  <si>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</si>
  <si>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</si>
  <si>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</si>
  <si>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</si>
  <si>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Obklady keramické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</si>
  <si>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</si>
  <si>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</si>
  <si>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</si>
  <si>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</si>
  <si>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 - silnoproud</t>
  </si>
  <si>
    <t xml:space="preserve">      E1 - Rozváděče</t>
  </si>
  <si>
    <t xml:space="preserve">      E2 - Svítidla vč.zdrojů a materiálu na připevnění dle TZ</t>
  </si>
  <si>
    <t xml:space="preserve">      E3 - Koncové prvky</t>
  </si>
  <si>
    <t xml:space="preserve">      E4 - Signalizace imobilního WC</t>
  </si>
  <si>
    <t xml:space="preserve">      E5 - Kabely, kabelové trasy</t>
  </si>
  <si>
    <t xml:space="preserve">      E6 - Ostatní</t>
  </si>
  <si>
    <t xml:space="preserve">    211-M - Elektromontáže - slaboproud</t>
  </si>
  <si>
    <t xml:space="preserve">      SL1 - Datové rozvody</t>
  </si>
  <si>
    <t xml:space="preserve">      SL3 - Školní rozhlas</t>
  </si>
  <si>
    <t xml:space="preserve">      SL4 - Kabely</t>
  </si>
  <si>
    <t>VRN - Vedlejší rozpočtové náklady</t>
  </si>
  <si>
    <t xml:space="preserve">    VRN3 - Zařízení staveniště</t>
  </si>
  <si>
    <t xml:space="preserve">    VRN6 - Provozní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</si>
  <si>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</si>
  <si>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</si>
  <si>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</si>
  <si>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</si>
  <si>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</si>
  <si>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</si>
  <si>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</si>
  <si>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</si>
  <si>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</si>
  <si>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</si>
  <si>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</si>
  <si>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</si>
  <si>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</si>
  <si>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</si>
  <si>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</si>
  <si>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</si>
  <si>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</si>
  <si>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</si>
  <si>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</si>
  <si>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</si>
  <si>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</si>
  <si>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</si>
  <si>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</si>
  <si>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</si>
  <si>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</si>
  <si>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</si>
  <si>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</si>
  <si>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132301101</t>
  </si>
  <si>
    <t>Hloubení rýh š do 600 mm v hornině tř. 4 objemu do 100 m3</t>
  </si>
  <si>
    <t>m3</t>
  </si>
  <si>
    <t>CS ÚRS 2016 02</t>
  </si>
  <si>
    <t>4</t>
  </si>
  <si>
    <t>574593625</t>
  </si>
  <si>
    <t>VV</t>
  </si>
  <si>
    <t>"rampa pro imobilní</t>
  </si>
  <si>
    <t xml:space="preserve">  14,65*0,50*1,20*2</t>
  </si>
  <si>
    <t>"zpevněná plocha - pod obrubníky</t>
  </si>
  <si>
    <t xml:space="preserve">  (16,00+14,20)*0,30*0,10</t>
  </si>
  <si>
    <t>Součet</t>
  </si>
  <si>
    <t>132301201</t>
  </si>
  <si>
    <t>Hloubení rýh š do 2000 mm v hornině tř. 4 objemu do 100 m3</t>
  </si>
  <si>
    <t>-764319471</t>
  </si>
  <si>
    <t>"patky pro venkovní učebnu</t>
  </si>
  <si>
    <t xml:space="preserve">  0,90*0,90*0,65*6</t>
  </si>
  <si>
    <t>3</t>
  </si>
  <si>
    <t>132312201</t>
  </si>
  <si>
    <t>Hloubení rýh š přes 600 do 2000 mm ručním nebo pneum nářadím v soudržných horninách tř. 4</t>
  </si>
  <si>
    <t>-108345788</t>
  </si>
  <si>
    <t>"pavilon C - izolace suterénního zdiva</t>
  </si>
  <si>
    <t xml:space="preserve">  12,70*(2,10+1,00)/2*1,90</t>
  </si>
  <si>
    <t xml:space="preserve">  12,70*(0,85+0,60)/2*0,40</t>
  </si>
  <si>
    <t>161101101</t>
  </si>
  <si>
    <t>Svislé přemístění výkopku z horniny tř. 1 až 4 hl výkopu do 2,5 m</t>
  </si>
  <si>
    <t>1559182375</t>
  </si>
  <si>
    <t>5</t>
  </si>
  <si>
    <t>162601102</t>
  </si>
  <si>
    <t>Vodorovné přemístění do 5000 m výkopku z horniny tř. 1 až 4</t>
  </si>
  <si>
    <t>-1680700908</t>
  </si>
  <si>
    <t>"přebytečná zemina</t>
  </si>
  <si>
    <t xml:space="preserve">  18,486+3,159+41,085-0,447</t>
  </si>
  <si>
    <t>6</t>
  </si>
  <si>
    <t>166101101</t>
  </si>
  <si>
    <t>Přehození neulehlého výkopku z horniny tř. 1 až 4</t>
  </si>
  <si>
    <t>1288929356</t>
  </si>
  <si>
    <t>"zemina pro zásypy</t>
  </si>
  <si>
    <t xml:space="preserve">  14,90*0,15*0,20</t>
  </si>
  <si>
    <t>7</t>
  </si>
  <si>
    <t>171201211</t>
  </si>
  <si>
    <t>Poplatek za uložení stavebního odpadu - zeminy na skládce</t>
  </si>
  <si>
    <t>CS ÚRS 2019 01</t>
  </si>
  <si>
    <t>1091752885</t>
  </si>
  <si>
    <t>8</t>
  </si>
  <si>
    <t>174101101</t>
  </si>
  <si>
    <t>Zásyp jam, šachet rýh nebo kolem objektů sypaninou se zhutněním</t>
  </si>
  <si>
    <t>1416511445</t>
  </si>
  <si>
    <t>9</t>
  </si>
  <si>
    <t>-1239764465</t>
  </si>
  <si>
    <t xml:space="preserve">  12,70*(0,60+0,85)/2*0,40</t>
  </si>
  <si>
    <t xml:space="preserve">  12,70*(0,95+1,75)/2*1,55</t>
  </si>
  <si>
    <t>10</t>
  </si>
  <si>
    <t>M</t>
  </si>
  <si>
    <t>581251100</t>
  </si>
  <si>
    <t>jíl surový kusový GE</t>
  </si>
  <si>
    <t>t</t>
  </si>
  <si>
    <t>-575014205</t>
  </si>
  <si>
    <t xml:space="preserve">  30,258*2,10*1,01</t>
  </si>
  <si>
    <t>11</t>
  </si>
  <si>
    <t>Přípravné a přidružené práce</t>
  </si>
  <si>
    <t>113106121</t>
  </si>
  <si>
    <t>Rozebrání dlažeb komunikací pro pěší z betonových dlaždic</t>
  </si>
  <si>
    <t>m2</t>
  </si>
  <si>
    <t>-1228164358</t>
  </si>
  <si>
    <t>"okapový chodník - k opětovnému použití</t>
  </si>
  <si>
    <t xml:space="preserve">  (12,70+1,60)*0,50</t>
  </si>
  <si>
    <t>12</t>
  </si>
  <si>
    <t>113106151</t>
  </si>
  <si>
    <t>Rozebrání dlažeb vozovek pl do 50 m2 ze zatravňovacích tvárnic do lože z kameniva</t>
  </si>
  <si>
    <t>2032543509</t>
  </si>
  <si>
    <t>"zpevněná plocha - k opětovnému použití</t>
  </si>
  <si>
    <t xml:space="preserve">  12,20*1,60</t>
  </si>
  <si>
    <t>13</t>
  </si>
  <si>
    <t>113107121</t>
  </si>
  <si>
    <t>Odstranění podkladu pl do 50 m2 z kameniva drceného tl 100 mm</t>
  </si>
  <si>
    <t>-619465829</t>
  </si>
  <si>
    <t xml:space="preserve">  14,90*3,30</t>
  </si>
  <si>
    <t>14</t>
  </si>
  <si>
    <t>113107223</t>
  </si>
  <si>
    <t>Odstranění podkladu pl přes 200 m2 z kameniva drceného tl 300 mm</t>
  </si>
  <si>
    <t>378044814</t>
  </si>
  <si>
    <t>"zpevněná plocha</t>
  </si>
  <si>
    <t>"dle výkresu D1.1.Z-05"    220,00</t>
  </si>
  <si>
    <t>113107142</t>
  </si>
  <si>
    <t>Odstranění podkladu pl do 50 m2 živičných tl 100 mm</t>
  </si>
  <si>
    <t>1519304324</t>
  </si>
  <si>
    <t>16</t>
  </si>
  <si>
    <t>113107242</t>
  </si>
  <si>
    <t>Odstranění podkladu pl přes 200 m2 živičných tl do 100 mm</t>
  </si>
  <si>
    <t>660001804</t>
  </si>
  <si>
    <t>17</t>
  </si>
  <si>
    <t>113204111</t>
  </si>
  <si>
    <t>Vytrhání obrub záhonových včetně lože</t>
  </si>
  <si>
    <t>m</t>
  </si>
  <si>
    <t>-2141558268</t>
  </si>
  <si>
    <t xml:space="preserve">  14,65</t>
  </si>
  <si>
    <t xml:space="preserve">  16,00+14,20</t>
  </si>
  <si>
    <t>18</t>
  </si>
  <si>
    <t>919735112</t>
  </si>
  <si>
    <t>Řezání stávajícího živičného krytu hl do 100 mm</t>
  </si>
  <si>
    <t>-2128029100</t>
  </si>
  <si>
    <t xml:space="preserve">  14,90+3,30</t>
  </si>
  <si>
    <t xml:space="preserve">  3,40+3,74</t>
  </si>
  <si>
    <t>19</t>
  </si>
  <si>
    <t>997221551</t>
  </si>
  <si>
    <t>Vodorovná doprava suti ze sypkých materiálů do 1 km</t>
  </si>
  <si>
    <t>-1448262277</t>
  </si>
  <si>
    <t>20</t>
  </si>
  <si>
    <t>997221559</t>
  </si>
  <si>
    <t>Příplatek k ceně za každý další 1 km přes 1 km</t>
  </si>
  <si>
    <t>1691857467</t>
  </si>
  <si>
    <t>997221815</t>
  </si>
  <si>
    <t>Poplatek za uložení betonového odpadu na skládce (skládkovné)</t>
  </si>
  <si>
    <t>65509185</t>
  </si>
  <si>
    <t>22</t>
  </si>
  <si>
    <t>997221845</t>
  </si>
  <si>
    <t>Poplatek za uložení odpadu z asfaltových povrchů na skládce (skládkovné)</t>
  </si>
  <si>
    <t>804934447</t>
  </si>
  <si>
    <t>23</t>
  </si>
  <si>
    <t>997221855</t>
  </si>
  <si>
    <t>Poplatek za uložení odpadu z kameniva na skládce (skládkovné)</t>
  </si>
  <si>
    <t>199406043</t>
  </si>
  <si>
    <t>Zakládání</t>
  </si>
  <si>
    <t>24</t>
  </si>
  <si>
    <t>215901101</t>
  </si>
  <si>
    <t>Zhutnění podloží pod násypy</t>
  </si>
  <si>
    <t>1538246257</t>
  </si>
  <si>
    <t xml:space="preserve">  220,00+(16,00+14,20)*0,30</t>
  </si>
  <si>
    <t>25</t>
  </si>
  <si>
    <t>275313611</t>
  </si>
  <si>
    <t>Základové patky z betonu tř. C 16/20</t>
  </si>
  <si>
    <t>789198400</t>
  </si>
  <si>
    <t xml:space="preserve">  14,65*0,50*1,20*2*1,035</t>
  </si>
  <si>
    <t>"venkovní učebna</t>
  </si>
  <si>
    <t xml:space="preserve">  0,90*0,90*0,90*6</t>
  </si>
  <si>
    <t>"k 70% výměry přirážka 3,5% za beton do výkopu</t>
  </si>
  <si>
    <t xml:space="preserve">  4,374*0,7*0,035</t>
  </si>
  <si>
    <t>26</t>
  </si>
  <si>
    <t>275351121</t>
  </si>
  <si>
    <t>Zřízení bednění základových patek</t>
  </si>
  <si>
    <t>-1527441711</t>
  </si>
  <si>
    <t xml:space="preserve">  (0,90+0,90)*2*0,25*6</t>
  </si>
  <si>
    <t>27</t>
  </si>
  <si>
    <t>275351122</t>
  </si>
  <si>
    <t>Odstranění bednění základových patek</t>
  </si>
  <si>
    <t>-321058827</t>
  </si>
  <si>
    <t>Svislé a kompletní konstrukce</t>
  </si>
  <si>
    <t>28</t>
  </si>
  <si>
    <t>311113214</t>
  </si>
  <si>
    <t>Nosná zeď tl 300 mm ze štípaných tvárnic ztraceného bednění přírodních včetně výplně z betonu</t>
  </si>
  <si>
    <t>-1901703700</t>
  </si>
  <si>
    <t xml:space="preserve">  (9,50*1,00+5,13*1,25)*2</t>
  </si>
  <si>
    <t>29</t>
  </si>
  <si>
    <t>311361821</t>
  </si>
  <si>
    <t xml:space="preserve">Výztuž nosných zdí betonářskou ocelí 10 505 </t>
  </si>
  <si>
    <t>-407977394</t>
  </si>
  <si>
    <t>"rampa pro imobilní"      0,203</t>
  </si>
  <si>
    <t>30</t>
  </si>
  <si>
    <t>348272515</t>
  </si>
  <si>
    <t>Plotová stříška pro zeď tl 300 mm z tvarovek hladkých nebo štípaných přírodních</t>
  </si>
  <si>
    <t>-1789618205</t>
  </si>
  <si>
    <t xml:space="preserve">  (9,50+5,13)*2</t>
  </si>
  <si>
    <t>31</t>
  </si>
  <si>
    <t>317142442</t>
  </si>
  <si>
    <t>Překlad nenosný pórobetonový Ytong 150 dl 1250 mm</t>
  </si>
  <si>
    <t>kus</t>
  </si>
  <si>
    <t>-25392845</t>
  </si>
  <si>
    <t>32</t>
  </si>
  <si>
    <t>317234410</t>
  </si>
  <si>
    <t>Vyzdívka mezi nosníky z cihel pálených na MC</t>
  </si>
  <si>
    <t>CS ÚRS 2016 01</t>
  </si>
  <si>
    <t>-1074634683</t>
  </si>
  <si>
    <t>"pavilon C - suterén</t>
  </si>
  <si>
    <t xml:space="preserve">  1,30*0,15*0,25</t>
  </si>
  <si>
    <t>"pavilon C - 2.patro</t>
  </si>
  <si>
    <t xml:space="preserve">  1,50*0,15*0,25*3</t>
  </si>
  <si>
    <t>33</t>
  </si>
  <si>
    <t>317944321</t>
  </si>
  <si>
    <t>Válcované nosníky do č.12 dodatečně osazované do připravených otvorů</t>
  </si>
  <si>
    <t>1555118603</t>
  </si>
  <si>
    <t>" IPE č.120</t>
  </si>
  <si>
    <t xml:space="preserve">  1,30*10,40*0,001</t>
  </si>
  <si>
    <t>34</t>
  </si>
  <si>
    <t>317944323</t>
  </si>
  <si>
    <t>Válcované nosníky č.14 až 22 dodatečně osazované do připravených otvorů</t>
  </si>
  <si>
    <t>21960499</t>
  </si>
  <si>
    <t>" IPE č.140</t>
  </si>
  <si>
    <t xml:space="preserve">  1,50*3*12,90*0,001</t>
  </si>
  <si>
    <t>35</t>
  </si>
  <si>
    <t>340271045</t>
  </si>
  <si>
    <t>Zazdívka otvorů v příčkách nebo stěnách plochy do 4 m2 tvárnicemi pórobetonovými tl 150 mm</t>
  </si>
  <si>
    <t>-509728875</t>
  </si>
  <si>
    <t>"pavilon A</t>
  </si>
  <si>
    <t xml:space="preserve">  0,90*3,00</t>
  </si>
  <si>
    <t>36</t>
  </si>
  <si>
    <t>342272225</t>
  </si>
  <si>
    <t>Příčka z pórobetonových hladkých tvárnic na tenkovrstvou maltu tl 100 mm</t>
  </si>
  <si>
    <t>940595243</t>
  </si>
  <si>
    <t xml:space="preserve">  2,18*3,30</t>
  </si>
  <si>
    <t>37</t>
  </si>
  <si>
    <t>342272235</t>
  </si>
  <si>
    <t>Příčka z pórobetonových hladkých tvárnic na tenkovrstvou maltu tl 125 mm</t>
  </si>
  <si>
    <t>-1868425493</t>
  </si>
  <si>
    <t xml:space="preserve">  1,00*3,30</t>
  </si>
  <si>
    <t>38</t>
  </si>
  <si>
    <t>342272245</t>
  </si>
  <si>
    <t>Příčka z pórobetonových hladkých tvárnic na tenkovrstvou maltu tl 150 mm</t>
  </si>
  <si>
    <t>-345666080</t>
  </si>
  <si>
    <t xml:space="preserve">  (1,70+0,85)*2,30</t>
  </si>
  <si>
    <t>"kolem výtahu</t>
  </si>
  <si>
    <t xml:space="preserve">  2,30*1,60/2</t>
  </si>
  <si>
    <t xml:space="preserve">  2,80*(1,80+3,35)/2</t>
  </si>
  <si>
    <t xml:space="preserve">  1,80*3,35</t>
  </si>
  <si>
    <t>"odpočet otvoru</t>
  </si>
  <si>
    <t xml:space="preserve">  -0,80*1,97</t>
  </si>
  <si>
    <t xml:space="preserve">  6,50*3,31*2</t>
  </si>
  <si>
    <t xml:space="preserve">  6,75*3,31</t>
  </si>
  <si>
    <t>39</t>
  </si>
  <si>
    <t>342291121</t>
  </si>
  <si>
    <t>Ukotvení příček k cihelným konstrukcím plochými kotvami</t>
  </si>
  <si>
    <t>-1695090399</t>
  </si>
  <si>
    <t xml:space="preserve">  3,30*3+2,30+1,60+1,85+3,35</t>
  </si>
  <si>
    <t>40</t>
  </si>
  <si>
    <t>342291131</t>
  </si>
  <si>
    <t>Ukotvení příček k betonovým konstrukcím plochými kotvami</t>
  </si>
  <si>
    <t>-1977827254</t>
  </si>
  <si>
    <t xml:space="preserve">  3,31*2*3</t>
  </si>
  <si>
    <t>41</t>
  </si>
  <si>
    <t>346481111</t>
  </si>
  <si>
    <t>Zaplentování válcovaných nosníků ve stěnách rabicovým pletivem</t>
  </si>
  <si>
    <t>808950275</t>
  </si>
  <si>
    <t xml:space="preserve">  1,30*(0,15+2*0,15)</t>
  </si>
  <si>
    <t xml:space="preserve">  1,50*(0,15+2*0,15)*3</t>
  </si>
  <si>
    <t>42</t>
  </si>
  <si>
    <t>349231811</t>
  </si>
  <si>
    <t>Přizdívka ostění s ozubem z cihel tl do 150 mm</t>
  </si>
  <si>
    <t>97078645</t>
  </si>
  <si>
    <t>"pavilon C</t>
  </si>
  <si>
    <t xml:space="preserve">  0,15*2,10*2*5</t>
  </si>
  <si>
    <t>Vodorovné konstrukce</t>
  </si>
  <si>
    <t>43</t>
  </si>
  <si>
    <t>411386610</t>
  </si>
  <si>
    <t>Betonové podkladní desky pod nadpraží z válcovaných nosníků</t>
  </si>
  <si>
    <t>1718817301</t>
  </si>
  <si>
    <t>"pavilon C"         8</t>
  </si>
  <si>
    <t>44</t>
  </si>
  <si>
    <t>411388531</t>
  </si>
  <si>
    <t>Zabetonování otvorů pl do 1 m2 ve stropech</t>
  </si>
  <si>
    <t>2124402059</t>
  </si>
  <si>
    <t>"pavilob C - 2.patro</t>
  </si>
  <si>
    <t>"po vybourání potrubí</t>
  </si>
  <si>
    <t xml:space="preserve">  0,50*0,70*0,20*2</t>
  </si>
  <si>
    <t>Komunikace pozemní</t>
  </si>
  <si>
    <t>45</t>
  </si>
  <si>
    <t>564731111</t>
  </si>
  <si>
    <t>Podklad z kameniva hrubého drceného vel. 32-63 mm tl 100 mm</t>
  </si>
  <si>
    <t>1131441130</t>
  </si>
  <si>
    <t xml:space="preserve">  220,00-0,90*0,90*6</t>
  </si>
  <si>
    <t>46</t>
  </si>
  <si>
    <t>564750011</t>
  </si>
  <si>
    <t>Podklad z kameniva hrubého drceného vel. 8-16 mm tl 150 mm</t>
  </si>
  <si>
    <t>-1840057145</t>
  </si>
  <si>
    <t xml:space="preserve">  12,70*2,10</t>
  </si>
  <si>
    <t>47</t>
  </si>
  <si>
    <t>564761111</t>
  </si>
  <si>
    <t>Podklad z kameniva hrubého drceného vel. 32-63 mm tl 200 mm</t>
  </si>
  <si>
    <t>1158600058</t>
  </si>
  <si>
    <t xml:space="preserve">  12,70*1,95</t>
  </si>
  <si>
    <t>48</t>
  </si>
  <si>
    <t>564831111</t>
  </si>
  <si>
    <t>Podklad ze štěrkodrtě ŠD tl 100 mm</t>
  </si>
  <si>
    <t>477634434</t>
  </si>
  <si>
    <t>"zpevněná plocha - záhonový obrubník</t>
  </si>
  <si>
    <t xml:space="preserve">  14,20*0,30</t>
  </si>
  <si>
    <t>49</t>
  </si>
  <si>
    <t>564851111</t>
  </si>
  <si>
    <t>Podklad ze štěrkodrtě ŠD tl 150 mm</t>
  </si>
  <si>
    <t>-1147544957</t>
  </si>
  <si>
    <t>"vyrovnání terénu ke schodům</t>
  </si>
  <si>
    <t xml:space="preserve">  16,00*0,30</t>
  </si>
  <si>
    <t>50</t>
  </si>
  <si>
    <t>566901141</t>
  </si>
  <si>
    <t>Vyspravení podkladu plochy do 15 m2 kamenivem hrubým drceným tl. 100 mm</t>
  </si>
  <si>
    <t>2141263475</t>
  </si>
  <si>
    <t xml:space="preserve">  (14,70+3,20)*0,20</t>
  </si>
  <si>
    <t>51</t>
  </si>
  <si>
    <t>572340112</t>
  </si>
  <si>
    <t>Vyspravení krytu komunikací plochy do 15 m2 asfaltovým betonem ACO (AB) tl 70 mm</t>
  </si>
  <si>
    <t>-877433118</t>
  </si>
  <si>
    <t>52</t>
  </si>
  <si>
    <t>596211110</t>
  </si>
  <si>
    <t>Kladení zámkové dlažby komunikací pro pěší tl 60 mm skupiny A pl do 50 m2</t>
  </si>
  <si>
    <t>-1512967168</t>
  </si>
  <si>
    <t xml:space="preserve">  (8,10+1,50+6,50)*2,40</t>
  </si>
  <si>
    <t>53</t>
  </si>
  <si>
    <t>59245015</t>
  </si>
  <si>
    <t>dlažba zámková profilová základní tl.60mm přírodní</t>
  </si>
  <si>
    <t>-1345375733</t>
  </si>
  <si>
    <t xml:space="preserve">  38,64*1,03</t>
  </si>
  <si>
    <t>54</t>
  </si>
  <si>
    <t>596212222</t>
  </si>
  <si>
    <t>Kladení zámkové dlažby pozemních komunikací tl 80 mm skupiny B pl do 300 m2</t>
  </si>
  <si>
    <t>-146519454</t>
  </si>
  <si>
    <t>"zpevněná plocha + venkovní učebna</t>
  </si>
  <si>
    <t>"celkem 220 m2, z toho 80%</t>
  </si>
  <si>
    <t xml:space="preserve">  220,00*0,80</t>
  </si>
  <si>
    <t>55</t>
  </si>
  <si>
    <t>596212225</t>
  </si>
  <si>
    <t>Příplatek za kombinaci více než dvou barev u betonových dlažeb komunikací tl 80 mm skupiny B</t>
  </si>
  <si>
    <t>-223015005</t>
  </si>
  <si>
    <t>56</t>
  </si>
  <si>
    <t>596212230</t>
  </si>
  <si>
    <t>Kladení zámkové dlažby pozemních komunikací tl 80 mm skupiny C pl do 50 m2</t>
  </si>
  <si>
    <t>2072819143</t>
  </si>
  <si>
    <t>"celkem 220 m2, z toho 20%</t>
  </si>
  <si>
    <t xml:space="preserve">  220,00*0,20</t>
  </si>
  <si>
    <t>57</t>
  </si>
  <si>
    <t>59245203</t>
  </si>
  <si>
    <t>dlažba zámková profilová základní tl.80mm barevná</t>
  </si>
  <si>
    <t>-906001792</t>
  </si>
  <si>
    <t xml:space="preserve">  (176,00+44,00)*1,02</t>
  </si>
  <si>
    <t>58</t>
  </si>
  <si>
    <t>596212234</t>
  </si>
  <si>
    <t>Příplatek za kombinaci dvou barev u betonových dlažeb pozemních komunikací tl 80 mm skupiny C</t>
  </si>
  <si>
    <t>1320723111</t>
  </si>
  <si>
    <t>59</t>
  </si>
  <si>
    <t>596412210</t>
  </si>
  <si>
    <t>Kladení dlažby z vegetačních tvárnic pozemních komunikací tl 80 mm do 50 m2</t>
  </si>
  <si>
    <t>-1217752931</t>
  </si>
  <si>
    <t xml:space="preserve">"zpevněná plocha </t>
  </si>
  <si>
    <t>60</t>
  </si>
  <si>
    <t>59246015</t>
  </si>
  <si>
    <t>dlažba plošná betonová vegetační 500x500x80mm</t>
  </si>
  <si>
    <t>-459934085</t>
  </si>
  <si>
    <t>"předpokládaná výměna poškozených tvárnic 20%</t>
  </si>
  <si>
    <t xml:space="preserve">  19,52*0,20*1,01</t>
  </si>
  <si>
    <t>61</t>
  </si>
  <si>
    <t>58341364</t>
  </si>
  <si>
    <t>kamenivo drcené drobné frakce 2/4</t>
  </si>
  <si>
    <t>-604390791</t>
  </si>
  <si>
    <t>62</t>
  </si>
  <si>
    <t>596811220</t>
  </si>
  <si>
    <t>Kladení betonové dlažby komunikací pro pěší do lože z kameniva vel do 0,25 m2 plochy do 50 m2</t>
  </si>
  <si>
    <t>663894946</t>
  </si>
  <si>
    <t>"okapový chodník</t>
  </si>
  <si>
    <t>63</t>
  </si>
  <si>
    <t>59245601</t>
  </si>
  <si>
    <t>dlažba desková betonová 500x500x50mm přírodní</t>
  </si>
  <si>
    <t>-129446774</t>
  </si>
  <si>
    <t>"předpokládaná výměna poškozených dlaždic 20%</t>
  </si>
  <si>
    <t xml:space="preserve">  7,15*0,20</t>
  </si>
  <si>
    <t>Úpravy povrchů, podlahy a osazování výplní</t>
  </si>
  <si>
    <t>64</t>
  </si>
  <si>
    <t>611325422</t>
  </si>
  <si>
    <t>Oprava vnitřní vápenocementové štukové omítky stropů v rozsahu plochy do 30%</t>
  </si>
  <si>
    <t>-1028623873</t>
  </si>
  <si>
    <t>"m.č.104a+104b+105 až 107</t>
  </si>
  <si>
    <t xml:space="preserve">  2,84+3,37+12,50+6,65+12,84</t>
  </si>
  <si>
    <t>65</t>
  </si>
  <si>
    <t>612321141</t>
  </si>
  <si>
    <t>Vápenocementová omítka štuková dvouvrstvá vnitřních stěn nanášená ručně</t>
  </si>
  <si>
    <t>827310703</t>
  </si>
  <si>
    <t>"suterén</t>
  </si>
  <si>
    <t>"m.č.104a"   (1,30*2+2,18)*1,75</t>
  </si>
  <si>
    <t>"m.č.104b"   (1,60+2,055+0,60)*1,25</t>
  </si>
  <si>
    <t>"m.č.105"      (3,00+4,20*2)*1,25</t>
  </si>
  <si>
    <t>"m.č.106"      (3,05+2,18)*2*1,25</t>
  </si>
  <si>
    <t>"m.č.107"      (3,05+4,20*2)*1,25</t>
  </si>
  <si>
    <t>"odpočet otvorů</t>
  </si>
  <si>
    <t xml:space="preserve">  -0,80*0,47*2</t>
  </si>
  <si>
    <t>66</t>
  </si>
  <si>
    <t>612131101</t>
  </si>
  <si>
    <t>Cementový postřik vnitřních stěn nanášený celoplošně ručně</t>
  </si>
  <si>
    <t>1142296444</t>
  </si>
  <si>
    <t>"m.č.104a"   (1,30*2+2,18)*3,25</t>
  </si>
  <si>
    <t>"m.č.104b"   (1,60+2,055+0,60)*3,25</t>
  </si>
  <si>
    <t>"m.č.105"      (3,00+4,20*2)*3,25</t>
  </si>
  <si>
    <t>"m.č.106"      (3,05+2,18)*2*3,25</t>
  </si>
  <si>
    <t>"m.č.107"      (3,05+4,20*2)*3,25</t>
  </si>
  <si>
    <t xml:space="preserve">  -0,80*1,97*6</t>
  </si>
  <si>
    <t xml:space="preserve">  -0,90*1,97</t>
  </si>
  <si>
    <t>67</t>
  </si>
  <si>
    <t>612323111</t>
  </si>
  <si>
    <t>Vápenocementová omítka hladkých vnitřních stěn tloušťky do 5 mm nanášená ručně</t>
  </si>
  <si>
    <t>-1957869381</t>
  </si>
  <si>
    <t>"na pórobetonových stěnách</t>
  </si>
  <si>
    <t xml:space="preserve">"pavilon C </t>
  </si>
  <si>
    <t>"suterén - nad obklady</t>
  </si>
  <si>
    <t>"m.č.104a"    2,18*1,75</t>
  </si>
  <si>
    <t>"m.č.104b"    (2,18+1,00+0,125)*1,25</t>
  </si>
  <si>
    <t>"m.č.105</t>
  </si>
  <si>
    <t xml:space="preserve">  (1,70+1,00+0,15+0,85+1,55)*0,25</t>
  </si>
  <si>
    <t>"suterén - kolem výtahu</t>
  </si>
  <si>
    <t xml:space="preserve">  2,50*1,80/2*2</t>
  </si>
  <si>
    <t xml:space="preserve">  2,80*(2,00+3,35)/2*2</t>
  </si>
  <si>
    <t xml:space="preserve">  (1,80+1,65)*3,25</t>
  </si>
  <si>
    <t xml:space="preserve">  -0,80*1,97*2</t>
  </si>
  <si>
    <t>suterén celkem</t>
  </si>
  <si>
    <t>"2.patro</t>
  </si>
  <si>
    <t xml:space="preserve">  6,50*3,26*2*2</t>
  </si>
  <si>
    <t xml:space="preserve">  6,75*3,26*2</t>
  </si>
  <si>
    <t>"odpočet keramických obkladů</t>
  </si>
  <si>
    <t xml:space="preserve">  -1,30*1,50*3</t>
  </si>
  <si>
    <t>2.patro celkem</t>
  </si>
  <si>
    <t>68</t>
  </si>
  <si>
    <t>612142001</t>
  </si>
  <si>
    <t>Potažení vnitřních stěn sklovláknitým pletivem vtlačeným do tenkovrstvé hmoty</t>
  </si>
  <si>
    <t>1845466938</t>
  </si>
  <si>
    <t xml:space="preserve">"suterén </t>
  </si>
  <si>
    <t>"m.č.104a+104b</t>
  </si>
  <si>
    <t xml:space="preserve">  (2,18*2+1,00+0,125)*3,25</t>
  </si>
  <si>
    <t xml:space="preserve">  (1,70+1,00+0,15+0,85+1,55)*2,25</t>
  </si>
  <si>
    <t>"zazděné dveře</t>
  </si>
  <si>
    <t xml:space="preserve">  1,50*2,50</t>
  </si>
  <si>
    <t>69</t>
  </si>
  <si>
    <t>612325225</t>
  </si>
  <si>
    <t>Vápenocementová štuková omítka malých ploch do 4,0 m2 na stěnách</t>
  </si>
  <si>
    <t>306250635</t>
  </si>
  <si>
    <t>"pavilonA</t>
  </si>
  <si>
    <t>"m.č.004+008"   2</t>
  </si>
  <si>
    <t>"m.č.202"   2</t>
  </si>
  <si>
    <t>70</t>
  </si>
  <si>
    <t>612325302</t>
  </si>
  <si>
    <t>Vápenocementová štuková omítka ostění nebo nadpraží</t>
  </si>
  <si>
    <t>-1957950211</t>
  </si>
  <si>
    <t xml:space="preserve">  (2,30*2+1,40)*0,30*2</t>
  </si>
  <si>
    <t xml:space="preserve">  (2,30*2+1,50)*0,30</t>
  </si>
  <si>
    <t>"1.patro</t>
  </si>
  <si>
    <t xml:space="preserve">  (0,80+2*2,10)*0,30*5*2</t>
  </si>
  <si>
    <t>"m.č.202+207+216 až 219</t>
  </si>
  <si>
    <t xml:space="preserve">  (1,50+2*2,00)*0,30*7</t>
  </si>
  <si>
    <t>71</t>
  </si>
  <si>
    <t>612325421</t>
  </si>
  <si>
    <t>Oprava vnitřní vápenocementové štukové omítky stěn v rozsahu plochy do 10%</t>
  </si>
  <si>
    <t>-1044633572</t>
  </si>
  <si>
    <t>"m.č.005"   (5,30*2+0,15*3)*3,26</t>
  </si>
  <si>
    <t>"m.č.007"   (5,10*2+0,40*4)*3,26</t>
  </si>
  <si>
    <t>"m.č.212"   (9,05*2+0,30*4)*3,26</t>
  </si>
  <si>
    <t>"m.č.215"   (5,85+6,75+0,20+0,40)*2*3,26</t>
  </si>
  <si>
    <t xml:space="preserve">  -2,40*2,40*5</t>
  </si>
  <si>
    <t xml:space="preserve">  -0,80*1,97*3</t>
  </si>
  <si>
    <t>"přípočet ostění</t>
  </si>
  <si>
    <t xml:space="preserve">  (2,40+2*2,40)*0,10*5</t>
  </si>
  <si>
    <t>72</t>
  </si>
  <si>
    <t>612331121</t>
  </si>
  <si>
    <t>Cementová omítka hladká jednovrstvá vnitřních stěn nanášená ručně</t>
  </si>
  <si>
    <t>682793437</t>
  </si>
  <si>
    <t>"pod keramický obklad</t>
  </si>
  <si>
    <t>"m.č.104a"    (1,30+2,18)*2*1,50</t>
  </si>
  <si>
    <t>"m.č.104b"    (1,60+2,18)*2*2,00</t>
  </si>
  <si>
    <t>"m.č.105"      (3,00+4,20*2-0,15)*2,00</t>
  </si>
  <si>
    <t>"m.č.106"      (3,05+2,18)*2*2,00</t>
  </si>
  <si>
    <t>"m.č.107"      (3,05+4,20*2)*2,00</t>
  </si>
  <si>
    <t xml:space="preserve">  -0,80*1,97*4</t>
  </si>
  <si>
    <t xml:space="preserve">  -0,80*1,50*2</t>
  </si>
  <si>
    <t>"2.patro"   (1,30+0,80)*1,50*3</t>
  </si>
  <si>
    <t>73</t>
  </si>
  <si>
    <t>612821012</t>
  </si>
  <si>
    <t>Vnitřní sanační štuková omítka pro vlhké a zasolené zdivo prováděná ručně</t>
  </si>
  <si>
    <t>1383202951</t>
  </si>
  <si>
    <t>"m.č.105"    3,00*3,25</t>
  </si>
  <si>
    <t>"m.č.107"    3,05*3,25</t>
  </si>
  <si>
    <t xml:space="preserve">  -1,80*1,25*2</t>
  </si>
  <si>
    <t xml:space="preserve">  (1,80+1,24)*2*0,20*2</t>
  </si>
  <si>
    <t>74</t>
  </si>
  <si>
    <t>622135011</t>
  </si>
  <si>
    <t>Vyrovnání podkladu vnějších stěn tmelem tl do 2 mm</t>
  </si>
  <si>
    <t>-1037164369</t>
  </si>
  <si>
    <t xml:space="preserve">  (12,70+0,50)*(2,40+0,15)</t>
  </si>
  <si>
    <t>75</t>
  </si>
  <si>
    <t>628195001</t>
  </si>
  <si>
    <t>Očištění betonu zdí před započetím oprav ručně</t>
  </si>
  <si>
    <t>-2057517606</t>
  </si>
  <si>
    <t>"po odstranění původní izolace</t>
  </si>
  <si>
    <t>76</t>
  </si>
  <si>
    <t>631311121</t>
  </si>
  <si>
    <t>Doplnění dosavadních mazanin betonem prostým plochy do 1 m2 tloušťky do 80 mm</t>
  </si>
  <si>
    <t>-2035400265</t>
  </si>
  <si>
    <t>"pod vybouranýmí příčkami</t>
  </si>
  <si>
    <t xml:space="preserve">  (2,55+2,80*2)*0,20*0,05</t>
  </si>
  <si>
    <t xml:space="preserve">  2,35*0,25*0,05</t>
  </si>
  <si>
    <t xml:space="preserve">  (6,50*3+2,60)*0,25*0,05</t>
  </si>
  <si>
    <t>"pod vybouranými prosklenými stěnami</t>
  </si>
  <si>
    <t xml:space="preserve">  3,20*0,15*0,05</t>
  </si>
  <si>
    <t>77</t>
  </si>
  <si>
    <t>631311124</t>
  </si>
  <si>
    <t>Mazanina tl do 120 mm z betonu prostého bez zvýšených nároků na prostředí tř. C 16/20</t>
  </si>
  <si>
    <t>1058970334</t>
  </si>
  <si>
    <t xml:space="preserve">  (8,10+1,50+6,50)*2,40*(0,10+0,15)/2</t>
  </si>
  <si>
    <t>78</t>
  </si>
  <si>
    <t>632451435</t>
  </si>
  <si>
    <t>Potěr pískocementový tl do 30 mm tř. C 20 běžný</t>
  </si>
  <si>
    <t>1397125357</t>
  </si>
  <si>
    <t>"m.č.004 až 007</t>
  </si>
  <si>
    <t xml:space="preserve">  62,22+12,49+18,60+29,33</t>
  </si>
  <si>
    <t>"2.patro - m.č.215 - doplnění po vybourané dlažbě</t>
  </si>
  <si>
    <t xml:space="preserve">  5,45</t>
  </si>
  <si>
    <t>79</t>
  </si>
  <si>
    <t>635111215</t>
  </si>
  <si>
    <t>Násyp pod podlahy ze štěrkopísku se zhutněním</t>
  </si>
  <si>
    <t>-561676326</t>
  </si>
  <si>
    <t xml:space="preserve">  8,00*2,40*0,50/2</t>
  </si>
  <si>
    <t xml:space="preserve">  1,50*2,40*0,50</t>
  </si>
  <si>
    <t xml:space="preserve">  5,13*2,40*(0,50+0,75)/2</t>
  </si>
  <si>
    <t xml:space="preserve">  2,36*0,30*(0,15+0,30+0,45)</t>
  </si>
  <si>
    <t xml:space="preserve">  2,36*0,07*0,55</t>
  </si>
  <si>
    <t>80</t>
  </si>
  <si>
    <t>642942111</t>
  </si>
  <si>
    <t>Osazování zárubní nebo rámů dveřních kovových do 2,5 m2 na MC</t>
  </si>
  <si>
    <t>-427762785</t>
  </si>
  <si>
    <t>81</t>
  </si>
  <si>
    <t>642944121</t>
  </si>
  <si>
    <t>Osazování ocelových zárubní dodatečné pl do 2,5 m2</t>
  </si>
  <si>
    <t>721255598</t>
  </si>
  <si>
    <t>82</t>
  </si>
  <si>
    <t>55331156</t>
  </si>
  <si>
    <t>zárubeň ocelová pro běžné zdění H 160 800 L/P</t>
  </si>
  <si>
    <t>-1231727466</t>
  </si>
  <si>
    <t>83</t>
  </si>
  <si>
    <t>55331158</t>
  </si>
  <si>
    <t>zárubeň ocelová pro běžné zdění H 160 900 L/P</t>
  </si>
  <si>
    <t>-165446245</t>
  </si>
  <si>
    <t>84</t>
  </si>
  <si>
    <t>644941111</t>
  </si>
  <si>
    <t>Osazování ventilačních mřížek velikosti do 150 x 150 mm</t>
  </si>
  <si>
    <t>-672887417</t>
  </si>
  <si>
    <t>85</t>
  </si>
  <si>
    <t>55341428</t>
  </si>
  <si>
    <t>mřížka větrací nerezová 150 kruhová se síťovinou</t>
  </si>
  <si>
    <t>911015174</t>
  </si>
  <si>
    <t>Ostatní konstrukce a práce</t>
  </si>
  <si>
    <t>86</t>
  </si>
  <si>
    <t>916331112</t>
  </si>
  <si>
    <t>Osazení zahradního obrubníku betonového do lože z betonu s boční opěrou</t>
  </si>
  <si>
    <t>2106767363</t>
  </si>
  <si>
    <t>87</t>
  </si>
  <si>
    <t>59217005</t>
  </si>
  <si>
    <t>obrubník betonový zahradní  barevný 500x60x250mm</t>
  </si>
  <si>
    <t>1796957964</t>
  </si>
  <si>
    <t>88</t>
  </si>
  <si>
    <t>941121111</t>
  </si>
  <si>
    <t>Montáž lešení řadového trubkového těžkého s podlahami zatížení do 300 kg/m2 š do 1,8 m v do 10 m</t>
  </si>
  <si>
    <t>-271298525</t>
  </si>
  <si>
    <t>"pro zdění</t>
  </si>
  <si>
    <t xml:space="preserve">  6,50*3,26*2+6,75*3,26</t>
  </si>
  <si>
    <t>89</t>
  </si>
  <si>
    <t>941121211</t>
  </si>
  <si>
    <t>Příplatek k lešení řadovému trubkovému těžkému s podlahami š 1,8 m v 10 m za první a ZKD den použití</t>
  </si>
  <si>
    <t>-1126514706</t>
  </si>
  <si>
    <t>64,385*30 'Přepočtené koeficientem množství</t>
  </si>
  <si>
    <t>90</t>
  </si>
  <si>
    <t>941121811</t>
  </si>
  <si>
    <t>Demontáž lešení řadového trubkového těžkého s podlahami zatížení do 300 kg/m2 š do 1,8 m v do 10 m</t>
  </si>
  <si>
    <t>-1880850409</t>
  </si>
  <si>
    <t>91</t>
  </si>
  <si>
    <t>949101111</t>
  </si>
  <si>
    <t>Lešení pomocné pro objekty pozemních staveb s lešeňovou podlahou v do 1,9 m zatížení do 150 kg/m2</t>
  </si>
  <si>
    <t>-911420737</t>
  </si>
  <si>
    <t xml:space="preserve">  17,94*3,40</t>
  </si>
  <si>
    <t xml:space="preserve">  12,49+29,33</t>
  </si>
  <si>
    <t xml:space="preserve">  3,00*1,50</t>
  </si>
  <si>
    <t xml:space="preserve">  3,00*6,00</t>
  </si>
  <si>
    <t xml:space="preserve">  3,00*(2,18+4,20)</t>
  </si>
  <si>
    <t xml:space="preserve">  3,05*(2,18+4,20)</t>
  </si>
  <si>
    <t xml:space="preserve">  16,00*3,40</t>
  </si>
  <si>
    <t xml:space="preserve">  62,12+60,88+33,38+60,50</t>
  </si>
  <si>
    <t xml:space="preserve">  21,18+60,86+20,15</t>
  </si>
  <si>
    <t>92</t>
  </si>
  <si>
    <t>952901111</t>
  </si>
  <si>
    <t>Vyčištění budov bytové a občanské výstavby při v. podlaží do 4 m</t>
  </si>
  <si>
    <t>-1412412874</t>
  </si>
  <si>
    <t xml:space="preserve">  19,00*11,20</t>
  </si>
  <si>
    <t xml:space="preserve">  5,00*7,00</t>
  </si>
  <si>
    <t xml:space="preserve">  7,00*7,50</t>
  </si>
  <si>
    <t xml:space="preserve">  49,40*11,00</t>
  </si>
  <si>
    <t>93</t>
  </si>
  <si>
    <t>952902121</t>
  </si>
  <si>
    <t>Čištění budov zametení drsných podlah</t>
  </si>
  <si>
    <t>1589761020</t>
  </si>
  <si>
    <t>"po bourání</t>
  </si>
  <si>
    <t xml:space="preserve">  6,50*2,00+2,50*5,00</t>
  </si>
  <si>
    <t>"2.patro"  49,40*11,00</t>
  </si>
  <si>
    <t>94</t>
  </si>
  <si>
    <t>953731113</t>
  </si>
  <si>
    <t>Odvětrání troubami plastovými DN do 110 mm  včetně obetonování</t>
  </si>
  <si>
    <t>-1718021382</t>
  </si>
  <si>
    <t>"suterén"    5,20</t>
  </si>
  <si>
    <t>95</t>
  </si>
  <si>
    <t>965423</t>
  </si>
  <si>
    <t>Odpadkový koš bez víka - ozn.a</t>
  </si>
  <si>
    <t>-2050093686</t>
  </si>
  <si>
    <t>96</t>
  </si>
  <si>
    <t>965427</t>
  </si>
  <si>
    <t>Odpadkový koš krytý nášlapný - ozn.b</t>
  </si>
  <si>
    <t>498884424</t>
  </si>
  <si>
    <t>97</t>
  </si>
  <si>
    <t>725291521</t>
  </si>
  <si>
    <t>Doplňky zařízení záchodů  zásobník toaletních papírů - ozn.c</t>
  </si>
  <si>
    <t>soubor</t>
  </si>
  <si>
    <t>2043274847</t>
  </si>
  <si>
    <t>98</t>
  </si>
  <si>
    <t>72529183</t>
  </si>
  <si>
    <t>Doplňky zařízení záchodů  držák na toaletní papír - ozn.d</t>
  </si>
  <si>
    <t>-1819711702</t>
  </si>
  <si>
    <t>99</t>
  </si>
  <si>
    <t>725481</t>
  </si>
  <si>
    <t>Zrcadlo koupelnové obdélník 600x600 mm - ozn.e</t>
  </si>
  <si>
    <t>1024097602</t>
  </si>
  <si>
    <t>100</t>
  </si>
  <si>
    <t>725334</t>
  </si>
  <si>
    <t>WC štětka - ozn.f</t>
  </si>
  <si>
    <t>1188944781</t>
  </si>
  <si>
    <t>101</t>
  </si>
  <si>
    <t>953942899</t>
  </si>
  <si>
    <t>Osazování drobných výrobků bez jejich dodání</t>
  </si>
  <si>
    <t>-808283519</t>
  </si>
  <si>
    <t>102</t>
  </si>
  <si>
    <t>553421</t>
  </si>
  <si>
    <t>věšáček na oděvy do zdi - 3 háčky - ozn.g</t>
  </si>
  <si>
    <t>2042472044</t>
  </si>
  <si>
    <t>103</t>
  </si>
  <si>
    <t>725291531</t>
  </si>
  <si>
    <t>Doplňky zařízení záchodů zásobník papírových ručníků ozn.h</t>
  </si>
  <si>
    <t>865786432</t>
  </si>
  <si>
    <t>104</t>
  </si>
  <si>
    <t>72529101</t>
  </si>
  <si>
    <t>Doplňky zařízení záchodů - pevné madlo pro imobilní - ozn.k</t>
  </si>
  <si>
    <t>544178972</t>
  </si>
  <si>
    <t>105</t>
  </si>
  <si>
    <t>72529106</t>
  </si>
  <si>
    <t>Doplňky zařízení záchodů - sklápěcí madlo pro imobilní - ozn.k</t>
  </si>
  <si>
    <t>2122024448</t>
  </si>
  <si>
    <t>106</t>
  </si>
  <si>
    <t>725291510</t>
  </si>
  <si>
    <t>Doplňky zařízení záchodů dávkovač tekutého mýdla na 500 ml - ozn.l</t>
  </si>
  <si>
    <t>-1940969916</t>
  </si>
  <si>
    <t>107</t>
  </si>
  <si>
    <t>953943124</t>
  </si>
  <si>
    <t>Osazování výrobků do 30 kg/kus do betonu bez jejich dodání</t>
  </si>
  <si>
    <t>-1266755082</t>
  </si>
  <si>
    <t>"venkovní učebna - držáky sloupů"       6</t>
  </si>
  <si>
    <t>108</t>
  </si>
  <si>
    <t>6634294</t>
  </si>
  <si>
    <t>ocelový držák sloupu venkovní učebny - žárově pozinkováno</t>
  </si>
  <si>
    <t>kg</t>
  </si>
  <si>
    <t>-63136648</t>
  </si>
  <si>
    <t>"dle výkresu D1.1.Z-06"       91,98</t>
  </si>
  <si>
    <t>109</t>
  </si>
  <si>
    <t>953961114</t>
  </si>
  <si>
    <t>Kotvy chemickým tmelem M 16 hl 125 mm do betonu s vyvrtáním otvoru</t>
  </si>
  <si>
    <t>-1338782090</t>
  </si>
  <si>
    <t xml:space="preserve">  8*6</t>
  </si>
  <si>
    <t>Bourání konstrukcí</t>
  </si>
  <si>
    <t>110</t>
  </si>
  <si>
    <t>962031132</t>
  </si>
  <si>
    <t>Bourání příček z cihel pálených na MVC tl do 100 mm</t>
  </si>
  <si>
    <t>1958145290</t>
  </si>
  <si>
    <t>"pavilon A - přízemí</t>
  </si>
  <si>
    <t xml:space="preserve">  (2,55-0,80)*1,05</t>
  </si>
  <si>
    <t xml:space="preserve">  (2,80-0,80)*1,05*2</t>
  </si>
  <si>
    <t>111</t>
  </si>
  <si>
    <t>962031133</t>
  </si>
  <si>
    <t>Bourání příček z cihel pálených na MVC tl do 150 mm</t>
  </si>
  <si>
    <t>-2047582490</t>
  </si>
  <si>
    <t xml:space="preserve">  2,35*2,45-0,80*2,10</t>
  </si>
  <si>
    <t xml:space="preserve">  2,60*3,31-0,80*2,10</t>
  </si>
  <si>
    <t xml:space="preserve">  6,50*3,31-0,80*2,10-0,60*1,20</t>
  </si>
  <si>
    <t>112</t>
  </si>
  <si>
    <t>787100811</t>
  </si>
  <si>
    <t>Vybouráníí stěn a příček skla profilovaného jednoduchého</t>
  </si>
  <si>
    <t>-1724544063</t>
  </si>
  <si>
    <t xml:space="preserve">  2,55*2,26-0,80*1,00</t>
  </si>
  <si>
    <t xml:space="preserve">  (2,80*2,00-0,80*1,00)*2</t>
  </si>
  <si>
    <t xml:space="preserve">  2,35*0,60</t>
  </si>
  <si>
    <t xml:space="preserve">  0,90*0,90</t>
  </si>
  <si>
    <t>113</t>
  </si>
  <si>
    <t>787101822</t>
  </si>
  <si>
    <t>Příplatek k vybourání stěn za konstrukce s Al lištami oboustrannými</t>
  </si>
  <si>
    <t>1835105589</t>
  </si>
  <si>
    <t>114</t>
  </si>
  <si>
    <t>965043341</t>
  </si>
  <si>
    <t>Bourání podkladů pod dlažby betonových s potěrem tl do 100 mm pl přes 4 m2</t>
  </si>
  <si>
    <t>43065243</t>
  </si>
  <si>
    <t xml:space="preserve">  (62,22+12,49+18,60+29,33)*0,03</t>
  </si>
  <si>
    <t>"suterén - dle původního značení</t>
  </si>
  <si>
    <t>"m.č.104"    3,00*2,18*0,03</t>
  </si>
  <si>
    <t>"m.č.105"    3,00*4,20*0,03</t>
  </si>
  <si>
    <t>"m.č.106"    3,05*2,18*0,03</t>
  </si>
  <si>
    <t>"m.č.105"    3,05*4,20*0,03</t>
  </si>
  <si>
    <t>"2.patro - m.č.215 (původní značení)</t>
  </si>
  <si>
    <t xml:space="preserve">  5,07*0,03</t>
  </si>
  <si>
    <t>115</t>
  </si>
  <si>
    <t>965081213</t>
  </si>
  <si>
    <t>Bourání podlah z dlaždic keramických tl do 10 mm plochy přes 1 m2</t>
  </si>
  <si>
    <t>-241850201</t>
  </si>
  <si>
    <t>"m.č.104"    3,00*2,18</t>
  </si>
  <si>
    <t>"m.č.105"    3,00*4,20</t>
  </si>
  <si>
    <t>"m.č.106"    3,05*2,18</t>
  </si>
  <si>
    <t>"m.č.105"    3,05*4,20</t>
  </si>
  <si>
    <t xml:space="preserve">  5,07</t>
  </si>
  <si>
    <t>116</t>
  </si>
  <si>
    <t>974042534</t>
  </si>
  <si>
    <t>Vysekání rýh v dlažbě betonové  hl do 50 mm š do 150 mm</t>
  </si>
  <si>
    <t>1836847403</t>
  </si>
  <si>
    <t>"pod novými příčkami</t>
  </si>
  <si>
    <t xml:space="preserve">  6,50*2+6,75</t>
  </si>
  <si>
    <t>"pod vybouranámi prosklenými stěnami</t>
  </si>
  <si>
    <t xml:space="preserve">  3,20</t>
  </si>
  <si>
    <t>117</t>
  </si>
  <si>
    <t>776301811</t>
  </si>
  <si>
    <t>Odstranění lepených podlahovin bez podložky ze stupínku</t>
  </si>
  <si>
    <t>-1235480234</t>
  </si>
  <si>
    <t xml:space="preserve">  5,00+2*2,00</t>
  </si>
  <si>
    <t>118</t>
  </si>
  <si>
    <t>776201811</t>
  </si>
  <si>
    <t>Demontáž lepených povlakových podlah bez podložky ručně</t>
  </si>
  <si>
    <t>-2122948136</t>
  </si>
  <si>
    <t>"2.patro - m.č.212+213+216 (původní značení)</t>
  </si>
  <si>
    <t xml:space="preserve">  41,27+81,72+27,92</t>
  </si>
  <si>
    <t>119</t>
  </si>
  <si>
    <t>967031732</t>
  </si>
  <si>
    <t>Přisekání plošné zdiva z cihel pálených na MV nebo MVC tl do 100 mm</t>
  </si>
  <si>
    <t>-1580105677</t>
  </si>
  <si>
    <t>"po vybourání příček</t>
  </si>
  <si>
    <t xml:space="preserve">  0,15*2,40*2</t>
  </si>
  <si>
    <t xml:space="preserve">  0,10*1,00*2*3</t>
  </si>
  <si>
    <t>"2.patro"   0,15*3,26*2*2</t>
  </si>
  <si>
    <t>120</t>
  </si>
  <si>
    <t>968062244</t>
  </si>
  <si>
    <t>Vybourání dřevěných rámů oken jednoduchých včetně křídel pl do 1 m2</t>
  </si>
  <si>
    <t>737877022</t>
  </si>
  <si>
    <t>"pavilon C"    0,60*1,20</t>
  </si>
  <si>
    <t>121</t>
  </si>
  <si>
    <t>968062747</t>
  </si>
  <si>
    <t>Vybourání stěn dřevěných  zasklených s dveřmi, pl přes 4 m2</t>
  </si>
  <si>
    <t>1853885113</t>
  </si>
  <si>
    <t xml:space="preserve">  3,20*3,00</t>
  </si>
  <si>
    <t>122</t>
  </si>
  <si>
    <t>968072455</t>
  </si>
  <si>
    <t>Vybourání kovových dveřních zárubní pl do 2 m2</t>
  </si>
  <si>
    <t>-485851974</t>
  </si>
  <si>
    <t xml:space="preserve">  0,80*2,10*4+0,90*2,10</t>
  </si>
  <si>
    <t xml:space="preserve">  0,80*2,10*5+0,90*2,10</t>
  </si>
  <si>
    <t>123</t>
  </si>
  <si>
    <t>766691914</t>
  </si>
  <si>
    <t>Vyvěšení dřevěných křídel dveří pl do 2 m2 (bez zárubně)</t>
  </si>
  <si>
    <t>30768770</t>
  </si>
  <si>
    <t>124</t>
  </si>
  <si>
    <t>969021139</t>
  </si>
  <si>
    <t>Vybourání plechového potrubí vel.40x60 cm</t>
  </si>
  <si>
    <t>522975383</t>
  </si>
  <si>
    <t>"pavilon C - 2.patro"    3,26</t>
  </si>
  <si>
    <t>125</t>
  </si>
  <si>
    <t>971033261</t>
  </si>
  <si>
    <t>Vybourání otvorů ve zdivu cihelném pl do 0,0225 m2 na MVC nebo MV tl do 600 mm</t>
  </si>
  <si>
    <t>1674569258</t>
  </si>
  <si>
    <t>"suterén"       1</t>
  </si>
  <si>
    <t>126</t>
  </si>
  <si>
    <t>971033631</t>
  </si>
  <si>
    <t>Vybourání otvorů ve zdivu cihelném pl do 4 m2 na MVC nebo MV tl do 150 mm</t>
  </si>
  <si>
    <t>1173812380</t>
  </si>
  <si>
    <t xml:space="preserve">  0,90*2,00</t>
  </si>
  <si>
    <t xml:space="preserve">  0,80*2,10*3</t>
  </si>
  <si>
    <t>127</t>
  </si>
  <si>
    <t>973031151</t>
  </si>
  <si>
    <t>Vysekání výklenků ve zdivu cihelném na MV nebo MVC pl přes 0,25 m2</t>
  </si>
  <si>
    <t>-145932024</t>
  </si>
  <si>
    <t>"pro závěsná WC</t>
  </si>
  <si>
    <t xml:space="preserve">  0,45*1,20*0,15*4</t>
  </si>
  <si>
    <t>128</t>
  </si>
  <si>
    <t>974031664</t>
  </si>
  <si>
    <t>Vysekání rýh ve zdivu cihelném pro vtahování nosníků hl do 150 mm v do 150 mm</t>
  </si>
  <si>
    <t>-1932097225</t>
  </si>
  <si>
    <t xml:space="preserve">  1,20+1,30+1,50*3</t>
  </si>
  <si>
    <t>129</t>
  </si>
  <si>
    <t>977311111</t>
  </si>
  <si>
    <t>Řezání stávajících betonových mazanin nevyztužených hl do 50 mm</t>
  </si>
  <si>
    <t>350509701</t>
  </si>
  <si>
    <t xml:space="preserve">  6,50*2*2+6,75*2</t>
  </si>
  <si>
    <t xml:space="preserve">  3,20*2</t>
  </si>
  <si>
    <t>130</t>
  </si>
  <si>
    <t>978011141</t>
  </si>
  <si>
    <t>Otlučení vnitřní vápenné nebo vápenocementové omítky stropů v rozsahu do 30 %</t>
  </si>
  <si>
    <t>1286319998</t>
  </si>
  <si>
    <t>131</t>
  </si>
  <si>
    <t>978013121</t>
  </si>
  <si>
    <t>Otlučení vnitřní vápenné nebo vápenocementové omítky stěn v rozsahu do 10 %</t>
  </si>
  <si>
    <t>1026804381</t>
  </si>
  <si>
    <t>"dle opravy omítek odd.6</t>
  </si>
  <si>
    <t xml:space="preserve">  193,545</t>
  </si>
  <si>
    <t>132</t>
  </si>
  <si>
    <t>978013191</t>
  </si>
  <si>
    <t>Otlučení vnitřní vápenné nebo vápenocementové omítky stěn v rozsahu do 100 %</t>
  </si>
  <si>
    <t>-667176065</t>
  </si>
  <si>
    <t>"m.č.104"    (3,00+2,18)*2*1,75</t>
  </si>
  <si>
    <t>"m.č.105"    (3,00+4,20)*2*1,75</t>
  </si>
  <si>
    <t>"m.č.106"    (3,05+2,18)*2*1,75</t>
  </si>
  <si>
    <t>"m.č.107"    (3,05+4,20)*2*1,75</t>
  </si>
  <si>
    <t xml:space="preserve">  -0,80*0,47*6</t>
  </si>
  <si>
    <t xml:space="preserve">  -1,80*1,24*2</t>
  </si>
  <si>
    <t xml:space="preserve">  0,80*1,50*3</t>
  </si>
  <si>
    <t>133</t>
  </si>
  <si>
    <t>978059541</t>
  </si>
  <si>
    <t>Odsekání a odebrání obkladů stěn z vnitřních obkládaček plochy přes 1 m2</t>
  </si>
  <si>
    <t>-479005607</t>
  </si>
  <si>
    <t>"m.č.104"    (3,00+2,18)*2*1,50</t>
  </si>
  <si>
    <t>"m.č.105"    (3,00+4,20)*2*1,50</t>
  </si>
  <si>
    <t>"m.č.106"    (3,05+2,18)*2*1,50</t>
  </si>
  <si>
    <t>"m.č.107"    (3,05+4,20)*2*1,50</t>
  </si>
  <si>
    <t xml:space="preserve">  (1,80+0,30)*1,50</t>
  </si>
  <si>
    <t>134</t>
  </si>
  <si>
    <t>978071221</t>
  </si>
  <si>
    <t>Otlučení omítky a odstranění izolace z lepenky svislé pl přes 1 m2</t>
  </si>
  <si>
    <t>1077199468</t>
  </si>
  <si>
    <t>135</t>
  </si>
  <si>
    <t>771271812</t>
  </si>
  <si>
    <t>Demontáž obkladů stupnic z dlaždic kamenných kladených do malty š do 350 mm</t>
  </si>
  <si>
    <t>996233743</t>
  </si>
  <si>
    <t xml:space="preserve">  2,36*4</t>
  </si>
  <si>
    <t>136</t>
  </si>
  <si>
    <t>771273832</t>
  </si>
  <si>
    <t>Demontáž obkladů podstupnic z dlaždic kamenných lepených v do 250 mm</t>
  </si>
  <si>
    <t>-1962041373</t>
  </si>
  <si>
    <t xml:space="preserve">  2,36*5</t>
  </si>
  <si>
    <t>137</t>
  </si>
  <si>
    <t>766825821</t>
  </si>
  <si>
    <t>Demontáž truhlářských vestavěných skříní dvoukřídlových</t>
  </si>
  <si>
    <t>-1479844771</t>
  </si>
  <si>
    <t>138</t>
  </si>
  <si>
    <t>762522819</t>
  </si>
  <si>
    <t>Demontáž dřevěného stupínku ve třídě</t>
  </si>
  <si>
    <t>847134606</t>
  </si>
  <si>
    <t xml:space="preserve">  2,00*5,00</t>
  </si>
  <si>
    <t>139</t>
  </si>
  <si>
    <t>997013311</t>
  </si>
  <si>
    <t>Montáž a demontáž shozu suti v do 10 m</t>
  </si>
  <si>
    <t>788947464</t>
  </si>
  <si>
    <t>"pavilon C"        9,60</t>
  </si>
  <si>
    <t>140</t>
  </si>
  <si>
    <t>997013321</t>
  </si>
  <si>
    <t>Příplatek k shozu suti v do 10 m za první a ZKD den použití</t>
  </si>
  <si>
    <t>1979967784</t>
  </si>
  <si>
    <t>9,6*20 'Přepočtené koeficientem množství</t>
  </si>
  <si>
    <t>141</t>
  </si>
  <si>
    <t>997013211</t>
  </si>
  <si>
    <t>Vnitrostaveništní doprava suti svisle v do 6 m ručně</t>
  </si>
  <si>
    <t>2125265841</t>
  </si>
  <si>
    <t>"ze suterénu</t>
  </si>
  <si>
    <t xml:space="preserve">  45,924-37,501</t>
  </si>
  <si>
    <t>142</t>
  </si>
  <si>
    <t>997013111</t>
  </si>
  <si>
    <t>Vnitrostaveništní doprava suti do 50 m</t>
  </si>
  <si>
    <t>-34020698</t>
  </si>
  <si>
    <t>143</t>
  </si>
  <si>
    <t>997013501</t>
  </si>
  <si>
    <t>Odvoz suti  na skládku do 1 km se složením</t>
  </si>
  <si>
    <t>CS ÚRS 2015 02</t>
  </si>
  <si>
    <t>925654141</t>
  </si>
  <si>
    <t>144</t>
  </si>
  <si>
    <t>997013509</t>
  </si>
  <si>
    <t>Příplatek k odvozu suti na skládku ZKD 1 km přes 1 km</t>
  </si>
  <si>
    <t>1031024744</t>
  </si>
  <si>
    <t>"suť kromě oceli (ocel do sběrny)</t>
  </si>
  <si>
    <t xml:space="preserve">  45,924-1,739</t>
  </si>
  <si>
    <t>145</t>
  </si>
  <si>
    <t>997013801</t>
  </si>
  <si>
    <t>Poplatek za uložení na skládce (skládkovné) stavebního odpadu betonového kód odpadu 170 101</t>
  </si>
  <si>
    <t>-169108136</t>
  </si>
  <si>
    <t>146</t>
  </si>
  <si>
    <t>997013803</t>
  </si>
  <si>
    <t>Poplatek za uložení na skládce (skládkovné) stavebního odpadu cihelného kód odpadu 170 102</t>
  </si>
  <si>
    <t>535386398</t>
  </si>
  <si>
    <t>147</t>
  </si>
  <si>
    <t>997013807</t>
  </si>
  <si>
    <t>Poplatek za uložení na skládce (skládkovné) stavebního odpadu keramického kód odpadu 170 103</t>
  </si>
  <si>
    <t>-1229731716</t>
  </si>
  <si>
    <t>148</t>
  </si>
  <si>
    <t>997013811</t>
  </si>
  <si>
    <t>Poplatek za uložení na skládce (skládkovné) stavebního odpadu dřevěného kód odpadu 170 201</t>
  </si>
  <si>
    <t>-554406068</t>
  </si>
  <si>
    <t>149</t>
  </si>
  <si>
    <t>997013813</t>
  </si>
  <si>
    <t>Poplatek za uložení na skládce (skládkovné) stavebního odpadu z plastických hmot kód odpadu 170 203</t>
  </si>
  <si>
    <t>237069822</t>
  </si>
  <si>
    <t>150</t>
  </si>
  <si>
    <t>997013814</t>
  </si>
  <si>
    <t>Poplatek za uložení na skládce (skládkovné) stavebního odpadu izolací kód odpadu 170 604</t>
  </si>
  <si>
    <t>-1898888799</t>
  </si>
  <si>
    <t>Přesuny hmot</t>
  </si>
  <si>
    <t>151</t>
  </si>
  <si>
    <t>998017002</t>
  </si>
  <si>
    <t>Přesun hmot s omezením mechanizace pro budovy v do 12 m</t>
  </si>
  <si>
    <t>-1971396400</t>
  </si>
  <si>
    <t>PSV</t>
  </si>
  <si>
    <t>Práce a dodávky PSV</t>
  </si>
  <si>
    <t>711</t>
  </si>
  <si>
    <t>Izolace proti vodě, vlhkosti a plynům</t>
  </si>
  <si>
    <t>152</t>
  </si>
  <si>
    <t>711112001</t>
  </si>
  <si>
    <t>Provedení izolace proti zemní vlhkosti svislé za studena nátěrem penetračním</t>
  </si>
  <si>
    <t>-1693725058</t>
  </si>
  <si>
    <t>153</t>
  </si>
  <si>
    <t>111631500</t>
  </si>
  <si>
    <t>lak asfaltový penetrační  bal 9 kg</t>
  </si>
  <si>
    <t>-348006326</t>
  </si>
  <si>
    <t>33,66*0,00035 'Přepočtené koeficientem množství</t>
  </si>
  <si>
    <t>154</t>
  </si>
  <si>
    <t>711142559</t>
  </si>
  <si>
    <t>Provedení izolace proti zemní vlhkosti pásy přitavením svislé NAIP</t>
  </si>
  <si>
    <t>800761609</t>
  </si>
  <si>
    <t xml:space="preserve">  (12,70+0,50)*(2,40+0,15)*2</t>
  </si>
  <si>
    <t>155</t>
  </si>
  <si>
    <t>628522640</t>
  </si>
  <si>
    <t>pás s modifikovaným asfaltem vložka skleněná tkanina, s posypem</t>
  </si>
  <si>
    <t>-1711938368</t>
  </si>
  <si>
    <t xml:space="preserve">  33,66*1,20</t>
  </si>
  <si>
    <t>156</t>
  </si>
  <si>
    <t>628522540</t>
  </si>
  <si>
    <t>pás asfaltovaný modifikovaný vložka polyesterová rohož, s posypem</t>
  </si>
  <si>
    <t>71269307</t>
  </si>
  <si>
    <t>157</t>
  </si>
  <si>
    <t>711761629</t>
  </si>
  <si>
    <t>Izolace proti vodě - napojení nové izolace na stávající</t>
  </si>
  <si>
    <t>1066317952</t>
  </si>
  <si>
    <t>"dojezd výtahu</t>
  </si>
  <si>
    <t xml:space="preserve">  3,50+0,40+2,50*2+1,65</t>
  </si>
  <si>
    <t>158</t>
  </si>
  <si>
    <t>711161212</t>
  </si>
  <si>
    <t>Izolace proti zemní vlhkosti nopovou fólií svislá, nopek v 8,0 mm, tl do 0,6 mm</t>
  </si>
  <si>
    <t>-949570045</t>
  </si>
  <si>
    <t>159</t>
  </si>
  <si>
    <t>711491272</t>
  </si>
  <si>
    <t>Provedení izolace proti tlakové vodě svislé z textilií vrstva ochranná</t>
  </si>
  <si>
    <t>-1890392427</t>
  </si>
  <si>
    <t>160</t>
  </si>
  <si>
    <t>69311082</t>
  </si>
  <si>
    <t>geotextilie netkaná separační, ochranná, filtrační, drenážní PP 500g/m2</t>
  </si>
  <si>
    <t>399738057</t>
  </si>
  <si>
    <t>33,66*1,05 'Přepočtené koeficientem množství</t>
  </si>
  <si>
    <t>161</t>
  </si>
  <si>
    <t>998711101</t>
  </si>
  <si>
    <t>Přesun hmot tonážní pro izolace proti vodě, vlhkosti a plynům v objektech výšky do 6 m</t>
  </si>
  <si>
    <t>1502665793</t>
  </si>
  <si>
    <t>713</t>
  </si>
  <si>
    <t>Izolace tepelné</t>
  </si>
  <si>
    <t>162</t>
  </si>
  <si>
    <t>713131141</t>
  </si>
  <si>
    <t>Montáž izolace tepelné stěn a základů lepením celoplošně rohoží, pásů, dílců, desek</t>
  </si>
  <si>
    <t>-652613701</t>
  </si>
  <si>
    <t>163</t>
  </si>
  <si>
    <t>28376352</t>
  </si>
  <si>
    <t>deska fasádní polystyrénová izolační s uzavřenou povrchovou strukturou tl. 50 mm</t>
  </si>
  <si>
    <t>-242504781</t>
  </si>
  <si>
    <t>33,66*1,02 'Přepočtené koeficientem množství</t>
  </si>
  <si>
    <t>164</t>
  </si>
  <si>
    <t>998713101</t>
  </si>
  <si>
    <t>Přesun hmot tonážní pro izolace tepelné v objektech v do 6 m</t>
  </si>
  <si>
    <t>-1367451820</t>
  </si>
  <si>
    <t>721</t>
  </si>
  <si>
    <t>Zdravotechnika - vnitřní kanalizace</t>
  </si>
  <si>
    <t>165</t>
  </si>
  <si>
    <t>721140802</t>
  </si>
  <si>
    <t>Demontáž potrubí litinové do DN 100</t>
  </si>
  <si>
    <t>CS ÚRS 2017 01</t>
  </si>
  <si>
    <t>783908325</t>
  </si>
  <si>
    <t>166</t>
  </si>
  <si>
    <t>721140905</t>
  </si>
  <si>
    <t>Potrubí litinové vsazení odbočky DN 100</t>
  </si>
  <si>
    <t>-1038822894</t>
  </si>
  <si>
    <t>167</t>
  </si>
  <si>
    <t>721140906</t>
  </si>
  <si>
    <t>Potrubí litinové vsazení odbočky DN 125</t>
  </si>
  <si>
    <t>911478963</t>
  </si>
  <si>
    <t>168</t>
  </si>
  <si>
    <t>721171903</t>
  </si>
  <si>
    <t>Potrubí z PP vsazení odbočky do hrdla DN 50</t>
  </si>
  <si>
    <t>1829142614</t>
  </si>
  <si>
    <t>169</t>
  </si>
  <si>
    <t>721173402</t>
  </si>
  <si>
    <t>Potrubí kanalizační z PVC KG svodné DN 125</t>
  </si>
  <si>
    <t>493543310</t>
  </si>
  <si>
    <t>170</t>
  </si>
  <si>
    <t>721174042</t>
  </si>
  <si>
    <t>Potrubí kanalizační z PP připojovací systém HT DN 40</t>
  </si>
  <si>
    <t>-839923527</t>
  </si>
  <si>
    <t xml:space="preserve">  8+4</t>
  </si>
  <si>
    <t>171</t>
  </si>
  <si>
    <t>721174043</t>
  </si>
  <si>
    <t>Potrubí kanalizační z PP připojovací systém HT DN 50</t>
  </si>
  <si>
    <t>-378017667</t>
  </si>
  <si>
    <t>172</t>
  </si>
  <si>
    <t>721174045</t>
  </si>
  <si>
    <t>Potrubí kanalizační z PP připojovací systém HT DN 100</t>
  </si>
  <si>
    <t>-690437127</t>
  </si>
  <si>
    <t>173</t>
  </si>
  <si>
    <t>721194104</t>
  </si>
  <si>
    <t>Vyvedení a upevnění odpadních výpustek DN 40</t>
  </si>
  <si>
    <t>-903668227</t>
  </si>
  <si>
    <t>174</t>
  </si>
  <si>
    <t>721194105</t>
  </si>
  <si>
    <t>Vyvedení a upevnění odpadních výpustek DN 50</t>
  </si>
  <si>
    <t>397236606</t>
  </si>
  <si>
    <t>175</t>
  </si>
  <si>
    <t>721194109</t>
  </si>
  <si>
    <t>Vyvedení a upevnění odpadních výpustek DN 110</t>
  </si>
  <si>
    <t>2004065162</t>
  </si>
  <si>
    <t>176</t>
  </si>
  <si>
    <t>721290111</t>
  </si>
  <si>
    <t>Zkouška těsnosti potrubí kanalizace vodou do DN 125</t>
  </si>
  <si>
    <t>390726436</t>
  </si>
  <si>
    <t xml:space="preserve">  21,00+6</t>
  </si>
  <si>
    <t>177</t>
  </si>
  <si>
    <t>721300922</t>
  </si>
  <si>
    <t>Pročištění svodů ležatých do DN 300</t>
  </si>
  <si>
    <t>1971834307</t>
  </si>
  <si>
    <t>178</t>
  </si>
  <si>
    <t>998721202</t>
  </si>
  <si>
    <t>Přesun hmot procentní pro vnitřní kanalizace v objektech v do 12 m</t>
  </si>
  <si>
    <t>%</t>
  </si>
  <si>
    <t>-247589279</t>
  </si>
  <si>
    <t>722</t>
  </si>
  <si>
    <t>Zdravotechnika - vnitřní vodovod</t>
  </si>
  <si>
    <t>179</t>
  </si>
  <si>
    <t>722130801</t>
  </si>
  <si>
    <t>Demontáž potrubí ocelové pozinkované závitové do DN 25</t>
  </si>
  <si>
    <t>-166643949</t>
  </si>
  <si>
    <t xml:space="preserve">  18,00+8,50</t>
  </si>
  <si>
    <t>180</t>
  </si>
  <si>
    <t>722131912</t>
  </si>
  <si>
    <t>Potrubí závitové vsazení odbočky do potrubí oc. DN 20</t>
  </si>
  <si>
    <t>512139388</t>
  </si>
  <si>
    <t>181</t>
  </si>
  <si>
    <t>722131914</t>
  </si>
  <si>
    <t>Potrubí pozinkované závitové vsazení odbočky do potrubí DN 32</t>
  </si>
  <si>
    <t>-25959847</t>
  </si>
  <si>
    <t>182</t>
  </si>
  <si>
    <t>722171933</t>
  </si>
  <si>
    <t>Potrubí plastové vsazení odbočky D do 25 mm</t>
  </si>
  <si>
    <t>-971791997</t>
  </si>
  <si>
    <t>183</t>
  </si>
  <si>
    <t>722174002</t>
  </si>
  <si>
    <t>Potrubí vodovodní plastové D 20 x 2,0 mm</t>
  </si>
  <si>
    <t>1584586916</t>
  </si>
  <si>
    <t xml:space="preserve">  17,00+9,50</t>
  </si>
  <si>
    <t>184</t>
  </si>
  <si>
    <t>722174003</t>
  </si>
  <si>
    <t>Potrubí vodovodní plastové  D 25 x 2,7 mm</t>
  </si>
  <si>
    <t>1260508099</t>
  </si>
  <si>
    <t>185</t>
  </si>
  <si>
    <t>722176112</t>
  </si>
  <si>
    <t>Montáž potrubí plastové spojované svary polyfuzně do D 20 mm</t>
  </si>
  <si>
    <t>-127000161</t>
  </si>
  <si>
    <t>186</t>
  </si>
  <si>
    <t>722176113</t>
  </si>
  <si>
    <t>Montáž potrubí plastové spojované svary polyfuzně do D 25 mm</t>
  </si>
  <si>
    <t>1900066365</t>
  </si>
  <si>
    <t>187</t>
  </si>
  <si>
    <t>722181221</t>
  </si>
  <si>
    <t>Ochrana vodovodního potrubí přilepenými termoizolačními trubicemi z PE tl do 9 mm DN do 22 mm</t>
  </si>
  <si>
    <t>518769335</t>
  </si>
  <si>
    <t xml:space="preserve">  10,00+9,50</t>
  </si>
  <si>
    <t>188</t>
  </si>
  <si>
    <t>722181222</t>
  </si>
  <si>
    <t>Ochrana vodovodního potrubí přilepenými termoizolačními trubicemi z PE tl do 9 mm DN do 45 mm</t>
  </si>
  <si>
    <t>1743874261</t>
  </si>
  <si>
    <t>189</t>
  </si>
  <si>
    <t>722181231</t>
  </si>
  <si>
    <t>Ochrana vodovodního potrubí přilepenými termoizolačními trubicemi z PE tl do 13 mm DN do 22 mm</t>
  </si>
  <si>
    <t>-972343278</t>
  </si>
  <si>
    <t>190</t>
  </si>
  <si>
    <t>722181232</t>
  </si>
  <si>
    <t>Ochrana vodovodního potrubí přilepenými termoizolačními trubicemi z PE tl do 13 mm DN do 45 mm</t>
  </si>
  <si>
    <t>128483671</t>
  </si>
  <si>
    <t>191</t>
  </si>
  <si>
    <t>722220111</t>
  </si>
  <si>
    <t>Nástěnka pro výtokový ventil G 1/2 s jedním závitem</t>
  </si>
  <si>
    <t>432762374</t>
  </si>
  <si>
    <t xml:space="preserve">  22+10</t>
  </si>
  <si>
    <t>192</t>
  </si>
  <si>
    <t>722239102</t>
  </si>
  <si>
    <t>Montáž armatur vodovodních se dvěma závity G 3/4</t>
  </si>
  <si>
    <t>-857070326</t>
  </si>
  <si>
    <t>193</t>
  </si>
  <si>
    <t>722240122</t>
  </si>
  <si>
    <t>Kohout kulový plastový PPR DN 20</t>
  </si>
  <si>
    <t>-991090500</t>
  </si>
  <si>
    <t>194</t>
  </si>
  <si>
    <t>722290226</t>
  </si>
  <si>
    <t>Zkouška těsnosti vodovodního potrubí závitového do DN 50</t>
  </si>
  <si>
    <t>561573911</t>
  </si>
  <si>
    <t xml:space="preserve">  36,00+9,50</t>
  </si>
  <si>
    <t>195</t>
  </si>
  <si>
    <t>722290234</t>
  </si>
  <si>
    <t>Proplach a dezinfekce vodovodního potrubí do DN 80</t>
  </si>
  <si>
    <t>992995472</t>
  </si>
  <si>
    <t>196</t>
  </si>
  <si>
    <t>998722202</t>
  </si>
  <si>
    <t>Přesun hmot procentní pro vnitřní vodovod v objektech v do 12 m</t>
  </si>
  <si>
    <t>-1464191424</t>
  </si>
  <si>
    <t>725</t>
  </si>
  <si>
    <t>Zdravotechnika - zařizovací předměty</t>
  </si>
  <si>
    <t>197</t>
  </si>
  <si>
    <t>725111361</t>
  </si>
  <si>
    <t>Splachovač automatický pro splachovací nádržku</t>
  </si>
  <si>
    <t>-196514085</t>
  </si>
  <si>
    <t>198</t>
  </si>
  <si>
    <t>725112022</t>
  </si>
  <si>
    <t>Klozet keramický závěsný na nosné stěny s hlubokým splachováním odpad vodorovný</t>
  </si>
  <si>
    <t>-2065553136</t>
  </si>
  <si>
    <t>199</t>
  </si>
  <si>
    <t>725119125</t>
  </si>
  <si>
    <t>Montáž klozetových mís závěsných na nosné stěny</t>
  </si>
  <si>
    <t>1644498732</t>
  </si>
  <si>
    <t>200</t>
  </si>
  <si>
    <t>725121525</t>
  </si>
  <si>
    <t>Pisoárový záchodek automatický s radarovým senzorem</t>
  </si>
  <si>
    <t>-32812091</t>
  </si>
  <si>
    <t>201</t>
  </si>
  <si>
    <t>725210821</t>
  </si>
  <si>
    <t>Demontáž umyvadel diturvit</t>
  </si>
  <si>
    <t>274752447</t>
  </si>
  <si>
    <t>202</t>
  </si>
  <si>
    <t>725211621</t>
  </si>
  <si>
    <t>Umyvadlo keramické se zápach.uzávěrkou</t>
  </si>
  <si>
    <t>-2122567665</t>
  </si>
  <si>
    <t xml:space="preserve">  4+8</t>
  </si>
  <si>
    <t>203</t>
  </si>
  <si>
    <t>725219102</t>
  </si>
  <si>
    <t>Montáž umyvadla připevněného na šrouby do zdiva</t>
  </si>
  <si>
    <t>1596476081</t>
  </si>
  <si>
    <t>204</t>
  </si>
  <si>
    <t>725232111</t>
  </si>
  <si>
    <t>Bidet bez armatur výtokových z litého polymermramoru se zápachovou uzávěrkou klasický 600x430 mm</t>
  </si>
  <si>
    <t>-363291696</t>
  </si>
  <si>
    <t>205</t>
  </si>
  <si>
    <t>725331111</t>
  </si>
  <si>
    <t>Výlevka plastová s roštem nástěnná</t>
  </si>
  <si>
    <t>-405822015</t>
  </si>
  <si>
    <t>206</t>
  </si>
  <si>
    <t>725339111</t>
  </si>
  <si>
    <t>Montáž výlevky</t>
  </si>
  <si>
    <t>17422289</t>
  </si>
  <si>
    <t>207</t>
  </si>
  <si>
    <t>725812301</t>
  </si>
  <si>
    <t>Ventil stojánkový samouzavírací tlačný G 1/2</t>
  </si>
  <si>
    <t>1540768545</t>
  </si>
  <si>
    <t>208</t>
  </si>
  <si>
    <t>725813111</t>
  </si>
  <si>
    <t>Ventil rohový bez připojovací trubičky nebo flexi hadičky G 1/2</t>
  </si>
  <si>
    <t>907827132</t>
  </si>
  <si>
    <t xml:space="preserve">  20+10</t>
  </si>
  <si>
    <t>209</t>
  </si>
  <si>
    <t>725819402</t>
  </si>
  <si>
    <t xml:space="preserve">Montáž ventilů rohových G 1/2 </t>
  </si>
  <si>
    <t>1134883419</t>
  </si>
  <si>
    <t>210</t>
  </si>
  <si>
    <t>725820802</t>
  </si>
  <si>
    <t>Demontáž baterií umyvadlových a dřezových</t>
  </si>
  <si>
    <t>-696798435</t>
  </si>
  <si>
    <t>211</t>
  </si>
  <si>
    <t>725821316</t>
  </si>
  <si>
    <t>Baterie dřezová nástěnná páková s otáčivým plochým ústím a délkou ramínka 300 mm</t>
  </si>
  <si>
    <t>2061342129</t>
  </si>
  <si>
    <t>212</t>
  </si>
  <si>
    <t>725822611</t>
  </si>
  <si>
    <t xml:space="preserve">Baterie umyvadlové stojánkové pákové </t>
  </si>
  <si>
    <t>-3611583</t>
  </si>
  <si>
    <t xml:space="preserve">  5+1</t>
  </si>
  <si>
    <t>213</t>
  </si>
  <si>
    <t>725823122</t>
  </si>
  <si>
    <t>Baterie bidetové stojánkové klasické s výpustí</t>
  </si>
  <si>
    <t>-769236933</t>
  </si>
  <si>
    <t>214</t>
  </si>
  <si>
    <t>725829121</t>
  </si>
  <si>
    <t>Montáž baterie umyvadlové nástěnné pákové a klasické ostatní typ</t>
  </si>
  <si>
    <t>-1694173491</t>
  </si>
  <si>
    <t>215</t>
  </si>
  <si>
    <t>725829131</t>
  </si>
  <si>
    <t xml:space="preserve">Montáž baterie stojánkové G 1/2 </t>
  </si>
  <si>
    <t>-298892387</t>
  </si>
  <si>
    <t>216</t>
  </si>
  <si>
    <t>725829142</t>
  </si>
  <si>
    <t>Montáž baterie bidetové stojánkové soupravy klasické ostatní typ</t>
  </si>
  <si>
    <t>1017627762</t>
  </si>
  <si>
    <t>217</t>
  </si>
  <si>
    <t>725980123</t>
  </si>
  <si>
    <t>Dvířka 30/30</t>
  </si>
  <si>
    <t>-1054452419</t>
  </si>
  <si>
    <t>218</t>
  </si>
  <si>
    <t>Nabíd.cena</t>
  </si>
  <si>
    <t>Klozetová sestava pro imobilní</t>
  </si>
  <si>
    <t>kpl</t>
  </si>
  <si>
    <t>-706134150</t>
  </si>
  <si>
    <t>219</t>
  </si>
  <si>
    <t>Nabíd.cena 2</t>
  </si>
  <si>
    <t>Umyvadlová sestava pro imobilní</t>
  </si>
  <si>
    <t>-625281741</t>
  </si>
  <si>
    <t>220</t>
  </si>
  <si>
    <t>998725202</t>
  </si>
  <si>
    <t>Přesun hmot procentní pro zařizovací předměty v objekt.v do 12 m</t>
  </si>
  <si>
    <t>-1266465184</t>
  </si>
  <si>
    <t>732</t>
  </si>
  <si>
    <t>Ústřední vytápění - strojovny</t>
  </si>
  <si>
    <t>221</t>
  </si>
  <si>
    <t>732937</t>
  </si>
  <si>
    <t xml:space="preserve">Vypouštění a napouštění soustavy </t>
  </si>
  <si>
    <t>1352153308</t>
  </si>
  <si>
    <t>733</t>
  </si>
  <si>
    <t>Ústřední vytápění - rozvodné potrubí</t>
  </si>
  <si>
    <t>222</t>
  </si>
  <si>
    <t>733110803</t>
  </si>
  <si>
    <t>Demontáž potrubí ocelového závitového do DN 15</t>
  </si>
  <si>
    <t>-536491869</t>
  </si>
  <si>
    <t>223</t>
  </si>
  <si>
    <t>733122203</t>
  </si>
  <si>
    <t>Potrubí z uhlíkové oceli hladké vně pozink DN 15</t>
  </si>
  <si>
    <t>1387019971</t>
  </si>
  <si>
    <t>224</t>
  </si>
  <si>
    <t>733124110</t>
  </si>
  <si>
    <t>Přechodka Fe uhlík - závit 15x1,2 - DN15</t>
  </si>
  <si>
    <t>518901859</t>
  </si>
  <si>
    <t>225</t>
  </si>
  <si>
    <t>733291101</t>
  </si>
  <si>
    <t>Tlaková zkouška uhlíkových trub do 35x1,5</t>
  </si>
  <si>
    <t>-597976357</t>
  </si>
  <si>
    <t>226</t>
  </si>
  <si>
    <t>998733201</t>
  </si>
  <si>
    <t>Přesun hmot procentní pro rozvody potrubí v objektech v do 6 m</t>
  </si>
  <si>
    <t>-1933382172</t>
  </si>
  <si>
    <t>227</t>
  </si>
  <si>
    <t>733053</t>
  </si>
  <si>
    <t>Dopravné</t>
  </si>
  <si>
    <t>-1960551348</t>
  </si>
  <si>
    <t>734</t>
  </si>
  <si>
    <t>Ústřední vytápění - armatury</t>
  </si>
  <si>
    <t>228</t>
  </si>
  <si>
    <t>734209113</t>
  </si>
  <si>
    <t>Montáž armatury se dvěma závity G 1/2</t>
  </si>
  <si>
    <t>-227438895</t>
  </si>
  <si>
    <t>229</t>
  </si>
  <si>
    <t>42210575</t>
  </si>
  <si>
    <t>sada TRV 15 + PŠ16 + TH,  1/2 EK-G1/2 přímý</t>
  </si>
  <si>
    <t>1973233415</t>
  </si>
  <si>
    <t>230</t>
  </si>
  <si>
    <t>734490720</t>
  </si>
  <si>
    <t>Objímka proti snadnému zcizení TH</t>
  </si>
  <si>
    <t>1801013788</t>
  </si>
  <si>
    <t>231</t>
  </si>
  <si>
    <t>998734201</t>
  </si>
  <si>
    <t>Přesun hmot procentní pro armatury v objektech v do 6 m</t>
  </si>
  <si>
    <t>714680871</t>
  </si>
  <si>
    <t>232</t>
  </si>
  <si>
    <t>734074</t>
  </si>
  <si>
    <t>260968012</t>
  </si>
  <si>
    <t>735</t>
  </si>
  <si>
    <t>Ústřední vytápění - otopná tělesa</t>
  </si>
  <si>
    <t>233</t>
  </si>
  <si>
    <t>735121810</t>
  </si>
  <si>
    <t>Demontáž otopného tělesa ocelového článkového</t>
  </si>
  <si>
    <t>-997777248</t>
  </si>
  <si>
    <t>234</t>
  </si>
  <si>
    <t>735159110</t>
  </si>
  <si>
    <t>Montáž otopných těles délky do 1500 mm</t>
  </si>
  <si>
    <t>65454241</t>
  </si>
  <si>
    <t>235</t>
  </si>
  <si>
    <t>48457085</t>
  </si>
  <si>
    <t>těleso otopné deskové boční připojení typ11/9040</t>
  </si>
  <si>
    <t>1839400837</t>
  </si>
  <si>
    <t>236</t>
  </si>
  <si>
    <t>48457086</t>
  </si>
  <si>
    <t>těleso otopné deskové boční připojení typ11/9070</t>
  </si>
  <si>
    <t>570215576</t>
  </si>
  <si>
    <t>237</t>
  </si>
  <si>
    <t>48457087</t>
  </si>
  <si>
    <t>těleso otopné deskové boční připojení typ11/9080</t>
  </si>
  <si>
    <t>-1438316642</t>
  </si>
  <si>
    <t>238</t>
  </si>
  <si>
    <t>735078</t>
  </si>
  <si>
    <t>Příplatek za zednické výpomoce</t>
  </si>
  <si>
    <t>hod</t>
  </si>
  <si>
    <t>-29706473</t>
  </si>
  <si>
    <t>239</t>
  </si>
  <si>
    <t>998735201</t>
  </si>
  <si>
    <t>Přesun hmot procentní pro otopná tělesa v objektech v do 6 m</t>
  </si>
  <si>
    <t>-1486605285</t>
  </si>
  <si>
    <t>240</t>
  </si>
  <si>
    <t>735084</t>
  </si>
  <si>
    <t>-323261575</t>
  </si>
  <si>
    <t>736</t>
  </si>
  <si>
    <t>Ústřední vytápění - regulace</t>
  </si>
  <si>
    <t>241</t>
  </si>
  <si>
    <t>736211044</t>
  </si>
  <si>
    <t>Topná a tlaková zkouška</t>
  </si>
  <si>
    <t>hod.</t>
  </si>
  <si>
    <t>1990790683</t>
  </si>
  <si>
    <t>242</t>
  </si>
  <si>
    <t>736149019</t>
  </si>
  <si>
    <t>Vyregulování těles</t>
  </si>
  <si>
    <t>1321221275</t>
  </si>
  <si>
    <t>730</t>
  </si>
  <si>
    <t>Ústřední vytápění - izolace tepelné</t>
  </si>
  <si>
    <t>243</t>
  </si>
  <si>
    <t>713463121</t>
  </si>
  <si>
    <t>Montáž izolace tepelné potrubí potrubními pouzdry bez úpravy uchycenými sponami 1vrstvá</t>
  </si>
  <si>
    <t>743179272</t>
  </si>
  <si>
    <t>244</t>
  </si>
  <si>
    <t>63154400</t>
  </si>
  <si>
    <t>pouzdro izolační potrubní max. 400 °C 15/20 mm</t>
  </si>
  <si>
    <t>-1821516750</t>
  </si>
  <si>
    <t>245</t>
  </si>
  <si>
    <t>63154401</t>
  </si>
  <si>
    <t>pouzdro izolační potrubní max. 400 °C 28/25 mm</t>
  </si>
  <si>
    <t>-1966730128</t>
  </si>
  <si>
    <t>246</t>
  </si>
  <si>
    <t>998713201</t>
  </si>
  <si>
    <t>Přesun hmot procentní pro izolace tepelné v objektech v do 6 m</t>
  </si>
  <si>
    <t>833013203</t>
  </si>
  <si>
    <t>247</t>
  </si>
  <si>
    <t>713091</t>
  </si>
  <si>
    <t>-1455258480</t>
  </si>
  <si>
    <t>762</t>
  </si>
  <si>
    <t>Konstrukce tesařské</t>
  </si>
  <si>
    <t>248</t>
  </si>
  <si>
    <t>762081150</t>
  </si>
  <si>
    <t>Hoblování hraněného řeziva ve staveništní dílně</t>
  </si>
  <si>
    <t>-34012402</t>
  </si>
  <si>
    <t>249</t>
  </si>
  <si>
    <t>762083122</t>
  </si>
  <si>
    <t>Impregnace řeziva proti dřevokaznému hmyzu, houbám a plísním máčením - exteriér</t>
  </si>
  <si>
    <t>-206343889</t>
  </si>
  <si>
    <t>250</t>
  </si>
  <si>
    <t>762332532</t>
  </si>
  <si>
    <t>Montáž vázaných kcí krovů pravidelných z řeziva hoblovaného průřezové plochy do 224 cm2</t>
  </si>
  <si>
    <t>123433437</t>
  </si>
  <si>
    <t>"pásek 14x14 cm"    1,50*14</t>
  </si>
  <si>
    <t>251</t>
  </si>
  <si>
    <t>762332533</t>
  </si>
  <si>
    <t>Montáž vázaných kcí krovů pravidelných z řeziva hoblovaného průřezové plochy do 288 cm2</t>
  </si>
  <si>
    <t>277710988</t>
  </si>
  <si>
    <t>"sloupek 16x16 cm</t>
  </si>
  <si>
    <t xml:space="preserve">  2,90*3+2,72*3</t>
  </si>
  <si>
    <t>252</t>
  </si>
  <si>
    <t>762332535</t>
  </si>
  <si>
    <t>Montáž vázaných kcí krovů pravidelných z řeziva hoblovaného průřezové plochy přes 450 cm2</t>
  </si>
  <si>
    <t>288441942</t>
  </si>
  <si>
    <t>"krokev 20x24 cm"      6,20*9</t>
  </si>
  <si>
    <t>"vaznice 20x24 cm"     8,20*2</t>
  </si>
  <si>
    <t>253</t>
  </si>
  <si>
    <t>60512130</t>
  </si>
  <si>
    <t>hranol stavební řezivo průřezu do 224cm2 do dl 6m</t>
  </si>
  <si>
    <t>700930369</t>
  </si>
  <si>
    <t xml:space="preserve">  21,00*0,14*0,14*1,10</t>
  </si>
  <si>
    <t>254</t>
  </si>
  <si>
    <t>60512135</t>
  </si>
  <si>
    <t>hranol stavební řezivo průřezu do 288cm2 do dl 6m</t>
  </si>
  <si>
    <t>-2130952809</t>
  </si>
  <si>
    <t xml:space="preserve">  16,86*0,16*0,16*1,10</t>
  </si>
  <si>
    <t>255</t>
  </si>
  <si>
    <t>60512146</t>
  </si>
  <si>
    <t>hranol stavební řezivo průřezu nad 450cm2 dl 6-8m</t>
  </si>
  <si>
    <t>6692342</t>
  </si>
  <si>
    <t xml:space="preserve">  72,20*0,20*0,24*1,10</t>
  </si>
  <si>
    <t>256</t>
  </si>
  <si>
    <t>998762102</t>
  </si>
  <si>
    <t>Přesun hmot tonážní pro kce tesařské v objektech v do 12 m</t>
  </si>
  <si>
    <t>187653828</t>
  </si>
  <si>
    <t>763</t>
  </si>
  <si>
    <t>Konstrukce sádrokartonové</t>
  </si>
  <si>
    <t>257</t>
  </si>
  <si>
    <t>763111417</t>
  </si>
  <si>
    <t>SDK příčka tl 150 mm profil CW+UW 100 desky 2xA 12,5 TI 100 mm EI 60 Rw 55 DB</t>
  </si>
  <si>
    <t>2026590760</t>
  </si>
  <si>
    <t>"pavilon A"    3,20*3,00</t>
  </si>
  <si>
    <t>258</t>
  </si>
  <si>
    <t>763111717</t>
  </si>
  <si>
    <t>SDK příčka základní penetrační nátěr</t>
  </si>
  <si>
    <t>-1453776622</t>
  </si>
  <si>
    <t>259</t>
  </si>
  <si>
    <t>763121415</t>
  </si>
  <si>
    <t>SDK stěna předsazená tl 112,5 mm profil CW+UW 100 deska 1xA 12,5 bez TI EI 15</t>
  </si>
  <si>
    <t>-1863878705</t>
  </si>
  <si>
    <t xml:space="preserve">  5,60*3,00</t>
  </si>
  <si>
    <t>"2.patro"    5,30*3,00</t>
  </si>
  <si>
    <t xml:space="preserve">  5,30*3,00+4,95*3,26</t>
  </si>
  <si>
    <t xml:space="preserve">  5,20*3,26+6,50*3,00</t>
  </si>
  <si>
    <t>260</t>
  </si>
  <si>
    <t>763121713</t>
  </si>
  <si>
    <t>SDK stěna předsazená odsazení stěny</t>
  </si>
  <si>
    <t>-944878651</t>
  </si>
  <si>
    <t xml:space="preserve">  5,30*2+4,95+5,20+6,50</t>
  </si>
  <si>
    <t>261</t>
  </si>
  <si>
    <t>763121714</t>
  </si>
  <si>
    <t>SDK stěna předsazená základní penetrační nátěr</t>
  </si>
  <si>
    <t>1873352836</t>
  </si>
  <si>
    <t>262</t>
  </si>
  <si>
    <t>763111761</t>
  </si>
  <si>
    <t>Příplatek k SDK předstěně s jednoduchou nosnou konstrukcí za zahuštění profilů na vzdálenost 31 mm</t>
  </si>
  <si>
    <t>-263255932</t>
  </si>
  <si>
    <t>263</t>
  </si>
  <si>
    <t>763131411</t>
  </si>
  <si>
    <t>SDK podhled desky 1xA 12,5 bez TI dvouvrstvá spodní kce profil CD+UD</t>
  </si>
  <si>
    <t>1459483653</t>
  </si>
  <si>
    <t>"m.č.212+213+215 až 219</t>
  </si>
  <si>
    <t>264</t>
  </si>
  <si>
    <t>763131714</t>
  </si>
  <si>
    <t>SDK podhled základní penetrační nátěr</t>
  </si>
  <si>
    <t>2011926676</t>
  </si>
  <si>
    <t>265</t>
  </si>
  <si>
    <t>763164541</t>
  </si>
  <si>
    <t>SDK obklad kovových kcí tvaru L š do 0,8 m desky 1xH2 12,5</t>
  </si>
  <si>
    <t>777516704</t>
  </si>
  <si>
    <t>"odvětrávací potrubí"    5,20</t>
  </si>
  <si>
    <t>266</t>
  </si>
  <si>
    <t>763164761</t>
  </si>
  <si>
    <t>SDK obklad kovových kcí uzavřeného tvaru š přes 1,6 m desky 1xH2 12,5</t>
  </si>
  <si>
    <t>1710777400</t>
  </si>
  <si>
    <t>"stávající kanalizační potrubí</t>
  </si>
  <si>
    <t>"m.č.005</t>
  </si>
  <si>
    <t xml:space="preserve">  4,20*(0,35+1,00)+0,35*1,00</t>
  </si>
  <si>
    <t>"m.č.007</t>
  </si>
  <si>
    <t xml:space="preserve">  2,00*(0,35+0,50)+0,35*0,50</t>
  </si>
  <si>
    <t>267</t>
  </si>
  <si>
    <t>2092342091</t>
  </si>
  <si>
    <t>"SDK obklady</t>
  </si>
  <si>
    <t xml:space="preserve">  5,20*0,60+7,895</t>
  </si>
  <si>
    <t>268</t>
  </si>
  <si>
    <t>998763302</t>
  </si>
  <si>
    <t>Přesun hmot tonážní pro sádrokartonové konstrukce v objektech v do 12 m</t>
  </si>
  <si>
    <t>382423780</t>
  </si>
  <si>
    <t>766</t>
  </si>
  <si>
    <t>Konstrukce truhlářské</t>
  </si>
  <si>
    <t>269</t>
  </si>
  <si>
    <t>766124205</t>
  </si>
  <si>
    <t>Montáž sanitárních dělících stěn</t>
  </si>
  <si>
    <t>-1967039338</t>
  </si>
  <si>
    <t>"ozn.9"     1,70+2,00</t>
  </si>
  <si>
    <t>"ozn.10"   1,70+1,05</t>
  </si>
  <si>
    <t>"ozn.11"   1,25*3+1,65</t>
  </si>
  <si>
    <t>270</t>
  </si>
  <si>
    <t>6071155</t>
  </si>
  <si>
    <t>sanitární dělící stěny, oboustranné lamino + Al profily</t>
  </si>
  <si>
    <t>97182587</t>
  </si>
  <si>
    <t>271</t>
  </si>
  <si>
    <t>6071899</t>
  </si>
  <si>
    <t>sanitární dělící stěny - příplatek za dveře včetně kování</t>
  </si>
  <si>
    <t>1140385102</t>
  </si>
  <si>
    <t>272</t>
  </si>
  <si>
    <t>766660001</t>
  </si>
  <si>
    <t>Montáž dveřních křídel otvíravých 1křídlových š do 0,8 m do ocelové zárubně</t>
  </si>
  <si>
    <t>2112991040</t>
  </si>
  <si>
    <t>273</t>
  </si>
  <si>
    <t>6116172</t>
  </si>
  <si>
    <t>dveře vnitřní hladké plné, otěruvzdorné 1křídlové vel.80x197 cm - povrchová úprava dle investora   ozn.1+2</t>
  </si>
  <si>
    <t>-251807787</t>
  </si>
  <si>
    <t>274</t>
  </si>
  <si>
    <t>6116181</t>
  </si>
  <si>
    <t>dveře vnitřní hladké plné, otěruvzdorné 1křídl.vel.80x197 cm s hliník.větrací mřížkou - povrchová úprava dle investora   ozn.7</t>
  </si>
  <si>
    <t>-742967180</t>
  </si>
  <si>
    <t>275</t>
  </si>
  <si>
    <t>766660002</t>
  </si>
  <si>
    <t>Montáž dveřních křídel otvíravých 1křídlových š přes 0,8 m do ocelové zárubně</t>
  </si>
  <si>
    <t>607918232</t>
  </si>
  <si>
    <t>276</t>
  </si>
  <si>
    <t>6116293</t>
  </si>
  <si>
    <t>dveře vnitřní hladké plné, otěruvzdorné 1křídlové vel.90x197 cm s madlem pro imobily - povrchová úprava dle investora   ozn.8</t>
  </si>
  <si>
    <t>499520929</t>
  </si>
  <si>
    <t>277</t>
  </si>
  <si>
    <t>766660729</t>
  </si>
  <si>
    <t xml:space="preserve">Montáž dveřního interiérového kování </t>
  </si>
  <si>
    <t>-147176237</t>
  </si>
  <si>
    <t>278</t>
  </si>
  <si>
    <t>549141</t>
  </si>
  <si>
    <t>dveřní kování - dle investora</t>
  </si>
  <si>
    <t>1905529511</t>
  </si>
  <si>
    <t>279</t>
  </si>
  <si>
    <t>766695213</t>
  </si>
  <si>
    <t>Montáž truhlářských prahů dveří 1křídlových šířky přes 10 cm</t>
  </si>
  <si>
    <t>2117266692</t>
  </si>
  <si>
    <t>280</t>
  </si>
  <si>
    <t>611874010</t>
  </si>
  <si>
    <t>prah dveřní dřevěný bukový tl 2 cm dl.82 cm š 15 cm</t>
  </si>
  <si>
    <t>-1416199272</t>
  </si>
  <si>
    <t>281</t>
  </si>
  <si>
    <t>tabulky ozn.6</t>
  </si>
  <si>
    <t>Šatní skříň trojdílná na kovovém podstavci, výška 175 cm</t>
  </si>
  <si>
    <t>45973820</t>
  </si>
  <si>
    <t>282</t>
  </si>
  <si>
    <t>766699392</t>
  </si>
  <si>
    <t>Demontáž tabulí školních dvoudílných</t>
  </si>
  <si>
    <t>1657044091</t>
  </si>
  <si>
    <t>283</t>
  </si>
  <si>
    <t>998766102</t>
  </si>
  <si>
    <t>Přesun hmot tonážní pro konstrukce truhlářské v objektech v do 12 m</t>
  </si>
  <si>
    <t>-218306939</t>
  </si>
  <si>
    <t>767</t>
  </si>
  <si>
    <t>Konstrukce zámečnické</t>
  </si>
  <si>
    <t>284</t>
  </si>
  <si>
    <t>767122110</t>
  </si>
  <si>
    <t>Montáž pletivových stěn šatních kójí vč.dveří</t>
  </si>
  <si>
    <t>-1795232862</t>
  </si>
  <si>
    <t>"pavilon A - ozn.5</t>
  </si>
  <si>
    <t xml:space="preserve">  2,80*2,50*2</t>
  </si>
  <si>
    <t>285</t>
  </si>
  <si>
    <t>55332164</t>
  </si>
  <si>
    <t>pletivové šatní kóje včetně dveří, s povrchovou úpravou</t>
  </si>
  <si>
    <t>471104803</t>
  </si>
  <si>
    <t>286</t>
  </si>
  <si>
    <t>55332177</t>
  </si>
  <si>
    <t>kování dveří včetně zámku</t>
  </si>
  <si>
    <t>962258350</t>
  </si>
  <si>
    <t>287</t>
  </si>
  <si>
    <t>767891922</t>
  </si>
  <si>
    <t>Úprava schodišťového zábradlí odříznutím, začištěním a nátěrem</t>
  </si>
  <si>
    <t>-1094734043</t>
  </si>
  <si>
    <t>"pavilon C - u výtahu</t>
  </si>
  <si>
    <t>"přízemí a 1.patro"     2</t>
  </si>
  <si>
    <t>288</t>
  </si>
  <si>
    <t>998767102</t>
  </si>
  <si>
    <t>Přesun hmot tonážní pro zámečnické konstrukce v objektech v do 12 m</t>
  </si>
  <si>
    <t>920107840</t>
  </si>
  <si>
    <t>771</t>
  </si>
  <si>
    <t>Podlahy z dlaždic</t>
  </si>
  <si>
    <t>289</t>
  </si>
  <si>
    <t>771474113</t>
  </si>
  <si>
    <t>Montáž soklíků z dlaždic keramických rovných flexibilní lepidlo v do 120 mm</t>
  </si>
  <si>
    <t>-2109266139</t>
  </si>
  <si>
    <t>"pavilon C - chodby - doplnění</t>
  </si>
  <si>
    <t xml:space="preserve">  0,20*2*2</t>
  </si>
  <si>
    <t>290</t>
  </si>
  <si>
    <t>771573916</t>
  </si>
  <si>
    <t>Oprava podlah z keramických dlaždic režných lepených do 25 ks/m2</t>
  </si>
  <si>
    <t>-1833303958</t>
  </si>
  <si>
    <t xml:space="preserve">  (0,80*0,10+3,20*0,20)/0,04</t>
  </si>
  <si>
    <t>291</t>
  </si>
  <si>
    <t>59761434</t>
  </si>
  <si>
    <t>dlaždice keramické slinuté neglazované - dle stávajících</t>
  </si>
  <si>
    <t>1920512097</t>
  </si>
  <si>
    <t xml:space="preserve">  (0,80*0,10+3,20*0,20)*1,20</t>
  </si>
  <si>
    <t>292</t>
  </si>
  <si>
    <t>590512</t>
  </si>
  <si>
    <t>tmel pro lepení a spárování dlažeb</t>
  </si>
  <si>
    <t>-1391621511</t>
  </si>
  <si>
    <t xml:space="preserve">  0,80*0,10+3,20*0,20</t>
  </si>
  <si>
    <t>293</t>
  </si>
  <si>
    <t>771574114</t>
  </si>
  <si>
    <t>Montáž podlah keramických režných hladkých lepených flexibilním lepidlem do 19 ks/m2</t>
  </si>
  <si>
    <t>-1402736520</t>
  </si>
  <si>
    <t>294</t>
  </si>
  <si>
    <t>59761430</t>
  </si>
  <si>
    <t>dlaždice keramické - dle výběru investora</t>
  </si>
  <si>
    <t>1732009011</t>
  </si>
  <si>
    <t>38,2*1,1 'Přepočtené koeficientem množství</t>
  </si>
  <si>
    <t>295</t>
  </si>
  <si>
    <t>1069270497</t>
  </si>
  <si>
    <t>296</t>
  </si>
  <si>
    <t>771591111</t>
  </si>
  <si>
    <t>Podlahy penetrace podkladu</t>
  </si>
  <si>
    <t>-7518063</t>
  </si>
  <si>
    <t xml:space="preserve">  0,72+38,20</t>
  </si>
  <si>
    <t>297</t>
  </si>
  <si>
    <t>998771102</t>
  </si>
  <si>
    <t>Přesun hmot tonážní pro podlahy z dlaždic v objektech v do 12 m</t>
  </si>
  <si>
    <t>1024965292</t>
  </si>
  <si>
    <t>776</t>
  </si>
  <si>
    <t>Podlahy povlakové</t>
  </si>
  <si>
    <t>298</t>
  </si>
  <si>
    <t>776141112</t>
  </si>
  <si>
    <t>Vyrovnání podkladu povlakových podlah stěrkou pevnosti 20 MPa tl 5 mm</t>
  </si>
  <si>
    <t>-1759966885</t>
  </si>
  <si>
    <t>"m.č.212+213+215</t>
  </si>
  <si>
    <t xml:space="preserve">  62,12+60,88+33,38</t>
  </si>
  <si>
    <t>299</t>
  </si>
  <si>
    <t>776251111</t>
  </si>
  <si>
    <t>Lepení pásů z přírodního linolea (marmolea) standardním lepidlem</t>
  </si>
  <si>
    <t>-2012951138</t>
  </si>
  <si>
    <t>300</t>
  </si>
  <si>
    <t>284110690</t>
  </si>
  <si>
    <t>marmoleum přírodní tl. 2,50 mm, zátěž 34/43</t>
  </si>
  <si>
    <t>-184003947</t>
  </si>
  <si>
    <t>279,02*1,1 'Přepočtené koeficientem množství</t>
  </si>
  <si>
    <t>301</t>
  </si>
  <si>
    <t>776421111</t>
  </si>
  <si>
    <t>Montáž obvodových lišt lepením</t>
  </si>
  <si>
    <t>706859632</t>
  </si>
  <si>
    <t>"m.č.004"   18,20*2+3,40*2+0,20*8</t>
  </si>
  <si>
    <t xml:space="preserve">  0,30*2-1,40-2,30-2,80*2</t>
  </si>
  <si>
    <t>"m.č.005"   5,30*2+0,15*3</t>
  </si>
  <si>
    <t>"m.č.006"   2,10*2+6,20+0,40*5+0,12-0,80*2</t>
  </si>
  <si>
    <t>"m.č.007"   5,00*2+0,40*3</t>
  </si>
  <si>
    <t>"m.č.212"   9,05*2+6,95*2+0,20*6-0,80</t>
  </si>
  <si>
    <t>"m.č.213"   8,85*2+6,95*2+0,20*5-0,80</t>
  </si>
  <si>
    <t>"m.č.215"   5,85*2+6,75*2+0,20*4-0,80*2</t>
  </si>
  <si>
    <t>302</t>
  </si>
  <si>
    <t>28411004</t>
  </si>
  <si>
    <t>lišta soklová PVC samolepící 30x30mm</t>
  </si>
  <si>
    <t>1572671252</t>
  </si>
  <si>
    <t>157,87*1,1 'Přepočtené koeficientem množství</t>
  </si>
  <si>
    <t>303</t>
  </si>
  <si>
    <t>998776102</t>
  </si>
  <si>
    <t>Přesun hmot tonážní pro podlahy povlakové v objektech v do 12 m</t>
  </si>
  <si>
    <t>-865640041</t>
  </si>
  <si>
    <t>781</t>
  </si>
  <si>
    <t>Obklady keramické</t>
  </si>
  <si>
    <t>304</t>
  </si>
  <si>
    <t>781474112</t>
  </si>
  <si>
    <t>Montáž obkladů vnitřních keramických hladkých do 12 ks/m2 lepených flexibilním lepidlem</t>
  </si>
  <si>
    <t>-576761438</t>
  </si>
  <si>
    <t>305</t>
  </si>
  <si>
    <t>59761026</t>
  </si>
  <si>
    <t>obkládačky keramické - dle investora</t>
  </si>
  <si>
    <t>-209404703</t>
  </si>
  <si>
    <t>90,853*1,1 'Přepočtené koeficientem množství</t>
  </si>
  <si>
    <t>306</t>
  </si>
  <si>
    <t>781477111</t>
  </si>
  <si>
    <t>Příplatek k montáži obkladů vnitřních keramických hladkých za plochu do 10 m2</t>
  </si>
  <si>
    <t>900872770</t>
  </si>
  <si>
    <t>307</t>
  </si>
  <si>
    <t>781477113</t>
  </si>
  <si>
    <t>Příplatek k montáži obkladů vnitřních keramických hladkých za spárování bílým cementem</t>
  </si>
  <si>
    <t>42235985</t>
  </si>
  <si>
    <t>308</t>
  </si>
  <si>
    <t>781494111</t>
  </si>
  <si>
    <t>Plastové profily rohové lepené flexibilním lepidlem</t>
  </si>
  <si>
    <t>1949809399</t>
  </si>
  <si>
    <t xml:space="preserve">  2,00*28</t>
  </si>
  <si>
    <t>"1.a 2.patro</t>
  </si>
  <si>
    <t xml:space="preserve">  1,50*3*3</t>
  </si>
  <si>
    <t>309</t>
  </si>
  <si>
    <t>781495111</t>
  </si>
  <si>
    <t>Penetrace podkladu vnitřních obkladů</t>
  </si>
  <si>
    <t>-940741336</t>
  </si>
  <si>
    <t>310</t>
  </si>
  <si>
    <t>998781102</t>
  </si>
  <si>
    <t>Přesun hmot tonážní pro obklady keramické v objektech v do 12 m</t>
  </si>
  <si>
    <t>2036185379</t>
  </si>
  <si>
    <t>783</t>
  </si>
  <si>
    <t>Dokončovací práce - nátěry</t>
  </si>
  <si>
    <t>311</t>
  </si>
  <si>
    <t>783218111</t>
  </si>
  <si>
    <t>Lazurovací dvojnásobný syntetický nátěr tesařských konstrukcí</t>
  </si>
  <si>
    <t>1129447188</t>
  </si>
  <si>
    <t xml:space="preserve">  21,00*(0,14+0,14)*2</t>
  </si>
  <si>
    <t xml:space="preserve">  16,86*(0,16+0,16)*2</t>
  </si>
  <si>
    <t xml:space="preserve">  72,20*(0,20+0,24)*2</t>
  </si>
  <si>
    <t>312</t>
  </si>
  <si>
    <t>783306801</t>
  </si>
  <si>
    <t>Odstranění nátěru ze zámečnických konstrukcí obroušením</t>
  </si>
  <si>
    <t>-24673371</t>
  </si>
  <si>
    <t>"stávající zárubně s výměnou dveří</t>
  </si>
  <si>
    <t xml:space="preserve">  (0,80+2*1,97)*0,26*5</t>
  </si>
  <si>
    <t>313</t>
  </si>
  <si>
    <t>783314201</t>
  </si>
  <si>
    <t>Základní antikorozní jednonásobný syntetický standardní nátěr zámečnických konstrukcí</t>
  </si>
  <si>
    <t>-511908415</t>
  </si>
  <si>
    <t>"zárubně</t>
  </si>
  <si>
    <t xml:space="preserve">  (0,80+2*1,97)*0,26*9</t>
  </si>
  <si>
    <t xml:space="preserve">  (0,90+2*1,97)*0,26</t>
  </si>
  <si>
    <t>314</t>
  </si>
  <si>
    <t>783315101</t>
  </si>
  <si>
    <t>Mezinátěr jednonásobný syntetický standardní zámečnických konstrukcí</t>
  </si>
  <si>
    <t>-1685779561</t>
  </si>
  <si>
    <t>315</t>
  </si>
  <si>
    <t>783317105</t>
  </si>
  <si>
    <t>Krycí jednonásobný syntetický samozákladující nátěr zámečnických konstrukcí</t>
  </si>
  <si>
    <t>840498084</t>
  </si>
  <si>
    <t>784</t>
  </si>
  <si>
    <t>Dokončovací práce - malby a tapety</t>
  </si>
  <si>
    <t>316</t>
  </si>
  <si>
    <t>784211111</t>
  </si>
  <si>
    <t>Dvojnásobné  bílé malby ze směsí za mokra velmi dobře otěruvzdorných v místnostech výšky do 3,80 m</t>
  </si>
  <si>
    <t>140748950</t>
  </si>
  <si>
    <t>"m.č.104a"   2,84+(1,30+2,18)*2*1,75</t>
  </si>
  <si>
    <t>"m.č.104b"   3,37+(1,60+2,18)*1,25</t>
  </si>
  <si>
    <t>"m.č.105"      12,50+(3,00+4,20)*2*1,25</t>
  </si>
  <si>
    <t>"m.č.106"      6,65+(3,05+2,18)*2*1,25</t>
  </si>
  <si>
    <t>"m.č.107"      12,84+(3,05+4,20)*2*1,25</t>
  </si>
  <si>
    <t>"zazdění otvoru"   1,50*2,50*2</t>
  </si>
  <si>
    <t>"pavilon C - doplnění maleb na chodbách</t>
  </si>
  <si>
    <t>"2.patro - m.č.202 a 207"    20,00</t>
  </si>
  <si>
    <t>317</t>
  </si>
  <si>
    <t>784211141</t>
  </si>
  <si>
    <t>Příplatek k cenám 2x maleb ze směsí za mokra za provádění plochy do 5m2</t>
  </si>
  <si>
    <t>436051178</t>
  </si>
  <si>
    <t>318</t>
  </si>
  <si>
    <t>784211165</t>
  </si>
  <si>
    <t>Příplatek k cenám 2x maleb ze směsí za mokra otěruvzdorných za barevnou malbu v sytém odstínu</t>
  </si>
  <si>
    <t>-1646717268</t>
  </si>
  <si>
    <t>319</t>
  </si>
  <si>
    <t>784221101</t>
  </si>
  <si>
    <t>Dvojnásobné bílé malby  ze směsí za sucha dobře otěruvzdorných v místnostech do 3,80 m</t>
  </si>
  <si>
    <t>1997411164</t>
  </si>
  <si>
    <t>"m.č.004+005+ 007</t>
  </si>
  <si>
    <t xml:space="preserve">  62,22+12,49+29,33</t>
  </si>
  <si>
    <t xml:space="preserve"> (18,10+3,40*2+9,10+0,20*8+0,30*3+0,40+0,50)*3,26</t>
  </si>
  <si>
    <t xml:space="preserve"> (5,30*2+0,15*3)*3,26</t>
  </si>
  <si>
    <t xml:space="preserve"> (5,10*2+0,40*3)*3,26</t>
  </si>
  <si>
    <t>"SK příčka z m.č.001</t>
  </si>
  <si>
    <t>""m.č.212+213+215 až 219</t>
  </si>
  <si>
    <t>(9,05+6,95+0,30*3)*2*3,26</t>
  </si>
  <si>
    <t>((8,85+6,95)*2+0,30*5)*3,26</t>
  </si>
  <si>
    <t>(5,85+6,75+0,20+0,40)*2*3,26</t>
  </si>
  <si>
    <t>(8,80+6,95+0,30*3)*2*3,26</t>
  </si>
  <si>
    <t>(3,10+6,95)*2*3,26</t>
  </si>
  <si>
    <t>((9,10+6,70)*2+0,30*6)*3,26</t>
  </si>
  <si>
    <t>(3,00+6,70)*2*3,26</t>
  </si>
  <si>
    <t>-(1,30+0,80)*1,50*3</t>
  </si>
  <si>
    <t>-(2,60+0,30*2+1,00+0,30)*1,50</t>
  </si>
  <si>
    <t>-(2,40*2,40-4,00)*16</t>
  </si>
  <si>
    <t>320</t>
  </si>
  <si>
    <t>784221155</t>
  </si>
  <si>
    <t>Příplatek k cenám 2x maleb za sucha otěruvzdorných za barevnou malbu v odstínu sytém</t>
  </si>
  <si>
    <t>-1856002446</t>
  </si>
  <si>
    <t>"cca 50% z malby stěn"   914,761*0,50</t>
  </si>
  <si>
    <t>786</t>
  </si>
  <si>
    <t>Dokončovací práce - čalounické úpravy</t>
  </si>
  <si>
    <t>321</t>
  </si>
  <si>
    <t>786624111</t>
  </si>
  <si>
    <t>Montáž lamelové žaluzie do oken zdvojených plastových otevíravých, sklápěcích a vyklápěcích</t>
  </si>
  <si>
    <t>-893064849</t>
  </si>
  <si>
    <t xml:space="preserve">  1,20*1,80*2*6</t>
  </si>
  <si>
    <t xml:space="preserve">  1,20*0,60*2*6</t>
  </si>
  <si>
    <t>322</t>
  </si>
  <si>
    <t>6114059</t>
  </si>
  <si>
    <t>žaluzie lamelová vnitřní bílá do plastových oken   ozn.3</t>
  </si>
  <si>
    <t>1703458431</t>
  </si>
  <si>
    <t>323</t>
  </si>
  <si>
    <t>998786102</t>
  </si>
  <si>
    <t>Přesun hmot tonážní pro čalounické úpravy v objektech v do 12 m</t>
  </si>
  <si>
    <t>191094055</t>
  </si>
  <si>
    <t>Práce a dodávky M</t>
  </si>
  <si>
    <t>21-M</t>
  </si>
  <si>
    <t>Elektromontáže - silnoproud</t>
  </si>
  <si>
    <t>E1</t>
  </si>
  <si>
    <t>Rozváděče</t>
  </si>
  <si>
    <t>324</t>
  </si>
  <si>
    <t>Montáž rozváděče RS11.1</t>
  </si>
  <si>
    <t>ks</t>
  </si>
  <si>
    <t>-1113570377</t>
  </si>
  <si>
    <t>325</t>
  </si>
  <si>
    <t>Rozváděč RS11.1</t>
  </si>
  <si>
    <t>-1756505940</t>
  </si>
  <si>
    <t>"D.1.1.2.04"       1</t>
  </si>
  <si>
    <t>326</t>
  </si>
  <si>
    <t xml:space="preserve">Doplnění rozváděče RS11 </t>
  </si>
  <si>
    <t>-356061266</t>
  </si>
  <si>
    <t>"D.1.4.2.01-2"     1</t>
  </si>
  <si>
    <t>327</t>
  </si>
  <si>
    <t>Montáž ochranné přípojnice</t>
  </si>
  <si>
    <t>-1112701733</t>
  </si>
  <si>
    <t>328</t>
  </si>
  <si>
    <t>Ochranná přípojnice</t>
  </si>
  <si>
    <t>1652397634</t>
  </si>
  <si>
    <t>"D.1.4.2.01-2"      1</t>
  </si>
  <si>
    <t>E2</t>
  </si>
  <si>
    <t>Svítidla vč.zdrojů a materiálu na připevnění dle TZ</t>
  </si>
  <si>
    <t>329</t>
  </si>
  <si>
    <t>Montáž svítidel</t>
  </si>
  <si>
    <t>360643581</t>
  </si>
  <si>
    <t>330</t>
  </si>
  <si>
    <t>Svítidlo A - Přisazené mřížkové, bílá, 2x58W dle TZ</t>
  </si>
  <si>
    <t>-66277102</t>
  </si>
  <si>
    <t>"D.1.4.2.01-2</t>
  </si>
  <si>
    <t xml:space="preserve">  2+2</t>
  </si>
  <si>
    <t>331</t>
  </si>
  <si>
    <t>Svítidlo B - Přisazené mřížkové, bílá, 2x36W dle TZ</t>
  </si>
  <si>
    <t>170540309</t>
  </si>
  <si>
    <t xml:space="preserve">  8+8+4+8+8</t>
  </si>
  <si>
    <t>332</t>
  </si>
  <si>
    <t>Svítidlo C - Přisazené asymetrické, 1x58W dle TZ</t>
  </si>
  <si>
    <t>-131848712</t>
  </si>
  <si>
    <t>"D.1.4.2.01-2"     4</t>
  </si>
  <si>
    <t>E3</t>
  </si>
  <si>
    <t>Koncové prvky</t>
  </si>
  <si>
    <t>333</t>
  </si>
  <si>
    <t xml:space="preserve">Montáž vypínače </t>
  </si>
  <si>
    <t>-1903514911</t>
  </si>
  <si>
    <t>334</t>
  </si>
  <si>
    <t>Vypínač č.1 pod omítku, bezšroubové vč.rámečku, bílé</t>
  </si>
  <si>
    <t>-469375082</t>
  </si>
  <si>
    <t>"D.1.4.2.01-2"      18</t>
  </si>
  <si>
    <t>335</t>
  </si>
  <si>
    <t>Montáž zásuvek</t>
  </si>
  <si>
    <t>-1395273199</t>
  </si>
  <si>
    <t>336</t>
  </si>
  <si>
    <t>Zásuvka 230V pod omítku, kompl.</t>
  </si>
  <si>
    <t>2107888975</t>
  </si>
  <si>
    <t>337</t>
  </si>
  <si>
    <t>Montáž krabic</t>
  </si>
  <si>
    <t>1826839248</t>
  </si>
  <si>
    <t>338</t>
  </si>
  <si>
    <t>Krabice přepojovací pod omítku, kompl.</t>
  </si>
  <si>
    <t>1131302280</t>
  </si>
  <si>
    <t xml:space="preserve">  5*3</t>
  </si>
  <si>
    <t>339</t>
  </si>
  <si>
    <t>Krabice přístrojová UNI</t>
  </si>
  <si>
    <t>754499109</t>
  </si>
  <si>
    <t xml:space="preserve">  18+54</t>
  </si>
  <si>
    <t>E4</t>
  </si>
  <si>
    <t>Signalizace imobilního WC</t>
  </si>
  <si>
    <t>340</t>
  </si>
  <si>
    <t>Montáž tlačítek</t>
  </si>
  <si>
    <t>1890600089</t>
  </si>
  <si>
    <t>341</t>
  </si>
  <si>
    <t>Poplachové tlačítko s provázkem, kompl.</t>
  </si>
  <si>
    <t>1853095700</t>
  </si>
  <si>
    <t>"D.1.4.2.Z.2"     1</t>
  </si>
  <si>
    <t>342</t>
  </si>
  <si>
    <t>Odbavovací tlačítko, kompl.</t>
  </si>
  <si>
    <t>-1395467499</t>
  </si>
  <si>
    <t>343</t>
  </si>
  <si>
    <t>Montáž napájecího zdroje</t>
  </si>
  <si>
    <t>-1934806897</t>
  </si>
  <si>
    <t>344</t>
  </si>
  <si>
    <t>Napájecí zdroj do instalační krabice s krytem, kompl.</t>
  </si>
  <si>
    <t>494484330</t>
  </si>
  <si>
    <t>345</t>
  </si>
  <si>
    <t>Montáž signalizačního modulu</t>
  </si>
  <si>
    <t>262618870</t>
  </si>
  <si>
    <t>346</t>
  </si>
  <si>
    <t>Signalizační modul, optická a akustická signalizace do instalační krabice, kompl.</t>
  </si>
  <si>
    <t>-2111066928</t>
  </si>
  <si>
    <t>347</t>
  </si>
  <si>
    <t>277713742</t>
  </si>
  <si>
    <t>348</t>
  </si>
  <si>
    <t>Instalační krabice</t>
  </si>
  <si>
    <t>-772044311</t>
  </si>
  <si>
    <t>"D.1.4.2.Z.2</t>
  </si>
  <si>
    <t xml:space="preserve">  2+1+1</t>
  </si>
  <si>
    <t>349</t>
  </si>
  <si>
    <t>Nastavení a oživení systému</t>
  </si>
  <si>
    <t>-792407383</t>
  </si>
  <si>
    <t>E5</t>
  </si>
  <si>
    <t>Kabely, kabelové trasy</t>
  </si>
  <si>
    <t>350</t>
  </si>
  <si>
    <t xml:space="preserve">Montáž kabelů </t>
  </si>
  <si>
    <t>-484507553</t>
  </si>
  <si>
    <t xml:space="preserve">  15+380+370+15</t>
  </si>
  <si>
    <t>351</t>
  </si>
  <si>
    <t>CYKY 4x10</t>
  </si>
  <si>
    <t>1813950107</t>
  </si>
  <si>
    <t>"D.1.4.2.01-2"     15</t>
  </si>
  <si>
    <t>352</t>
  </si>
  <si>
    <t>CYKY 3x2,5</t>
  </si>
  <si>
    <t>-147871628</t>
  </si>
  <si>
    <t>"D.1.4.2.01-2"     380,00</t>
  </si>
  <si>
    <t>353</t>
  </si>
  <si>
    <t>CYKY 3x1,5</t>
  </si>
  <si>
    <t>998981387</t>
  </si>
  <si>
    <t>"D.1.4.2.01-2"     370,00</t>
  </si>
  <si>
    <t>354</t>
  </si>
  <si>
    <t>CY10 ZŽ</t>
  </si>
  <si>
    <t>436105501</t>
  </si>
  <si>
    <t>"D.1.4.2.01-2"       15</t>
  </si>
  <si>
    <t>355</t>
  </si>
  <si>
    <t>Montáž plastového kanálu</t>
  </si>
  <si>
    <t>-1954442341</t>
  </si>
  <si>
    <t>356</t>
  </si>
  <si>
    <t>Plastový kanál 60x40 vč.kotvení</t>
  </si>
  <si>
    <t>1217447805</t>
  </si>
  <si>
    <t>"D11.4.2.01-2"    15</t>
  </si>
  <si>
    <t>357</t>
  </si>
  <si>
    <t>Montáž plastové lišty</t>
  </si>
  <si>
    <t>1257193969</t>
  </si>
  <si>
    <t>358</t>
  </si>
  <si>
    <t>Plastová lišta do 40x20 vč.kotvení</t>
  </si>
  <si>
    <t>-382847053</t>
  </si>
  <si>
    <t>"D.1.4.2.01-2"      30</t>
  </si>
  <si>
    <t>359</t>
  </si>
  <si>
    <t>Montáž kabelových příchytek</t>
  </si>
  <si>
    <t>1332219961</t>
  </si>
  <si>
    <t>360</t>
  </si>
  <si>
    <t>Plastové kabelové příchytky</t>
  </si>
  <si>
    <t>-1148523045</t>
  </si>
  <si>
    <t xml:space="preserve">  100+60</t>
  </si>
  <si>
    <t>E6</t>
  </si>
  <si>
    <t>Ostatní</t>
  </si>
  <si>
    <t>361</t>
  </si>
  <si>
    <t>Pomocné zednické práce, sekání, drážka, opravy omítek</t>
  </si>
  <si>
    <t>2071798615</t>
  </si>
  <si>
    <t>"D.1.4.2.01-2"      26</t>
  </si>
  <si>
    <t>362</t>
  </si>
  <si>
    <t>Demontáže stávajících rozvodů</t>
  </si>
  <si>
    <t>-218701117</t>
  </si>
  <si>
    <t>"D-1.4.2.01-2"     14</t>
  </si>
  <si>
    <t>363</t>
  </si>
  <si>
    <t>Spojovací a montážní materiál</t>
  </si>
  <si>
    <t>soub.</t>
  </si>
  <si>
    <t>902541926</t>
  </si>
  <si>
    <t>364</t>
  </si>
  <si>
    <t>Doprava</t>
  </si>
  <si>
    <t>2074435773</t>
  </si>
  <si>
    <t>365</t>
  </si>
  <si>
    <t>Revize</t>
  </si>
  <si>
    <t>-1840676490</t>
  </si>
  <si>
    <t>366</t>
  </si>
  <si>
    <t>Odvoz a likvidace odpadu</t>
  </si>
  <si>
    <t>-711692302</t>
  </si>
  <si>
    <t>367</t>
  </si>
  <si>
    <t>Projekt skutečného provedení</t>
  </si>
  <si>
    <t>-678338602</t>
  </si>
  <si>
    <t>211-M</t>
  </si>
  <si>
    <t>Elektromontáže - slaboproud</t>
  </si>
  <si>
    <t>SL1</t>
  </si>
  <si>
    <t>Datové rozvody</t>
  </si>
  <si>
    <t>368</t>
  </si>
  <si>
    <t>Doplnění datového rozváděče RACK1 dle PD   D+M</t>
  </si>
  <si>
    <t>-837950471</t>
  </si>
  <si>
    <t>"D.1.4.2.1.5-7"      1</t>
  </si>
  <si>
    <t>369</t>
  </si>
  <si>
    <t>Kamera AHD 1920*1080, IR přísvit, dle TZ    D+M</t>
  </si>
  <si>
    <t>1226218126</t>
  </si>
  <si>
    <t>"D.1.4.2.1.5-7"     1+1</t>
  </si>
  <si>
    <t>370</t>
  </si>
  <si>
    <t>Datová zásuvka dvojitá Cat.5e    D+M</t>
  </si>
  <si>
    <t>-1182054506</t>
  </si>
  <si>
    <t>"D.1.4.2.1.5-7"      10</t>
  </si>
  <si>
    <t>371</t>
  </si>
  <si>
    <t>Krabice přístrojová UNI    D+M</t>
  </si>
  <si>
    <t>-1940508722</t>
  </si>
  <si>
    <t>"D.1.4.2.1.5-7"       10</t>
  </si>
  <si>
    <t>372</t>
  </si>
  <si>
    <t>Měření kabeláže, měřící protokol</t>
  </si>
  <si>
    <t>-605698747</t>
  </si>
  <si>
    <t>373</t>
  </si>
  <si>
    <t>-2020694276</t>
  </si>
  <si>
    <t>SL3</t>
  </si>
  <si>
    <t>Školní rozhlas</t>
  </si>
  <si>
    <t>374</t>
  </si>
  <si>
    <t>Reproduktor nástěnný SW/100V     D+M</t>
  </si>
  <si>
    <t>627754251</t>
  </si>
  <si>
    <t>"D.1.4.2.1.5-7"      4</t>
  </si>
  <si>
    <t>375</t>
  </si>
  <si>
    <t>Krabice přepojovací pod omítku, kompl.    D+M</t>
  </si>
  <si>
    <t>1013359397</t>
  </si>
  <si>
    <t>"D.1.4.2.1.5-7"     1</t>
  </si>
  <si>
    <t>SL4</t>
  </si>
  <si>
    <t>Kabely</t>
  </si>
  <si>
    <t>376</t>
  </si>
  <si>
    <t>UTP Cat 5e    D+M</t>
  </si>
  <si>
    <t>199490656</t>
  </si>
  <si>
    <t>"D.1.4.2.1.5-7</t>
  </si>
  <si>
    <t xml:space="preserve">  80+140+100+130+110+90+80+80+60+60</t>
  </si>
  <si>
    <t>377</t>
  </si>
  <si>
    <t>CYKYlo 2x1,5    D+M</t>
  </si>
  <si>
    <t>2045484036</t>
  </si>
  <si>
    <t xml:space="preserve">  12+8</t>
  </si>
  <si>
    <t>378</t>
  </si>
  <si>
    <t>Koax + 2x1    D+M</t>
  </si>
  <si>
    <t>-1751363340</t>
  </si>
  <si>
    <t xml:space="preserve">  35+55</t>
  </si>
  <si>
    <t>379</t>
  </si>
  <si>
    <t>Propojovací kabely mezi PC a IT dle použité technologie   D+M</t>
  </si>
  <si>
    <t>sada</t>
  </si>
  <si>
    <t>-1186255535</t>
  </si>
  <si>
    <t>"D.1.4.2.1.5-7"     4</t>
  </si>
  <si>
    <t>380</t>
  </si>
  <si>
    <t>Chránička FX23    D+M</t>
  </si>
  <si>
    <t>-972729091</t>
  </si>
  <si>
    <t xml:space="preserve">  4*4</t>
  </si>
  <si>
    <t>381</t>
  </si>
  <si>
    <t>Chránička FX50    D+M</t>
  </si>
  <si>
    <t>1085049646</t>
  </si>
  <si>
    <t xml:space="preserve">  5*4</t>
  </si>
  <si>
    <t>382</t>
  </si>
  <si>
    <t>Montáž parapetního kanálu</t>
  </si>
  <si>
    <t>-792192920</t>
  </si>
  <si>
    <t>383</t>
  </si>
  <si>
    <t>Kovový parapetní kanál 130*65 0 vč.kotvení</t>
  </si>
  <si>
    <t>-1765286341</t>
  </si>
  <si>
    <t>"D.1.4.2.1.5-7"    7</t>
  </si>
  <si>
    <t>384</t>
  </si>
  <si>
    <t>-1998995518</t>
  </si>
  <si>
    <t>385</t>
  </si>
  <si>
    <t>-1294080291</t>
  </si>
  <si>
    <t xml:space="preserve">  30+5+5+5</t>
  </si>
  <si>
    <t>386</t>
  </si>
  <si>
    <t>-1997641949</t>
  </si>
  <si>
    <t>387</t>
  </si>
  <si>
    <t>420136662</t>
  </si>
  <si>
    <t>"D.1.4.2.1.5-7"      30</t>
  </si>
  <si>
    <t>388</t>
  </si>
  <si>
    <t>-84818434</t>
  </si>
  <si>
    <t>389</t>
  </si>
  <si>
    <t>1525763583</t>
  </si>
  <si>
    <t xml:space="preserve">  100+50</t>
  </si>
  <si>
    <t>390</t>
  </si>
  <si>
    <t>-290489269</t>
  </si>
  <si>
    <t>"D.1.4.2.1.5-7"      22</t>
  </si>
  <si>
    <t>391</t>
  </si>
  <si>
    <t>-1847978583</t>
  </si>
  <si>
    <t>392</t>
  </si>
  <si>
    <t>-1971532617</t>
  </si>
  <si>
    <t>393</t>
  </si>
  <si>
    <t>341721946</t>
  </si>
  <si>
    <t>394</t>
  </si>
  <si>
    <t>1208387874</t>
  </si>
  <si>
    <t>Vedlejší rozpočtové náklady</t>
  </si>
  <si>
    <t>VRN3</t>
  </si>
  <si>
    <t>395</t>
  </si>
  <si>
    <t>030001000</t>
  </si>
  <si>
    <t>Kč</t>
  </si>
  <si>
    <t>1024</t>
  </si>
  <si>
    <t>2003922797</t>
  </si>
  <si>
    <t>VRN6</t>
  </si>
  <si>
    <t>396</t>
  </si>
  <si>
    <t>060001000</t>
  </si>
  <si>
    <t>244760668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</si>
</sst>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2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4" fontId="7" fillId="2" borderId="0" xfId="0" applyNumberFormat="1" applyFont="1" applyFill="1" applyAlignment="1" applyProtection="1">
      <alignment vertical="center"/>
      <protection locked="0"/>
    </xf>
    <xf numFmtId="164" fontId="31" fillId="2" borderId="17" xfId="0" applyNumberFormat="1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 applyProtection="1">
      <alignment horizontal="center" vertical="center"/>
      <protection locked="0"/>
    </xf>
    <xf numFmtId="4" fontId="3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31" fillId="2" borderId="18" xfId="0" applyNumberFormat="1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4" fontId="31" fillId="0" borderId="20" xfId="0" applyNumberFormat="1" applyFont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2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3" xfId="0" applyFon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167" fontId="0" fillId="0" borderId="23" xfId="0" applyNumberFormat="1" applyFont="1" applyBorder="1" applyAlignment="1" applyProtection="1">
      <alignment vertical="center"/>
      <protection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  <protection/>
    </xf>
    <xf numFmtId="49" fontId="35" fillId="0" borderId="23" xfId="0" applyNumberFormat="1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167" fontId="35" fillId="0" borderId="23" xfId="0" applyNumberFormat="1" applyFont="1" applyBorder="1" applyAlignment="1" applyProtection="1">
      <alignment vertical="center"/>
      <protection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0" fillId="2" borderId="23" xfId="0" applyNumberFormat="1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0" fillId="0" borderId="0" xfId="0" applyProtection="1"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/>
    </xf>
    <xf numFmtId="0" fontId="7" fillId="2" borderId="0" xfId="0" applyFont="1" applyFill="1" applyAlignment="1" applyProtection="1">
      <alignment horizontal="left" vertical="center"/>
      <protection locked="0"/>
    </xf>
    <xf numFmtId="4" fontId="25" fillId="0" borderId="0" xfId="0" applyNumberFormat="1" applyFont="1" applyAlignment="1" applyProtection="1">
      <alignment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2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0" fillId="0" borderId="0" xfId="0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7"/>
  <sheetViews>
    <sheetView showGridLines="0" workbookViewId="0" topLeftCell="A97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9" t="s">
        <v>14</v>
      </c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1"/>
      <c r="AQ5" s="21"/>
      <c r="AR5" s="19"/>
      <c r="BE5" s="307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0" t="s">
        <v>17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1"/>
      <c r="AQ6" s="21"/>
      <c r="AR6" s="19"/>
      <c r="BE6" s="308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308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308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8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8"/>
      <c r="BS10" s="16" t="s">
        <v>6</v>
      </c>
    </row>
    <row r="11" spans="2:7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8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8"/>
      <c r="BS12" s="16" t="s">
        <v>6</v>
      </c>
    </row>
    <row r="13" spans="2:7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308"/>
      <c r="BS13" s="16" t="s">
        <v>6</v>
      </c>
    </row>
    <row r="14" spans="2:71" ht="11.25">
      <c r="B14" s="20"/>
      <c r="C14" s="21"/>
      <c r="D14" s="21"/>
      <c r="E14" s="281" t="s">
        <v>29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308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8"/>
      <c r="BS15" s="16" t="s">
        <v>4</v>
      </c>
    </row>
    <row r="16" spans="2:7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8"/>
      <c r="BS16" s="16" t="s">
        <v>4</v>
      </c>
    </row>
    <row r="17" spans="2:7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8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8"/>
      <c r="BS18" s="16" t="s">
        <v>33</v>
      </c>
    </row>
    <row r="19" spans="2:7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8"/>
      <c r="BS19" s="16" t="s">
        <v>33</v>
      </c>
    </row>
    <row r="20" spans="2:71" ht="18.4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8"/>
      <c r="BS20" s="16" t="s">
        <v>32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8"/>
    </row>
    <row r="22" spans="2:57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8"/>
    </row>
    <row r="23" spans="2:57" ht="16.5" customHeight="1">
      <c r="B23" s="20"/>
      <c r="C23" s="21"/>
      <c r="D23" s="21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1"/>
      <c r="AP23" s="21"/>
      <c r="AQ23" s="21"/>
      <c r="AR23" s="19"/>
      <c r="BE23" s="308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8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08"/>
    </row>
    <row r="26" spans="2:57" ht="14.45" customHeight="1">
      <c r="B26" s="20"/>
      <c r="C26" s="21"/>
      <c r="D26" s="33" t="s">
        <v>37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67">
        <f>ROUND(AG57,0)</f>
        <v>0</v>
      </c>
      <c r="AL26" s="268"/>
      <c r="AM26" s="268"/>
      <c r="AN26" s="268"/>
      <c r="AO26" s="268"/>
      <c r="AP26" s="21"/>
      <c r="AQ26" s="21"/>
      <c r="AR26" s="19"/>
      <c r="BE26" s="308"/>
    </row>
    <row r="27" spans="2:57" ht="14.45" customHeight="1">
      <c r="B27" s="20"/>
      <c r="C27" s="21"/>
      <c r="D27" s="33" t="s">
        <v>38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67">
        <f>ROUND(AG60,0)</f>
        <v>0</v>
      </c>
      <c r="AL27" s="267"/>
      <c r="AM27" s="267"/>
      <c r="AN27" s="267"/>
      <c r="AO27" s="267"/>
      <c r="AP27" s="21"/>
      <c r="AQ27" s="21"/>
      <c r="AR27" s="19"/>
      <c r="BE27" s="308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6"/>
      <c r="BE28" s="308"/>
    </row>
    <row r="29" spans="2:57" s="1" customFormat="1" ht="25.9" customHeight="1">
      <c r="B29" s="34"/>
      <c r="C29" s="35"/>
      <c r="D29" s="37" t="s">
        <v>39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69">
        <f>ROUND(AK26+AK27,0)</f>
        <v>0</v>
      </c>
      <c r="AL29" s="270"/>
      <c r="AM29" s="270"/>
      <c r="AN29" s="270"/>
      <c r="AO29" s="270"/>
      <c r="AP29" s="35"/>
      <c r="AQ29" s="35"/>
      <c r="AR29" s="36"/>
      <c r="BE29" s="308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6"/>
      <c r="BE30" s="308"/>
    </row>
    <row r="31" spans="2:57" s="1" customFormat="1" ht="11.25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284" t="s">
        <v>40</v>
      </c>
      <c r="M31" s="284"/>
      <c r="N31" s="284"/>
      <c r="O31" s="284"/>
      <c r="P31" s="284"/>
      <c r="Q31" s="35"/>
      <c r="R31" s="35"/>
      <c r="S31" s="35"/>
      <c r="T31" s="35"/>
      <c r="U31" s="35"/>
      <c r="V31" s="35"/>
      <c r="W31" s="284" t="s">
        <v>41</v>
      </c>
      <c r="X31" s="284"/>
      <c r="Y31" s="284"/>
      <c r="Z31" s="284"/>
      <c r="AA31" s="284"/>
      <c r="AB31" s="284"/>
      <c r="AC31" s="284"/>
      <c r="AD31" s="284"/>
      <c r="AE31" s="284"/>
      <c r="AF31" s="35"/>
      <c r="AG31" s="35"/>
      <c r="AH31" s="35"/>
      <c r="AI31" s="35"/>
      <c r="AJ31" s="35"/>
      <c r="AK31" s="284" t="s">
        <v>42</v>
      </c>
      <c r="AL31" s="284"/>
      <c r="AM31" s="284"/>
      <c r="AN31" s="284"/>
      <c r="AO31" s="284"/>
      <c r="AP31" s="35"/>
      <c r="AQ31" s="35"/>
      <c r="AR31" s="36"/>
      <c r="BE31" s="308"/>
    </row>
    <row r="32" spans="2:57" s="2" customFormat="1" ht="14.45" customHeight="1">
      <c r="B32" s="39"/>
      <c r="C32" s="40"/>
      <c r="D32" s="28" t="s">
        <v>43</v>
      </c>
      <c r="E32" s="40"/>
      <c r="F32" s="28" t="s">
        <v>44</v>
      </c>
      <c r="G32" s="40"/>
      <c r="H32" s="40"/>
      <c r="I32" s="40"/>
      <c r="J32" s="40"/>
      <c r="K32" s="40"/>
      <c r="L32" s="285">
        <v>0.21</v>
      </c>
      <c r="M32" s="266"/>
      <c r="N32" s="266"/>
      <c r="O32" s="266"/>
      <c r="P32" s="266"/>
      <c r="Q32" s="40"/>
      <c r="R32" s="40"/>
      <c r="S32" s="40"/>
      <c r="T32" s="40"/>
      <c r="U32" s="40"/>
      <c r="V32" s="40"/>
      <c r="W32" s="265">
        <f>ROUND(AZ57+SUM(CD60:CD64),0)</f>
        <v>0</v>
      </c>
      <c r="X32" s="266"/>
      <c r="Y32" s="266"/>
      <c r="Z32" s="266"/>
      <c r="AA32" s="266"/>
      <c r="AB32" s="266"/>
      <c r="AC32" s="266"/>
      <c r="AD32" s="266"/>
      <c r="AE32" s="266"/>
      <c r="AF32" s="40"/>
      <c r="AG32" s="40"/>
      <c r="AH32" s="40"/>
      <c r="AI32" s="40"/>
      <c r="AJ32" s="40"/>
      <c r="AK32" s="265">
        <f>ROUND(AV57+SUM(BY60:BY64),0)</f>
        <v>0</v>
      </c>
      <c r="AL32" s="266"/>
      <c r="AM32" s="266"/>
      <c r="AN32" s="266"/>
      <c r="AO32" s="266"/>
      <c r="AP32" s="40"/>
      <c r="AQ32" s="40"/>
      <c r="AR32" s="41"/>
      <c r="BE32" s="308"/>
    </row>
    <row r="33" spans="2:57" s="2" customFormat="1" ht="14.45" customHeight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285">
        <v>0.15</v>
      </c>
      <c r="M33" s="266"/>
      <c r="N33" s="266"/>
      <c r="O33" s="266"/>
      <c r="P33" s="266"/>
      <c r="Q33" s="40"/>
      <c r="R33" s="40"/>
      <c r="S33" s="40"/>
      <c r="T33" s="40"/>
      <c r="U33" s="40"/>
      <c r="V33" s="40"/>
      <c r="W33" s="265">
        <f>ROUND(BA57+SUM(CE60:CE64),0)</f>
        <v>0</v>
      </c>
      <c r="X33" s="266"/>
      <c r="Y33" s="266"/>
      <c r="Z33" s="266"/>
      <c r="AA33" s="266"/>
      <c r="AB33" s="266"/>
      <c r="AC33" s="266"/>
      <c r="AD33" s="266"/>
      <c r="AE33" s="266"/>
      <c r="AF33" s="40"/>
      <c r="AG33" s="40"/>
      <c r="AH33" s="40"/>
      <c r="AI33" s="40"/>
      <c r="AJ33" s="40"/>
      <c r="AK33" s="265">
        <f>ROUND(AW57+SUM(BZ60:BZ64),0)</f>
        <v>0</v>
      </c>
      <c r="AL33" s="266"/>
      <c r="AM33" s="266"/>
      <c r="AN33" s="266"/>
      <c r="AO33" s="266"/>
      <c r="AP33" s="40"/>
      <c r="AQ33" s="40"/>
      <c r="AR33" s="41"/>
      <c r="BE33" s="308"/>
    </row>
    <row r="34" spans="2:57" s="2" customFormat="1" ht="14.45" customHeight="1" hidden="1">
      <c r="B34" s="39"/>
      <c r="C34" s="40"/>
      <c r="D34" s="40"/>
      <c r="E34" s="40"/>
      <c r="F34" s="28" t="s">
        <v>46</v>
      </c>
      <c r="G34" s="40"/>
      <c r="H34" s="40"/>
      <c r="I34" s="40"/>
      <c r="J34" s="40"/>
      <c r="K34" s="40"/>
      <c r="L34" s="285">
        <v>0.21</v>
      </c>
      <c r="M34" s="266"/>
      <c r="N34" s="266"/>
      <c r="O34" s="266"/>
      <c r="P34" s="266"/>
      <c r="Q34" s="40"/>
      <c r="R34" s="40"/>
      <c r="S34" s="40"/>
      <c r="T34" s="40"/>
      <c r="U34" s="40"/>
      <c r="V34" s="40"/>
      <c r="W34" s="265">
        <f>ROUND(BB57+SUM(CF60:CF64),0)</f>
        <v>0</v>
      </c>
      <c r="X34" s="266"/>
      <c r="Y34" s="266"/>
      <c r="Z34" s="266"/>
      <c r="AA34" s="266"/>
      <c r="AB34" s="266"/>
      <c r="AC34" s="266"/>
      <c r="AD34" s="266"/>
      <c r="AE34" s="266"/>
      <c r="AF34" s="40"/>
      <c r="AG34" s="40"/>
      <c r="AH34" s="40"/>
      <c r="AI34" s="40"/>
      <c r="AJ34" s="40"/>
      <c r="AK34" s="265">
        <v>0</v>
      </c>
      <c r="AL34" s="266"/>
      <c r="AM34" s="266"/>
      <c r="AN34" s="266"/>
      <c r="AO34" s="266"/>
      <c r="AP34" s="40"/>
      <c r="AQ34" s="40"/>
      <c r="AR34" s="41"/>
      <c r="BE34" s="308"/>
    </row>
    <row r="35" spans="2:44" s="2" customFormat="1" ht="14.45" customHeight="1" hidden="1">
      <c r="B35" s="39"/>
      <c r="C35" s="40"/>
      <c r="D35" s="40"/>
      <c r="E35" s="40"/>
      <c r="F35" s="28" t="s">
        <v>47</v>
      </c>
      <c r="G35" s="40"/>
      <c r="H35" s="40"/>
      <c r="I35" s="40"/>
      <c r="J35" s="40"/>
      <c r="K35" s="40"/>
      <c r="L35" s="285">
        <v>0.15</v>
      </c>
      <c r="M35" s="266"/>
      <c r="N35" s="266"/>
      <c r="O35" s="266"/>
      <c r="P35" s="266"/>
      <c r="Q35" s="40"/>
      <c r="R35" s="40"/>
      <c r="S35" s="40"/>
      <c r="T35" s="40"/>
      <c r="U35" s="40"/>
      <c r="V35" s="40"/>
      <c r="W35" s="265">
        <f>ROUND(BC57+SUM(CG60:CG64),0)</f>
        <v>0</v>
      </c>
      <c r="X35" s="266"/>
      <c r="Y35" s="266"/>
      <c r="Z35" s="266"/>
      <c r="AA35" s="266"/>
      <c r="AB35" s="266"/>
      <c r="AC35" s="266"/>
      <c r="AD35" s="266"/>
      <c r="AE35" s="266"/>
      <c r="AF35" s="40"/>
      <c r="AG35" s="40"/>
      <c r="AH35" s="40"/>
      <c r="AI35" s="40"/>
      <c r="AJ35" s="40"/>
      <c r="AK35" s="265">
        <v>0</v>
      </c>
      <c r="AL35" s="266"/>
      <c r="AM35" s="266"/>
      <c r="AN35" s="266"/>
      <c r="AO35" s="266"/>
      <c r="AP35" s="40"/>
      <c r="AQ35" s="40"/>
      <c r="AR35" s="41"/>
    </row>
    <row r="36" spans="2:44" s="2" customFormat="1" ht="14.45" customHeight="1" hidden="1">
      <c r="B36" s="39"/>
      <c r="C36" s="40"/>
      <c r="D36" s="40"/>
      <c r="E36" s="40"/>
      <c r="F36" s="28" t="s">
        <v>48</v>
      </c>
      <c r="G36" s="40"/>
      <c r="H36" s="40"/>
      <c r="I36" s="40"/>
      <c r="J36" s="40"/>
      <c r="K36" s="40"/>
      <c r="L36" s="285">
        <v>0</v>
      </c>
      <c r="M36" s="266"/>
      <c r="N36" s="266"/>
      <c r="O36" s="266"/>
      <c r="P36" s="266"/>
      <c r="Q36" s="40"/>
      <c r="R36" s="40"/>
      <c r="S36" s="40"/>
      <c r="T36" s="40"/>
      <c r="U36" s="40"/>
      <c r="V36" s="40"/>
      <c r="W36" s="265">
        <f>ROUND(BD57+SUM(CH60:CH64),0)</f>
        <v>0</v>
      </c>
      <c r="X36" s="266"/>
      <c r="Y36" s="266"/>
      <c r="Z36" s="266"/>
      <c r="AA36" s="266"/>
      <c r="AB36" s="266"/>
      <c r="AC36" s="266"/>
      <c r="AD36" s="266"/>
      <c r="AE36" s="266"/>
      <c r="AF36" s="40"/>
      <c r="AG36" s="40"/>
      <c r="AH36" s="40"/>
      <c r="AI36" s="40"/>
      <c r="AJ36" s="40"/>
      <c r="AK36" s="265">
        <v>0</v>
      </c>
      <c r="AL36" s="266"/>
      <c r="AM36" s="266"/>
      <c r="AN36" s="266"/>
      <c r="AO36" s="266"/>
      <c r="AP36" s="40"/>
      <c r="AQ36" s="40"/>
      <c r="AR36" s="41"/>
    </row>
    <row r="37" spans="2:44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</row>
    <row r="38" spans="2:44" s="1" customFormat="1" ht="25.9" customHeight="1">
      <c r="B38" s="34"/>
      <c r="C38" s="42"/>
      <c r="D38" s="43" t="s">
        <v>49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5" t="s">
        <v>50</v>
      </c>
      <c r="U38" s="44"/>
      <c r="V38" s="44"/>
      <c r="W38" s="44"/>
      <c r="X38" s="263" t="s">
        <v>51</v>
      </c>
      <c r="Y38" s="264"/>
      <c r="Z38" s="264"/>
      <c r="AA38" s="264"/>
      <c r="AB38" s="264"/>
      <c r="AC38" s="44"/>
      <c r="AD38" s="44"/>
      <c r="AE38" s="44"/>
      <c r="AF38" s="44"/>
      <c r="AG38" s="44"/>
      <c r="AH38" s="44"/>
      <c r="AI38" s="44"/>
      <c r="AJ38" s="44"/>
      <c r="AK38" s="271">
        <f>SUM(AK29:AK36)</f>
        <v>0</v>
      </c>
      <c r="AL38" s="264"/>
      <c r="AM38" s="264"/>
      <c r="AN38" s="264"/>
      <c r="AO38" s="272"/>
      <c r="AP38" s="42"/>
      <c r="AQ38" s="42"/>
      <c r="AR38" s="36"/>
    </row>
    <row r="39" spans="2:44" s="1" customFormat="1" ht="6.9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</row>
    <row r="40" spans="2:44" s="1" customFormat="1" ht="6.95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36"/>
    </row>
    <row r="44" spans="2:44" s="1" customFormat="1" ht="6.95" customHeight="1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36"/>
    </row>
    <row r="45" spans="2:44" s="1" customFormat="1" ht="24.95" customHeight="1">
      <c r="B45" s="34"/>
      <c r="C45" s="22" t="s">
        <v>52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6"/>
    </row>
    <row r="46" spans="2:44" s="1" customFormat="1" ht="6.9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6"/>
    </row>
    <row r="47" spans="2:44" s="1" customFormat="1" ht="12" customHeight="1">
      <c r="B47" s="34"/>
      <c r="C47" s="28" t="s">
        <v>13</v>
      </c>
      <c r="D47" s="35"/>
      <c r="E47" s="35"/>
      <c r="F47" s="35"/>
      <c r="G47" s="35"/>
      <c r="H47" s="35"/>
      <c r="I47" s="35"/>
      <c r="J47" s="35"/>
      <c r="K47" s="35"/>
      <c r="L47" s="35" t="str">
        <f>K5</f>
        <v>19-05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6"/>
    </row>
    <row r="48" spans="2:44" s="3" customFormat="1" ht="36.95" customHeight="1">
      <c r="B48" s="50"/>
      <c r="C48" s="51" t="s">
        <v>16</v>
      </c>
      <c r="D48" s="52"/>
      <c r="E48" s="52"/>
      <c r="F48" s="52"/>
      <c r="G48" s="52"/>
      <c r="H48" s="52"/>
      <c r="I48" s="52"/>
      <c r="J48" s="52"/>
      <c r="K48" s="52"/>
      <c r="L48" s="286" t="str">
        <f>K6</f>
        <v>ZŠ SOKOLOVSKÁ - OPTIMALIZACE VYUŽITÍ PROSTORU</v>
      </c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52"/>
      <c r="AQ48" s="52"/>
      <c r="AR48" s="53"/>
    </row>
    <row r="49" spans="2:44" s="1" customFormat="1" ht="6.95" customHeight="1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6"/>
    </row>
    <row r="50" spans="2:44" s="1" customFormat="1" ht="12" customHeight="1">
      <c r="B50" s="34"/>
      <c r="C50" s="28" t="s">
        <v>20</v>
      </c>
      <c r="D50" s="35"/>
      <c r="E50" s="35"/>
      <c r="F50" s="35"/>
      <c r="G50" s="35"/>
      <c r="H50" s="35"/>
      <c r="I50" s="35"/>
      <c r="J50" s="35"/>
      <c r="K50" s="35"/>
      <c r="L50" s="54" t="str">
        <f>IF(K8="","",K8)</f>
        <v>LIBEREC XIII.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22</v>
      </c>
      <c r="AJ50" s="35"/>
      <c r="AK50" s="35"/>
      <c r="AL50" s="35"/>
      <c r="AM50" s="290" t="str">
        <f>IF(AN8="","",AN8)</f>
        <v>21. 1. 2019</v>
      </c>
      <c r="AN50" s="290"/>
      <c r="AO50" s="35"/>
      <c r="AP50" s="35"/>
      <c r="AQ50" s="35"/>
      <c r="AR50" s="36"/>
    </row>
    <row r="51" spans="2:44" s="1" customFormat="1" ht="6.95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6"/>
    </row>
    <row r="52" spans="2:56" s="1" customFormat="1" ht="13.7" customHeight="1">
      <c r="B52" s="34"/>
      <c r="C52" s="28" t="s">
        <v>24</v>
      </c>
      <c r="D52" s="35"/>
      <c r="E52" s="35"/>
      <c r="F52" s="35"/>
      <c r="G52" s="35"/>
      <c r="H52" s="35"/>
      <c r="I52" s="35"/>
      <c r="J52" s="35"/>
      <c r="K52" s="35"/>
      <c r="L52" s="35" t="str">
        <f>IF(E11="","",E11)</f>
        <v>STATUTÁRNÍ MĚSTO LIBEREC, NÁM.Dr.E.BENEŠE 1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28" t="s">
        <v>30</v>
      </c>
      <c r="AJ52" s="35"/>
      <c r="AK52" s="35"/>
      <c r="AL52" s="35"/>
      <c r="AM52" s="288" t="str">
        <f>IF(E17="","",E17)</f>
        <v>ING.JANA HŮLKOVÁ - LIBEREC</v>
      </c>
      <c r="AN52" s="289"/>
      <c r="AO52" s="289"/>
      <c r="AP52" s="289"/>
      <c r="AQ52" s="35"/>
      <c r="AR52" s="36"/>
      <c r="AS52" s="291" t="s">
        <v>53</v>
      </c>
      <c r="AT52" s="292"/>
      <c r="AU52" s="56"/>
      <c r="AV52" s="56"/>
      <c r="AW52" s="56"/>
      <c r="AX52" s="56"/>
      <c r="AY52" s="56"/>
      <c r="AZ52" s="56"/>
      <c r="BA52" s="56"/>
      <c r="BB52" s="56"/>
      <c r="BC52" s="56"/>
      <c r="BD52" s="57"/>
    </row>
    <row r="53" spans="2:56" s="1" customFormat="1" ht="13.7" customHeight="1">
      <c r="B53" s="34"/>
      <c r="C53" s="28" t="s">
        <v>28</v>
      </c>
      <c r="D53" s="35"/>
      <c r="E53" s="35"/>
      <c r="F53" s="35"/>
      <c r="G53" s="35"/>
      <c r="H53" s="35"/>
      <c r="I53" s="35"/>
      <c r="J53" s="35"/>
      <c r="K53" s="35"/>
      <c r="L53" s="35" t="str">
        <f>IF(E14="Vyplň údaj","",E14)</f>
        <v/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28" t="s">
        <v>34</v>
      </c>
      <c r="AJ53" s="35"/>
      <c r="AK53" s="35"/>
      <c r="AL53" s="35"/>
      <c r="AM53" s="288" t="str">
        <f>IF(E20="","",E20)</f>
        <v>J.VYDROVÁ</v>
      </c>
      <c r="AN53" s="289"/>
      <c r="AO53" s="289"/>
      <c r="AP53" s="289"/>
      <c r="AQ53" s="35"/>
      <c r="AR53" s="36"/>
      <c r="AS53" s="293"/>
      <c r="AT53" s="294"/>
      <c r="AU53" s="58"/>
      <c r="AV53" s="58"/>
      <c r="AW53" s="58"/>
      <c r="AX53" s="58"/>
      <c r="AY53" s="58"/>
      <c r="AZ53" s="58"/>
      <c r="BA53" s="58"/>
      <c r="BB53" s="58"/>
      <c r="BC53" s="58"/>
      <c r="BD53" s="59"/>
    </row>
    <row r="54" spans="2:56" s="1" customFormat="1" ht="10.9" customHeight="1"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6"/>
      <c r="AS54" s="295"/>
      <c r="AT54" s="296"/>
      <c r="AU54" s="60"/>
      <c r="AV54" s="60"/>
      <c r="AW54" s="60"/>
      <c r="AX54" s="60"/>
      <c r="AY54" s="60"/>
      <c r="AZ54" s="60"/>
      <c r="BA54" s="60"/>
      <c r="BB54" s="60"/>
      <c r="BC54" s="60"/>
      <c r="BD54" s="61"/>
    </row>
    <row r="55" spans="2:56" s="1" customFormat="1" ht="29.25" customHeight="1">
      <c r="B55" s="34"/>
      <c r="C55" s="297" t="s">
        <v>54</v>
      </c>
      <c r="D55" s="298"/>
      <c r="E55" s="298"/>
      <c r="F55" s="298"/>
      <c r="G55" s="298"/>
      <c r="H55" s="62"/>
      <c r="I55" s="299" t="s">
        <v>55</v>
      </c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300" t="s">
        <v>56</v>
      </c>
      <c r="AH55" s="298"/>
      <c r="AI55" s="298"/>
      <c r="AJ55" s="298"/>
      <c r="AK55" s="298"/>
      <c r="AL55" s="298"/>
      <c r="AM55" s="298"/>
      <c r="AN55" s="299" t="s">
        <v>57</v>
      </c>
      <c r="AO55" s="298"/>
      <c r="AP55" s="301"/>
      <c r="AQ55" s="63" t="s">
        <v>58</v>
      </c>
      <c r="AR55" s="36"/>
      <c r="AS55" s="64" t="s">
        <v>59</v>
      </c>
      <c r="AT55" s="65" t="s">
        <v>60</v>
      </c>
      <c r="AU55" s="65" t="s">
        <v>61</v>
      </c>
      <c r="AV55" s="65" t="s">
        <v>62</v>
      </c>
      <c r="AW55" s="65" t="s">
        <v>63</v>
      </c>
      <c r="AX55" s="65" t="s">
        <v>64</v>
      </c>
      <c r="AY55" s="65" t="s">
        <v>65</v>
      </c>
      <c r="AZ55" s="65" t="s">
        <v>66</v>
      </c>
      <c r="BA55" s="65" t="s">
        <v>67</v>
      </c>
      <c r="BB55" s="65" t="s">
        <v>68</v>
      </c>
      <c r="BC55" s="65" t="s">
        <v>69</v>
      </c>
      <c r="BD55" s="66" t="s">
        <v>70</v>
      </c>
    </row>
    <row r="56" spans="2:56" s="1" customFormat="1" ht="10.9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6"/>
      <c r="AS56" s="67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9"/>
    </row>
    <row r="57" spans="2:90" s="4" customFormat="1" ht="32.45" customHeight="1">
      <c r="B57" s="70"/>
      <c r="C57" s="71" t="s">
        <v>71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305">
        <f>ROUND(AG58,0)</f>
        <v>0</v>
      </c>
      <c r="AH57" s="305"/>
      <c r="AI57" s="305"/>
      <c r="AJ57" s="305"/>
      <c r="AK57" s="305"/>
      <c r="AL57" s="305"/>
      <c r="AM57" s="305"/>
      <c r="AN57" s="277">
        <f>SUM(AG57,AT57)</f>
        <v>0</v>
      </c>
      <c r="AO57" s="277"/>
      <c r="AP57" s="277"/>
      <c r="AQ57" s="74" t="s">
        <v>1</v>
      </c>
      <c r="AR57" s="75"/>
      <c r="AS57" s="76">
        <f>ROUND(AS58,0)</f>
        <v>0</v>
      </c>
      <c r="AT57" s="77">
        <f>ROUND(SUM(AV57:AW57),0)</f>
        <v>0</v>
      </c>
      <c r="AU57" s="78">
        <f>ROUND(AU58,5)</f>
        <v>0</v>
      </c>
      <c r="AV57" s="77">
        <f>ROUND(AZ57*L32,0)</f>
        <v>0</v>
      </c>
      <c r="AW57" s="77">
        <f>ROUND(BA57*L33,0)</f>
        <v>0</v>
      </c>
      <c r="AX57" s="77">
        <f>ROUND(BB57*L32,0)</f>
        <v>0</v>
      </c>
      <c r="AY57" s="77">
        <f>ROUND(BC57*L33,0)</f>
        <v>0</v>
      </c>
      <c r="AZ57" s="77">
        <f>ROUND(AZ58,0)</f>
        <v>0</v>
      </c>
      <c r="BA57" s="77">
        <f>ROUND(BA58,0)</f>
        <v>0</v>
      </c>
      <c r="BB57" s="77">
        <f>ROUND(BB58,0)</f>
        <v>0</v>
      </c>
      <c r="BC57" s="77">
        <f>ROUND(BC58,0)</f>
        <v>0</v>
      </c>
      <c r="BD57" s="79">
        <f>ROUND(BD58,0)</f>
        <v>0</v>
      </c>
      <c r="BS57" s="80" t="s">
        <v>72</v>
      </c>
      <c r="BT57" s="80" t="s">
        <v>73</v>
      </c>
      <c r="BU57" s="81" t="s">
        <v>74</v>
      </c>
      <c r="BV57" s="80" t="s">
        <v>75</v>
      </c>
      <c r="BW57" s="80" t="s">
        <v>5</v>
      </c>
      <c r="BX57" s="80" t="s">
        <v>76</v>
      </c>
      <c r="CL57" s="80" t="s">
        <v>1</v>
      </c>
    </row>
    <row r="58" spans="1:91" s="5" customFormat="1" ht="40.5" customHeight="1">
      <c r="A58" s="82" t="s">
        <v>77</v>
      </c>
      <c r="B58" s="83"/>
      <c r="C58" s="84"/>
      <c r="D58" s="304" t="s">
        <v>78</v>
      </c>
      <c r="E58" s="304"/>
      <c r="F58" s="304"/>
      <c r="G58" s="304"/>
      <c r="H58" s="304"/>
      <c r="I58" s="85"/>
      <c r="J58" s="304" t="s">
        <v>79</v>
      </c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2">
        <f>'SO - OPTIMALIZACE VYUŽITÍ...'!J32</f>
        <v>0</v>
      </c>
      <c r="AH58" s="303"/>
      <c r="AI58" s="303"/>
      <c r="AJ58" s="303"/>
      <c r="AK58" s="303"/>
      <c r="AL58" s="303"/>
      <c r="AM58" s="303"/>
      <c r="AN58" s="302">
        <f>SUM(AG58,AT58)</f>
        <v>0</v>
      </c>
      <c r="AO58" s="303"/>
      <c r="AP58" s="303"/>
      <c r="AQ58" s="86" t="s">
        <v>80</v>
      </c>
      <c r="AR58" s="87"/>
      <c r="AS58" s="88">
        <v>0</v>
      </c>
      <c r="AT58" s="89">
        <f>ROUND(SUM(AV58:AW58),0)</f>
        <v>0</v>
      </c>
      <c r="AU58" s="90">
        <f>'SO - OPTIMALIZACE VYUŽITÍ...'!P140</f>
        <v>0</v>
      </c>
      <c r="AV58" s="89">
        <f>'SO - OPTIMALIZACE VYUŽITÍ...'!J35</f>
        <v>0</v>
      </c>
      <c r="AW58" s="89">
        <f>'SO - OPTIMALIZACE VYUŽITÍ...'!J36</f>
        <v>0</v>
      </c>
      <c r="AX58" s="89">
        <f>'SO - OPTIMALIZACE VYUŽITÍ...'!J37</f>
        <v>0</v>
      </c>
      <c r="AY58" s="89">
        <f>'SO - OPTIMALIZACE VYUŽITÍ...'!J38</f>
        <v>0</v>
      </c>
      <c r="AZ58" s="89">
        <f>'SO - OPTIMALIZACE VYUŽITÍ...'!F35</f>
        <v>0</v>
      </c>
      <c r="BA58" s="89">
        <f>'SO - OPTIMALIZACE VYUŽITÍ...'!F36</f>
        <v>0</v>
      </c>
      <c r="BB58" s="89">
        <f>'SO - OPTIMALIZACE VYUŽITÍ...'!F37</f>
        <v>0</v>
      </c>
      <c r="BC58" s="89">
        <f>'SO - OPTIMALIZACE VYUŽITÍ...'!F38</f>
        <v>0</v>
      </c>
      <c r="BD58" s="91">
        <f>'SO - OPTIMALIZACE VYUŽITÍ...'!F39</f>
        <v>0</v>
      </c>
      <c r="BT58" s="92" t="s">
        <v>33</v>
      </c>
      <c r="BV58" s="92" t="s">
        <v>75</v>
      </c>
      <c r="BW58" s="92" t="s">
        <v>81</v>
      </c>
      <c r="BX58" s="92" t="s">
        <v>5</v>
      </c>
      <c r="CL58" s="92" t="s">
        <v>1</v>
      </c>
      <c r="CM58" s="92" t="s">
        <v>82</v>
      </c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8" s="1" customFormat="1" ht="30" customHeight="1">
      <c r="B60" s="34"/>
      <c r="C60" s="71" t="s">
        <v>83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277">
        <f>ROUND(SUM(AG61:AG64),0)</f>
        <v>0</v>
      </c>
      <c r="AH60" s="277"/>
      <c r="AI60" s="277"/>
      <c r="AJ60" s="277"/>
      <c r="AK60" s="277"/>
      <c r="AL60" s="277"/>
      <c r="AM60" s="277"/>
      <c r="AN60" s="277">
        <f>ROUND(SUM(AN61:AN64),0)</f>
        <v>0</v>
      </c>
      <c r="AO60" s="277"/>
      <c r="AP60" s="277"/>
      <c r="AQ60" s="93"/>
      <c r="AR60" s="36"/>
      <c r="AS60" s="64" t="s">
        <v>84</v>
      </c>
      <c r="AT60" s="65" t="s">
        <v>85</v>
      </c>
      <c r="AU60" s="65" t="s">
        <v>43</v>
      </c>
      <c r="AV60" s="66" t="s">
        <v>60</v>
      </c>
    </row>
    <row r="61" spans="2:89" s="1" customFormat="1" ht="19.9" customHeight="1">
      <c r="B61" s="34"/>
      <c r="C61" s="35"/>
      <c r="D61" s="273" t="s">
        <v>86</v>
      </c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35"/>
      <c r="AD61" s="35"/>
      <c r="AE61" s="35"/>
      <c r="AF61" s="35"/>
      <c r="AG61" s="274">
        <f>ROUND(AG57*AS61,0)</f>
        <v>0</v>
      </c>
      <c r="AH61" s="275"/>
      <c r="AI61" s="275"/>
      <c r="AJ61" s="275"/>
      <c r="AK61" s="275"/>
      <c r="AL61" s="275"/>
      <c r="AM61" s="275"/>
      <c r="AN61" s="275">
        <f>ROUND(AG61+AV61,0)</f>
        <v>0</v>
      </c>
      <c r="AO61" s="275"/>
      <c r="AP61" s="275"/>
      <c r="AQ61" s="35"/>
      <c r="AR61" s="36"/>
      <c r="AS61" s="96">
        <v>0</v>
      </c>
      <c r="AT61" s="97" t="s">
        <v>87</v>
      </c>
      <c r="AU61" s="97" t="s">
        <v>44</v>
      </c>
      <c r="AV61" s="98">
        <f>ROUND(IF(AU61="základní",AG61*L32,IF(AU61="snížená",AG61*L33,0)),0)</f>
        <v>0</v>
      </c>
      <c r="BV61" s="16" t="s">
        <v>88</v>
      </c>
      <c r="BY61" s="99">
        <f>IF(AU61="základní",AV61,0)</f>
        <v>0</v>
      </c>
      <c r="BZ61" s="99">
        <f>IF(AU61="snížená",AV61,0)</f>
        <v>0</v>
      </c>
      <c r="CA61" s="99">
        <v>0</v>
      </c>
      <c r="CB61" s="99">
        <v>0</v>
      </c>
      <c r="CC61" s="99">
        <v>0</v>
      </c>
      <c r="CD61" s="99">
        <f>IF(AU61="základní",AG61,0)</f>
        <v>0</v>
      </c>
      <c r="CE61" s="99">
        <f>IF(AU61="snížená",AG61,0)</f>
        <v>0</v>
      </c>
      <c r="CF61" s="99">
        <f>IF(AU61="zákl. přenesená",AG61,0)</f>
        <v>0</v>
      </c>
      <c r="CG61" s="99">
        <f>IF(AU61="sníž. přenesená",AG61,0)</f>
        <v>0</v>
      </c>
      <c r="CH61" s="99">
        <f>IF(AU61="nulová",AG61,0)</f>
        <v>0</v>
      </c>
      <c r="CI61" s="16">
        <f>IF(AU61="základní",1,IF(AU61="snížená",2,IF(AU61="zákl. přenesená",4,IF(AU61="sníž. přenesená",5,3))))</f>
        <v>1</v>
      </c>
      <c r="CJ61" s="16">
        <f>IF(AT61="stavební čast",1,IF(AT61="investiční čast",2,3))</f>
        <v>1</v>
      </c>
      <c r="CK61" s="16" t="str">
        <f>IF(D61="Vyplň vlastní","","x")</f>
        <v>x</v>
      </c>
    </row>
    <row r="62" spans="2:89" s="1" customFormat="1" ht="19.9" customHeight="1">
      <c r="B62" s="34"/>
      <c r="C62" s="35"/>
      <c r="D62" s="276" t="s">
        <v>89</v>
      </c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35"/>
      <c r="AD62" s="35"/>
      <c r="AE62" s="35"/>
      <c r="AF62" s="35"/>
      <c r="AG62" s="274">
        <f>ROUND(AG57*AS62,0)</f>
        <v>0</v>
      </c>
      <c r="AH62" s="275"/>
      <c r="AI62" s="275"/>
      <c r="AJ62" s="275"/>
      <c r="AK62" s="275"/>
      <c r="AL62" s="275"/>
      <c r="AM62" s="275"/>
      <c r="AN62" s="275">
        <f>ROUND(AG62+AV62,0)</f>
        <v>0</v>
      </c>
      <c r="AO62" s="275"/>
      <c r="AP62" s="275"/>
      <c r="AQ62" s="35"/>
      <c r="AR62" s="36"/>
      <c r="AS62" s="96">
        <v>0</v>
      </c>
      <c r="AT62" s="97" t="s">
        <v>87</v>
      </c>
      <c r="AU62" s="97" t="s">
        <v>44</v>
      </c>
      <c r="AV62" s="98">
        <f>ROUND(IF(AU62="základní",AG62*L32,IF(AU62="snížená",AG62*L33,0)),0)</f>
        <v>0</v>
      </c>
      <c r="BV62" s="16" t="s">
        <v>90</v>
      </c>
      <c r="BY62" s="99">
        <f>IF(AU62="základní",AV62,0)</f>
        <v>0</v>
      </c>
      <c r="BZ62" s="99">
        <f>IF(AU62="snížená",AV62,0)</f>
        <v>0</v>
      </c>
      <c r="CA62" s="99">
        <v>0</v>
      </c>
      <c r="CB62" s="99">
        <v>0</v>
      </c>
      <c r="CC62" s="99">
        <v>0</v>
      </c>
      <c r="CD62" s="99">
        <f>IF(AU62="základní",AG62,0)</f>
        <v>0</v>
      </c>
      <c r="CE62" s="99">
        <f>IF(AU62="snížená",AG62,0)</f>
        <v>0</v>
      </c>
      <c r="CF62" s="99">
        <f>IF(AU62="zákl. přenesená",AG62,0)</f>
        <v>0</v>
      </c>
      <c r="CG62" s="99">
        <f>IF(AU62="sníž. přenesená",AG62,0)</f>
        <v>0</v>
      </c>
      <c r="CH62" s="99">
        <f>IF(AU62="nulová",AG62,0)</f>
        <v>0</v>
      </c>
      <c r="CI62" s="16">
        <f>IF(AU62="základní",1,IF(AU62="snížená",2,IF(AU62="zákl. přenesená",4,IF(AU62="sníž. přenesená",5,3))))</f>
        <v>1</v>
      </c>
      <c r="CJ62" s="16">
        <f>IF(AT62="stavební čast",1,IF(AT62="investiční čast",2,3))</f>
        <v>1</v>
      </c>
      <c r="CK62" s="16" t="str">
        <f>IF(D62="Vyplň vlastní","","x")</f>
        <v/>
      </c>
    </row>
    <row r="63" spans="2:89" s="1" customFormat="1" ht="19.9" customHeight="1">
      <c r="B63" s="34"/>
      <c r="C63" s="35"/>
      <c r="D63" s="276" t="s">
        <v>89</v>
      </c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35"/>
      <c r="AD63" s="35"/>
      <c r="AE63" s="35"/>
      <c r="AF63" s="35"/>
      <c r="AG63" s="274">
        <f>ROUND(AG57*AS63,0)</f>
        <v>0</v>
      </c>
      <c r="AH63" s="275"/>
      <c r="AI63" s="275"/>
      <c r="AJ63" s="275"/>
      <c r="AK63" s="275"/>
      <c r="AL63" s="275"/>
      <c r="AM63" s="275"/>
      <c r="AN63" s="275">
        <f>ROUND(AG63+AV63,0)</f>
        <v>0</v>
      </c>
      <c r="AO63" s="275"/>
      <c r="AP63" s="275"/>
      <c r="AQ63" s="35"/>
      <c r="AR63" s="36"/>
      <c r="AS63" s="96">
        <v>0</v>
      </c>
      <c r="AT63" s="97" t="s">
        <v>87</v>
      </c>
      <c r="AU63" s="97" t="s">
        <v>44</v>
      </c>
      <c r="AV63" s="98">
        <f>ROUND(IF(AU63="základní",AG63*L32,IF(AU63="snížená",AG63*L33,0)),0)</f>
        <v>0</v>
      </c>
      <c r="BV63" s="16" t="s">
        <v>90</v>
      </c>
      <c r="BY63" s="99">
        <f>IF(AU63="základní",AV63,0)</f>
        <v>0</v>
      </c>
      <c r="BZ63" s="99">
        <f>IF(AU63="snížená",AV63,0)</f>
        <v>0</v>
      </c>
      <c r="CA63" s="99">
        <v>0</v>
      </c>
      <c r="CB63" s="99">
        <v>0</v>
      </c>
      <c r="CC63" s="99">
        <v>0</v>
      </c>
      <c r="CD63" s="99">
        <f>IF(AU63="základní",AG63,0)</f>
        <v>0</v>
      </c>
      <c r="CE63" s="99">
        <f>IF(AU63="snížená",AG63,0)</f>
        <v>0</v>
      </c>
      <c r="CF63" s="99">
        <f>IF(AU63="zákl. přenesená",AG63,0)</f>
        <v>0</v>
      </c>
      <c r="CG63" s="99">
        <f>IF(AU63="sníž. přenesená",AG63,0)</f>
        <v>0</v>
      </c>
      <c r="CH63" s="99">
        <f>IF(AU63="nulová",AG63,0)</f>
        <v>0</v>
      </c>
      <c r="CI63" s="16">
        <f>IF(AU63="základní",1,IF(AU63="snížená",2,IF(AU63="zákl. přenesená",4,IF(AU63="sníž. přenesená",5,3))))</f>
        <v>1</v>
      </c>
      <c r="CJ63" s="16">
        <f>IF(AT63="stavební čast",1,IF(AT63="investiční čast",2,3))</f>
        <v>1</v>
      </c>
      <c r="CK63" s="16" t="str">
        <f>IF(D63="Vyplň vlastní","","x")</f>
        <v/>
      </c>
    </row>
    <row r="64" spans="2:89" s="1" customFormat="1" ht="19.9" customHeight="1">
      <c r="B64" s="34"/>
      <c r="C64" s="35"/>
      <c r="D64" s="276" t="s">
        <v>89</v>
      </c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35"/>
      <c r="AD64" s="35"/>
      <c r="AE64" s="35"/>
      <c r="AF64" s="35"/>
      <c r="AG64" s="274">
        <f>ROUND(AG57*AS64,0)</f>
        <v>0</v>
      </c>
      <c r="AH64" s="275"/>
      <c r="AI64" s="275"/>
      <c r="AJ64" s="275"/>
      <c r="AK64" s="275"/>
      <c r="AL64" s="275"/>
      <c r="AM64" s="275"/>
      <c r="AN64" s="275">
        <f>ROUND(AG64+AV64,0)</f>
        <v>0</v>
      </c>
      <c r="AO64" s="275"/>
      <c r="AP64" s="275"/>
      <c r="AQ64" s="35"/>
      <c r="AR64" s="36"/>
      <c r="AS64" s="100">
        <v>0</v>
      </c>
      <c r="AT64" s="101" t="s">
        <v>87</v>
      </c>
      <c r="AU64" s="101" t="s">
        <v>44</v>
      </c>
      <c r="AV64" s="102">
        <f>ROUND(IF(AU64="základní",AG64*L32,IF(AU64="snížená",AG64*L33,0)),0)</f>
        <v>0</v>
      </c>
      <c r="BV64" s="16" t="s">
        <v>90</v>
      </c>
      <c r="BY64" s="99">
        <f>IF(AU64="základní",AV64,0)</f>
        <v>0</v>
      </c>
      <c r="BZ64" s="99">
        <f>IF(AU64="snížená",AV64,0)</f>
        <v>0</v>
      </c>
      <c r="CA64" s="99">
        <v>0</v>
      </c>
      <c r="CB64" s="99">
        <v>0</v>
      </c>
      <c r="CC64" s="99">
        <v>0</v>
      </c>
      <c r="CD64" s="99">
        <f>IF(AU64="základní",AG64,0)</f>
        <v>0</v>
      </c>
      <c r="CE64" s="99">
        <f>IF(AU64="snížená",AG64,0)</f>
        <v>0</v>
      </c>
      <c r="CF64" s="99">
        <f>IF(AU64="zákl. přenesená",AG64,0)</f>
        <v>0</v>
      </c>
      <c r="CG64" s="99">
        <f>IF(AU64="sníž. přenesená",AG64,0)</f>
        <v>0</v>
      </c>
      <c r="CH64" s="99">
        <f>IF(AU64="nulová",AG64,0)</f>
        <v>0</v>
      </c>
      <c r="CI64" s="16">
        <f>IF(AU64="základní",1,IF(AU64="snížená",2,IF(AU64="zákl. přenesená",4,IF(AU64="sníž. přenesená",5,3))))</f>
        <v>1</v>
      </c>
      <c r="CJ64" s="16">
        <f>IF(AT64="stavební čast",1,IF(AT64="investiční čast",2,3))</f>
        <v>1</v>
      </c>
      <c r="CK64" s="16" t="str">
        <f>IF(D64="Vyplň vlastní","","x")</f>
        <v/>
      </c>
    </row>
    <row r="65" spans="2:44" s="1" customFormat="1" ht="10.9" customHeight="1"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6"/>
    </row>
    <row r="66" spans="2:44" s="1" customFormat="1" ht="30" customHeight="1">
      <c r="B66" s="34"/>
      <c r="C66" s="103" t="s">
        <v>91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278">
        <f>ROUND(AG57+AG60,0)</f>
        <v>0</v>
      </c>
      <c r="AH66" s="278"/>
      <c r="AI66" s="278"/>
      <c r="AJ66" s="278"/>
      <c r="AK66" s="278"/>
      <c r="AL66" s="278"/>
      <c r="AM66" s="278"/>
      <c r="AN66" s="278">
        <f>ROUND(AN57+AN60,0)</f>
        <v>0</v>
      </c>
      <c r="AO66" s="278"/>
      <c r="AP66" s="278"/>
      <c r="AQ66" s="104"/>
      <c r="AR66" s="36"/>
    </row>
    <row r="67" spans="2:44" s="1" customFormat="1" ht="6.95" customHeight="1"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36"/>
    </row>
  </sheetData>
  <sheetProtection algorithmName="SHA-512" hashValue="gRvzOr2TDuBtG7EhfAXsV5Sggdsa+6Ahi4Op9xsU6XmPujWpt+o2/acq9kqBU2j7VNC10LyGqXjiXXulv6IcCg==" saltValue="SlP9drva/A0NsdXvYSs4POx8YYQnqtldQQNXQU2yJbfNX/n2bEDs3t8BTgNBsC+kn+ZSxaM7ShwJ5q5UeKPVug==" spinCount="100000" sheet="1" objects="1" scenarios="1" formatColumns="0" formatRows="0"/>
  <mergeCells count="60">
    <mergeCell ref="AR2:BE2"/>
    <mergeCell ref="BE5:BE34"/>
    <mergeCell ref="C55:G55"/>
    <mergeCell ref="I55:AF55"/>
    <mergeCell ref="AG55:AM55"/>
    <mergeCell ref="AN55:AP55"/>
    <mergeCell ref="AN58:AP58"/>
    <mergeCell ref="AG58:AM58"/>
    <mergeCell ref="D58:H58"/>
    <mergeCell ref="J58:AF58"/>
    <mergeCell ref="AG57:AM57"/>
    <mergeCell ref="AN57:AP57"/>
    <mergeCell ref="L48:AO48"/>
    <mergeCell ref="AM53:AP53"/>
    <mergeCell ref="AM50:AN50"/>
    <mergeCell ref="AM52:AP52"/>
    <mergeCell ref="AS52:AT54"/>
    <mergeCell ref="AG60:AM60"/>
    <mergeCell ref="AN60:AP60"/>
    <mergeCell ref="AG66:AM66"/>
    <mergeCell ref="AN66:AP66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D63:AB63"/>
    <mergeCell ref="AG63:AM63"/>
    <mergeCell ref="AN63:AP63"/>
    <mergeCell ref="D64:AB64"/>
    <mergeCell ref="AG64:AM64"/>
    <mergeCell ref="AN64:AP64"/>
    <mergeCell ref="D61:AB61"/>
    <mergeCell ref="AG61:AM61"/>
    <mergeCell ref="AN61:AP61"/>
    <mergeCell ref="D62:AB62"/>
    <mergeCell ref="AG62:AM62"/>
    <mergeCell ref="AN62:AP62"/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</mergeCells>
  <dataValidations count="2">
    <dataValidation type="list" allowBlank="1" showInputMessage="1" showErrorMessage="1" error="Povoleny jsou hodnoty základní, snížená, zákl. přenesená, sníž. přenesená, nulová." sqref="AU60:AU6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60:AT64">
      <formula1>"stavební čast, technologická čast, investiční čast"</formula1>
    </dataValidation>
  </dataValidations>
  <hyperlinks>
    <hyperlink ref="A58" location="'SO - OPTIMALIZACE VYUŽITÍ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49"/>
  <sheetViews>
    <sheetView showGridLines="0" tabSelected="1" workbookViewId="0" topLeftCell="A976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6" t="s">
        <v>81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9"/>
      <c r="AT3" s="16" t="s">
        <v>82</v>
      </c>
    </row>
    <row r="4" spans="2:46" ht="24.95" customHeight="1">
      <c r="B4" s="19"/>
      <c r="D4" s="110" t="s">
        <v>92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1" t="s">
        <v>16</v>
      </c>
      <c r="L6" s="19"/>
    </row>
    <row r="7" spans="2:12" ht="16.5" customHeight="1">
      <c r="B7" s="19"/>
      <c r="E7" s="309" t="str">
        <f>'Rekapitulace stavby'!K6</f>
        <v>ZŠ SOKOLOVSKÁ - OPTIMALIZACE VYUŽITÍ PROSTORU</v>
      </c>
      <c r="F7" s="310"/>
      <c r="G7" s="310"/>
      <c r="H7" s="310"/>
      <c r="L7" s="19"/>
    </row>
    <row r="8" spans="2:12" s="1" customFormat="1" ht="12" customHeight="1">
      <c r="B8" s="36"/>
      <c r="D8" s="111" t="s">
        <v>93</v>
      </c>
      <c r="I8" s="112"/>
      <c r="L8" s="36"/>
    </row>
    <row r="9" spans="2:12" s="1" customFormat="1" ht="36.95" customHeight="1">
      <c r="B9" s="36"/>
      <c r="E9" s="311" t="s">
        <v>94</v>
      </c>
      <c r="F9" s="312"/>
      <c r="G9" s="312"/>
      <c r="H9" s="312"/>
      <c r="I9" s="112"/>
      <c r="L9" s="36"/>
    </row>
    <row r="10" spans="2:12" s="1" customFormat="1" ht="11.25">
      <c r="B10" s="36"/>
      <c r="I10" s="112"/>
      <c r="L10" s="36"/>
    </row>
    <row r="11" spans="2:12" s="1" customFormat="1" ht="12" customHeight="1">
      <c r="B11" s="36"/>
      <c r="D11" s="111" t="s">
        <v>18</v>
      </c>
      <c r="F11" s="16" t="s">
        <v>1</v>
      </c>
      <c r="I11" s="113" t="s">
        <v>19</v>
      </c>
      <c r="J11" s="16" t="s">
        <v>1</v>
      </c>
      <c r="L11" s="36"/>
    </row>
    <row r="12" spans="2:12" s="1" customFormat="1" ht="12" customHeight="1">
      <c r="B12" s="36"/>
      <c r="D12" s="111" t="s">
        <v>20</v>
      </c>
      <c r="F12" s="16" t="s">
        <v>21</v>
      </c>
      <c r="I12" s="113" t="s">
        <v>22</v>
      </c>
      <c r="J12" s="114" t="str">
        <f>'Rekapitulace stavby'!AN8</f>
        <v>21. 1. 2019</v>
      </c>
      <c r="L12" s="36"/>
    </row>
    <row r="13" spans="2:12" s="1" customFormat="1" ht="10.9" customHeight="1">
      <c r="B13" s="36"/>
      <c r="I13" s="112"/>
      <c r="L13" s="36"/>
    </row>
    <row r="14" spans="2:12" s="1" customFormat="1" ht="12" customHeight="1">
      <c r="B14" s="36"/>
      <c r="D14" s="111" t="s">
        <v>24</v>
      </c>
      <c r="I14" s="113" t="s">
        <v>25</v>
      </c>
      <c r="J14" s="16" t="s">
        <v>1</v>
      </c>
      <c r="L14" s="36"/>
    </row>
    <row r="15" spans="2:12" s="1" customFormat="1" ht="18" customHeight="1">
      <c r="B15" s="36"/>
      <c r="E15" s="16" t="s">
        <v>26</v>
      </c>
      <c r="I15" s="113" t="s">
        <v>27</v>
      </c>
      <c r="J15" s="16" t="s">
        <v>1</v>
      </c>
      <c r="L15" s="36"/>
    </row>
    <row r="16" spans="2:12" s="1" customFormat="1" ht="6.95" customHeight="1">
      <c r="B16" s="36"/>
      <c r="I16" s="112"/>
      <c r="L16" s="36"/>
    </row>
    <row r="17" spans="2:12" s="1" customFormat="1" ht="12" customHeight="1">
      <c r="B17" s="36"/>
      <c r="D17" s="111" t="s">
        <v>28</v>
      </c>
      <c r="I17" s="113" t="s">
        <v>25</v>
      </c>
      <c r="J17" s="29" t="str">
        <f>'Rekapitulace stavby'!AN13</f>
        <v>Vyplň údaj</v>
      </c>
      <c r="L17" s="36"/>
    </row>
    <row r="18" spans="2:12" s="1" customFormat="1" ht="18" customHeight="1">
      <c r="B18" s="36"/>
      <c r="E18" s="313" t="str">
        <f>'Rekapitulace stavby'!E14</f>
        <v>Vyplň údaj</v>
      </c>
      <c r="F18" s="314"/>
      <c r="G18" s="314"/>
      <c r="H18" s="314"/>
      <c r="I18" s="113" t="s">
        <v>27</v>
      </c>
      <c r="J18" s="29" t="str">
        <f>'Rekapitulace stavby'!AN14</f>
        <v>Vyplň údaj</v>
      </c>
      <c r="L18" s="36"/>
    </row>
    <row r="19" spans="2:12" s="1" customFormat="1" ht="6.95" customHeight="1">
      <c r="B19" s="36"/>
      <c r="I19" s="112"/>
      <c r="L19" s="36"/>
    </row>
    <row r="20" spans="2:12" s="1" customFormat="1" ht="12" customHeight="1">
      <c r="B20" s="36"/>
      <c r="D20" s="111" t="s">
        <v>30</v>
      </c>
      <c r="I20" s="113" t="s">
        <v>25</v>
      </c>
      <c r="J20" s="16" t="s">
        <v>1</v>
      </c>
      <c r="L20" s="36"/>
    </row>
    <row r="21" spans="2:12" s="1" customFormat="1" ht="18" customHeight="1">
      <c r="B21" s="36"/>
      <c r="E21" s="16" t="s">
        <v>31</v>
      </c>
      <c r="I21" s="113" t="s">
        <v>27</v>
      </c>
      <c r="J21" s="16" t="s">
        <v>1</v>
      </c>
      <c r="L21" s="36"/>
    </row>
    <row r="22" spans="2:12" s="1" customFormat="1" ht="6.95" customHeight="1">
      <c r="B22" s="36"/>
      <c r="I22" s="112"/>
      <c r="L22" s="36"/>
    </row>
    <row r="23" spans="2:12" s="1" customFormat="1" ht="12" customHeight="1">
      <c r="B23" s="36"/>
      <c r="D23" s="111" t="s">
        <v>34</v>
      </c>
      <c r="I23" s="113" t="s">
        <v>25</v>
      </c>
      <c r="J23" s="16" t="s">
        <v>1</v>
      </c>
      <c r="L23" s="36"/>
    </row>
    <row r="24" spans="2:12" s="1" customFormat="1" ht="18" customHeight="1">
      <c r="B24" s="36"/>
      <c r="E24" s="16" t="s">
        <v>35</v>
      </c>
      <c r="I24" s="113" t="s">
        <v>27</v>
      </c>
      <c r="J24" s="16" t="s">
        <v>1</v>
      </c>
      <c r="L24" s="36"/>
    </row>
    <row r="25" spans="2:12" s="1" customFormat="1" ht="6.95" customHeight="1">
      <c r="B25" s="36"/>
      <c r="I25" s="112"/>
      <c r="L25" s="36"/>
    </row>
    <row r="26" spans="2:12" s="1" customFormat="1" ht="12" customHeight="1">
      <c r="B26" s="36"/>
      <c r="D26" s="111" t="s">
        <v>36</v>
      </c>
      <c r="I26" s="112"/>
      <c r="L26" s="36"/>
    </row>
    <row r="27" spans="2:12" s="6" customFormat="1" ht="16.5" customHeight="1">
      <c r="B27" s="115"/>
      <c r="E27" s="315" t="s">
        <v>1</v>
      </c>
      <c r="F27" s="315"/>
      <c r="G27" s="315"/>
      <c r="H27" s="315"/>
      <c r="I27" s="116"/>
      <c r="L27" s="115"/>
    </row>
    <row r="28" spans="2:12" s="1" customFormat="1" ht="6.95" customHeight="1">
      <c r="B28" s="36"/>
      <c r="I28" s="112"/>
      <c r="L28" s="36"/>
    </row>
    <row r="29" spans="2:12" s="1" customFormat="1" ht="6.95" customHeight="1">
      <c r="B29" s="36"/>
      <c r="D29" s="56"/>
      <c r="E29" s="56"/>
      <c r="F29" s="56"/>
      <c r="G29" s="56"/>
      <c r="H29" s="56"/>
      <c r="I29" s="117"/>
      <c r="J29" s="56"/>
      <c r="K29" s="56"/>
      <c r="L29" s="36"/>
    </row>
    <row r="30" spans="2:12" s="1" customFormat="1" ht="14.45" customHeight="1">
      <c r="B30" s="36"/>
      <c r="D30" s="118" t="s">
        <v>95</v>
      </c>
      <c r="I30" s="112"/>
      <c r="J30" s="119">
        <f>J61</f>
        <v>0</v>
      </c>
      <c r="L30" s="36"/>
    </row>
    <row r="31" spans="2:12" s="1" customFormat="1" ht="14.45" customHeight="1">
      <c r="B31" s="36"/>
      <c r="D31" s="120" t="s">
        <v>86</v>
      </c>
      <c r="I31" s="112"/>
      <c r="J31" s="119">
        <f>J113</f>
        <v>0</v>
      </c>
      <c r="L31" s="36"/>
    </row>
    <row r="32" spans="2:12" s="1" customFormat="1" ht="25.35" customHeight="1">
      <c r="B32" s="36"/>
      <c r="D32" s="121" t="s">
        <v>39</v>
      </c>
      <c r="I32" s="112"/>
      <c r="J32" s="122">
        <f>ROUND(J30+J31,0)</f>
        <v>0</v>
      </c>
      <c r="L32" s="36"/>
    </row>
    <row r="33" spans="2:12" s="1" customFormat="1" ht="6.95" customHeight="1">
      <c r="B33" s="36"/>
      <c r="D33" s="56"/>
      <c r="E33" s="56"/>
      <c r="F33" s="56"/>
      <c r="G33" s="56"/>
      <c r="H33" s="56"/>
      <c r="I33" s="117"/>
      <c r="J33" s="56"/>
      <c r="K33" s="56"/>
      <c r="L33" s="36"/>
    </row>
    <row r="34" spans="2:12" s="1" customFormat="1" ht="14.45" customHeight="1">
      <c r="B34" s="36"/>
      <c r="F34" s="123" t="s">
        <v>41</v>
      </c>
      <c r="I34" s="124" t="s">
        <v>40</v>
      </c>
      <c r="J34" s="123" t="s">
        <v>42</v>
      </c>
      <c r="L34" s="36"/>
    </row>
    <row r="35" spans="2:12" s="1" customFormat="1" ht="14.45" customHeight="1">
      <c r="B35" s="36"/>
      <c r="D35" s="111" t="s">
        <v>43</v>
      </c>
      <c r="E35" s="111" t="s">
        <v>44</v>
      </c>
      <c r="F35" s="125">
        <f>ROUND((SUM(BE113:BE120)+SUM(BE140:BE1348)),0)</f>
        <v>0</v>
      </c>
      <c r="I35" s="126">
        <v>0.21</v>
      </c>
      <c r="J35" s="125">
        <f>ROUND(((SUM(BE113:BE120)+SUM(BE140:BE1348))*I35),0)</f>
        <v>0</v>
      </c>
      <c r="L35" s="36"/>
    </row>
    <row r="36" spans="2:12" s="1" customFormat="1" ht="14.45" customHeight="1">
      <c r="B36" s="36"/>
      <c r="E36" s="111" t="s">
        <v>45</v>
      </c>
      <c r="F36" s="125">
        <f>ROUND((SUM(BF113:BF120)+SUM(BF140:BF1348)),0)</f>
        <v>0</v>
      </c>
      <c r="I36" s="126">
        <v>0.15</v>
      </c>
      <c r="J36" s="125">
        <f>ROUND(((SUM(BF113:BF120)+SUM(BF140:BF1348))*I36),0)</f>
        <v>0</v>
      </c>
      <c r="L36" s="36"/>
    </row>
    <row r="37" spans="2:12" s="1" customFormat="1" ht="14.45" customHeight="1" hidden="1">
      <c r="B37" s="36"/>
      <c r="E37" s="111" t="s">
        <v>46</v>
      </c>
      <c r="F37" s="125">
        <f>ROUND((SUM(BG113:BG120)+SUM(BG140:BG1348)),0)</f>
        <v>0</v>
      </c>
      <c r="I37" s="126">
        <v>0.21</v>
      </c>
      <c r="J37" s="125">
        <f>0</f>
        <v>0</v>
      </c>
      <c r="L37" s="36"/>
    </row>
    <row r="38" spans="2:12" s="1" customFormat="1" ht="14.45" customHeight="1" hidden="1">
      <c r="B38" s="36"/>
      <c r="E38" s="111" t="s">
        <v>47</v>
      </c>
      <c r="F38" s="125">
        <f>ROUND((SUM(BH113:BH120)+SUM(BH140:BH1348)),0)</f>
        <v>0</v>
      </c>
      <c r="I38" s="126">
        <v>0.15</v>
      </c>
      <c r="J38" s="125">
        <f>0</f>
        <v>0</v>
      </c>
      <c r="L38" s="36"/>
    </row>
    <row r="39" spans="2:12" s="1" customFormat="1" ht="14.45" customHeight="1" hidden="1">
      <c r="B39" s="36"/>
      <c r="E39" s="111" t="s">
        <v>48</v>
      </c>
      <c r="F39" s="125">
        <f>ROUND((SUM(BI113:BI120)+SUM(BI140:BI1348)),0)</f>
        <v>0</v>
      </c>
      <c r="I39" s="126">
        <v>0</v>
      </c>
      <c r="J39" s="125">
        <f>0</f>
        <v>0</v>
      </c>
      <c r="L39" s="36"/>
    </row>
    <row r="40" spans="2:12" s="1" customFormat="1" ht="6.95" customHeight="1">
      <c r="B40" s="36"/>
      <c r="I40" s="112"/>
      <c r="L40" s="36"/>
    </row>
    <row r="41" spans="2:12" s="1" customFormat="1" ht="25.35" customHeight="1">
      <c r="B41" s="36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32"/>
      <c r="J41" s="133">
        <f>SUM(J32:J39)</f>
        <v>0</v>
      </c>
      <c r="K41" s="134"/>
      <c r="L41" s="36"/>
    </row>
    <row r="42" spans="2:12" s="1" customFormat="1" ht="14.45" customHeight="1">
      <c r="B42" s="135"/>
      <c r="C42" s="136"/>
      <c r="D42" s="136"/>
      <c r="E42" s="136"/>
      <c r="F42" s="136"/>
      <c r="G42" s="136"/>
      <c r="H42" s="136"/>
      <c r="I42" s="137"/>
      <c r="J42" s="136"/>
      <c r="K42" s="136"/>
      <c r="L42" s="36"/>
    </row>
    <row r="46" spans="2:12" s="1" customFormat="1" ht="6.95" customHeight="1">
      <c r="B46" s="138"/>
      <c r="C46" s="139"/>
      <c r="D46" s="139"/>
      <c r="E46" s="139"/>
      <c r="F46" s="139"/>
      <c r="G46" s="139"/>
      <c r="H46" s="139"/>
      <c r="I46" s="140"/>
      <c r="J46" s="139"/>
      <c r="K46" s="139"/>
      <c r="L46" s="36"/>
    </row>
    <row r="47" spans="2:12" s="1" customFormat="1" ht="24.95" customHeight="1">
      <c r="B47" s="34"/>
      <c r="C47" s="22" t="s">
        <v>96</v>
      </c>
      <c r="D47" s="35"/>
      <c r="E47" s="35"/>
      <c r="F47" s="35"/>
      <c r="G47" s="35"/>
      <c r="H47" s="35"/>
      <c r="I47" s="112"/>
      <c r="J47" s="35"/>
      <c r="K47" s="35"/>
      <c r="L47" s="36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12"/>
      <c r="J48" s="35"/>
      <c r="K48" s="35"/>
      <c r="L48" s="36"/>
    </row>
    <row r="49" spans="2:12" s="1" customFormat="1" ht="12" customHeight="1">
      <c r="B49" s="34"/>
      <c r="C49" s="28" t="s">
        <v>16</v>
      </c>
      <c r="D49" s="35"/>
      <c r="E49" s="35"/>
      <c r="F49" s="35"/>
      <c r="G49" s="35"/>
      <c r="H49" s="35"/>
      <c r="I49" s="112"/>
      <c r="J49" s="35"/>
      <c r="K49" s="35"/>
      <c r="L49" s="36"/>
    </row>
    <row r="50" spans="2:12" s="1" customFormat="1" ht="16.5" customHeight="1">
      <c r="B50" s="34"/>
      <c r="C50" s="35"/>
      <c r="D50" s="35"/>
      <c r="E50" s="316" t="str">
        <f>E7</f>
        <v>ZŠ SOKOLOVSKÁ - OPTIMALIZACE VYUŽITÍ PROSTORU</v>
      </c>
      <c r="F50" s="317"/>
      <c r="G50" s="317"/>
      <c r="H50" s="317"/>
      <c r="I50" s="112"/>
      <c r="J50" s="35"/>
      <c r="K50" s="35"/>
      <c r="L50" s="36"/>
    </row>
    <row r="51" spans="2:12" s="1" customFormat="1" ht="12" customHeight="1">
      <c r="B51" s="34"/>
      <c r="C51" s="28" t="s">
        <v>93</v>
      </c>
      <c r="D51" s="35"/>
      <c r="E51" s="35"/>
      <c r="F51" s="35"/>
      <c r="G51" s="35"/>
      <c r="H51" s="35"/>
      <c r="I51" s="112"/>
      <c r="J51" s="35"/>
      <c r="K51" s="35"/>
      <c r="L51" s="36"/>
    </row>
    <row r="52" spans="2:12" s="1" customFormat="1" ht="16.5" customHeight="1">
      <c r="B52" s="34"/>
      <c r="C52" s="35"/>
      <c r="D52" s="35"/>
      <c r="E52" s="286" t="str">
        <f>E9</f>
        <v>SO - OPTIMALIZACE VYUŽITÍ PROSTORU V OBJEKTU ZŠ (BEZ KMENOVÉ UČEBNY A VÝTAHU)</v>
      </c>
      <c r="F52" s="289"/>
      <c r="G52" s="289"/>
      <c r="H52" s="289"/>
      <c r="I52" s="112"/>
      <c r="J52" s="35"/>
      <c r="K52" s="35"/>
      <c r="L52" s="36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12"/>
      <c r="J53" s="35"/>
      <c r="K53" s="35"/>
      <c r="L53" s="36"/>
    </row>
    <row r="54" spans="2:12" s="1" customFormat="1" ht="12" customHeight="1">
      <c r="B54" s="34"/>
      <c r="C54" s="28" t="s">
        <v>20</v>
      </c>
      <c r="D54" s="35"/>
      <c r="E54" s="35"/>
      <c r="F54" s="26" t="str">
        <f>F12</f>
        <v>LIBEREC XIII.</v>
      </c>
      <c r="G54" s="35"/>
      <c r="H54" s="35"/>
      <c r="I54" s="113" t="s">
        <v>22</v>
      </c>
      <c r="J54" s="55" t="str">
        <f>IF(J12="","",J12)</f>
        <v>21. 1. 2019</v>
      </c>
      <c r="K54" s="35"/>
      <c r="L54" s="36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12"/>
      <c r="J55" s="35"/>
      <c r="K55" s="35"/>
      <c r="L55" s="36"/>
    </row>
    <row r="56" spans="2:12" s="1" customFormat="1" ht="24.95" customHeight="1">
      <c r="B56" s="34"/>
      <c r="C56" s="28" t="s">
        <v>24</v>
      </c>
      <c r="D56" s="35"/>
      <c r="E56" s="35"/>
      <c r="F56" s="26" t="str">
        <f>E15</f>
        <v>STATUTÁRNÍ MĚSTO LIBEREC, NÁM.Dr.E.BENEŠE 1</v>
      </c>
      <c r="G56" s="35"/>
      <c r="H56" s="35"/>
      <c r="I56" s="113" t="s">
        <v>30</v>
      </c>
      <c r="J56" s="31" t="str">
        <f>E21</f>
        <v>ING.JANA HŮLKOVÁ - LIBEREC</v>
      </c>
      <c r="K56" s="35"/>
      <c r="L56" s="36"/>
    </row>
    <row r="57" spans="2:12" s="1" customFormat="1" ht="13.7" customHeight="1">
      <c r="B57" s="34"/>
      <c r="C57" s="28" t="s">
        <v>28</v>
      </c>
      <c r="D57" s="35"/>
      <c r="E57" s="35"/>
      <c r="F57" s="26" t="str">
        <f>IF(E18="","",E18)</f>
        <v>Vyplň údaj</v>
      </c>
      <c r="G57" s="35"/>
      <c r="H57" s="35"/>
      <c r="I57" s="113" t="s">
        <v>34</v>
      </c>
      <c r="J57" s="31" t="str">
        <f>E24</f>
        <v>J.VYDROVÁ</v>
      </c>
      <c r="K57" s="35"/>
      <c r="L57" s="36"/>
    </row>
    <row r="58" spans="2:12" s="1" customFormat="1" ht="10.35" customHeight="1">
      <c r="B58" s="34"/>
      <c r="C58" s="35"/>
      <c r="D58" s="35"/>
      <c r="E58" s="35"/>
      <c r="F58" s="35"/>
      <c r="G58" s="35"/>
      <c r="H58" s="35"/>
      <c r="I58" s="112"/>
      <c r="J58" s="35"/>
      <c r="K58" s="35"/>
      <c r="L58" s="36"/>
    </row>
    <row r="59" spans="2:12" s="1" customFormat="1" ht="29.25" customHeight="1">
      <c r="B59" s="34"/>
      <c r="C59" s="141" t="s">
        <v>97</v>
      </c>
      <c r="D59" s="104"/>
      <c r="E59" s="104"/>
      <c r="F59" s="104"/>
      <c r="G59" s="104"/>
      <c r="H59" s="104"/>
      <c r="I59" s="142"/>
      <c r="J59" s="143" t="s">
        <v>98</v>
      </c>
      <c r="K59" s="104"/>
      <c r="L59" s="36"/>
    </row>
    <row r="60" spans="2:12" s="1" customFormat="1" ht="10.35" customHeight="1">
      <c r="B60" s="34"/>
      <c r="C60" s="35"/>
      <c r="D60" s="35"/>
      <c r="E60" s="35"/>
      <c r="F60" s="35"/>
      <c r="G60" s="35"/>
      <c r="H60" s="35"/>
      <c r="I60" s="112"/>
      <c r="J60" s="35"/>
      <c r="K60" s="35"/>
      <c r="L60" s="36"/>
    </row>
    <row r="61" spans="2:47" s="1" customFormat="1" ht="22.9" customHeight="1">
      <c r="B61" s="34"/>
      <c r="C61" s="144" t="s">
        <v>99</v>
      </c>
      <c r="D61" s="35"/>
      <c r="E61" s="35"/>
      <c r="F61" s="35"/>
      <c r="G61" s="35"/>
      <c r="H61" s="35"/>
      <c r="I61" s="112"/>
      <c r="J61" s="73">
        <f>J140</f>
        <v>0</v>
      </c>
      <c r="K61" s="35"/>
      <c r="L61" s="36"/>
      <c r="AU61" s="16" t="s">
        <v>100</v>
      </c>
    </row>
    <row r="62" spans="2:12" s="7" customFormat="1" ht="24.95" customHeight="1">
      <c r="B62" s="145"/>
      <c r="C62" s="146"/>
      <c r="D62" s="147" t="s">
        <v>101</v>
      </c>
      <c r="E62" s="148"/>
      <c r="F62" s="148"/>
      <c r="G62" s="148"/>
      <c r="H62" s="148"/>
      <c r="I62" s="149"/>
      <c r="J62" s="150">
        <f>J141</f>
        <v>0</v>
      </c>
      <c r="K62" s="146"/>
      <c r="L62" s="151"/>
    </row>
    <row r="63" spans="2:12" s="8" customFormat="1" ht="19.9" customHeight="1">
      <c r="B63" s="152"/>
      <c r="C63" s="153"/>
      <c r="D63" s="154" t="s">
        <v>102</v>
      </c>
      <c r="E63" s="155"/>
      <c r="F63" s="155"/>
      <c r="G63" s="155"/>
      <c r="H63" s="155"/>
      <c r="I63" s="156"/>
      <c r="J63" s="157">
        <f>J142</f>
        <v>0</v>
      </c>
      <c r="K63" s="153"/>
      <c r="L63" s="158"/>
    </row>
    <row r="64" spans="2:12" s="8" customFormat="1" ht="19.9" customHeight="1">
      <c r="B64" s="152"/>
      <c r="C64" s="153"/>
      <c r="D64" s="154" t="s">
        <v>103</v>
      </c>
      <c r="E64" s="155"/>
      <c r="F64" s="155"/>
      <c r="G64" s="155"/>
      <c r="H64" s="155"/>
      <c r="I64" s="156"/>
      <c r="J64" s="157">
        <f>J182</f>
        <v>0</v>
      </c>
      <c r="K64" s="153"/>
      <c r="L64" s="158"/>
    </row>
    <row r="65" spans="2:12" s="8" customFormat="1" ht="19.9" customHeight="1">
      <c r="B65" s="152"/>
      <c r="C65" s="153"/>
      <c r="D65" s="154" t="s">
        <v>104</v>
      </c>
      <c r="E65" s="155"/>
      <c r="F65" s="155"/>
      <c r="G65" s="155"/>
      <c r="H65" s="155"/>
      <c r="I65" s="156"/>
      <c r="J65" s="157">
        <f>J220</f>
        <v>0</v>
      </c>
      <c r="K65" s="153"/>
      <c r="L65" s="158"/>
    </row>
    <row r="66" spans="2:12" s="8" customFormat="1" ht="19.9" customHeight="1">
      <c r="B66" s="152"/>
      <c r="C66" s="153"/>
      <c r="D66" s="154" t="s">
        <v>105</v>
      </c>
      <c r="E66" s="155"/>
      <c r="F66" s="155"/>
      <c r="G66" s="155"/>
      <c r="H66" s="155"/>
      <c r="I66" s="156"/>
      <c r="J66" s="157">
        <f>J236</f>
        <v>0</v>
      </c>
      <c r="K66" s="153"/>
      <c r="L66" s="158"/>
    </row>
    <row r="67" spans="2:12" s="8" customFormat="1" ht="19.9" customHeight="1">
      <c r="B67" s="152"/>
      <c r="C67" s="153"/>
      <c r="D67" s="154" t="s">
        <v>106</v>
      </c>
      <c r="E67" s="155"/>
      <c r="F67" s="155"/>
      <c r="G67" s="155"/>
      <c r="H67" s="155"/>
      <c r="I67" s="156"/>
      <c r="J67" s="157">
        <f>J297</f>
        <v>0</v>
      </c>
      <c r="K67" s="153"/>
      <c r="L67" s="158"/>
    </row>
    <row r="68" spans="2:12" s="8" customFormat="1" ht="19.9" customHeight="1">
      <c r="B68" s="152"/>
      <c r="C68" s="153"/>
      <c r="D68" s="154" t="s">
        <v>107</v>
      </c>
      <c r="E68" s="155"/>
      <c r="F68" s="155"/>
      <c r="G68" s="155"/>
      <c r="H68" s="155"/>
      <c r="I68" s="156"/>
      <c r="J68" s="157">
        <f>J304</f>
        <v>0</v>
      </c>
      <c r="K68" s="153"/>
      <c r="L68" s="158"/>
    </row>
    <row r="69" spans="2:12" s="8" customFormat="1" ht="19.9" customHeight="1">
      <c r="B69" s="152"/>
      <c r="C69" s="153"/>
      <c r="D69" s="154" t="s">
        <v>108</v>
      </c>
      <c r="E69" s="155"/>
      <c r="F69" s="155"/>
      <c r="G69" s="155"/>
      <c r="H69" s="155"/>
      <c r="I69" s="156"/>
      <c r="J69" s="157">
        <f>J362</f>
        <v>0</v>
      </c>
      <c r="K69" s="153"/>
      <c r="L69" s="158"/>
    </row>
    <row r="70" spans="2:12" s="8" customFormat="1" ht="19.9" customHeight="1">
      <c r="B70" s="152"/>
      <c r="C70" s="153"/>
      <c r="D70" s="154" t="s">
        <v>109</v>
      </c>
      <c r="E70" s="155"/>
      <c r="F70" s="155"/>
      <c r="G70" s="155"/>
      <c r="H70" s="155"/>
      <c r="I70" s="156"/>
      <c r="J70" s="157">
        <f>J539</f>
        <v>0</v>
      </c>
      <c r="K70" s="153"/>
      <c r="L70" s="158"/>
    </row>
    <row r="71" spans="2:12" s="8" customFormat="1" ht="19.9" customHeight="1">
      <c r="B71" s="152"/>
      <c r="C71" s="153"/>
      <c r="D71" s="154" t="s">
        <v>110</v>
      </c>
      <c r="E71" s="155"/>
      <c r="F71" s="155"/>
      <c r="G71" s="155"/>
      <c r="H71" s="155"/>
      <c r="I71" s="156"/>
      <c r="J71" s="157">
        <f>J608</f>
        <v>0</v>
      </c>
      <c r="K71" s="153"/>
      <c r="L71" s="158"/>
    </row>
    <row r="72" spans="2:12" s="8" customFormat="1" ht="19.9" customHeight="1">
      <c r="B72" s="152"/>
      <c r="C72" s="153"/>
      <c r="D72" s="154" t="s">
        <v>111</v>
      </c>
      <c r="E72" s="155"/>
      <c r="F72" s="155"/>
      <c r="G72" s="155"/>
      <c r="H72" s="155"/>
      <c r="I72" s="156"/>
      <c r="J72" s="157">
        <f>J783</f>
        <v>0</v>
      </c>
      <c r="K72" s="153"/>
      <c r="L72" s="158"/>
    </row>
    <row r="73" spans="2:12" s="7" customFormat="1" ht="24.95" customHeight="1">
      <c r="B73" s="145"/>
      <c r="C73" s="146"/>
      <c r="D73" s="147" t="s">
        <v>112</v>
      </c>
      <c r="E73" s="148"/>
      <c r="F73" s="148"/>
      <c r="G73" s="148"/>
      <c r="H73" s="148"/>
      <c r="I73" s="149"/>
      <c r="J73" s="150">
        <f>J785</f>
        <v>0</v>
      </c>
      <c r="K73" s="146"/>
      <c r="L73" s="151"/>
    </row>
    <row r="74" spans="2:12" s="8" customFormat="1" ht="19.9" customHeight="1">
      <c r="B74" s="152"/>
      <c r="C74" s="153"/>
      <c r="D74" s="154" t="s">
        <v>113</v>
      </c>
      <c r="E74" s="155"/>
      <c r="F74" s="155"/>
      <c r="G74" s="155"/>
      <c r="H74" s="155"/>
      <c r="I74" s="156"/>
      <c r="J74" s="157">
        <f>J786</f>
        <v>0</v>
      </c>
      <c r="K74" s="153"/>
      <c r="L74" s="158"/>
    </row>
    <row r="75" spans="2:12" s="8" customFormat="1" ht="19.9" customHeight="1">
      <c r="B75" s="152"/>
      <c r="C75" s="153"/>
      <c r="D75" s="154" t="s">
        <v>114</v>
      </c>
      <c r="E75" s="155"/>
      <c r="F75" s="155"/>
      <c r="G75" s="155"/>
      <c r="H75" s="155"/>
      <c r="I75" s="156"/>
      <c r="J75" s="157">
        <f>J812</f>
        <v>0</v>
      </c>
      <c r="K75" s="153"/>
      <c r="L75" s="158"/>
    </row>
    <row r="76" spans="2:12" s="8" customFormat="1" ht="19.9" customHeight="1">
      <c r="B76" s="152"/>
      <c r="C76" s="153"/>
      <c r="D76" s="154" t="s">
        <v>115</v>
      </c>
      <c r="E76" s="155"/>
      <c r="F76" s="155"/>
      <c r="G76" s="155"/>
      <c r="H76" s="155"/>
      <c r="I76" s="156"/>
      <c r="J76" s="157">
        <f>J819</f>
        <v>0</v>
      </c>
      <c r="K76" s="153"/>
      <c r="L76" s="158"/>
    </row>
    <row r="77" spans="2:12" s="8" customFormat="1" ht="19.9" customHeight="1">
      <c r="B77" s="152"/>
      <c r="C77" s="153"/>
      <c r="D77" s="154" t="s">
        <v>116</v>
      </c>
      <c r="E77" s="155"/>
      <c r="F77" s="155"/>
      <c r="G77" s="155"/>
      <c r="H77" s="155"/>
      <c r="I77" s="156"/>
      <c r="J77" s="157">
        <f>J836</f>
        <v>0</v>
      </c>
      <c r="K77" s="153"/>
      <c r="L77" s="158"/>
    </row>
    <row r="78" spans="2:12" s="8" customFormat="1" ht="19.9" customHeight="1">
      <c r="B78" s="152"/>
      <c r="C78" s="153"/>
      <c r="D78" s="154" t="s">
        <v>117</v>
      </c>
      <c r="E78" s="155"/>
      <c r="F78" s="155"/>
      <c r="G78" s="155"/>
      <c r="H78" s="155"/>
      <c r="I78" s="156"/>
      <c r="J78" s="157">
        <f>J862</f>
        <v>0</v>
      </c>
      <c r="K78" s="153"/>
      <c r="L78" s="158"/>
    </row>
    <row r="79" spans="2:12" s="8" customFormat="1" ht="19.9" customHeight="1">
      <c r="B79" s="152"/>
      <c r="C79" s="153"/>
      <c r="D79" s="154" t="s">
        <v>118</v>
      </c>
      <c r="E79" s="155"/>
      <c r="F79" s="155"/>
      <c r="G79" s="155"/>
      <c r="H79" s="155"/>
      <c r="I79" s="156"/>
      <c r="J79" s="157">
        <f>J893</f>
        <v>0</v>
      </c>
      <c r="K79" s="153"/>
      <c r="L79" s="158"/>
    </row>
    <row r="80" spans="2:12" s="8" customFormat="1" ht="19.9" customHeight="1">
      <c r="B80" s="152"/>
      <c r="C80" s="153"/>
      <c r="D80" s="154" t="s">
        <v>119</v>
      </c>
      <c r="E80" s="155"/>
      <c r="F80" s="155"/>
      <c r="G80" s="155"/>
      <c r="H80" s="155"/>
      <c r="I80" s="156"/>
      <c r="J80" s="157">
        <f>J895</f>
        <v>0</v>
      </c>
      <c r="K80" s="153"/>
      <c r="L80" s="158"/>
    </row>
    <row r="81" spans="2:12" s="8" customFormat="1" ht="19.9" customHeight="1">
      <c r="B81" s="152"/>
      <c r="C81" s="153"/>
      <c r="D81" s="154" t="s">
        <v>120</v>
      </c>
      <c r="E81" s="155"/>
      <c r="F81" s="155"/>
      <c r="G81" s="155"/>
      <c r="H81" s="155"/>
      <c r="I81" s="156"/>
      <c r="J81" s="157">
        <f>J902</f>
        <v>0</v>
      </c>
      <c r="K81" s="153"/>
      <c r="L81" s="158"/>
    </row>
    <row r="82" spans="2:12" s="8" customFormat="1" ht="19.9" customHeight="1">
      <c r="B82" s="152"/>
      <c r="C82" s="153"/>
      <c r="D82" s="154" t="s">
        <v>121</v>
      </c>
      <c r="E82" s="155"/>
      <c r="F82" s="155"/>
      <c r="G82" s="155"/>
      <c r="H82" s="155"/>
      <c r="I82" s="156"/>
      <c r="J82" s="157">
        <f>J908</f>
        <v>0</v>
      </c>
      <c r="K82" s="153"/>
      <c r="L82" s="158"/>
    </row>
    <row r="83" spans="2:12" s="8" customFormat="1" ht="19.9" customHeight="1">
      <c r="B83" s="152"/>
      <c r="C83" s="153"/>
      <c r="D83" s="154" t="s">
        <v>122</v>
      </c>
      <c r="E83" s="155"/>
      <c r="F83" s="155"/>
      <c r="G83" s="155"/>
      <c r="H83" s="155"/>
      <c r="I83" s="156"/>
      <c r="J83" s="157">
        <f>J917</f>
        <v>0</v>
      </c>
      <c r="K83" s="153"/>
      <c r="L83" s="158"/>
    </row>
    <row r="84" spans="2:12" s="8" customFormat="1" ht="19.9" customHeight="1">
      <c r="B84" s="152"/>
      <c r="C84" s="153"/>
      <c r="D84" s="154" t="s">
        <v>123</v>
      </c>
      <c r="E84" s="155"/>
      <c r="F84" s="155"/>
      <c r="G84" s="155"/>
      <c r="H84" s="155"/>
      <c r="I84" s="156"/>
      <c r="J84" s="157">
        <f>J920</f>
        <v>0</v>
      </c>
      <c r="K84" s="153"/>
      <c r="L84" s="158"/>
    </row>
    <row r="85" spans="2:12" s="8" customFormat="1" ht="19.9" customHeight="1">
      <c r="B85" s="152"/>
      <c r="C85" s="153"/>
      <c r="D85" s="154" t="s">
        <v>124</v>
      </c>
      <c r="E85" s="155"/>
      <c r="F85" s="155"/>
      <c r="G85" s="155"/>
      <c r="H85" s="155"/>
      <c r="I85" s="156"/>
      <c r="J85" s="157">
        <f>J926</f>
        <v>0</v>
      </c>
      <c r="K85" s="153"/>
      <c r="L85" s="158"/>
    </row>
    <row r="86" spans="2:12" s="8" customFormat="1" ht="19.9" customHeight="1">
      <c r="B86" s="152"/>
      <c r="C86" s="153"/>
      <c r="D86" s="154" t="s">
        <v>125</v>
      </c>
      <c r="E86" s="155"/>
      <c r="F86" s="155"/>
      <c r="G86" s="155"/>
      <c r="H86" s="155"/>
      <c r="I86" s="156"/>
      <c r="J86" s="157">
        <f>J948</f>
        <v>0</v>
      </c>
      <c r="K86" s="153"/>
      <c r="L86" s="158"/>
    </row>
    <row r="87" spans="2:12" s="8" customFormat="1" ht="19.9" customHeight="1">
      <c r="B87" s="152"/>
      <c r="C87" s="153"/>
      <c r="D87" s="154" t="s">
        <v>126</v>
      </c>
      <c r="E87" s="155"/>
      <c r="F87" s="155"/>
      <c r="G87" s="155"/>
      <c r="H87" s="155"/>
      <c r="I87" s="156"/>
      <c r="J87" s="157">
        <f>J993</f>
        <v>0</v>
      </c>
      <c r="K87" s="153"/>
      <c r="L87" s="158"/>
    </row>
    <row r="88" spans="2:12" s="8" customFormat="1" ht="19.9" customHeight="1">
      <c r="B88" s="152"/>
      <c r="C88" s="153"/>
      <c r="D88" s="154" t="s">
        <v>127</v>
      </c>
      <c r="E88" s="155"/>
      <c r="F88" s="155"/>
      <c r="G88" s="155"/>
      <c r="H88" s="155"/>
      <c r="I88" s="156"/>
      <c r="J88" s="157">
        <f>J1014</f>
        <v>0</v>
      </c>
      <c r="K88" s="153"/>
      <c r="L88" s="158"/>
    </row>
    <row r="89" spans="2:12" s="8" customFormat="1" ht="19.9" customHeight="1">
      <c r="B89" s="152"/>
      <c r="C89" s="153"/>
      <c r="D89" s="154" t="s">
        <v>128</v>
      </c>
      <c r="E89" s="155"/>
      <c r="F89" s="155"/>
      <c r="G89" s="155"/>
      <c r="H89" s="155"/>
      <c r="I89" s="156"/>
      <c r="J89" s="157">
        <f>J1024</f>
        <v>0</v>
      </c>
      <c r="K89" s="153"/>
      <c r="L89" s="158"/>
    </row>
    <row r="90" spans="2:12" s="8" customFormat="1" ht="19.9" customHeight="1">
      <c r="B90" s="152"/>
      <c r="C90" s="153"/>
      <c r="D90" s="154" t="s">
        <v>129</v>
      </c>
      <c r="E90" s="155"/>
      <c r="F90" s="155"/>
      <c r="G90" s="155"/>
      <c r="H90" s="155"/>
      <c r="I90" s="156"/>
      <c r="J90" s="157">
        <f>J1048</f>
        <v>0</v>
      </c>
      <c r="K90" s="153"/>
      <c r="L90" s="158"/>
    </row>
    <row r="91" spans="2:12" s="8" customFormat="1" ht="19.9" customHeight="1">
      <c r="B91" s="152"/>
      <c r="C91" s="153"/>
      <c r="D91" s="154" t="s">
        <v>130</v>
      </c>
      <c r="E91" s="155"/>
      <c r="F91" s="155"/>
      <c r="G91" s="155"/>
      <c r="H91" s="155"/>
      <c r="I91" s="156"/>
      <c r="J91" s="157">
        <f>J1085</f>
        <v>0</v>
      </c>
      <c r="K91" s="153"/>
      <c r="L91" s="158"/>
    </row>
    <row r="92" spans="2:12" s="8" customFormat="1" ht="19.9" customHeight="1">
      <c r="B92" s="152"/>
      <c r="C92" s="153"/>
      <c r="D92" s="154" t="s">
        <v>131</v>
      </c>
      <c r="E92" s="155"/>
      <c r="F92" s="155"/>
      <c r="G92" s="155"/>
      <c r="H92" s="155"/>
      <c r="I92" s="156"/>
      <c r="J92" s="157">
        <f>J1129</f>
        <v>0</v>
      </c>
      <c r="K92" s="153"/>
      <c r="L92" s="158"/>
    </row>
    <row r="93" spans="2:12" s="8" customFormat="1" ht="19.9" customHeight="1">
      <c r="B93" s="152"/>
      <c r="C93" s="153"/>
      <c r="D93" s="154" t="s">
        <v>132</v>
      </c>
      <c r="E93" s="155"/>
      <c r="F93" s="155"/>
      <c r="G93" s="155"/>
      <c r="H93" s="155"/>
      <c r="I93" s="156"/>
      <c r="J93" s="157">
        <f>J1150</f>
        <v>0</v>
      </c>
      <c r="K93" s="153"/>
      <c r="L93" s="158"/>
    </row>
    <row r="94" spans="2:12" s="8" customFormat="1" ht="19.9" customHeight="1">
      <c r="B94" s="152"/>
      <c r="C94" s="153"/>
      <c r="D94" s="154" t="s">
        <v>133</v>
      </c>
      <c r="E94" s="155"/>
      <c r="F94" s="155"/>
      <c r="G94" s="155"/>
      <c r="H94" s="155"/>
      <c r="I94" s="156"/>
      <c r="J94" s="157">
        <f>J1192</f>
        <v>0</v>
      </c>
      <c r="K94" s="153"/>
      <c r="L94" s="158"/>
    </row>
    <row r="95" spans="2:12" s="7" customFormat="1" ht="24.95" customHeight="1">
      <c r="B95" s="145"/>
      <c r="C95" s="146"/>
      <c r="D95" s="147" t="s">
        <v>134</v>
      </c>
      <c r="E95" s="148"/>
      <c r="F95" s="148"/>
      <c r="G95" s="148"/>
      <c r="H95" s="148"/>
      <c r="I95" s="149"/>
      <c r="J95" s="150">
        <f>J1200</f>
        <v>0</v>
      </c>
      <c r="K95" s="146"/>
      <c r="L95" s="151"/>
    </row>
    <row r="96" spans="2:12" s="8" customFormat="1" ht="19.9" customHeight="1">
      <c r="B96" s="152"/>
      <c r="C96" s="153"/>
      <c r="D96" s="154" t="s">
        <v>135</v>
      </c>
      <c r="E96" s="155"/>
      <c r="F96" s="155"/>
      <c r="G96" s="155"/>
      <c r="H96" s="155"/>
      <c r="I96" s="156"/>
      <c r="J96" s="157">
        <f>J1201</f>
        <v>0</v>
      </c>
      <c r="K96" s="153"/>
      <c r="L96" s="158"/>
    </row>
    <row r="97" spans="2:12" s="8" customFormat="1" ht="14.85" customHeight="1">
      <c r="B97" s="152"/>
      <c r="C97" s="153"/>
      <c r="D97" s="154" t="s">
        <v>136</v>
      </c>
      <c r="E97" s="155"/>
      <c r="F97" s="155"/>
      <c r="G97" s="155"/>
      <c r="H97" s="155"/>
      <c r="I97" s="156"/>
      <c r="J97" s="157">
        <f>J1202</f>
        <v>0</v>
      </c>
      <c r="K97" s="153"/>
      <c r="L97" s="158"/>
    </row>
    <row r="98" spans="2:12" s="8" customFormat="1" ht="14.85" customHeight="1">
      <c r="B98" s="152"/>
      <c r="C98" s="153"/>
      <c r="D98" s="154" t="s">
        <v>137</v>
      </c>
      <c r="E98" s="155"/>
      <c r="F98" s="155"/>
      <c r="G98" s="155"/>
      <c r="H98" s="155"/>
      <c r="I98" s="156"/>
      <c r="J98" s="157">
        <f>J1211</f>
        <v>0</v>
      </c>
      <c r="K98" s="153"/>
      <c r="L98" s="158"/>
    </row>
    <row r="99" spans="2:12" s="8" customFormat="1" ht="14.85" customHeight="1">
      <c r="B99" s="152"/>
      <c r="C99" s="153"/>
      <c r="D99" s="154" t="s">
        <v>138</v>
      </c>
      <c r="E99" s="155"/>
      <c r="F99" s="155"/>
      <c r="G99" s="155"/>
      <c r="H99" s="155"/>
      <c r="I99" s="156"/>
      <c r="J99" s="157">
        <f>J1221</f>
        <v>0</v>
      </c>
      <c r="K99" s="153"/>
      <c r="L99" s="158"/>
    </row>
    <row r="100" spans="2:12" s="8" customFormat="1" ht="14.85" customHeight="1">
      <c r="B100" s="152"/>
      <c r="C100" s="153"/>
      <c r="D100" s="154" t="s">
        <v>139</v>
      </c>
      <c r="E100" s="155"/>
      <c r="F100" s="155"/>
      <c r="G100" s="155"/>
      <c r="H100" s="155"/>
      <c r="I100" s="156"/>
      <c r="J100" s="157">
        <f>J1234</f>
        <v>0</v>
      </c>
      <c r="K100" s="153"/>
      <c r="L100" s="158"/>
    </row>
    <row r="101" spans="2:12" s="8" customFormat="1" ht="14.85" customHeight="1">
      <c r="B101" s="152"/>
      <c r="C101" s="153"/>
      <c r="D101" s="154" t="s">
        <v>140</v>
      </c>
      <c r="E101" s="155"/>
      <c r="F101" s="155"/>
      <c r="G101" s="155"/>
      <c r="H101" s="155"/>
      <c r="I101" s="156"/>
      <c r="J101" s="157">
        <f>J1251</f>
        <v>0</v>
      </c>
      <c r="K101" s="153"/>
      <c r="L101" s="158"/>
    </row>
    <row r="102" spans="2:12" s="8" customFormat="1" ht="14.85" customHeight="1">
      <c r="B102" s="152"/>
      <c r="C102" s="153"/>
      <c r="D102" s="154" t="s">
        <v>141</v>
      </c>
      <c r="E102" s="155"/>
      <c r="F102" s="155"/>
      <c r="G102" s="155"/>
      <c r="H102" s="155"/>
      <c r="I102" s="156"/>
      <c r="J102" s="157">
        <f>J1273</f>
        <v>0</v>
      </c>
      <c r="K102" s="153"/>
      <c r="L102" s="158"/>
    </row>
    <row r="103" spans="2:12" s="8" customFormat="1" ht="19.9" customHeight="1">
      <c r="B103" s="152"/>
      <c r="C103" s="153"/>
      <c r="D103" s="154" t="s">
        <v>142</v>
      </c>
      <c r="E103" s="155"/>
      <c r="F103" s="155"/>
      <c r="G103" s="155"/>
      <c r="H103" s="155"/>
      <c r="I103" s="156"/>
      <c r="J103" s="157">
        <f>J1285</f>
        <v>0</v>
      </c>
      <c r="K103" s="153"/>
      <c r="L103" s="158"/>
    </row>
    <row r="104" spans="2:12" s="8" customFormat="1" ht="14.85" customHeight="1">
      <c r="B104" s="152"/>
      <c r="C104" s="153"/>
      <c r="D104" s="154" t="s">
        <v>143</v>
      </c>
      <c r="E104" s="155"/>
      <c r="F104" s="155"/>
      <c r="G104" s="155"/>
      <c r="H104" s="155"/>
      <c r="I104" s="156"/>
      <c r="J104" s="157">
        <f>J1286</f>
        <v>0</v>
      </c>
      <c r="K104" s="153"/>
      <c r="L104" s="158"/>
    </row>
    <row r="105" spans="2:12" s="8" customFormat="1" ht="14.85" customHeight="1">
      <c r="B105" s="152"/>
      <c r="C105" s="153"/>
      <c r="D105" s="154" t="s">
        <v>144</v>
      </c>
      <c r="E105" s="155"/>
      <c r="F105" s="155"/>
      <c r="G105" s="155"/>
      <c r="H105" s="155"/>
      <c r="I105" s="156"/>
      <c r="J105" s="157">
        <f>J1299</f>
        <v>0</v>
      </c>
      <c r="K105" s="153"/>
      <c r="L105" s="158"/>
    </row>
    <row r="106" spans="2:12" s="8" customFormat="1" ht="14.85" customHeight="1">
      <c r="B106" s="152"/>
      <c r="C106" s="153"/>
      <c r="D106" s="154" t="s">
        <v>145</v>
      </c>
      <c r="E106" s="155"/>
      <c r="F106" s="155"/>
      <c r="G106" s="155"/>
      <c r="H106" s="155"/>
      <c r="I106" s="156"/>
      <c r="J106" s="157">
        <f>J1304</f>
        <v>0</v>
      </c>
      <c r="K106" s="153"/>
      <c r="L106" s="158"/>
    </row>
    <row r="107" spans="2:12" s="8" customFormat="1" ht="14.85" customHeight="1">
      <c r="B107" s="152"/>
      <c r="C107" s="153"/>
      <c r="D107" s="154" t="s">
        <v>141</v>
      </c>
      <c r="E107" s="155"/>
      <c r="F107" s="155"/>
      <c r="G107" s="155"/>
      <c r="H107" s="155"/>
      <c r="I107" s="156"/>
      <c r="J107" s="157">
        <f>J1336</f>
        <v>0</v>
      </c>
      <c r="K107" s="153"/>
      <c r="L107" s="158"/>
    </row>
    <row r="108" spans="2:12" s="7" customFormat="1" ht="24.95" customHeight="1">
      <c r="B108" s="145"/>
      <c r="C108" s="146"/>
      <c r="D108" s="147" t="s">
        <v>146</v>
      </c>
      <c r="E108" s="148"/>
      <c r="F108" s="148"/>
      <c r="G108" s="148"/>
      <c r="H108" s="148"/>
      <c r="I108" s="149"/>
      <c r="J108" s="150">
        <f>J1344</f>
        <v>0</v>
      </c>
      <c r="K108" s="146"/>
      <c r="L108" s="151"/>
    </row>
    <row r="109" spans="2:12" s="8" customFormat="1" ht="19.9" customHeight="1">
      <c r="B109" s="152"/>
      <c r="C109" s="153"/>
      <c r="D109" s="154" t="s">
        <v>147</v>
      </c>
      <c r="E109" s="155"/>
      <c r="F109" s="155"/>
      <c r="G109" s="155"/>
      <c r="H109" s="155"/>
      <c r="I109" s="156"/>
      <c r="J109" s="157">
        <f>J1345</f>
        <v>0</v>
      </c>
      <c r="K109" s="153"/>
      <c r="L109" s="158"/>
    </row>
    <row r="110" spans="2:12" s="8" customFormat="1" ht="19.9" customHeight="1">
      <c r="B110" s="152"/>
      <c r="C110" s="153"/>
      <c r="D110" s="154" t="s">
        <v>148</v>
      </c>
      <c r="E110" s="155"/>
      <c r="F110" s="155"/>
      <c r="G110" s="155"/>
      <c r="H110" s="155"/>
      <c r="I110" s="156"/>
      <c r="J110" s="157">
        <f>J1347</f>
        <v>0</v>
      </c>
      <c r="K110" s="153"/>
      <c r="L110" s="158"/>
    </row>
    <row r="111" spans="2:12" s="1" customFormat="1" ht="21.75" customHeight="1">
      <c r="B111" s="34"/>
      <c r="C111" s="35"/>
      <c r="D111" s="35"/>
      <c r="E111" s="35"/>
      <c r="F111" s="35"/>
      <c r="G111" s="35"/>
      <c r="H111" s="35"/>
      <c r="I111" s="112"/>
      <c r="J111" s="35"/>
      <c r="K111" s="35"/>
      <c r="L111" s="36"/>
    </row>
    <row r="112" spans="2:12" s="1" customFormat="1" ht="6.95" customHeight="1">
      <c r="B112" s="34"/>
      <c r="C112" s="35"/>
      <c r="D112" s="35"/>
      <c r="E112" s="35"/>
      <c r="F112" s="35"/>
      <c r="G112" s="35"/>
      <c r="H112" s="35"/>
      <c r="I112" s="112"/>
      <c r="J112" s="35"/>
      <c r="K112" s="35"/>
      <c r="L112" s="36"/>
    </row>
    <row r="113" spans="2:14" s="1" customFormat="1" ht="29.25" customHeight="1">
      <c r="B113" s="34"/>
      <c r="C113" s="144" t="s">
        <v>149</v>
      </c>
      <c r="D113" s="35"/>
      <c r="E113" s="35"/>
      <c r="F113" s="35"/>
      <c r="G113" s="35"/>
      <c r="H113" s="35"/>
      <c r="I113" s="112"/>
      <c r="J113" s="159">
        <f>ROUND(J114+J115+J116+J117+J118+J119,0)</f>
        <v>0</v>
      </c>
      <c r="K113" s="35"/>
      <c r="L113" s="36"/>
      <c r="N113" s="160" t="s">
        <v>43</v>
      </c>
    </row>
    <row r="114" spans="2:65" s="1" customFormat="1" ht="18" customHeight="1">
      <c r="B114" s="34"/>
      <c r="C114" s="35"/>
      <c r="D114" s="276" t="s">
        <v>150</v>
      </c>
      <c r="E114" s="273"/>
      <c r="F114" s="273"/>
      <c r="G114" s="35"/>
      <c r="H114" s="35"/>
      <c r="I114" s="112"/>
      <c r="J114" s="95">
        <v>0</v>
      </c>
      <c r="K114" s="35"/>
      <c r="L114" s="161"/>
      <c r="M114" s="112"/>
      <c r="N114" s="162" t="s">
        <v>44</v>
      </c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63" t="s">
        <v>151</v>
      </c>
      <c r="AZ114" s="112"/>
      <c r="BA114" s="112"/>
      <c r="BB114" s="112"/>
      <c r="BC114" s="112"/>
      <c r="BD114" s="112"/>
      <c r="BE114" s="164">
        <f aca="true" t="shared" si="0" ref="BE114:BE119">IF(N114="základní",J114,0)</f>
        <v>0</v>
      </c>
      <c r="BF114" s="164">
        <f aca="true" t="shared" si="1" ref="BF114:BF119">IF(N114="snížená",J114,0)</f>
        <v>0</v>
      </c>
      <c r="BG114" s="164">
        <f aca="true" t="shared" si="2" ref="BG114:BG119">IF(N114="zákl. přenesená",J114,0)</f>
        <v>0</v>
      </c>
      <c r="BH114" s="164">
        <f aca="true" t="shared" si="3" ref="BH114:BH119">IF(N114="sníž. přenesená",J114,0)</f>
        <v>0</v>
      </c>
      <c r="BI114" s="164">
        <f aca="true" t="shared" si="4" ref="BI114:BI119">IF(N114="nulová",J114,0)</f>
        <v>0</v>
      </c>
      <c r="BJ114" s="163" t="s">
        <v>33</v>
      </c>
      <c r="BK114" s="112"/>
      <c r="BL114" s="112"/>
      <c r="BM114" s="112"/>
    </row>
    <row r="115" spans="2:65" s="1" customFormat="1" ht="18" customHeight="1">
      <c r="B115" s="34"/>
      <c r="C115" s="35"/>
      <c r="D115" s="276" t="s">
        <v>152</v>
      </c>
      <c r="E115" s="273"/>
      <c r="F115" s="273"/>
      <c r="G115" s="35"/>
      <c r="H115" s="35"/>
      <c r="I115" s="112"/>
      <c r="J115" s="95">
        <v>0</v>
      </c>
      <c r="K115" s="35"/>
      <c r="L115" s="161"/>
      <c r="M115" s="112"/>
      <c r="N115" s="162" t="s">
        <v>44</v>
      </c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63" t="s">
        <v>151</v>
      </c>
      <c r="AZ115" s="112"/>
      <c r="BA115" s="112"/>
      <c r="BB115" s="112"/>
      <c r="BC115" s="112"/>
      <c r="BD115" s="112"/>
      <c r="BE115" s="164">
        <f t="shared" si="0"/>
        <v>0</v>
      </c>
      <c r="BF115" s="164">
        <f t="shared" si="1"/>
        <v>0</v>
      </c>
      <c r="BG115" s="164">
        <f t="shared" si="2"/>
        <v>0</v>
      </c>
      <c r="BH115" s="164">
        <f t="shared" si="3"/>
        <v>0</v>
      </c>
      <c r="BI115" s="164">
        <f t="shared" si="4"/>
        <v>0</v>
      </c>
      <c r="BJ115" s="163" t="s">
        <v>33</v>
      </c>
      <c r="BK115" s="112"/>
      <c r="BL115" s="112"/>
      <c r="BM115" s="112"/>
    </row>
    <row r="116" spans="2:65" s="1" customFormat="1" ht="18" customHeight="1">
      <c r="B116" s="34"/>
      <c r="C116" s="35"/>
      <c r="D116" s="276" t="s">
        <v>153</v>
      </c>
      <c r="E116" s="273"/>
      <c r="F116" s="273"/>
      <c r="G116" s="35"/>
      <c r="H116" s="35"/>
      <c r="I116" s="112"/>
      <c r="J116" s="95">
        <v>0</v>
      </c>
      <c r="K116" s="35"/>
      <c r="L116" s="161"/>
      <c r="M116" s="112"/>
      <c r="N116" s="162" t="s">
        <v>44</v>
      </c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63" t="s">
        <v>151</v>
      </c>
      <c r="AZ116" s="112"/>
      <c r="BA116" s="112"/>
      <c r="BB116" s="112"/>
      <c r="BC116" s="112"/>
      <c r="BD116" s="112"/>
      <c r="BE116" s="164">
        <f t="shared" si="0"/>
        <v>0</v>
      </c>
      <c r="BF116" s="164">
        <f t="shared" si="1"/>
        <v>0</v>
      </c>
      <c r="BG116" s="164">
        <f t="shared" si="2"/>
        <v>0</v>
      </c>
      <c r="BH116" s="164">
        <f t="shared" si="3"/>
        <v>0</v>
      </c>
      <c r="BI116" s="164">
        <f t="shared" si="4"/>
        <v>0</v>
      </c>
      <c r="BJ116" s="163" t="s">
        <v>33</v>
      </c>
      <c r="BK116" s="112"/>
      <c r="BL116" s="112"/>
      <c r="BM116" s="112"/>
    </row>
    <row r="117" spans="2:65" s="1" customFormat="1" ht="18" customHeight="1">
      <c r="B117" s="34"/>
      <c r="C117" s="35"/>
      <c r="D117" s="276" t="s">
        <v>154</v>
      </c>
      <c r="E117" s="273"/>
      <c r="F117" s="273"/>
      <c r="G117" s="35"/>
      <c r="H117" s="35"/>
      <c r="I117" s="112"/>
      <c r="J117" s="95">
        <v>0</v>
      </c>
      <c r="K117" s="35"/>
      <c r="L117" s="161"/>
      <c r="M117" s="112"/>
      <c r="N117" s="162" t="s">
        <v>44</v>
      </c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63" t="s">
        <v>151</v>
      </c>
      <c r="AZ117" s="112"/>
      <c r="BA117" s="112"/>
      <c r="BB117" s="112"/>
      <c r="BC117" s="112"/>
      <c r="BD117" s="112"/>
      <c r="BE117" s="164">
        <f t="shared" si="0"/>
        <v>0</v>
      </c>
      <c r="BF117" s="164">
        <f t="shared" si="1"/>
        <v>0</v>
      </c>
      <c r="BG117" s="164">
        <f t="shared" si="2"/>
        <v>0</v>
      </c>
      <c r="BH117" s="164">
        <f t="shared" si="3"/>
        <v>0</v>
      </c>
      <c r="BI117" s="164">
        <f t="shared" si="4"/>
        <v>0</v>
      </c>
      <c r="BJ117" s="163" t="s">
        <v>33</v>
      </c>
      <c r="BK117" s="112"/>
      <c r="BL117" s="112"/>
      <c r="BM117" s="112"/>
    </row>
    <row r="118" spans="2:65" s="1" customFormat="1" ht="18" customHeight="1">
      <c r="B118" s="34"/>
      <c r="C118" s="35"/>
      <c r="D118" s="276" t="s">
        <v>155</v>
      </c>
      <c r="E118" s="273"/>
      <c r="F118" s="273"/>
      <c r="G118" s="35"/>
      <c r="H118" s="35"/>
      <c r="I118" s="112"/>
      <c r="J118" s="95">
        <v>0</v>
      </c>
      <c r="K118" s="35"/>
      <c r="L118" s="161"/>
      <c r="M118" s="112"/>
      <c r="N118" s="162" t="s">
        <v>44</v>
      </c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63" t="s">
        <v>151</v>
      </c>
      <c r="AZ118" s="112"/>
      <c r="BA118" s="112"/>
      <c r="BB118" s="112"/>
      <c r="BC118" s="112"/>
      <c r="BD118" s="112"/>
      <c r="BE118" s="164">
        <f t="shared" si="0"/>
        <v>0</v>
      </c>
      <c r="BF118" s="164">
        <f t="shared" si="1"/>
        <v>0</v>
      </c>
      <c r="BG118" s="164">
        <f t="shared" si="2"/>
        <v>0</v>
      </c>
      <c r="BH118" s="164">
        <f t="shared" si="3"/>
        <v>0</v>
      </c>
      <c r="BI118" s="164">
        <f t="shared" si="4"/>
        <v>0</v>
      </c>
      <c r="BJ118" s="163" t="s">
        <v>33</v>
      </c>
      <c r="BK118" s="112"/>
      <c r="BL118" s="112"/>
      <c r="BM118" s="112"/>
    </row>
    <row r="119" spans="2:65" s="1" customFormat="1" ht="18" customHeight="1">
      <c r="B119" s="34"/>
      <c r="C119" s="35"/>
      <c r="D119" s="94" t="s">
        <v>156</v>
      </c>
      <c r="E119" s="35"/>
      <c r="F119" s="35"/>
      <c r="G119" s="35"/>
      <c r="H119" s="35"/>
      <c r="I119" s="112"/>
      <c r="J119" s="95">
        <f>ROUND(J30*T119,0)</f>
        <v>0</v>
      </c>
      <c r="K119" s="35"/>
      <c r="L119" s="161"/>
      <c r="M119" s="112"/>
      <c r="N119" s="162" t="s">
        <v>44</v>
      </c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63" t="s">
        <v>157</v>
      </c>
      <c r="AZ119" s="112"/>
      <c r="BA119" s="112"/>
      <c r="BB119" s="112"/>
      <c r="BC119" s="112"/>
      <c r="BD119" s="112"/>
      <c r="BE119" s="164">
        <f t="shared" si="0"/>
        <v>0</v>
      </c>
      <c r="BF119" s="164">
        <f t="shared" si="1"/>
        <v>0</v>
      </c>
      <c r="BG119" s="164">
        <f t="shared" si="2"/>
        <v>0</v>
      </c>
      <c r="BH119" s="164">
        <f t="shared" si="3"/>
        <v>0</v>
      </c>
      <c r="BI119" s="164">
        <f t="shared" si="4"/>
        <v>0</v>
      </c>
      <c r="BJ119" s="163" t="s">
        <v>33</v>
      </c>
      <c r="BK119" s="112"/>
      <c r="BL119" s="112"/>
      <c r="BM119" s="112"/>
    </row>
    <row r="120" spans="2:12" s="1" customFormat="1" ht="11.25">
      <c r="B120" s="34"/>
      <c r="C120" s="35"/>
      <c r="D120" s="35"/>
      <c r="E120" s="35"/>
      <c r="F120" s="35"/>
      <c r="G120" s="35"/>
      <c r="H120" s="35"/>
      <c r="I120" s="112"/>
      <c r="J120" s="35"/>
      <c r="K120" s="35"/>
      <c r="L120" s="36"/>
    </row>
    <row r="121" spans="2:12" s="1" customFormat="1" ht="29.25" customHeight="1">
      <c r="B121" s="34"/>
      <c r="C121" s="103" t="s">
        <v>91</v>
      </c>
      <c r="D121" s="104"/>
      <c r="E121" s="104"/>
      <c r="F121" s="104"/>
      <c r="G121" s="104"/>
      <c r="H121" s="104"/>
      <c r="I121" s="142"/>
      <c r="J121" s="105">
        <f>ROUND(J61+J113,0)</f>
        <v>0</v>
      </c>
      <c r="K121" s="104"/>
      <c r="L121" s="36"/>
    </row>
    <row r="122" spans="2:12" s="1" customFormat="1" ht="6.95" customHeight="1">
      <c r="B122" s="46"/>
      <c r="C122" s="47"/>
      <c r="D122" s="47"/>
      <c r="E122" s="47"/>
      <c r="F122" s="47"/>
      <c r="G122" s="47"/>
      <c r="H122" s="47"/>
      <c r="I122" s="137"/>
      <c r="J122" s="47"/>
      <c r="K122" s="47"/>
      <c r="L122" s="36"/>
    </row>
    <row r="126" spans="2:12" s="1" customFormat="1" ht="6.95" customHeight="1">
      <c r="B126" s="48"/>
      <c r="C126" s="49"/>
      <c r="D126" s="49"/>
      <c r="E126" s="49"/>
      <c r="F126" s="49"/>
      <c r="G126" s="49"/>
      <c r="H126" s="49"/>
      <c r="I126" s="140"/>
      <c r="J126" s="49"/>
      <c r="K126" s="49"/>
      <c r="L126" s="36"/>
    </row>
    <row r="127" spans="2:12" s="1" customFormat="1" ht="24.95" customHeight="1">
      <c r="B127" s="34"/>
      <c r="C127" s="22" t="s">
        <v>158</v>
      </c>
      <c r="D127" s="35"/>
      <c r="E127" s="35"/>
      <c r="F127" s="35"/>
      <c r="G127" s="35"/>
      <c r="H127" s="35"/>
      <c r="I127" s="112"/>
      <c r="J127" s="35"/>
      <c r="K127" s="35"/>
      <c r="L127" s="36"/>
    </row>
    <row r="128" spans="2:12" s="1" customFormat="1" ht="6.95" customHeight="1">
      <c r="B128" s="34"/>
      <c r="C128" s="35"/>
      <c r="D128" s="35"/>
      <c r="E128" s="35"/>
      <c r="F128" s="35"/>
      <c r="G128" s="35"/>
      <c r="H128" s="35"/>
      <c r="I128" s="112"/>
      <c r="J128" s="35"/>
      <c r="K128" s="35"/>
      <c r="L128" s="36"/>
    </row>
    <row r="129" spans="2:12" s="1" customFormat="1" ht="12" customHeight="1">
      <c r="B129" s="34"/>
      <c r="C129" s="28" t="s">
        <v>16</v>
      </c>
      <c r="D129" s="35"/>
      <c r="E129" s="35"/>
      <c r="F129" s="35"/>
      <c r="G129" s="35"/>
      <c r="H129" s="35"/>
      <c r="I129" s="112"/>
      <c r="J129" s="35"/>
      <c r="K129" s="35"/>
      <c r="L129" s="36"/>
    </row>
    <row r="130" spans="2:12" s="1" customFormat="1" ht="16.5" customHeight="1">
      <c r="B130" s="34"/>
      <c r="C130" s="35"/>
      <c r="D130" s="35"/>
      <c r="E130" s="316" t="str">
        <f>E7</f>
        <v>ZŠ SOKOLOVSKÁ - OPTIMALIZACE VYUŽITÍ PROSTORU</v>
      </c>
      <c r="F130" s="317"/>
      <c r="G130" s="317"/>
      <c r="H130" s="317"/>
      <c r="I130" s="112"/>
      <c r="J130" s="35"/>
      <c r="K130" s="35"/>
      <c r="L130" s="36"/>
    </row>
    <row r="131" spans="2:12" s="1" customFormat="1" ht="12" customHeight="1">
      <c r="B131" s="34"/>
      <c r="C131" s="28" t="s">
        <v>93</v>
      </c>
      <c r="D131" s="35"/>
      <c r="E131" s="35"/>
      <c r="F131" s="35"/>
      <c r="G131" s="35"/>
      <c r="H131" s="35"/>
      <c r="I131" s="112"/>
      <c r="J131" s="35"/>
      <c r="K131" s="35"/>
      <c r="L131" s="36"/>
    </row>
    <row r="132" spans="2:12" s="1" customFormat="1" ht="16.5" customHeight="1">
      <c r="B132" s="34"/>
      <c r="C132" s="35"/>
      <c r="D132" s="35"/>
      <c r="E132" s="286" t="str">
        <f>E9</f>
        <v>SO - OPTIMALIZACE VYUŽITÍ PROSTORU V OBJEKTU ZŠ (BEZ KMENOVÉ UČEBNY A VÝTAHU)</v>
      </c>
      <c r="F132" s="289"/>
      <c r="G132" s="289"/>
      <c r="H132" s="289"/>
      <c r="I132" s="112"/>
      <c r="J132" s="35"/>
      <c r="K132" s="35"/>
      <c r="L132" s="36"/>
    </row>
    <row r="133" spans="2:12" s="1" customFormat="1" ht="6.95" customHeight="1">
      <c r="B133" s="34"/>
      <c r="C133" s="35"/>
      <c r="D133" s="35"/>
      <c r="E133" s="35"/>
      <c r="F133" s="35"/>
      <c r="G133" s="35"/>
      <c r="H133" s="35"/>
      <c r="I133" s="112"/>
      <c r="J133" s="35"/>
      <c r="K133" s="35"/>
      <c r="L133" s="36"/>
    </row>
    <row r="134" spans="2:12" s="1" customFormat="1" ht="12" customHeight="1">
      <c r="B134" s="34"/>
      <c r="C134" s="28" t="s">
        <v>20</v>
      </c>
      <c r="D134" s="35"/>
      <c r="E134" s="35"/>
      <c r="F134" s="26" t="str">
        <f>F12</f>
        <v>LIBEREC XIII.</v>
      </c>
      <c r="G134" s="35"/>
      <c r="H134" s="35"/>
      <c r="I134" s="113" t="s">
        <v>22</v>
      </c>
      <c r="J134" s="55" t="str">
        <f>IF(J12="","",J12)</f>
        <v>21. 1. 2019</v>
      </c>
      <c r="K134" s="35"/>
      <c r="L134" s="36"/>
    </row>
    <row r="135" spans="2:12" s="1" customFormat="1" ht="6.95" customHeight="1">
      <c r="B135" s="34"/>
      <c r="C135" s="35"/>
      <c r="D135" s="35"/>
      <c r="E135" s="35"/>
      <c r="F135" s="35"/>
      <c r="G135" s="35"/>
      <c r="H135" s="35"/>
      <c r="I135" s="112"/>
      <c r="J135" s="35"/>
      <c r="K135" s="35"/>
      <c r="L135" s="36"/>
    </row>
    <row r="136" spans="2:12" s="1" customFormat="1" ht="24.95" customHeight="1">
      <c r="B136" s="34"/>
      <c r="C136" s="28" t="s">
        <v>24</v>
      </c>
      <c r="D136" s="35"/>
      <c r="E136" s="35"/>
      <c r="F136" s="26" t="str">
        <f>E15</f>
        <v>STATUTÁRNÍ MĚSTO LIBEREC, NÁM.Dr.E.BENEŠE 1</v>
      </c>
      <c r="G136" s="35"/>
      <c r="H136" s="35"/>
      <c r="I136" s="113" t="s">
        <v>30</v>
      </c>
      <c r="J136" s="31" t="str">
        <f>E21</f>
        <v>ING.JANA HŮLKOVÁ - LIBEREC</v>
      </c>
      <c r="K136" s="35"/>
      <c r="L136" s="36"/>
    </row>
    <row r="137" spans="2:12" s="1" customFormat="1" ht="13.7" customHeight="1">
      <c r="B137" s="34"/>
      <c r="C137" s="28" t="s">
        <v>28</v>
      </c>
      <c r="D137" s="35"/>
      <c r="E137" s="35"/>
      <c r="F137" s="26" t="str">
        <f>IF(E18="","",E18)</f>
        <v>Vyplň údaj</v>
      </c>
      <c r="G137" s="35"/>
      <c r="H137" s="35"/>
      <c r="I137" s="113" t="s">
        <v>34</v>
      </c>
      <c r="J137" s="31" t="str">
        <f>E24</f>
        <v>J.VYDROVÁ</v>
      </c>
      <c r="K137" s="35"/>
      <c r="L137" s="36"/>
    </row>
    <row r="138" spans="2:12" s="1" customFormat="1" ht="10.35" customHeight="1">
      <c r="B138" s="34"/>
      <c r="C138" s="35"/>
      <c r="D138" s="35"/>
      <c r="E138" s="35"/>
      <c r="F138" s="35"/>
      <c r="G138" s="35"/>
      <c r="H138" s="35"/>
      <c r="I138" s="112"/>
      <c r="J138" s="35"/>
      <c r="K138" s="35"/>
      <c r="L138" s="36"/>
    </row>
    <row r="139" spans="2:20" s="9" customFormat="1" ht="29.25" customHeight="1">
      <c r="B139" s="165"/>
      <c r="C139" s="166" t="s">
        <v>159</v>
      </c>
      <c r="D139" s="167" t="s">
        <v>58</v>
      </c>
      <c r="E139" s="167" t="s">
        <v>54</v>
      </c>
      <c r="F139" s="167" t="s">
        <v>55</v>
      </c>
      <c r="G139" s="167" t="s">
        <v>160</v>
      </c>
      <c r="H139" s="167" t="s">
        <v>161</v>
      </c>
      <c r="I139" s="168" t="s">
        <v>162</v>
      </c>
      <c r="J139" s="169" t="s">
        <v>98</v>
      </c>
      <c r="K139" s="170" t="s">
        <v>163</v>
      </c>
      <c r="L139" s="171"/>
      <c r="M139" s="64" t="s">
        <v>1</v>
      </c>
      <c r="N139" s="65" t="s">
        <v>43</v>
      </c>
      <c r="O139" s="65" t="s">
        <v>164</v>
      </c>
      <c r="P139" s="65" t="s">
        <v>165</v>
      </c>
      <c r="Q139" s="65" t="s">
        <v>166</v>
      </c>
      <c r="R139" s="65" t="s">
        <v>167</v>
      </c>
      <c r="S139" s="65" t="s">
        <v>168</v>
      </c>
      <c r="T139" s="66" t="s">
        <v>169</v>
      </c>
    </row>
    <row r="140" spans="2:63" s="1" customFormat="1" ht="22.9" customHeight="1">
      <c r="B140" s="34"/>
      <c r="C140" s="71" t="s">
        <v>170</v>
      </c>
      <c r="D140" s="35"/>
      <c r="E140" s="35"/>
      <c r="F140" s="35"/>
      <c r="G140" s="35"/>
      <c r="H140" s="35"/>
      <c r="I140" s="112"/>
      <c r="J140" s="172">
        <f>BK140</f>
        <v>0</v>
      </c>
      <c r="K140" s="35"/>
      <c r="L140" s="36"/>
      <c r="M140" s="67"/>
      <c r="N140" s="68"/>
      <c r="O140" s="68"/>
      <c r="P140" s="173">
        <f>P141+P785+P1200+P1344</f>
        <v>0</v>
      </c>
      <c r="Q140" s="68"/>
      <c r="R140" s="173">
        <f>R141+R785+R1200+R1344</f>
        <v>279.68301964</v>
      </c>
      <c r="S140" s="68"/>
      <c r="T140" s="174">
        <f>T141+T785+T1200+T1344</f>
        <v>192.74272580000002</v>
      </c>
      <c r="AT140" s="16" t="s">
        <v>72</v>
      </c>
      <c r="AU140" s="16" t="s">
        <v>100</v>
      </c>
      <c r="BK140" s="175">
        <f>BK141+BK785+BK1200+BK1344</f>
        <v>0</v>
      </c>
    </row>
    <row r="141" spans="2:63" s="10" customFormat="1" ht="25.9" customHeight="1">
      <c r="B141" s="176"/>
      <c r="C141" s="177"/>
      <c r="D141" s="178" t="s">
        <v>72</v>
      </c>
      <c r="E141" s="179" t="s">
        <v>171</v>
      </c>
      <c r="F141" s="179" t="s">
        <v>172</v>
      </c>
      <c r="G141" s="177"/>
      <c r="H141" s="177"/>
      <c r="I141" s="180"/>
      <c r="J141" s="181">
        <f>BK141</f>
        <v>0</v>
      </c>
      <c r="K141" s="177"/>
      <c r="L141" s="182"/>
      <c r="M141" s="183"/>
      <c r="N141" s="184"/>
      <c r="O141" s="184"/>
      <c r="P141" s="185">
        <f>P142+P182+P220+P236+P297+P304+P362+P539+P608+P783</f>
        <v>0</v>
      </c>
      <c r="Q141" s="184"/>
      <c r="R141" s="185">
        <f>R142+R182+R220+R236+R297+R304+R362+R539+R608+R783</f>
        <v>261.51951015</v>
      </c>
      <c r="S141" s="184"/>
      <c r="T141" s="186">
        <f>T142+T182+T220+T236+T297+T304+T362+T539+T608+T783</f>
        <v>192.1614518</v>
      </c>
      <c r="AR141" s="187" t="s">
        <v>33</v>
      </c>
      <c r="AT141" s="188" t="s">
        <v>72</v>
      </c>
      <c r="AU141" s="188" t="s">
        <v>73</v>
      </c>
      <c r="AY141" s="187" t="s">
        <v>173</v>
      </c>
      <c r="BK141" s="189">
        <f>BK142+BK182+BK220+BK236+BK297+BK304+BK362+BK539+BK608+BK783</f>
        <v>0</v>
      </c>
    </row>
    <row r="142" spans="2:63" s="10" customFormat="1" ht="22.9" customHeight="1">
      <c r="B142" s="176"/>
      <c r="C142" s="177"/>
      <c r="D142" s="178" t="s">
        <v>72</v>
      </c>
      <c r="E142" s="190" t="s">
        <v>33</v>
      </c>
      <c r="F142" s="190" t="s">
        <v>174</v>
      </c>
      <c r="G142" s="177"/>
      <c r="H142" s="177"/>
      <c r="I142" s="180"/>
      <c r="J142" s="191">
        <f>BK142</f>
        <v>0</v>
      </c>
      <c r="K142" s="177"/>
      <c r="L142" s="182"/>
      <c r="M142" s="183"/>
      <c r="N142" s="184"/>
      <c r="O142" s="184"/>
      <c r="P142" s="185">
        <f>SUM(P143:P181)</f>
        <v>0</v>
      </c>
      <c r="Q142" s="184"/>
      <c r="R142" s="185">
        <f>SUM(R143:R181)</f>
        <v>0</v>
      </c>
      <c r="S142" s="184"/>
      <c r="T142" s="186">
        <f>SUM(T143:T181)</f>
        <v>0</v>
      </c>
      <c r="AR142" s="187" t="s">
        <v>33</v>
      </c>
      <c r="AT142" s="188" t="s">
        <v>72</v>
      </c>
      <c r="AU142" s="188" t="s">
        <v>33</v>
      </c>
      <c r="AY142" s="187" t="s">
        <v>173</v>
      </c>
      <c r="BK142" s="189">
        <f>SUM(BK143:BK181)</f>
        <v>0</v>
      </c>
    </row>
    <row r="143" spans="2:65" s="1" customFormat="1" ht="16.5" customHeight="1">
      <c r="B143" s="34"/>
      <c r="C143" s="192" t="s">
        <v>33</v>
      </c>
      <c r="D143" s="192" t="s">
        <v>175</v>
      </c>
      <c r="E143" s="193" t="s">
        <v>176</v>
      </c>
      <c r="F143" s="194" t="s">
        <v>177</v>
      </c>
      <c r="G143" s="195" t="s">
        <v>178</v>
      </c>
      <c r="H143" s="196">
        <v>18.486</v>
      </c>
      <c r="I143" s="197"/>
      <c r="J143" s="198">
        <f>ROUND(I143*H143,2)</f>
        <v>0</v>
      </c>
      <c r="K143" s="194" t="s">
        <v>179</v>
      </c>
      <c r="L143" s="36"/>
      <c r="M143" s="199" t="s">
        <v>1</v>
      </c>
      <c r="N143" s="200" t="s">
        <v>44</v>
      </c>
      <c r="O143" s="60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16" t="s">
        <v>180</v>
      </c>
      <c r="AT143" s="16" t="s">
        <v>175</v>
      </c>
      <c r="AU143" s="16" t="s">
        <v>82</v>
      </c>
      <c r="AY143" s="16" t="s">
        <v>173</v>
      </c>
      <c r="BE143" s="99">
        <f>IF(N143="základní",J143,0)</f>
        <v>0</v>
      </c>
      <c r="BF143" s="99">
        <f>IF(N143="snížená",J143,0)</f>
        <v>0</v>
      </c>
      <c r="BG143" s="99">
        <f>IF(N143="zákl. přenesená",J143,0)</f>
        <v>0</v>
      </c>
      <c r="BH143" s="99">
        <f>IF(N143="sníž. přenesená",J143,0)</f>
        <v>0</v>
      </c>
      <c r="BI143" s="99">
        <f>IF(N143="nulová",J143,0)</f>
        <v>0</v>
      </c>
      <c r="BJ143" s="16" t="s">
        <v>33</v>
      </c>
      <c r="BK143" s="99">
        <f>ROUND(I143*H143,2)</f>
        <v>0</v>
      </c>
      <c r="BL143" s="16" t="s">
        <v>180</v>
      </c>
      <c r="BM143" s="16" t="s">
        <v>181</v>
      </c>
    </row>
    <row r="144" spans="2:51" s="11" customFormat="1" ht="11.25">
      <c r="B144" s="203"/>
      <c r="C144" s="204"/>
      <c r="D144" s="205" t="s">
        <v>182</v>
      </c>
      <c r="E144" s="206" t="s">
        <v>1</v>
      </c>
      <c r="F144" s="207" t="s">
        <v>183</v>
      </c>
      <c r="G144" s="204"/>
      <c r="H144" s="206" t="s">
        <v>1</v>
      </c>
      <c r="I144" s="208"/>
      <c r="J144" s="204"/>
      <c r="K144" s="204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182</v>
      </c>
      <c r="AU144" s="213" t="s">
        <v>82</v>
      </c>
      <c r="AV144" s="11" t="s">
        <v>33</v>
      </c>
      <c r="AW144" s="11" t="s">
        <v>32</v>
      </c>
      <c r="AX144" s="11" t="s">
        <v>73</v>
      </c>
      <c r="AY144" s="213" t="s">
        <v>173</v>
      </c>
    </row>
    <row r="145" spans="2:51" s="12" customFormat="1" ht="11.25">
      <c r="B145" s="214"/>
      <c r="C145" s="215"/>
      <c r="D145" s="205" t="s">
        <v>182</v>
      </c>
      <c r="E145" s="216" t="s">
        <v>1</v>
      </c>
      <c r="F145" s="217" t="s">
        <v>184</v>
      </c>
      <c r="G145" s="215"/>
      <c r="H145" s="218">
        <v>17.58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182</v>
      </c>
      <c r="AU145" s="224" t="s">
        <v>82</v>
      </c>
      <c r="AV145" s="12" t="s">
        <v>82</v>
      </c>
      <c r="AW145" s="12" t="s">
        <v>32</v>
      </c>
      <c r="AX145" s="12" t="s">
        <v>73</v>
      </c>
      <c r="AY145" s="224" t="s">
        <v>173</v>
      </c>
    </row>
    <row r="146" spans="2:51" s="11" customFormat="1" ht="11.25">
      <c r="B146" s="203"/>
      <c r="C146" s="204"/>
      <c r="D146" s="205" t="s">
        <v>182</v>
      </c>
      <c r="E146" s="206" t="s">
        <v>1</v>
      </c>
      <c r="F146" s="207" t="s">
        <v>185</v>
      </c>
      <c r="G146" s="204"/>
      <c r="H146" s="206" t="s">
        <v>1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182</v>
      </c>
      <c r="AU146" s="213" t="s">
        <v>82</v>
      </c>
      <c r="AV146" s="11" t="s">
        <v>33</v>
      </c>
      <c r="AW146" s="11" t="s">
        <v>32</v>
      </c>
      <c r="AX146" s="11" t="s">
        <v>73</v>
      </c>
      <c r="AY146" s="213" t="s">
        <v>173</v>
      </c>
    </row>
    <row r="147" spans="2:51" s="12" customFormat="1" ht="11.25">
      <c r="B147" s="214"/>
      <c r="C147" s="215"/>
      <c r="D147" s="205" t="s">
        <v>182</v>
      </c>
      <c r="E147" s="216" t="s">
        <v>1</v>
      </c>
      <c r="F147" s="217" t="s">
        <v>186</v>
      </c>
      <c r="G147" s="215"/>
      <c r="H147" s="218">
        <v>0.906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182</v>
      </c>
      <c r="AU147" s="224" t="s">
        <v>82</v>
      </c>
      <c r="AV147" s="12" t="s">
        <v>82</v>
      </c>
      <c r="AW147" s="12" t="s">
        <v>32</v>
      </c>
      <c r="AX147" s="12" t="s">
        <v>73</v>
      </c>
      <c r="AY147" s="224" t="s">
        <v>173</v>
      </c>
    </row>
    <row r="148" spans="2:51" s="13" customFormat="1" ht="11.25">
      <c r="B148" s="225"/>
      <c r="C148" s="226"/>
      <c r="D148" s="205" t="s">
        <v>182</v>
      </c>
      <c r="E148" s="227" t="s">
        <v>1</v>
      </c>
      <c r="F148" s="228" t="s">
        <v>187</v>
      </c>
      <c r="G148" s="226"/>
      <c r="H148" s="229">
        <v>18.486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182</v>
      </c>
      <c r="AU148" s="235" t="s">
        <v>82</v>
      </c>
      <c r="AV148" s="13" t="s">
        <v>180</v>
      </c>
      <c r="AW148" s="13" t="s">
        <v>32</v>
      </c>
      <c r="AX148" s="13" t="s">
        <v>33</v>
      </c>
      <c r="AY148" s="235" t="s">
        <v>173</v>
      </c>
    </row>
    <row r="149" spans="2:65" s="1" customFormat="1" ht="16.5" customHeight="1">
      <c r="B149" s="34"/>
      <c r="C149" s="192" t="s">
        <v>82</v>
      </c>
      <c r="D149" s="192" t="s">
        <v>175</v>
      </c>
      <c r="E149" s="193" t="s">
        <v>188</v>
      </c>
      <c r="F149" s="194" t="s">
        <v>189</v>
      </c>
      <c r="G149" s="195" t="s">
        <v>178</v>
      </c>
      <c r="H149" s="196">
        <v>3.159</v>
      </c>
      <c r="I149" s="197"/>
      <c r="J149" s="198">
        <f>ROUND(I149*H149,2)</f>
        <v>0</v>
      </c>
      <c r="K149" s="194" t="s">
        <v>179</v>
      </c>
      <c r="L149" s="36"/>
      <c r="M149" s="199" t="s">
        <v>1</v>
      </c>
      <c r="N149" s="200" t="s">
        <v>44</v>
      </c>
      <c r="O149" s="60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16" t="s">
        <v>180</v>
      </c>
      <c r="AT149" s="16" t="s">
        <v>175</v>
      </c>
      <c r="AU149" s="16" t="s">
        <v>82</v>
      </c>
      <c r="AY149" s="16" t="s">
        <v>173</v>
      </c>
      <c r="BE149" s="99">
        <f>IF(N149="základní",J149,0)</f>
        <v>0</v>
      </c>
      <c r="BF149" s="99">
        <f>IF(N149="snížená",J149,0)</f>
        <v>0</v>
      </c>
      <c r="BG149" s="99">
        <f>IF(N149="zákl. přenesená",J149,0)</f>
        <v>0</v>
      </c>
      <c r="BH149" s="99">
        <f>IF(N149="sníž. přenesená",J149,0)</f>
        <v>0</v>
      </c>
      <c r="BI149" s="99">
        <f>IF(N149="nulová",J149,0)</f>
        <v>0</v>
      </c>
      <c r="BJ149" s="16" t="s">
        <v>33</v>
      </c>
      <c r="BK149" s="99">
        <f>ROUND(I149*H149,2)</f>
        <v>0</v>
      </c>
      <c r="BL149" s="16" t="s">
        <v>180</v>
      </c>
      <c r="BM149" s="16" t="s">
        <v>190</v>
      </c>
    </row>
    <row r="150" spans="2:51" s="11" customFormat="1" ht="11.25">
      <c r="B150" s="203"/>
      <c r="C150" s="204"/>
      <c r="D150" s="205" t="s">
        <v>182</v>
      </c>
      <c r="E150" s="206" t="s">
        <v>1</v>
      </c>
      <c r="F150" s="207" t="s">
        <v>191</v>
      </c>
      <c r="G150" s="204"/>
      <c r="H150" s="206" t="s">
        <v>1</v>
      </c>
      <c r="I150" s="208"/>
      <c r="J150" s="204"/>
      <c r="K150" s="204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182</v>
      </c>
      <c r="AU150" s="213" t="s">
        <v>82</v>
      </c>
      <c r="AV150" s="11" t="s">
        <v>33</v>
      </c>
      <c r="AW150" s="11" t="s">
        <v>32</v>
      </c>
      <c r="AX150" s="11" t="s">
        <v>73</v>
      </c>
      <c r="AY150" s="213" t="s">
        <v>173</v>
      </c>
    </row>
    <row r="151" spans="2:51" s="12" customFormat="1" ht="11.25">
      <c r="B151" s="214"/>
      <c r="C151" s="215"/>
      <c r="D151" s="205" t="s">
        <v>182</v>
      </c>
      <c r="E151" s="216" t="s">
        <v>1</v>
      </c>
      <c r="F151" s="217" t="s">
        <v>192</v>
      </c>
      <c r="G151" s="215"/>
      <c r="H151" s="218">
        <v>3.159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182</v>
      </c>
      <c r="AU151" s="224" t="s">
        <v>82</v>
      </c>
      <c r="AV151" s="12" t="s">
        <v>82</v>
      </c>
      <c r="AW151" s="12" t="s">
        <v>32</v>
      </c>
      <c r="AX151" s="12" t="s">
        <v>33</v>
      </c>
      <c r="AY151" s="224" t="s">
        <v>173</v>
      </c>
    </row>
    <row r="152" spans="2:65" s="1" customFormat="1" ht="16.5" customHeight="1">
      <c r="B152" s="34"/>
      <c r="C152" s="192" t="s">
        <v>193</v>
      </c>
      <c r="D152" s="192" t="s">
        <v>175</v>
      </c>
      <c r="E152" s="193" t="s">
        <v>194</v>
      </c>
      <c r="F152" s="194" t="s">
        <v>195</v>
      </c>
      <c r="G152" s="195" t="s">
        <v>178</v>
      </c>
      <c r="H152" s="196">
        <v>41.085</v>
      </c>
      <c r="I152" s="197"/>
      <c r="J152" s="198">
        <f>ROUND(I152*H152,2)</f>
        <v>0</v>
      </c>
      <c r="K152" s="194" t="s">
        <v>179</v>
      </c>
      <c r="L152" s="36"/>
      <c r="M152" s="199" t="s">
        <v>1</v>
      </c>
      <c r="N152" s="200" t="s">
        <v>44</v>
      </c>
      <c r="O152" s="60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16" t="s">
        <v>180</v>
      </c>
      <c r="AT152" s="16" t="s">
        <v>175</v>
      </c>
      <c r="AU152" s="16" t="s">
        <v>82</v>
      </c>
      <c r="AY152" s="16" t="s">
        <v>173</v>
      </c>
      <c r="BE152" s="99">
        <f>IF(N152="základní",J152,0)</f>
        <v>0</v>
      </c>
      <c r="BF152" s="99">
        <f>IF(N152="snížená",J152,0)</f>
        <v>0</v>
      </c>
      <c r="BG152" s="99">
        <f>IF(N152="zákl. přenesená",J152,0)</f>
        <v>0</v>
      </c>
      <c r="BH152" s="99">
        <f>IF(N152="sníž. přenesená",J152,0)</f>
        <v>0</v>
      </c>
      <c r="BI152" s="99">
        <f>IF(N152="nulová",J152,0)</f>
        <v>0</v>
      </c>
      <c r="BJ152" s="16" t="s">
        <v>33</v>
      </c>
      <c r="BK152" s="99">
        <f>ROUND(I152*H152,2)</f>
        <v>0</v>
      </c>
      <c r="BL152" s="16" t="s">
        <v>180</v>
      </c>
      <c r="BM152" s="16" t="s">
        <v>196</v>
      </c>
    </row>
    <row r="153" spans="2:51" s="11" customFormat="1" ht="11.25">
      <c r="B153" s="203"/>
      <c r="C153" s="204"/>
      <c r="D153" s="205" t="s">
        <v>182</v>
      </c>
      <c r="E153" s="206" t="s">
        <v>1</v>
      </c>
      <c r="F153" s="207" t="s">
        <v>197</v>
      </c>
      <c r="G153" s="204"/>
      <c r="H153" s="206" t="s">
        <v>1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182</v>
      </c>
      <c r="AU153" s="213" t="s">
        <v>82</v>
      </c>
      <c r="AV153" s="11" t="s">
        <v>33</v>
      </c>
      <c r="AW153" s="11" t="s">
        <v>32</v>
      </c>
      <c r="AX153" s="11" t="s">
        <v>73</v>
      </c>
      <c r="AY153" s="213" t="s">
        <v>173</v>
      </c>
    </row>
    <row r="154" spans="2:51" s="12" customFormat="1" ht="11.25">
      <c r="B154" s="214"/>
      <c r="C154" s="215"/>
      <c r="D154" s="205" t="s">
        <v>182</v>
      </c>
      <c r="E154" s="216" t="s">
        <v>1</v>
      </c>
      <c r="F154" s="217" t="s">
        <v>198</v>
      </c>
      <c r="G154" s="215"/>
      <c r="H154" s="218">
        <v>37.402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182</v>
      </c>
      <c r="AU154" s="224" t="s">
        <v>82</v>
      </c>
      <c r="AV154" s="12" t="s">
        <v>82</v>
      </c>
      <c r="AW154" s="12" t="s">
        <v>32</v>
      </c>
      <c r="AX154" s="12" t="s">
        <v>73</v>
      </c>
      <c r="AY154" s="224" t="s">
        <v>173</v>
      </c>
    </row>
    <row r="155" spans="2:51" s="12" customFormat="1" ht="11.25">
      <c r="B155" s="214"/>
      <c r="C155" s="215"/>
      <c r="D155" s="205" t="s">
        <v>182</v>
      </c>
      <c r="E155" s="216" t="s">
        <v>1</v>
      </c>
      <c r="F155" s="217" t="s">
        <v>199</v>
      </c>
      <c r="G155" s="215"/>
      <c r="H155" s="218">
        <v>3.683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182</v>
      </c>
      <c r="AU155" s="224" t="s">
        <v>82</v>
      </c>
      <c r="AV155" s="12" t="s">
        <v>82</v>
      </c>
      <c r="AW155" s="12" t="s">
        <v>32</v>
      </c>
      <c r="AX155" s="12" t="s">
        <v>73</v>
      </c>
      <c r="AY155" s="224" t="s">
        <v>173</v>
      </c>
    </row>
    <row r="156" spans="2:51" s="13" customFormat="1" ht="11.25">
      <c r="B156" s="225"/>
      <c r="C156" s="226"/>
      <c r="D156" s="205" t="s">
        <v>182</v>
      </c>
      <c r="E156" s="227" t="s">
        <v>1</v>
      </c>
      <c r="F156" s="228" t="s">
        <v>187</v>
      </c>
      <c r="G156" s="226"/>
      <c r="H156" s="229">
        <v>41.085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182</v>
      </c>
      <c r="AU156" s="235" t="s">
        <v>82</v>
      </c>
      <c r="AV156" s="13" t="s">
        <v>180</v>
      </c>
      <c r="AW156" s="13" t="s">
        <v>32</v>
      </c>
      <c r="AX156" s="13" t="s">
        <v>33</v>
      </c>
      <c r="AY156" s="235" t="s">
        <v>173</v>
      </c>
    </row>
    <row r="157" spans="2:65" s="1" customFormat="1" ht="16.5" customHeight="1">
      <c r="B157" s="34"/>
      <c r="C157" s="192" t="s">
        <v>180</v>
      </c>
      <c r="D157" s="192" t="s">
        <v>175</v>
      </c>
      <c r="E157" s="193" t="s">
        <v>200</v>
      </c>
      <c r="F157" s="194" t="s">
        <v>201</v>
      </c>
      <c r="G157" s="195" t="s">
        <v>178</v>
      </c>
      <c r="H157" s="196">
        <v>58.665</v>
      </c>
      <c r="I157" s="197"/>
      <c r="J157" s="198">
        <f>ROUND(I157*H157,2)</f>
        <v>0</v>
      </c>
      <c r="K157" s="194" t="s">
        <v>179</v>
      </c>
      <c r="L157" s="36"/>
      <c r="M157" s="199" t="s">
        <v>1</v>
      </c>
      <c r="N157" s="200" t="s">
        <v>44</v>
      </c>
      <c r="O157" s="60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16" t="s">
        <v>180</v>
      </c>
      <c r="AT157" s="16" t="s">
        <v>175</v>
      </c>
      <c r="AU157" s="16" t="s">
        <v>82</v>
      </c>
      <c r="AY157" s="16" t="s">
        <v>173</v>
      </c>
      <c r="BE157" s="99">
        <f>IF(N157="základní",J157,0)</f>
        <v>0</v>
      </c>
      <c r="BF157" s="99">
        <f>IF(N157="snížená",J157,0)</f>
        <v>0</v>
      </c>
      <c r="BG157" s="99">
        <f>IF(N157="zákl. přenesená",J157,0)</f>
        <v>0</v>
      </c>
      <c r="BH157" s="99">
        <f>IF(N157="sníž. přenesená",J157,0)</f>
        <v>0</v>
      </c>
      <c r="BI157" s="99">
        <f>IF(N157="nulová",J157,0)</f>
        <v>0</v>
      </c>
      <c r="BJ157" s="16" t="s">
        <v>33</v>
      </c>
      <c r="BK157" s="99">
        <f>ROUND(I157*H157,2)</f>
        <v>0</v>
      </c>
      <c r="BL157" s="16" t="s">
        <v>180</v>
      </c>
      <c r="BM157" s="16" t="s">
        <v>202</v>
      </c>
    </row>
    <row r="158" spans="2:51" s="11" customFormat="1" ht="11.25">
      <c r="B158" s="203"/>
      <c r="C158" s="204"/>
      <c r="D158" s="205" t="s">
        <v>182</v>
      </c>
      <c r="E158" s="206" t="s">
        <v>1</v>
      </c>
      <c r="F158" s="207" t="s">
        <v>183</v>
      </c>
      <c r="G158" s="204"/>
      <c r="H158" s="206" t="s">
        <v>1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182</v>
      </c>
      <c r="AU158" s="213" t="s">
        <v>82</v>
      </c>
      <c r="AV158" s="11" t="s">
        <v>33</v>
      </c>
      <c r="AW158" s="11" t="s">
        <v>32</v>
      </c>
      <c r="AX158" s="11" t="s">
        <v>73</v>
      </c>
      <c r="AY158" s="213" t="s">
        <v>173</v>
      </c>
    </row>
    <row r="159" spans="2:51" s="12" customFormat="1" ht="11.25">
      <c r="B159" s="214"/>
      <c r="C159" s="215"/>
      <c r="D159" s="205" t="s">
        <v>182</v>
      </c>
      <c r="E159" s="216" t="s">
        <v>1</v>
      </c>
      <c r="F159" s="217" t="s">
        <v>184</v>
      </c>
      <c r="G159" s="215"/>
      <c r="H159" s="218">
        <v>17.58</v>
      </c>
      <c r="I159" s="219"/>
      <c r="J159" s="215"/>
      <c r="K159" s="215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182</v>
      </c>
      <c r="AU159" s="224" t="s">
        <v>82</v>
      </c>
      <c r="AV159" s="12" t="s">
        <v>82</v>
      </c>
      <c r="AW159" s="12" t="s">
        <v>32</v>
      </c>
      <c r="AX159" s="12" t="s">
        <v>73</v>
      </c>
      <c r="AY159" s="224" t="s">
        <v>173</v>
      </c>
    </row>
    <row r="160" spans="2:51" s="11" customFormat="1" ht="11.25">
      <c r="B160" s="203"/>
      <c r="C160" s="204"/>
      <c r="D160" s="205" t="s">
        <v>182</v>
      </c>
      <c r="E160" s="206" t="s">
        <v>1</v>
      </c>
      <c r="F160" s="207" t="s">
        <v>197</v>
      </c>
      <c r="G160" s="204"/>
      <c r="H160" s="206" t="s">
        <v>1</v>
      </c>
      <c r="I160" s="208"/>
      <c r="J160" s="204"/>
      <c r="K160" s="204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182</v>
      </c>
      <c r="AU160" s="213" t="s">
        <v>82</v>
      </c>
      <c r="AV160" s="11" t="s">
        <v>33</v>
      </c>
      <c r="AW160" s="11" t="s">
        <v>32</v>
      </c>
      <c r="AX160" s="11" t="s">
        <v>73</v>
      </c>
      <c r="AY160" s="213" t="s">
        <v>173</v>
      </c>
    </row>
    <row r="161" spans="2:51" s="12" customFormat="1" ht="11.25">
      <c r="B161" s="214"/>
      <c r="C161" s="215"/>
      <c r="D161" s="205" t="s">
        <v>182</v>
      </c>
      <c r="E161" s="216" t="s">
        <v>1</v>
      </c>
      <c r="F161" s="217" t="s">
        <v>198</v>
      </c>
      <c r="G161" s="215"/>
      <c r="H161" s="218">
        <v>37.402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182</v>
      </c>
      <c r="AU161" s="224" t="s">
        <v>82</v>
      </c>
      <c r="AV161" s="12" t="s">
        <v>82</v>
      </c>
      <c r="AW161" s="12" t="s">
        <v>32</v>
      </c>
      <c r="AX161" s="12" t="s">
        <v>73</v>
      </c>
      <c r="AY161" s="224" t="s">
        <v>173</v>
      </c>
    </row>
    <row r="162" spans="2:51" s="12" customFormat="1" ht="11.25">
      <c r="B162" s="214"/>
      <c r="C162" s="215"/>
      <c r="D162" s="205" t="s">
        <v>182</v>
      </c>
      <c r="E162" s="216" t="s">
        <v>1</v>
      </c>
      <c r="F162" s="217" t="s">
        <v>199</v>
      </c>
      <c r="G162" s="215"/>
      <c r="H162" s="218">
        <v>3.683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182</v>
      </c>
      <c r="AU162" s="224" t="s">
        <v>82</v>
      </c>
      <c r="AV162" s="12" t="s">
        <v>82</v>
      </c>
      <c r="AW162" s="12" t="s">
        <v>32</v>
      </c>
      <c r="AX162" s="12" t="s">
        <v>73</v>
      </c>
      <c r="AY162" s="224" t="s">
        <v>173</v>
      </c>
    </row>
    <row r="163" spans="2:51" s="13" customFormat="1" ht="11.25">
      <c r="B163" s="225"/>
      <c r="C163" s="226"/>
      <c r="D163" s="205" t="s">
        <v>182</v>
      </c>
      <c r="E163" s="227" t="s">
        <v>1</v>
      </c>
      <c r="F163" s="228" t="s">
        <v>187</v>
      </c>
      <c r="G163" s="226"/>
      <c r="H163" s="229">
        <v>58.665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182</v>
      </c>
      <c r="AU163" s="235" t="s">
        <v>82</v>
      </c>
      <c r="AV163" s="13" t="s">
        <v>180</v>
      </c>
      <c r="AW163" s="13" t="s">
        <v>32</v>
      </c>
      <c r="AX163" s="13" t="s">
        <v>33</v>
      </c>
      <c r="AY163" s="235" t="s">
        <v>173</v>
      </c>
    </row>
    <row r="164" spans="2:65" s="1" customFormat="1" ht="16.5" customHeight="1">
      <c r="B164" s="34"/>
      <c r="C164" s="192" t="s">
        <v>203</v>
      </c>
      <c r="D164" s="192" t="s">
        <v>175</v>
      </c>
      <c r="E164" s="193" t="s">
        <v>204</v>
      </c>
      <c r="F164" s="194" t="s">
        <v>205</v>
      </c>
      <c r="G164" s="195" t="s">
        <v>178</v>
      </c>
      <c r="H164" s="196">
        <v>62.283</v>
      </c>
      <c r="I164" s="197"/>
      <c r="J164" s="198">
        <f>ROUND(I164*H164,2)</f>
        <v>0</v>
      </c>
      <c r="K164" s="194" t="s">
        <v>179</v>
      </c>
      <c r="L164" s="36"/>
      <c r="M164" s="199" t="s">
        <v>1</v>
      </c>
      <c r="N164" s="200" t="s">
        <v>44</v>
      </c>
      <c r="O164" s="60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16" t="s">
        <v>180</v>
      </c>
      <c r="AT164" s="16" t="s">
        <v>175</v>
      </c>
      <c r="AU164" s="16" t="s">
        <v>82</v>
      </c>
      <c r="AY164" s="16" t="s">
        <v>173</v>
      </c>
      <c r="BE164" s="99">
        <f>IF(N164="základní",J164,0)</f>
        <v>0</v>
      </c>
      <c r="BF164" s="99">
        <f>IF(N164="snížená",J164,0)</f>
        <v>0</v>
      </c>
      <c r="BG164" s="99">
        <f>IF(N164="zákl. přenesená",J164,0)</f>
        <v>0</v>
      </c>
      <c r="BH164" s="99">
        <f>IF(N164="sníž. přenesená",J164,0)</f>
        <v>0</v>
      </c>
      <c r="BI164" s="99">
        <f>IF(N164="nulová",J164,0)</f>
        <v>0</v>
      </c>
      <c r="BJ164" s="16" t="s">
        <v>33</v>
      </c>
      <c r="BK164" s="99">
        <f>ROUND(I164*H164,2)</f>
        <v>0</v>
      </c>
      <c r="BL164" s="16" t="s">
        <v>180</v>
      </c>
      <c r="BM164" s="16" t="s">
        <v>206</v>
      </c>
    </row>
    <row r="165" spans="2:51" s="11" customFormat="1" ht="11.25">
      <c r="B165" s="203"/>
      <c r="C165" s="204"/>
      <c r="D165" s="205" t="s">
        <v>182</v>
      </c>
      <c r="E165" s="206" t="s">
        <v>1</v>
      </c>
      <c r="F165" s="207" t="s">
        <v>207</v>
      </c>
      <c r="G165" s="204"/>
      <c r="H165" s="206" t="s">
        <v>1</v>
      </c>
      <c r="I165" s="208"/>
      <c r="J165" s="204"/>
      <c r="K165" s="204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182</v>
      </c>
      <c r="AU165" s="213" t="s">
        <v>82</v>
      </c>
      <c r="AV165" s="11" t="s">
        <v>33</v>
      </c>
      <c r="AW165" s="11" t="s">
        <v>32</v>
      </c>
      <c r="AX165" s="11" t="s">
        <v>73</v>
      </c>
      <c r="AY165" s="213" t="s">
        <v>173</v>
      </c>
    </row>
    <row r="166" spans="2:51" s="12" customFormat="1" ht="11.25">
      <c r="B166" s="214"/>
      <c r="C166" s="215"/>
      <c r="D166" s="205" t="s">
        <v>182</v>
      </c>
      <c r="E166" s="216" t="s">
        <v>1</v>
      </c>
      <c r="F166" s="217" t="s">
        <v>208</v>
      </c>
      <c r="G166" s="215"/>
      <c r="H166" s="218">
        <v>62.283</v>
      </c>
      <c r="I166" s="219"/>
      <c r="J166" s="215"/>
      <c r="K166" s="215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182</v>
      </c>
      <c r="AU166" s="224" t="s">
        <v>82</v>
      </c>
      <c r="AV166" s="12" t="s">
        <v>82</v>
      </c>
      <c r="AW166" s="12" t="s">
        <v>32</v>
      </c>
      <c r="AX166" s="12" t="s">
        <v>33</v>
      </c>
      <c r="AY166" s="224" t="s">
        <v>173</v>
      </c>
    </row>
    <row r="167" spans="2:65" s="1" customFormat="1" ht="16.5" customHeight="1">
      <c r="B167" s="34"/>
      <c r="C167" s="192" t="s">
        <v>209</v>
      </c>
      <c r="D167" s="192" t="s">
        <v>175</v>
      </c>
      <c r="E167" s="193" t="s">
        <v>210</v>
      </c>
      <c r="F167" s="194" t="s">
        <v>211</v>
      </c>
      <c r="G167" s="195" t="s">
        <v>178</v>
      </c>
      <c r="H167" s="196">
        <v>0.447</v>
      </c>
      <c r="I167" s="197"/>
      <c r="J167" s="198">
        <f>ROUND(I167*H167,2)</f>
        <v>0</v>
      </c>
      <c r="K167" s="194" t="s">
        <v>179</v>
      </c>
      <c r="L167" s="36"/>
      <c r="M167" s="199" t="s">
        <v>1</v>
      </c>
      <c r="N167" s="200" t="s">
        <v>44</v>
      </c>
      <c r="O167" s="60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16" t="s">
        <v>180</v>
      </c>
      <c r="AT167" s="16" t="s">
        <v>175</v>
      </c>
      <c r="AU167" s="16" t="s">
        <v>82</v>
      </c>
      <c r="AY167" s="16" t="s">
        <v>173</v>
      </c>
      <c r="BE167" s="99">
        <f>IF(N167="základní",J167,0)</f>
        <v>0</v>
      </c>
      <c r="BF167" s="99">
        <f>IF(N167="snížená",J167,0)</f>
        <v>0</v>
      </c>
      <c r="BG167" s="99">
        <f>IF(N167="zákl. přenesená",J167,0)</f>
        <v>0</v>
      </c>
      <c r="BH167" s="99">
        <f>IF(N167="sníž. přenesená",J167,0)</f>
        <v>0</v>
      </c>
      <c r="BI167" s="99">
        <f>IF(N167="nulová",J167,0)</f>
        <v>0</v>
      </c>
      <c r="BJ167" s="16" t="s">
        <v>33</v>
      </c>
      <c r="BK167" s="99">
        <f>ROUND(I167*H167,2)</f>
        <v>0</v>
      </c>
      <c r="BL167" s="16" t="s">
        <v>180</v>
      </c>
      <c r="BM167" s="16" t="s">
        <v>212</v>
      </c>
    </row>
    <row r="168" spans="2:51" s="11" customFormat="1" ht="11.25">
      <c r="B168" s="203"/>
      <c r="C168" s="204"/>
      <c r="D168" s="205" t="s">
        <v>182</v>
      </c>
      <c r="E168" s="206" t="s">
        <v>1</v>
      </c>
      <c r="F168" s="207" t="s">
        <v>213</v>
      </c>
      <c r="G168" s="204"/>
      <c r="H168" s="206" t="s">
        <v>1</v>
      </c>
      <c r="I168" s="208"/>
      <c r="J168" s="204"/>
      <c r="K168" s="204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182</v>
      </c>
      <c r="AU168" s="213" t="s">
        <v>82</v>
      </c>
      <c r="AV168" s="11" t="s">
        <v>33</v>
      </c>
      <c r="AW168" s="11" t="s">
        <v>32</v>
      </c>
      <c r="AX168" s="11" t="s">
        <v>73</v>
      </c>
      <c r="AY168" s="213" t="s">
        <v>173</v>
      </c>
    </row>
    <row r="169" spans="2:51" s="11" customFormat="1" ht="11.25">
      <c r="B169" s="203"/>
      <c r="C169" s="204"/>
      <c r="D169" s="205" t="s">
        <v>182</v>
      </c>
      <c r="E169" s="206" t="s">
        <v>1</v>
      </c>
      <c r="F169" s="207" t="s">
        <v>183</v>
      </c>
      <c r="G169" s="204"/>
      <c r="H169" s="206" t="s">
        <v>1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182</v>
      </c>
      <c r="AU169" s="213" t="s">
        <v>82</v>
      </c>
      <c r="AV169" s="11" t="s">
        <v>33</v>
      </c>
      <c r="AW169" s="11" t="s">
        <v>32</v>
      </c>
      <c r="AX169" s="11" t="s">
        <v>73</v>
      </c>
      <c r="AY169" s="213" t="s">
        <v>173</v>
      </c>
    </row>
    <row r="170" spans="2:51" s="12" customFormat="1" ht="11.25">
      <c r="B170" s="214"/>
      <c r="C170" s="215"/>
      <c r="D170" s="205" t="s">
        <v>182</v>
      </c>
      <c r="E170" s="216" t="s">
        <v>1</v>
      </c>
      <c r="F170" s="217" t="s">
        <v>214</v>
      </c>
      <c r="G170" s="215"/>
      <c r="H170" s="218">
        <v>0.447</v>
      </c>
      <c r="I170" s="219"/>
      <c r="J170" s="215"/>
      <c r="K170" s="215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182</v>
      </c>
      <c r="AU170" s="224" t="s">
        <v>82</v>
      </c>
      <c r="AV170" s="12" t="s">
        <v>82</v>
      </c>
      <c r="AW170" s="12" t="s">
        <v>32</v>
      </c>
      <c r="AX170" s="12" t="s">
        <v>33</v>
      </c>
      <c r="AY170" s="224" t="s">
        <v>173</v>
      </c>
    </row>
    <row r="171" spans="2:65" s="1" customFormat="1" ht="16.5" customHeight="1">
      <c r="B171" s="34"/>
      <c r="C171" s="192" t="s">
        <v>215</v>
      </c>
      <c r="D171" s="192" t="s">
        <v>175</v>
      </c>
      <c r="E171" s="193" t="s">
        <v>216</v>
      </c>
      <c r="F171" s="194" t="s">
        <v>217</v>
      </c>
      <c r="G171" s="195" t="s">
        <v>178</v>
      </c>
      <c r="H171" s="196">
        <v>62.283</v>
      </c>
      <c r="I171" s="197"/>
      <c r="J171" s="198">
        <f>ROUND(I171*H171,2)</f>
        <v>0</v>
      </c>
      <c r="K171" s="194" t="s">
        <v>218</v>
      </c>
      <c r="L171" s="36"/>
      <c r="M171" s="199" t="s">
        <v>1</v>
      </c>
      <c r="N171" s="200" t="s">
        <v>44</v>
      </c>
      <c r="O171" s="60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16" t="s">
        <v>180</v>
      </c>
      <c r="AT171" s="16" t="s">
        <v>175</v>
      </c>
      <c r="AU171" s="16" t="s">
        <v>82</v>
      </c>
      <c r="AY171" s="16" t="s">
        <v>173</v>
      </c>
      <c r="BE171" s="99">
        <f>IF(N171="základní",J171,0)</f>
        <v>0</v>
      </c>
      <c r="BF171" s="99">
        <f>IF(N171="snížená",J171,0)</f>
        <v>0</v>
      </c>
      <c r="BG171" s="99">
        <f>IF(N171="zákl. přenesená",J171,0)</f>
        <v>0</v>
      </c>
      <c r="BH171" s="99">
        <f>IF(N171="sníž. přenesená",J171,0)</f>
        <v>0</v>
      </c>
      <c r="BI171" s="99">
        <f>IF(N171="nulová",J171,0)</f>
        <v>0</v>
      </c>
      <c r="BJ171" s="16" t="s">
        <v>33</v>
      </c>
      <c r="BK171" s="99">
        <f>ROUND(I171*H171,2)</f>
        <v>0</v>
      </c>
      <c r="BL171" s="16" t="s">
        <v>180</v>
      </c>
      <c r="BM171" s="16" t="s">
        <v>219</v>
      </c>
    </row>
    <row r="172" spans="2:65" s="1" customFormat="1" ht="16.5" customHeight="1">
      <c r="B172" s="34"/>
      <c r="C172" s="192" t="s">
        <v>220</v>
      </c>
      <c r="D172" s="192" t="s">
        <v>175</v>
      </c>
      <c r="E172" s="193" t="s">
        <v>221</v>
      </c>
      <c r="F172" s="194" t="s">
        <v>222</v>
      </c>
      <c r="G172" s="195" t="s">
        <v>178</v>
      </c>
      <c r="H172" s="196">
        <v>0.447</v>
      </c>
      <c r="I172" s="197"/>
      <c r="J172" s="198">
        <f>ROUND(I172*H172,2)</f>
        <v>0</v>
      </c>
      <c r="K172" s="194" t="s">
        <v>179</v>
      </c>
      <c r="L172" s="36"/>
      <c r="M172" s="199" t="s">
        <v>1</v>
      </c>
      <c r="N172" s="200" t="s">
        <v>44</v>
      </c>
      <c r="O172" s="60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16" t="s">
        <v>180</v>
      </c>
      <c r="AT172" s="16" t="s">
        <v>175</v>
      </c>
      <c r="AU172" s="16" t="s">
        <v>82</v>
      </c>
      <c r="AY172" s="16" t="s">
        <v>173</v>
      </c>
      <c r="BE172" s="99">
        <f>IF(N172="základní",J172,0)</f>
        <v>0</v>
      </c>
      <c r="BF172" s="99">
        <f>IF(N172="snížená",J172,0)</f>
        <v>0</v>
      </c>
      <c r="BG172" s="99">
        <f>IF(N172="zákl. přenesená",J172,0)</f>
        <v>0</v>
      </c>
      <c r="BH172" s="99">
        <f>IF(N172="sníž. přenesená",J172,0)</f>
        <v>0</v>
      </c>
      <c r="BI172" s="99">
        <f>IF(N172="nulová",J172,0)</f>
        <v>0</v>
      </c>
      <c r="BJ172" s="16" t="s">
        <v>33</v>
      </c>
      <c r="BK172" s="99">
        <f>ROUND(I172*H172,2)</f>
        <v>0</v>
      </c>
      <c r="BL172" s="16" t="s">
        <v>180</v>
      </c>
      <c r="BM172" s="16" t="s">
        <v>223</v>
      </c>
    </row>
    <row r="173" spans="2:51" s="11" customFormat="1" ht="11.25">
      <c r="B173" s="203"/>
      <c r="C173" s="204"/>
      <c r="D173" s="205" t="s">
        <v>182</v>
      </c>
      <c r="E173" s="206" t="s">
        <v>1</v>
      </c>
      <c r="F173" s="207" t="s">
        <v>183</v>
      </c>
      <c r="G173" s="204"/>
      <c r="H173" s="206" t="s">
        <v>1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182</v>
      </c>
      <c r="AU173" s="213" t="s">
        <v>82</v>
      </c>
      <c r="AV173" s="11" t="s">
        <v>33</v>
      </c>
      <c r="AW173" s="11" t="s">
        <v>32</v>
      </c>
      <c r="AX173" s="11" t="s">
        <v>73</v>
      </c>
      <c r="AY173" s="213" t="s">
        <v>173</v>
      </c>
    </row>
    <row r="174" spans="2:51" s="12" customFormat="1" ht="11.25">
      <c r="B174" s="214"/>
      <c r="C174" s="215"/>
      <c r="D174" s="205" t="s">
        <v>182</v>
      </c>
      <c r="E174" s="216" t="s">
        <v>1</v>
      </c>
      <c r="F174" s="217" t="s">
        <v>214</v>
      </c>
      <c r="G174" s="215"/>
      <c r="H174" s="218">
        <v>0.447</v>
      </c>
      <c r="I174" s="219"/>
      <c r="J174" s="215"/>
      <c r="K174" s="215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182</v>
      </c>
      <c r="AU174" s="224" t="s">
        <v>82</v>
      </c>
      <c r="AV174" s="12" t="s">
        <v>82</v>
      </c>
      <c r="AW174" s="12" t="s">
        <v>32</v>
      </c>
      <c r="AX174" s="12" t="s">
        <v>33</v>
      </c>
      <c r="AY174" s="224" t="s">
        <v>173</v>
      </c>
    </row>
    <row r="175" spans="2:65" s="1" customFormat="1" ht="16.5" customHeight="1">
      <c r="B175" s="34"/>
      <c r="C175" s="192" t="s">
        <v>224</v>
      </c>
      <c r="D175" s="192" t="s">
        <v>175</v>
      </c>
      <c r="E175" s="193" t="s">
        <v>221</v>
      </c>
      <c r="F175" s="194" t="s">
        <v>222</v>
      </c>
      <c r="G175" s="195" t="s">
        <v>178</v>
      </c>
      <c r="H175" s="196">
        <v>30.258</v>
      </c>
      <c r="I175" s="197"/>
      <c r="J175" s="198">
        <f>ROUND(I175*H175,2)</f>
        <v>0</v>
      </c>
      <c r="K175" s="194" t="s">
        <v>179</v>
      </c>
      <c r="L175" s="36"/>
      <c r="M175" s="199" t="s">
        <v>1</v>
      </c>
      <c r="N175" s="200" t="s">
        <v>44</v>
      </c>
      <c r="O175" s="60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16" t="s">
        <v>180</v>
      </c>
      <c r="AT175" s="16" t="s">
        <v>175</v>
      </c>
      <c r="AU175" s="16" t="s">
        <v>82</v>
      </c>
      <c r="AY175" s="16" t="s">
        <v>173</v>
      </c>
      <c r="BE175" s="99">
        <f>IF(N175="základní",J175,0)</f>
        <v>0</v>
      </c>
      <c r="BF175" s="99">
        <f>IF(N175="snížená",J175,0)</f>
        <v>0</v>
      </c>
      <c r="BG175" s="99">
        <f>IF(N175="zákl. přenesená",J175,0)</f>
        <v>0</v>
      </c>
      <c r="BH175" s="99">
        <f>IF(N175="sníž. přenesená",J175,0)</f>
        <v>0</v>
      </c>
      <c r="BI175" s="99">
        <f>IF(N175="nulová",J175,0)</f>
        <v>0</v>
      </c>
      <c r="BJ175" s="16" t="s">
        <v>33</v>
      </c>
      <c r="BK175" s="99">
        <f>ROUND(I175*H175,2)</f>
        <v>0</v>
      </c>
      <c r="BL175" s="16" t="s">
        <v>180</v>
      </c>
      <c r="BM175" s="16" t="s">
        <v>225</v>
      </c>
    </row>
    <row r="176" spans="2:51" s="11" customFormat="1" ht="11.25">
      <c r="B176" s="203"/>
      <c r="C176" s="204"/>
      <c r="D176" s="205" t="s">
        <v>182</v>
      </c>
      <c r="E176" s="206" t="s">
        <v>1</v>
      </c>
      <c r="F176" s="207" t="s">
        <v>197</v>
      </c>
      <c r="G176" s="204"/>
      <c r="H176" s="206" t="s">
        <v>1</v>
      </c>
      <c r="I176" s="208"/>
      <c r="J176" s="204"/>
      <c r="K176" s="204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182</v>
      </c>
      <c r="AU176" s="213" t="s">
        <v>82</v>
      </c>
      <c r="AV176" s="11" t="s">
        <v>33</v>
      </c>
      <c r="AW176" s="11" t="s">
        <v>32</v>
      </c>
      <c r="AX176" s="11" t="s">
        <v>73</v>
      </c>
      <c r="AY176" s="213" t="s">
        <v>173</v>
      </c>
    </row>
    <row r="177" spans="2:51" s="12" customFormat="1" ht="11.25">
      <c r="B177" s="214"/>
      <c r="C177" s="215"/>
      <c r="D177" s="205" t="s">
        <v>182</v>
      </c>
      <c r="E177" s="216" t="s">
        <v>1</v>
      </c>
      <c r="F177" s="217" t="s">
        <v>226</v>
      </c>
      <c r="G177" s="215"/>
      <c r="H177" s="218">
        <v>3.683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182</v>
      </c>
      <c r="AU177" s="224" t="s">
        <v>82</v>
      </c>
      <c r="AV177" s="12" t="s">
        <v>82</v>
      </c>
      <c r="AW177" s="12" t="s">
        <v>32</v>
      </c>
      <c r="AX177" s="12" t="s">
        <v>73</v>
      </c>
      <c r="AY177" s="224" t="s">
        <v>173</v>
      </c>
    </row>
    <row r="178" spans="2:51" s="12" customFormat="1" ht="11.25">
      <c r="B178" s="214"/>
      <c r="C178" s="215"/>
      <c r="D178" s="205" t="s">
        <v>182</v>
      </c>
      <c r="E178" s="216" t="s">
        <v>1</v>
      </c>
      <c r="F178" s="217" t="s">
        <v>227</v>
      </c>
      <c r="G178" s="215"/>
      <c r="H178" s="218">
        <v>26.575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182</v>
      </c>
      <c r="AU178" s="224" t="s">
        <v>82</v>
      </c>
      <c r="AV178" s="12" t="s">
        <v>82</v>
      </c>
      <c r="AW178" s="12" t="s">
        <v>32</v>
      </c>
      <c r="AX178" s="12" t="s">
        <v>73</v>
      </c>
      <c r="AY178" s="224" t="s">
        <v>173</v>
      </c>
    </row>
    <row r="179" spans="2:51" s="13" customFormat="1" ht="11.25">
      <c r="B179" s="225"/>
      <c r="C179" s="226"/>
      <c r="D179" s="205" t="s">
        <v>182</v>
      </c>
      <c r="E179" s="227" t="s">
        <v>1</v>
      </c>
      <c r="F179" s="228" t="s">
        <v>187</v>
      </c>
      <c r="G179" s="226"/>
      <c r="H179" s="229">
        <v>30.258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182</v>
      </c>
      <c r="AU179" s="235" t="s">
        <v>82</v>
      </c>
      <c r="AV179" s="13" t="s">
        <v>180</v>
      </c>
      <c r="AW179" s="13" t="s">
        <v>32</v>
      </c>
      <c r="AX179" s="13" t="s">
        <v>33</v>
      </c>
      <c r="AY179" s="235" t="s">
        <v>173</v>
      </c>
    </row>
    <row r="180" spans="2:65" s="1" customFormat="1" ht="16.5" customHeight="1">
      <c r="B180" s="34"/>
      <c r="C180" s="236" t="s">
        <v>228</v>
      </c>
      <c r="D180" s="236" t="s">
        <v>229</v>
      </c>
      <c r="E180" s="237" t="s">
        <v>230</v>
      </c>
      <c r="F180" s="238" t="s">
        <v>231</v>
      </c>
      <c r="G180" s="239" t="s">
        <v>232</v>
      </c>
      <c r="H180" s="240">
        <v>64.177</v>
      </c>
      <c r="I180" s="241"/>
      <c r="J180" s="242">
        <f>ROUND(I180*H180,2)</f>
        <v>0</v>
      </c>
      <c r="K180" s="238" t="s">
        <v>179</v>
      </c>
      <c r="L180" s="243"/>
      <c r="M180" s="244" t="s">
        <v>1</v>
      </c>
      <c r="N180" s="245" t="s">
        <v>44</v>
      </c>
      <c r="O180" s="60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16" t="s">
        <v>220</v>
      </c>
      <c r="AT180" s="16" t="s">
        <v>229</v>
      </c>
      <c r="AU180" s="16" t="s">
        <v>82</v>
      </c>
      <c r="AY180" s="16" t="s">
        <v>173</v>
      </c>
      <c r="BE180" s="99">
        <f>IF(N180="základní",J180,0)</f>
        <v>0</v>
      </c>
      <c r="BF180" s="99">
        <f>IF(N180="snížená",J180,0)</f>
        <v>0</v>
      </c>
      <c r="BG180" s="99">
        <f>IF(N180="zákl. přenesená",J180,0)</f>
        <v>0</v>
      </c>
      <c r="BH180" s="99">
        <f>IF(N180="sníž. přenesená",J180,0)</f>
        <v>0</v>
      </c>
      <c r="BI180" s="99">
        <f>IF(N180="nulová",J180,0)</f>
        <v>0</v>
      </c>
      <c r="BJ180" s="16" t="s">
        <v>33</v>
      </c>
      <c r="BK180" s="99">
        <f>ROUND(I180*H180,2)</f>
        <v>0</v>
      </c>
      <c r="BL180" s="16" t="s">
        <v>180</v>
      </c>
      <c r="BM180" s="16" t="s">
        <v>233</v>
      </c>
    </row>
    <row r="181" spans="2:51" s="12" customFormat="1" ht="11.25">
      <c r="B181" s="214"/>
      <c r="C181" s="215"/>
      <c r="D181" s="205" t="s">
        <v>182</v>
      </c>
      <c r="E181" s="216" t="s">
        <v>1</v>
      </c>
      <c r="F181" s="217" t="s">
        <v>234</v>
      </c>
      <c r="G181" s="215"/>
      <c r="H181" s="218">
        <v>64.177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182</v>
      </c>
      <c r="AU181" s="224" t="s">
        <v>82</v>
      </c>
      <c r="AV181" s="12" t="s">
        <v>82</v>
      </c>
      <c r="AW181" s="12" t="s">
        <v>32</v>
      </c>
      <c r="AX181" s="12" t="s">
        <v>33</v>
      </c>
      <c r="AY181" s="224" t="s">
        <v>173</v>
      </c>
    </row>
    <row r="182" spans="2:63" s="10" customFormat="1" ht="22.9" customHeight="1">
      <c r="B182" s="176"/>
      <c r="C182" s="177"/>
      <c r="D182" s="178" t="s">
        <v>72</v>
      </c>
      <c r="E182" s="190" t="s">
        <v>235</v>
      </c>
      <c r="F182" s="190" t="s">
        <v>236</v>
      </c>
      <c r="G182" s="177"/>
      <c r="H182" s="177"/>
      <c r="I182" s="180"/>
      <c r="J182" s="191">
        <f>BK182</f>
        <v>0</v>
      </c>
      <c r="K182" s="177"/>
      <c r="L182" s="182"/>
      <c r="M182" s="183"/>
      <c r="N182" s="184"/>
      <c r="O182" s="184"/>
      <c r="P182" s="185">
        <f>SUM(P183:P219)</f>
        <v>0</v>
      </c>
      <c r="Q182" s="184"/>
      <c r="R182" s="185">
        <f>SUM(R183:R219)</f>
        <v>7.95876</v>
      </c>
      <c r="S182" s="184"/>
      <c r="T182" s="186">
        <f>SUM(T183:T219)</f>
        <v>146.9102</v>
      </c>
      <c r="AR182" s="187" t="s">
        <v>33</v>
      </c>
      <c r="AT182" s="188" t="s">
        <v>72</v>
      </c>
      <c r="AU182" s="188" t="s">
        <v>33</v>
      </c>
      <c r="AY182" s="187" t="s">
        <v>173</v>
      </c>
      <c r="BK182" s="189">
        <f>SUM(BK183:BK219)</f>
        <v>0</v>
      </c>
    </row>
    <row r="183" spans="2:65" s="1" customFormat="1" ht="16.5" customHeight="1">
      <c r="B183" s="34"/>
      <c r="C183" s="192" t="s">
        <v>235</v>
      </c>
      <c r="D183" s="192" t="s">
        <v>175</v>
      </c>
      <c r="E183" s="193" t="s">
        <v>237</v>
      </c>
      <c r="F183" s="194" t="s">
        <v>238</v>
      </c>
      <c r="G183" s="195" t="s">
        <v>239</v>
      </c>
      <c r="H183" s="196">
        <v>7.15</v>
      </c>
      <c r="I183" s="197"/>
      <c r="J183" s="198">
        <f>ROUND(I183*H183,2)</f>
        <v>0</v>
      </c>
      <c r="K183" s="194" t="s">
        <v>179</v>
      </c>
      <c r="L183" s="36"/>
      <c r="M183" s="199" t="s">
        <v>1</v>
      </c>
      <c r="N183" s="200" t="s">
        <v>44</v>
      </c>
      <c r="O183" s="60"/>
      <c r="P183" s="201">
        <f>O183*H183</f>
        <v>0</v>
      </c>
      <c r="Q183" s="201">
        <v>0.204</v>
      </c>
      <c r="R183" s="201">
        <f>Q183*H183</f>
        <v>1.4586</v>
      </c>
      <c r="S183" s="201">
        <v>0.051</v>
      </c>
      <c r="T183" s="202">
        <f>S183*H183</f>
        <v>0.36465</v>
      </c>
      <c r="AR183" s="16" t="s">
        <v>180</v>
      </c>
      <c r="AT183" s="16" t="s">
        <v>175</v>
      </c>
      <c r="AU183" s="16" t="s">
        <v>82</v>
      </c>
      <c r="AY183" s="16" t="s">
        <v>173</v>
      </c>
      <c r="BE183" s="99">
        <f>IF(N183="základní",J183,0)</f>
        <v>0</v>
      </c>
      <c r="BF183" s="99">
        <f>IF(N183="snížená",J183,0)</f>
        <v>0</v>
      </c>
      <c r="BG183" s="99">
        <f>IF(N183="zákl. přenesená",J183,0)</f>
        <v>0</v>
      </c>
      <c r="BH183" s="99">
        <f>IF(N183="sníž. přenesená",J183,0)</f>
        <v>0</v>
      </c>
      <c r="BI183" s="99">
        <f>IF(N183="nulová",J183,0)</f>
        <v>0</v>
      </c>
      <c r="BJ183" s="16" t="s">
        <v>33</v>
      </c>
      <c r="BK183" s="99">
        <f>ROUND(I183*H183,2)</f>
        <v>0</v>
      </c>
      <c r="BL183" s="16" t="s">
        <v>180</v>
      </c>
      <c r="BM183" s="16" t="s">
        <v>240</v>
      </c>
    </row>
    <row r="184" spans="2:51" s="11" customFormat="1" ht="11.25">
      <c r="B184" s="203"/>
      <c r="C184" s="204"/>
      <c r="D184" s="205" t="s">
        <v>182</v>
      </c>
      <c r="E184" s="206" t="s">
        <v>1</v>
      </c>
      <c r="F184" s="207" t="s">
        <v>197</v>
      </c>
      <c r="G184" s="204"/>
      <c r="H184" s="206" t="s">
        <v>1</v>
      </c>
      <c r="I184" s="208"/>
      <c r="J184" s="204"/>
      <c r="K184" s="204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182</v>
      </c>
      <c r="AU184" s="213" t="s">
        <v>82</v>
      </c>
      <c r="AV184" s="11" t="s">
        <v>33</v>
      </c>
      <c r="AW184" s="11" t="s">
        <v>32</v>
      </c>
      <c r="AX184" s="11" t="s">
        <v>73</v>
      </c>
      <c r="AY184" s="213" t="s">
        <v>173</v>
      </c>
    </row>
    <row r="185" spans="2:51" s="11" customFormat="1" ht="11.25">
      <c r="B185" s="203"/>
      <c r="C185" s="204"/>
      <c r="D185" s="205" t="s">
        <v>182</v>
      </c>
      <c r="E185" s="206" t="s">
        <v>1</v>
      </c>
      <c r="F185" s="207" t="s">
        <v>241</v>
      </c>
      <c r="G185" s="204"/>
      <c r="H185" s="206" t="s">
        <v>1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182</v>
      </c>
      <c r="AU185" s="213" t="s">
        <v>82</v>
      </c>
      <c r="AV185" s="11" t="s">
        <v>33</v>
      </c>
      <c r="AW185" s="11" t="s">
        <v>32</v>
      </c>
      <c r="AX185" s="11" t="s">
        <v>73</v>
      </c>
      <c r="AY185" s="213" t="s">
        <v>173</v>
      </c>
    </row>
    <row r="186" spans="2:51" s="12" customFormat="1" ht="11.25">
      <c r="B186" s="214"/>
      <c r="C186" s="215"/>
      <c r="D186" s="205" t="s">
        <v>182</v>
      </c>
      <c r="E186" s="216" t="s">
        <v>1</v>
      </c>
      <c r="F186" s="217" t="s">
        <v>242</v>
      </c>
      <c r="G186" s="215"/>
      <c r="H186" s="218">
        <v>7.15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182</v>
      </c>
      <c r="AU186" s="224" t="s">
        <v>82</v>
      </c>
      <c r="AV186" s="12" t="s">
        <v>82</v>
      </c>
      <c r="AW186" s="12" t="s">
        <v>32</v>
      </c>
      <c r="AX186" s="12" t="s">
        <v>33</v>
      </c>
      <c r="AY186" s="224" t="s">
        <v>173</v>
      </c>
    </row>
    <row r="187" spans="2:65" s="1" customFormat="1" ht="16.5" customHeight="1">
      <c r="B187" s="34"/>
      <c r="C187" s="192" t="s">
        <v>243</v>
      </c>
      <c r="D187" s="192" t="s">
        <v>175</v>
      </c>
      <c r="E187" s="193" t="s">
        <v>244</v>
      </c>
      <c r="F187" s="194" t="s">
        <v>245</v>
      </c>
      <c r="G187" s="195" t="s">
        <v>239</v>
      </c>
      <c r="H187" s="196">
        <v>19.52</v>
      </c>
      <c r="I187" s="197"/>
      <c r="J187" s="198">
        <f>ROUND(I187*H187,2)</f>
        <v>0</v>
      </c>
      <c r="K187" s="194" t="s">
        <v>179</v>
      </c>
      <c r="L187" s="36"/>
      <c r="M187" s="199" t="s">
        <v>1</v>
      </c>
      <c r="N187" s="200" t="s">
        <v>44</v>
      </c>
      <c r="O187" s="60"/>
      <c r="P187" s="201">
        <f>O187*H187</f>
        <v>0</v>
      </c>
      <c r="Q187" s="201">
        <v>0.333</v>
      </c>
      <c r="R187" s="201">
        <f>Q187*H187</f>
        <v>6.50016</v>
      </c>
      <c r="S187" s="201">
        <v>0.084</v>
      </c>
      <c r="T187" s="202">
        <f>S187*H187</f>
        <v>1.63968</v>
      </c>
      <c r="AR187" s="16" t="s">
        <v>180</v>
      </c>
      <c r="AT187" s="16" t="s">
        <v>175</v>
      </c>
      <c r="AU187" s="16" t="s">
        <v>82</v>
      </c>
      <c r="AY187" s="16" t="s">
        <v>173</v>
      </c>
      <c r="BE187" s="99">
        <f>IF(N187="základní",J187,0)</f>
        <v>0</v>
      </c>
      <c r="BF187" s="99">
        <f>IF(N187="snížená",J187,0)</f>
        <v>0</v>
      </c>
      <c r="BG187" s="99">
        <f>IF(N187="zákl. přenesená",J187,0)</f>
        <v>0</v>
      </c>
      <c r="BH187" s="99">
        <f>IF(N187="sníž. přenesená",J187,0)</f>
        <v>0</v>
      </c>
      <c r="BI187" s="99">
        <f>IF(N187="nulová",J187,0)</f>
        <v>0</v>
      </c>
      <c r="BJ187" s="16" t="s">
        <v>33</v>
      </c>
      <c r="BK187" s="99">
        <f>ROUND(I187*H187,2)</f>
        <v>0</v>
      </c>
      <c r="BL187" s="16" t="s">
        <v>180</v>
      </c>
      <c r="BM187" s="16" t="s">
        <v>246</v>
      </c>
    </row>
    <row r="188" spans="2:51" s="11" customFormat="1" ht="11.25">
      <c r="B188" s="203"/>
      <c r="C188" s="204"/>
      <c r="D188" s="205" t="s">
        <v>182</v>
      </c>
      <c r="E188" s="206" t="s">
        <v>1</v>
      </c>
      <c r="F188" s="207" t="s">
        <v>197</v>
      </c>
      <c r="G188" s="204"/>
      <c r="H188" s="206" t="s">
        <v>1</v>
      </c>
      <c r="I188" s="208"/>
      <c r="J188" s="204"/>
      <c r="K188" s="204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182</v>
      </c>
      <c r="AU188" s="213" t="s">
        <v>82</v>
      </c>
      <c r="AV188" s="11" t="s">
        <v>33</v>
      </c>
      <c r="AW188" s="11" t="s">
        <v>32</v>
      </c>
      <c r="AX188" s="11" t="s">
        <v>73</v>
      </c>
      <c r="AY188" s="213" t="s">
        <v>173</v>
      </c>
    </row>
    <row r="189" spans="2:51" s="11" customFormat="1" ht="11.25">
      <c r="B189" s="203"/>
      <c r="C189" s="204"/>
      <c r="D189" s="205" t="s">
        <v>182</v>
      </c>
      <c r="E189" s="206" t="s">
        <v>1</v>
      </c>
      <c r="F189" s="207" t="s">
        <v>247</v>
      </c>
      <c r="G189" s="204"/>
      <c r="H189" s="206" t="s">
        <v>1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182</v>
      </c>
      <c r="AU189" s="213" t="s">
        <v>82</v>
      </c>
      <c r="AV189" s="11" t="s">
        <v>33</v>
      </c>
      <c r="AW189" s="11" t="s">
        <v>32</v>
      </c>
      <c r="AX189" s="11" t="s">
        <v>73</v>
      </c>
      <c r="AY189" s="213" t="s">
        <v>173</v>
      </c>
    </row>
    <row r="190" spans="2:51" s="12" customFormat="1" ht="11.25">
      <c r="B190" s="214"/>
      <c r="C190" s="215"/>
      <c r="D190" s="205" t="s">
        <v>182</v>
      </c>
      <c r="E190" s="216" t="s">
        <v>1</v>
      </c>
      <c r="F190" s="217" t="s">
        <v>248</v>
      </c>
      <c r="G190" s="215"/>
      <c r="H190" s="218">
        <v>19.52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182</v>
      </c>
      <c r="AU190" s="224" t="s">
        <v>82</v>
      </c>
      <c r="AV190" s="12" t="s">
        <v>82</v>
      </c>
      <c r="AW190" s="12" t="s">
        <v>32</v>
      </c>
      <c r="AX190" s="12" t="s">
        <v>33</v>
      </c>
      <c r="AY190" s="224" t="s">
        <v>173</v>
      </c>
    </row>
    <row r="191" spans="2:65" s="1" customFormat="1" ht="16.5" customHeight="1">
      <c r="B191" s="34"/>
      <c r="C191" s="192" t="s">
        <v>249</v>
      </c>
      <c r="D191" s="192" t="s">
        <v>175</v>
      </c>
      <c r="E191" s="193" t="s">
        <v>250</v>
      </c>
      <c r="F191" s="194" t="s">
        <v>251</v>
      </c>
      <c r="G191" s="195" t="s">
        <v>239</v>
      </c>
      <c r="H191" s="196">
        <v>49.17</v>
      </c>
      <c r="I191" s="197"/>
      <c r="J191" s="198">
        <f>ROUND(I191*H191,2)</f>
        <v>0</v>
      </c>
      <c r="K191" s="194" t="s">
        <v>179</v>
      </c>
      <c r="L191" s="36"/>
      <c r="M191" s="199" t="s">
        <v>1</v>
      </c>
      <c r="N191" s="200" t="s">
        <v>44</v>
      </c>
      <c r="O191" s="60"/>
      <c r="P191" s="201">
        <f>O191*H191</f>
        <v>0</v>
      </c>
      <c r="Q191" s="201">
        <v>0</v>
      </c>
      <c r="R191" s="201">
        <f>Q191*H191</f>
        <v>0</v>
      </c>
      <c r="S191" s="201">
        <v>0.13</v>
      </c>
      <c r="T191" s="202">
        <f>S191*H191</f>
        <v>6.3921</v>
      </c>
      <c r="AR191" s="16" t="s">
        <v>180</v>
      </c>
      <c r="AT191" s="16" t="s">
        <v>175</v>
      </c>
      <c r="AU191" s="16" t="s">
        <v>82</v>
      </c>
      <c r="AY191" s="16" t="s">
        <v>173</v>
      </c>
      <c r="BE191" s="99">
        <f>IF(N191="základní",J191,0)</f>
        <v>0</v>
      </c>
      <c r="BF191" s="99">
        <f>IF(N191="snížená",J191,0)</f>
        <v>0</v>
      </c>
      <c r="BG191" s="99">
        <f>IF(N191="zákl. přenesená",J191,0)</f>
        <v>0</v>
      </c>
      <c r="BH191" s="99">
        <f>IF(N191="sníž. přenesená",J191,0)</f>
        <v>0</v>
      </c>
      <c r="BI191" s="99">
        <f>IF(N191="nulová",J191,0)</f>
        <v>0</v>
      </c>
      <c r="BJ191" s="16" t="s">
        <v>33</v>
      </c>
      <c r="BK191" s="99">
        <f>ROUND(I191*H191,2)</f>
        <v>0</v>
      </c>
      <c r="BL191" s="16" t="s">
        <v>180</v>
      </c>
      <c r="BM191" s="16" t="s">
        <v>252</v>
      </c>
    </row>
    <row r="192" spans="2:51" s="11" customFormat="1" ht="11.25">
      <c r="B192" s="203"/>
      <c r="C192" s="204"/>
      <c r="D192" s="205" t="s">
        <v>182</v>
      </c>
      <c r="E192" s="206" t="s">
        <v>1</v>
      </c>
      <c r="F192" s="207" t="s">
        <v>183</v>
      </c>
      <c r="G192" s="204"/>
      <c r="H192" s="206" t="s">
        <v>1</v>
      </c>
      <c r="I192" s="208"/>
      <c r="J192" s="204"/>
      <c r="K192" s="204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182</v>
      </c>
      <c r="AU192" s="213" t="s">
        <v>82</v>
      </c>
      <c r="AV192" s="11" t="s">
        <v>33</v>
      </c>
      <c r="AW192" s="11" t="s">
        <v>32</v>
      </c>
      <c r="AX192" s="11" t="s">
        <v>73</v>
      </c>
      <c r="AY192" s="213" t="s">
        <v>173</v>
      </c>
    </row>
    <row r="193" spans="2:51" s="12" customFormat="1" ht="11.25">
      <c r="B193" s="214"/>
      <c r="C193" s="215"/>
      <c r="D193" s="205" t="s">
        <v>182</v>
      </c>
      <c r="E193" s="216" t="s">
        <v>1</v>
      </c>
      <c r="F193" s="217" t="s">
        <v>253</v>
      </c>
      <c r="G193" s="215"/>
      <c r="H193" s="218">
        <v>49.17</v>
      </c>
      <c r="I193" s="219"/>
      <c r="J193" s="215"/>
      <c r="K193" s="215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182</v>
      </c>
      <c r="AU193" s="224" t="s">
        <v>82</v>
      </c>
      <c r="AV193" s="12" t="s">
        <v>82</v>
      </c>
      <c r="AW193" s="12" t="s">
        <v>32</v>
      </c>
      <c r="AX193" s="12" t="s">
        <v>33</v>
      </c>
      <c r="AY193" s="224" t="s">
        <v>173</v>
      </c>
    </row>
    <row r="194" spans="2:65" s="1" customFormat="1" ht="16.5" customHeight="1">
      <c r="B194" s="34"/>
      <c r="C194" s="192" t="s">
        <v>254</v>
      </c>
      <c r="D194" s="192" t="s">
        <v>175</v>
      </c>
      <c r="E194" s="193" t="s">
        <v>255</v>
      </c>
      <c r="F194" s="194" t="s">
        <v>256</v>
      </c>
      <c r="G194" s="195" t="s">
        <v>239</v>
      </c>
      <c r="H194" s="196">
        <v>220</v>
      </c>
      <c r="I194" s="197"/>
      <c r="J194" s="198">
        <f>ROUND(I194*H194,2)</f>
        <v>0</v>
      </c>
      <c r="K194" s="194" t="s">
        <v>179</v>
      </c>
      <c r="L194" s="36"/>
      <c r="M194" s="199" t="s">
        <v>1</v>
      </c>
      <c r="N194" s="200" t="s">
        <v>44</v>
      </c>
      <c r="O194" s="60"/>
      <c r="P194" s="201">
        <f>O194*H194</f>
        <v>0</v>
      </c>
      <c r="Q194" s="201">
        <v>0</v>
      </c>
      <c r="R194" s="201">
        <f>Q194*H194</f>
        <v>0</v>
      </c>
      <c r="S194" s="201">
        <v>0.4</v>
      </c>
      <c r="T194" s="202">
        <f>S194*H194</f>
        <v>88</v>
      </c>
      <c r="AR194" s="16" t="s">
        <v>180</v>
      </c>
      <c r="AT194" s="16" t="s">
        <v>175</v>
      </c>
      <c r="AU194" s="16" t="s">
        <v>82</v>
      </c>
      <c r="AY194" s="16" t="s">
        <v>173</v>
      </c>
      <c r="BE194" s="99">
        <f>IF(N194="základní",J194,0)</f>
        <v>0</v>
      </c>
      <c r="BF194" s="99">
        <f>IF(N194="snížená",J194,0)</f>
        <v>0</v>
      </c>
      <c r="BG194" s="99">
        <f>IF(N194="zákl. přenesená",J194,0)</f>
        <v>0</v>
      </c>
      <c r="BH194" s="99">
        <f>IF(N194="sníž. přenesená",J194,0)</f>
        <v>0</v>
      </c>
      <c r="BI194" s="99">
        <f>IF(N194="nulová",J194,0)</f>
        <v>0</v>
      </c>
      <c r="BJ194" s="16" t="s">
        <v>33</v>
      </c>
      <c r="BK194" s="99">
        <f>ROUND(I194*H194,2)</f>
        <v>0</v>
      </c>
      <c r="BL194" s="16" t="s">
        <v>180</v>
      </c>
      <c r="BM194" s="16" t="s">
        <v>257</v>
      </c>
    </row>
    <row r="195" spans="2:51" s="11" customFormat="1" ht="11.25">
      <c r="B195" s="203"/>
      <c r="C195" s="204"/>
      <c r="D195" s="205" t="s">
        <v>182</v>
      </c>
      <c r="E195" s="206" t="s">
        <v>1</v>
      </c>
      <c r="F195" s="207" t="s">
        <v>258</v>
      </c>
      <c r="G195" s="204"/>
      <c r="H195" s="206" t="s">
        <v>1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182</v>
      </c>
      <c r="AU195" s="213" t="s">
        <v>82</v>
      </c>
      <c r="AV195" s="11" t="s">
        <v>33</v>
      </c>
      <c r="AW195" s="11" t="s">
        <v>32</v>
      </c>
      <c r="AX195" s="11" t="s">
        <v>73</v>
      </c>
      <c r="AY195" s="213" t="s">
        <v>173</v>
      </c>
    </row>
    <row r="196" spans="2:51" s="12" customFormat="1" ht="11.25">
      <c r="B196" s="214"/>
      <c r="C196" s="215"/>
      <c r="D196" s="205" t="s">
        <v>182</v>
      </c>
      <c r="E196" s="216" t="s">
        <v>1</v>
      </c>
      <c r="F196" s="217" t="s">
        <v>259</v>
      </c>
      <c r="G196" s="215"/>
      <c r="H196" s="218">
        <v>220</v>
      </c>
      <c r="I196" s="219"/>
      <c r="J196" s="215"/>
      <c r="K196" s="215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182</v>
      </c>
      <c r="AU196" s="224" t="s">
        <v>82</v>
      </c>
      <c r="AV196" s="12" t="s">
        <v>82</v>
      </c>
      <c r="AW196" s="12" t="s">
        <v>32</v>
      </c>
      <c r="AX196" s="12" t="s">
        <v>33</v>
      </c>
      <c r="AY196" s="224" t="s">
        <v>173</v>
      </c>
    </row>
    <row r="197" spans="2:65" s="1" customFormat="1" ht="16.5" customHeight="1">
      <c r="B197" s="34"/>
      <c r="C197" s="192" t="s">
        <v>8</v>
      </c>
      <c r="D197" s="192" t="s">
        <v>175</v>
      </c>
      <c r="E197" s="193" t="s">
        <v>260</v>
      </c>
      <c r="F197" s="194" t="s">
        <v>261</v>
      </c>
      <c r="G197" s="195" t="s">
        <v>239</v>
      </c>
      <c r="H197" s="196">
        <v>49.17</v>
      </c>
      <c r="I197" s="197"/>
      <c r="J197" s="198">
        <f>ROUND(I197*H197,2)</f>
        <v>0</v>
      </c>
      <c r="K197" s="194" t="s">
        <v>179</v>
      </c>
      <c r="L197" s="36"/>
      <c r="M197" s="199" t="s">
        <v>1</v>
      </c>
      <c r="N197" s="200" t="s">
        <v>44</v>
      </c>
      <c r="O197" s="60"/>
      <c r="P197" s="201">
        <f>O197*H197</f>
        <v>0</v>
      </c>
      <c r="Q197" s="201">
        <v>0</v>
      </c>
      <c r="R197" s="201">
        <f>Q197*H197</f>
        <v>0</v>
      </c>
      <c r="S197" s="201">
        <v>0.181</v>
      </c>
      <c r="T197" s="202">
        <f>S197*H197</f>
        <v>8.89977</v>
      </c>
      <c r="AR197" s="16" t="s">
        <v>180</v>
      </c>
      <c r="AT197" s="16" t="s">
        <v>175</v>
      </c>
      <c r="AU197" s="16" t="s">
        <v>82</v>
      </c>
      <c r="AY197" s="16" t="s">
        <v>173</v>
      </c>
      <c r="BE197" s="99">
        <f>IF(N197="základní",J197,0)</f>
        <v>0</v>
      </c>
      <c r="BF197" s="99">
        <f>IF(N197="snížená",J197,0)</f>
        <v>0</v>
      </c>
      <c r="BG197" s="99">
        <f>IF(N197="zákl. přenesená",J197,0)</f>
        <v>0</v>
      </c>
      <c r="BH197" s="99">
        <f>IF(N197="sníž. přenesená",J197,0)</f>
        <v>0</v>
      </c>
      <c r="BI197" s="99">
        <f>IF(N197="nulová",J197,0)</f>
        <v>0</v>
      </c>
      <c r="BJ197" s="16" t="s">
        <v>33</v>
      </c>
      <c r="BK197" s="99">
        <f>ROUND(I197*H197,2)</f>
        <v>0</v>
      </c>
      <c r="BL197" s="16" t="s">
        <v>180</v>
      </c>
      <c r="BM197" s="16" t="s">
        <v>262</v>
      </c>
    </row>
    <row r="198" spans="2:51" s="11" customFormat="1" ht="11.25">
      <c r="B198" s="203"/>
      <c r="C198" s="204"/>
      <c r="D198" s="205" t="s">
        <v>182</v>
      </c>
      <c r="E198" s="206" t="s">
        <v>1</v>
      </c>
      <c r="F198" s="207" t="s">
        <v>183</v>
      </c>
      <c r="G198" s="204"/>
      <c r="H198" s="206" t="s">
        <v>1</v>
      </c>
      <c r="I198" s="208"/>
      <c r="J198" s="204"/>
      <c r="K198" s="204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182</v>
      </c>
      <c r="AU198" s="213" t="s">
        <v>82</v>
      </c>
      <c r="AV198" s="11" t="s">
        <v>33</v>
      </c>
      <c r="AW198" s="11" t="s">
        <v>32</v>
      </c>
      <c r="AX198" s="11" t="s">
        <v>73</v>
      </c>
      <c r="AY198" s="213" t="s">
        <v>173</v>
      </c>
    </row>
    <row r="199" spans="2:51" s="12" customFormat="1" ht="11.25">
      <c r="B199" s="214"/>
      <c r="C199" s="215"/>
      <c r="D199" s="205" t="s">
        <v>182</v>
      </c>
      <c r="E199" s="216" t="s">
        <v>1</v>
      </c>
      <c r="F199" s="217" t="s">
        <v>253</v>
      </c>
      <c r="G199" s="215"/>
      <c r="H199" s="218">
        <v>49.17</v>
      </c>
      <c r="I199" s="219"/>
      <c r="J199" s="215"/>
      <c r="K199" s="215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182</v>
      </c>
      <c r="AU199" s="224" t="s">
        <v>82</v>
      </c>
      <c r="AV199" s="12" t="s">
        <v>82</v>
      </c>
      <c r="AW199" s="12" t="s">
        <v>32</v>
      </c>
      <c r="AX199" s="12" t="s">
        <v>33</v>
      </c>
      <c r="AY199" s="224" t="s">
        <v>173</v>
      </c>
    </row>
    <row r="200" spans="2:65" s="1" customFormat="1" ht="16.5" customHeight="1">
      <c r="B200" s="34"/>
      <c r="C200" s="192" t="s">
        <v>263</v>
      </c>
      <c r="D200" s="192" t="s">
        <v>175</v>
      </c>
      <c r="E200" s="193" t="s">
        <v>264</v>
      </c>
      <c r="F200" s="194" t="s">
        <v>265</v>
      </c>
      <c r="G200" s="195" t="s">
        <v>239</v>
      </c>
      <c r="H200" s="196">
        <v>220</v>
      </c>
      <c r="I200" s="197"/>
      <c r="J200" s="198">
        <f>ROUND(I200*H200,2)</f>
        <v>0</v>
      </c>
      <c r="K200" s="194" t="s">
        <v>179</v>
      </c>
      <c r="L200" s="36"/>
      <c r="M200" s="199" t="s">
        <v>1</v>
      </c>
      <c r="N200" s="200" t="s">
        <v>44</v>
      </c>
      <c r="O200" s="60"/>
      <c r="P200" s="201">
        <f>O200*H200</f>
        <v>0</v>
      </c>
      <c r="Q200" s="201">
        <v>0</v>
      </c>
      <c r="R200" s="201">
        <f>Q200*H200</f>
        <v>0</v>
      </c>
      <c r="S200" s="201">
        <v>0.181</v>
      </c>
      <c r="T200" s="202">
        <f>S200*H200</f>
        <v>39.82</v>
      </c>
      <c r="AR200" s="16" t="s">
        <v>180</v>
      </c>
      <c r="AT200" s="16" t="s">
        <v>175</v>
      </c>
      <c r="AU200" s="16" t="s">
        <v>82</v>
      </c>
      <c r="AY200" s="16" t="s">
        <v>173</v>
      </c>
      <c r="BE200" s="99">
        <f>IF(N200="základní",J200,0)</f>
        <v>0</v>
      </c>
      <c r="BF200" s="99">
        <f>IF(N200="snížená",J200,0)</f>
        <v>0</v>
      </c>
      <c r="BG200" s="99">
        <f>IF(N200="zákl. přenesená",J200,0)</f>
        <v>0</v>
      </c>
      <c r="BH200" s="99">
        <f>IF(N200="sníž. přenesená",J200,0)</f>
        <v>0</v>
      </c>
      <c r="BI200" s="99">
        <f>IF(N200="nulová",J200,0)</f>
        <v>0</v>
      </c>
      <c r="BJ200" s="16" t="s">
        <v>33</v>
      </c>
      <c r="BK200" s="99">
        <f>ROUND(I200*H200,2)</f>
        <v>0</v>
      </c>
      <c r="BL200" s="16" t="s">
        <v>180</v>
      </c>
      <c r="BM200" s="16" t="s">
        <v>266</v>
      </c>
    </row>
    <row r="201" spans="2:51" s="11" customFormat="1" ht="11.25">
      <c r="B201" s="203"/>
      <c r="C201" s="204"/>
      <c r="D201" s="205" t="s">
        <v>182</v>
      </c>
      <c r="E201" s="206" t="s">
        <v>1</v>
      </c>
      <c r="F201" s="207" t="s">
        <v>258</v>
      </c>
      <c r="G201" s="204"/>
      <c r="H201" s="206" t="s">
        <v>1</v>
      </c>
      <c r="I201" s="208"/>
      <c r="J201" s="204"/>
      <c r="K201" s="204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182</v>
      </c>
      <c r="AU201" s="213" t="s">
        <v>82</v>
      </c>
      <c r="AV201" s="11" t="s">
        <v>33</v>
      </c>
      <c r="AW201" s="11" t="s">
        <v>32</v>
      </c>
      <c r="AX201" s="11" t="s">
        <v>73</v>
      </c>
      <c r="AY201" s="213" t="s">
        <v>173</v>
      </c>
    </row>
    <row r="202" spans="2:51" s="12" customFormat="1" ht="11.25">
      <c r="B202" s="214"/>
      <c r="C202" s="215"/>
      <c r="D202" s="205" t="s">
        <v>182</v>
      </c>
      <c r="E202" s="216" t="s">
        <v>1</v>
      </c>
      <c r="F202" s="217" t="s">
        <v>259</v>
      </c>
      <c r="G202" s="215"/>
      <c r="H202" s="218">
        <v>220</v>
      </c>
      <c r="I202" s="219"/>
      <c r="J202" s="215"/>
      <c r="K202" s="215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182</v>
      </c>
      <c r="AU202" s="224" t="s">
        <v>82</v>
      </c>
      <c r="AV202" s="12" t="s">
        <v>82</v>
      </c>
      <c r="AW202" s="12" t="s">
        <v>32</v>
      </c>
      <c r="AX202" s="12" t="s">
        <v>33</v>
      </c>
      <c r="AY202" s="224" t="s">
        <v>173</v>
      </c>
    </row>
    <row r="203" spans="2:65" s="1" customFormat="1" ht="16.5" customHeight="1">
      <c r="B203" s="34"/>
      <c r="C203" s="192" t="s">
        <v>267</v>
      </c>
      <c r="D203" s="192" t="s">
        <v>175</v>
      </c>
      <c r="E203" s="193" t="s">
        <v>268</v>
      </c>
      <c r="F203" s="194" t="s">
        <v>269</v>
      </c>
      <c r="G203" s="195" t="s">
        <v>270</v>
      </c>
      <c r="H203" s="196">
        <v>44.85</v>
      </c>
      <c r="I203" s="197"/>
      <c r="J203" s="198">
        <f>ROUND(I203*H203,2)</f>
        <v>0</v>
      </c>
      <c r="K203" s="194" t="s">
        <v>179</v>
      </c>
      <c r="L203" s="36"/>
      <c r="M203" s="199" t="s">
        <v>1</v>
      </c>
      <c r="N203" s="200" t="s">
        <v>44</v>
      </c>
      <c r="O203" s="60"/>
      <c r="P203" s="201">
        <f>O203*H203</f>
        <v>0</v>
      </c>
      <c r="Q203" s="201">
        <v>0</v>
      </c>
      <c r="R203" s="201">
        <f>Q203*H203</f>
        <v>0</v>
      </c>
      <c r="S203" s="201">
        <v>0.04</v>
      </c>
      <c r="T203" s="202">
        <f>S203*H203</f>
        <v>1.794</v>
      </c>
      <c r="AR203" s="16" t="s">
        <v>180</v>
      </c>
      <c r="AT203" s="16" t="s">
        <v>175</v>
      </c>
      <c r="AU203" s="16" t="s">
        <v>82</v>
      </c>
      <c r="AY203" s="16" t="s">
        <v>173</v>
      </c>
      <c r="BE203" s="99">
        <f>IF(N203="základní",J203,0)</f>
        <v>0</v>
      </c>
      <c r="BF203" s="99">
        <f>IF(N203="snížená",J203,0)</f>
        <v>0</v>
      </c>
      <c r="BG203" s="99">
        <f>IF(N203="zákl. přenesená",J203,0)</f>
        <v>0</v>
      </c>
      <c r="BH203" s="99">
        <f>IF(N203="sníž. přenesená",J203,0)</f>
        <v>0</v>
      </c>
      <c r="BI203" s="99">
        <f>IF(N203="nulová",J203,0)</f>
        <v>0</v>
      </c>
      <c r="BJ203" s="16" t="s">
        <v>33</v>
      </c>
      <c r="BK203" s="99">
        <f>ROUND(I203*H203,2)</f>
        <v>0</v>
      </c>
      <c r="BL203" s="16" t="s">
        <v>180</v>
      </c>
      <c r="BM203" s="16" t="s">
        <v>271</v>
      </c>
    </row>
    <row r="204" spans="2:51" s="11" customFormat="1" ht="11.25">
      <c r="B204" s="203"/>
      <c r="C204" s="204"/>
      <c r="D204" s="205" t="s">
        <v>182</v>
      </c>
      <c r="E204" s="206" t="s">
        <v>1</v>
      </c>
      <c r="F204" s="207" t="s">
        <v>183</v>
      </c>
      <c r="G204" s="204"/>
      <c r="H204" s="206" t="s">
        <v>1</v>
      </c>
      <c r="I204" s="208"/>
      <c r="J204" s="204"/>
      <c r="K204" s="204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182</v>
      </c>
      <c r="AU204" s="213" t="s">
        <v>82</v>
      </c>
      <c r="AV204" s="11" t="s">
        <v>33</v>
      </c>
      <c r="AW204" s="11" t="s">
        <v>32</v>
      </c>
      <c r="AX204" s="11" t="s">
        <v>73</v>
      </c>
      <c r="AY204" s="213" t="s">
        <v>173</v>
      </c>
    </row>
    <row r="205" spans="2:51" s="12" customFormat="1" ht="11.25">
      <c r="B205" s="214"/>
      <c r="C205" s="215"/>
      <c r="D205" s="205" t="s">
        <v>182</v>
      </c>
      <c r="E205" s="216" t="s">
        <v>1</v>
      </c>
      <c r="F205" s="217" t="s">
        <v>272</v>
      </c>
      <c r="G205" s="215"/>
      <c r="H205" s="218">
        <v>14.65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182</v>
      </c>
      <c r="AU205" s="224" t="s">
        <v>82</v>
      </c>
      <c r="AV205" s="12" t="s">
        <v>82</v>
      </c>
      <c r="AW205" s="12" t="s">
        <v>32</v>
      </c>
      <c r="AX205" s="12" t="s">
        <v>73</v>
      </c>
      <c r="AY205" s="224" t="s">
        <v>173</v>
      </c>
    </row>
    <row r="206" spans="2:51" s="11" customFormat="1" ht="11.25">
      <c r="B206" s="203"/>
      <c r="C206" s="204"/>
      <c r="D206" s="205" t="s">
        <v>182</v>
      </c>
      <c r="E206" s="206" t="s">
        <v>1</v>
      </c>
      <c r="F206" s="207" t="s">
        <v>258</v>
      </c>
      <c r="G206" s="204"/>
      <c r="H206" s="206" t="s">
        <v>1</v>
      </c>
      <c r="I206" s="208"/>
      <c r="J206" s="204"/>
      <c r="K206" s="204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182</v>
      </c>
      <c r="AU206" s="213" t="s">
        <v>82</v>
      </c>
      <c r="AV206" s="11" t="s">
        <v>33</v>
      </c>
      <c r="AW206" s="11" t="s">
        <v>32</v>
      </c>
      <c r="AX206" s="11" t="s">
        <v>73</v>
      </c>
      <c r="AY206" s="213" t="s">
        <v>173</v>
      </c>
    </row>
    <row r="207" spans="2:51" s="12" customFormat="1" ht="11.25">
      <c r="B207" s="214"/>
      <c r="C207" s="215"/>
      <c r="D207" s="205" t="s">
        <v>182</v>
      </c>
      <c r="E207" s="216" t="s">
        <v>1</v>
      </c>
      <c r="F207" s="217" t="s">
        <v>273</v>
      </c>
      <c r="G207" s="215"/>
      <c r="H207" s="218">
        <v>30.2</v>
      </c>
      <c r="I207" s="219"/>
      <c r="J207" s="215"/>
      <c r="K207" s="215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182</v>
      </c>
      <c r="AU207" s="224" t="s">
        <v>82</v>
      </c>
      <c r="AV207" s="12" t="s">
        <v>82</v>
      </c>
      <c r="AW207" s="12" t="s">
        <v>32</v>
      </c>
      <c r="AX207" s="12" t="s">
        <v>73</v>
      </c>
      <c r="AY207" s="224" t="s">
        <v>173</v>
      </c>
    </row>
    <row r="208" spans="2:51" s="13" customFormat="1" ht="11.25">
      <c r="B208" s="225"/>
      <c r="C208" s="226"/>
      <c r="D208" s="205" t="s">
        <v>182</v>
      </c>
      <c r="E208" s="227" t="s">
        <v>1</v>
      </c>
      <c r="F208" s="228" t="s">
        <v>187</v>
      </c>
      <c r="G208" s="226"/>
      <c r="H208" s="229">
        <v>44.85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AT208" s="235" t="s">
        <v>182</v>
      </c>
      <c r="AU208" s="235" t="s">
        <v>82</v>
      </c>
      <c r="AV208" s="13" t="s">
        <v>180</v>
      </c>
      <c r="AW208" s="13" t="s">
        <v>32</v>
      </c>
      <c r="AX208" s="13" t="s">
        <v>33</v>
      </c>
      <c r="AY208" s="235" t="s">
        <v>173</v>
      </c>
    </row>
    <row r="209" spans="2:65" s="1" customFormat="1" ht="16.5" customHeight="1">
      <c r="B209" s="34"/>
      <c r="C209" s="192" t="s">
        <v>274</v>
      </c>
      <c r="D209" s="192" t="s">
        <v>175</v>
      </c>
      <c r="E209" s="193" t="s">
        <v>275</v>
      </c>
      <c r="F209" s="194" t="s">
        <v>276</v>
      </c>
      <c r="G209" s="195" t="s">
        <v>270</v>
      </c>
      <c r="H209" s="196">
        <v>25.34</v>
      </c>
      <c r="I209" s="197"/>
      <c r="J209" s="198">
        <f>ROUND(I209*H209,2)</f>
        <v>0</v>
      </c>
      <c r="K209" s="194" t="s">
        <v>179</v>
      </c>
      <c r="L209" s="36"/>
      <c r="M209" s="199" t="s">
        <v>1</v>
      </c>
      <c r="N209" s="200" t="s">
        <v>44</v>
      </c>
      <c r="O209" s="60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16" t="s">
        <v>180</v>
      </c>
      <c r="AT209" s="16" t="s">
        <v>175</v>
      </c>
      <c r="AU209" s="16" t="s">
        <v>82</v>
      </c>
      <c r="AY209" s="16" t="s">
        <v>173</v>
      </c>
      <c r="BE209" s="99">
        <f>IF(N209="základní",J209,0)</f>
        <v>0</v>
      </c>
      <c r="BF209" s="99">
        <f>IF(N209="snížená",J209,0)</f>
        <v>0</v>
      </c>
      <c r="BG209" s="99">
        <f>IF(N209="zákl. přenesená",J209,0)</f>
        <v>0</v>
      </c>
      <c r="BH209" s="99">
        <f>IF(N209="sníž. přenesená",J209,0)</f>
        <v>0</v>
      </c>
      <c r="BI209" s="99">
        <f>IF(N209="nulová",J209,0)</f>
        <v>0</v>
      </c>
      <c r="BJ209" s="16" t="s">
        <v>33</v>
      </c>
      <c r="BK209" s="99">
        <f>ROUND(I209*H209,2)</f>
        <v>0</v>
      </c>
      <c r="BL209" s="16" t="s">
        <v>180</v>
      </c>
      <c r="BM209" s="16" t="s">
        <v>277</v>
      </c>
    </row>
    <row r="210" spans="2:51" s="11" customFormat="1" ht="11.25">
      <c r="B210" s="203"/>
      <c r="C210" s="204"/>
      <c r="D210" s="205" t="s">
        <v>182</v>
      </c>
      <c r="E210" s="206" t="s">
        <v>1</v>
      </c>
      <c r="F210" s="207" t="s">
        <v>183</v>
      </c>
      <c r="G210" s="204"/>
      <c r="H210" s="206" t="s">
        <v>1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182</v>
      </c>
      <c r="AU210" s="213" t="s">
        <v>82</v>
      </c>
      <c r="AV210" s="11" t="s">
        <v>33</v>
      </c>
      <c r="AW210" s="11" t="s">
        <v>32</v>
      </c>
      <c r="AX210" s="11" t="s">
        <v>73</v>
      </c>
      <c r="AY210" s="213" t="s">
        <v>173</v>
      </c>
    </row>
    <row r="211" spans="2:51" s="12" customFormat="1" ht="11.25">
      <c r="B211" s="214"/>
      <c r="C211" s="215"/>
      <c r="D211" s="205" t="s">
        <v>182</v>
      </c>
      <c r="E211" s="216" t="s">
        <v>1</v>
      </c>
      <c r="F211" s="217" t="s">
        <v>278</v>
      </c>
      <c r="G211" s="215"/>
      <c r="H211" s="218">
        <v>18.2</v>
      </c>
      <c r="I211" s="219"/>
      <c r="J211" s="215"/>
      <c r="K211" s="215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182</v>
      </c>
      <c r="AU211" s="224" t="s">
        <v>82</v>
      </c>
      <c r="AV211" s="12" t="s">
        <v>82</v>
      </c>
      <c r="AW211" s="12" t="s">
        <v>32</v>
      </c>
      <c r="AX211" s="12" t="s">
        <v>73</v>
      </c>
      <c r="AY211" s="224" t="s">
        <v>173</v>
      </c>
    </row>
    <row r="212" spans="2:51" s="11" customFormat="1" ht="11.25">
      <c r="B212" s="203"/>
      <c r="C212" s="204"/>
      <c r="D212" s="205" t="s">
        <v>182</v>
      </c>
      <c r="E212" s="206" t="s">
        <v>1</v>
      </c>
      <c r="F212" s="207" t="s">
        <v>258</v>
      </c>
      <c r="G212" s="204"/>
      <c r="H212" s="206" t="s">
        <v>1</v>
      </c>
      <c r="I212" s="208"/>
      <c r="J212" s="204"/>
      <c r="K212" s="204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182</v>
      </c>
      <c r="AU212" s="213" t="s">
        <v>82</v>
      </c>
      <c r="AV212" s="11" t="s">
        <v>33</v>
      </c>
      <c r="AW212" s="11" t="s">
        <v>32</v>
      </c>
      <c r="AX212" s="11" t="s">
        <v>73</v>
      </c>
      <c r="AY212" s="213" t="s">
        <v>173</v>
      </c>
    </row>
    <row r="213" spans="2:51" s="12" customFormat="1" ht="11.25">
      <c r="B213" s="214"/>
      <c r="C213" s="215"/>
      <c r="D213" s="205" t="s">
        <v>182</v>
      </c>
      <c r="E213" s="216" t="s">
        <v>1</v>
      </c>
      <c r="F213" s="217" t="s">
        <v>279</v>
      </c>
      <c r="G213" s="215"/>
      <c r="H213" s="218">
        <v>7.14</v>
      </c>
      <c r="I213" s="219"/>
      <c r="J213" s="215"/>
      <c r="K213" s="215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182</v>
      </c>
      <c r="AU213" s="224" t="s">
        <v>82</v>
      </c>
      <c r="AV213" s="12" t="s">
        <v>82</v>
      </c>
      <c r="AW213" s="12" t="s">
        <v>32</v>
      </c>
      <c r="AX213" s="12" t="s">
        <v>73</v>
      </c>
      <c r="AY213" s="224" t="s">
        <v>173</v>
      </c>
    </row>
    <row r="214" spans="2:51" s="13" customFormat="1" ht="11.25">
      <c r="B214" s="225"/>
      <c r="C214" s="226"/>
      <c r="D214" s="205" t="s">
        <v>182</v>
      </c>
      <c r="E214" s="227" t="s">
        <v>1</v>
      </c>
      <c r="F214" s="228" t="s">
        <v>187</v>
      </c>
      <c r="G214" s="226"/>
      <c r="H214" s="229">
        <v>25.34</v>
      </c>
      <c r="I214" s="230"/>
      <c r="J214" s="226"/>
      <c r="K214" s="226"/>
      <c r="L214" s="231"/>
      <c r="M214" s="232"/>
      <c r="N214" s="233"/>
      <c r="O214" s="233"/>
      <c r="P214" s="233"/>
      <c r="Q214" s="233"/>
      <c r="R214" s="233"/>
      <c r="S214" s="233"/>
      <c r="T214" s="234"/>
      <c r="AT214" s="235" t="s">
        <v>182</v>
      </c>
      <c r="AU214" s="235" t="s">
        <v>82</v>
      </c>
      <c r="AV214" s="13" t="s">
        <v>180</v>
      </c>
      <c r="AW214" s="13" t="s">
        <v>32</v>
      </c>
      <c r="AX214" s="13" t="s">
        <v>33</v>
      </c>
      <c r="AY214" s="235" t="s">
        <v>173</v>
      </c>
    </row>
    <row r="215" spans="2:65" s="1" customFormat="1" ht="16.5" customHeight="1">
      <c r="B215" s="34"/>
      <c r="C215" s="192" t="s">
        <v>280</v>
      </c>
      <c r="D215" s="192" t="s">
        <v>175</v>
      </c>
      <c r="E215" s="193" t="s">
        <v>281</v>
      </c>
      <c r="F215" s="194" t="s">
        <v>282</v>
      </c>
      <c r="G215" s="195" t="s">
        <v>232</v>
      </c>
      <c r="H215" s="196">
        <v>146.91</v>
      </c>
      <c r="I215" s="197"/>
      <c r="J215" s="198">
        <f>ROUND(I215*H215,2)</f>
        <v>0</v>
      </c>
      <c r="K215" s="194" t="s">
        <v>179</v>
      </c>
      <c r="L215" s="36"/>
      <c r="M215" s="199" t="s">
        <v>1</v>
      </c>
      <c r="N215" s="200" t="s">
        <v>44</v>
      </c>
      <c r="O215" s="60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16" t="s">
        <v>180</v>
      </c>
      <c r="AT215" s="16" t="s">
        <v>175</v>
      </c>
      <c r="AU215" s="16" t="s">
        <v>82</v>
      </c>
      <c r="AY215" s="16" t="s">
        <v>173</v>
      </c>
      <c r="BE215" s="99">
        <f>IF(N215="základní",J215,0)</f>
        <v>0</v>
      </c>
      <c r="BF215" s="99">
        <f>IF(N215="snížená",J215,0)</f>
        <v>0</v>
      </c>
      <c r="BG215" s="99">
        <f>IF(N215="zákl. přenesená",J215,0)</f>
        <v>0</v>
      </c>
      <c r="BH215" s="99">
        <f>IF(N215="sníž. přenesená",J215,0)</f>
        <v>0</v>
      </c>
      <c r="BI215" s="99">
        <f>IF(N215="nulová",J215,0)</f>
        <v>0</v>
      </c>
      <c r="BJ215" s="16" t="s">
        <v>33</v>
      </c>
      <c r="BK215" s="99">
        <f>ROUND(I215*H215,2)</f>
        <v>0</v>
      </c>
      <c r="BL215" s="16" t="s">
        <v>180</v>
      </c>
      <c r="BM215" s="16" t="s">
        <v>283</v>
      </c>
    </row>
    <row r="216" spans="2:65" s="1" customFormat="1" ht="16.5" customHeight="1">
      <c r="B216" s="34"/>
      <c r="C216" s="192" t="s">
        <v>284</v>
      </c>
      <c r="D216" s="192" t="s">
        <v>175</v>
      </c>
      <c r="E216" s="193" t="s">
        <v>285</v>
      </c>
      <c r="F216" s="194" t="s">
        <v>286</v>
      </c>
      <c r="G216" s="195" t="s">
        <v>232</v>
      </c>
      <c r="H216" s="196">
        <v>146.91</v>
      </c>
      <c r="I216" s="197"/>
      <c r="J216" s="198">
        <f>ROUND(I216*H216,2)</f>
        <v>0</v>
      </c>
      <c r="K216" s="194" t="s">
        <v>179</v>
      </c>
      <c r="L216" s="36"/>
      <c r="M216" s="199" t="s">
        <v>1</v>
      </c>
      <c r="N216" s="200" t="s">
        <v>44</v>
      </c>
      <c r="O216" s="60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16" t="s">
        <v>180</v>
      </c>
      <c r="AT216" s="16" t="s">
        <v>175</v>
      </c>
      <c r="AU216" s="16" t="s">
        <v>82</v>
      </c>
      <c r="AY216" s="16" t="s">
        <v>173</v>
      </c>
      <c r="BE216" s="99">
        <f>IF(N216="základní",J216,0)</f>
        <v>0</v>
      </c>
      <c r="BF216" s="99">
        <f>IF(N216="snížená",J216,0)</f>
        <v>0</v>
      </c>
      <c r="BG216" s="99">
        <f>IF(N216="zákl. přenesená",J216,0)</f>
        <v>0</v>
      </c>
      <c r="BH216" s="99">
        <f>IF(N216="sníž. přenesená",J216,0)</f>
        <v>0</v>
      </c>
      <c r="BI216" s="99">
        <f>IF(N216="nulová",J216,0)</f>
        <v>0</v>
      </c>
      <c r="BJ216" s="16" t="s">
        <v>33</v>
      </c>
      <c r="BK216" s="99">
        <f>ROUND(I216*H216,2)</f>
        <v>0</v>
      </c>
      <c r="BL216" s="16" t="s">
        <v>180</v>
      </c>
      <c r="BM216" s="16" t="s">
        <v>287</v>
      </c>
    </row>
    <row r="217" spans="2:65" s="1" customFormat="1" ht="16.5" customHeight="1">
      <c r="B217" s="34"/>
      <c r="C217" s="192" t="s">
        <v>7</v>
      </c>
      <c r="D217" s="192" t="s">
        <v>175</v>
      </c>
      <c r="E217" s="193" t="s">
        <v>288</v>
      </c>
      <c r="F217" s="194" t="s">
        <v>289</v>
      </c>
      <c r="G217" s="195" t="s">
        <v>232</v>
      </c>
      <c r="H217" s="196">
        <v>3.799</v>
      </c>
      <c r="I217" s="197"/>
      <c r="J217" s="198">
        <f>ROUND(I217*H217,2)</f>
        <v>0</v>
      </c>
      <c r="K217" s="194" t="s">
        <v>179</v>
      </c>
      <c r="L217" s="36"/>
      <c r="M217" s="199" t="s">
        <v>1</v>
      </c>
      <c r="N217" s="200" t="s">
        <v>44</v>
      </c>
      <c r="O217" s="60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16" t="s">
        <v>180</v>
      </c>
      <c r="AT217" s="16" t="s">
        <v>175</v>
      </c>
      <c r="AU217" s="16" t="s">
        <v>82</v>
      </c>
      <c r="AY217" s="16" t="s">
        <v>173</v>
      </c>
      <c r="BE217" s="99">
        <f>IF(N217="základní",J217,0)</f>
        <v>0</v>
      </c>
      <c r="BF217" s="99">
        <f>IF(N217="snížená",J217,0)</f>
        <v>0</v>
      </c>
      <c r="BG217" s="99">
        <f>IF(N217="zákl. přenesená",J217,0)</f>
        <v>0</v>
      </c>
      <c r="BH217" s="99">
        <f>IF(N217="sníž. přenesená",J217,0)</f>
        <v>0</v>
      </c>
      <c r="BI217" s="99">
        <f>IF(N217="nulová",J217,0)</f>
        <v>0</v>
      </c>
      <c r="BJ217" s="16" t="s">
        <v>33</v>
      </c>
      <c r="BK217" s="99">
        <f>ROUND(I217*H217,2)</f>
        <v>0</v>
      </c>
      <c r="BL217" s="16" t="s">
        <v>180</v>
      </c>
      <c r="BM217" s="16" t="s">
        <v>290</v>
      </c>
    </row>
    <row r="218" spans="2:65" s="1" customFormat="1" ht="16.5" customHeight="1">
      <c r="B218" s="34"/>
      <c r="C218" s="192" t="s">
        <v>291</v>
      </c>
      <c r="D218" s="192" t="s">
        <v>175</v>
      </c>
      <c r="E218" s="193" t="s">
        <v>292</v>
      </c>
      <c r="F218" s="194" t="s">
        <v>293</v>
      </c>
      <c r="G218" s="195" t="s">
        <v>232</v>
      </c>
      <c r="H218" s="196">
        <v>48.72</v>
      </c>
      <c r="I218" s="197"/>
      <c r="J218" s="198">
        <f>ROUND(I218*H218,2)</f>
        <v>0</v>
      </c>
      <c r="K218" s="194" t="s">
        <v>179</v>
      </c>
      <c r="L218" s="36"/>
      <c r="M218" s="199" t="s">
        <v>1</v>
      </c>
      <c r="N218" s="200" t="s">
        <v>44</v>
      </c>
      <c r="O218" s="60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16" t="s">
        <v>180</v>
      </c>
      <c r="AT218" s="16" t="s">
        <v>175</v>
      </c>
      <c r="AU218" s="16" t="s">
        <v>82</v>
      </c>
      <c r="AY218" s="16" t="s">
        <v>173</v>
      </c>
      <c r="BE218" s="99">
        <f>IF(N218="základní",J218,0)</f>
        <v>0</v>
      </c>
      <c r="BF218" s="99">
        <f>IF(N218="snížená",J218,0)</f>
        <v>0</v>
      </c>
      <c r="BG218" s="99">
        <f>IF(N218="zákl. přenesená",J218,0)</f>
        <v>0</v>
      </c>
      <c r="BH218" s="99">
        <f>IF(N218="sníž. přenesená",J218,0)</f>
        <v>0</v>
      </c>
      <c r="BI218" s="99">
        <f>IF(N218="nulová",J218,0)</f>
        <v>0</v>
      </c>
      <c r="BJ218" s="16" t="s">
        <v>33</v>
      </c>
      <c r="BK218" s="99">
        <f>ROUND(I218*H218,2)</f>
        <v>0</v>
      </c>
      <c r="BL218" s="16" t="s">
        <v>180</v>
      </c>
      <c r="BM218" s="16" t="s">
        <v>294</v>
      </c>
    </row>
    <row r="219" spans="2:65" s="1" customFormat="1" ht="16.5" customHeight="1">
      <c r="B219" s="34"/>
      <c r="C219" s="192" t="s">
        <v>295</v>
      </c>
      <c r="D219" s="192" t="s">
        <v>175</v>
      </c>
      <c r="E219" s="193" t="s">
        <v>296</v>
      </c>
      <c r="F219" s="194" t="s">
        <v>297</v>
      </c>
      <c r="G219" s="195" t="s">
        <v>232</v>
      </c>
      <c r="H219" s="196">
        <v>94.391</v>
      </c>
      <c r="I219" s="197"/>
      <c r="J219" s="198">
        <f>ROUND(I219*H219,2)</f>
        <v>0</v>
      </c>
      <c r="K219" s="194" t="s">
        <v>179</v>
      </c>
      <c r="L219" s="36"/>
      <c r="M219" s="199" t="s">
        <v>1</v>
      </c>
      <c r="N219" s="200" t="s">
        <v>44</v>
      </c>
      <c r="O219" s="60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16" t="s">
        <v>180</v>
      </c>
      <c r="AT219" s="16" t="s">
        <v>175</v>
      </c>
      <c r="AU219" s="16" t="s">
        <v>82</v>
      </c>
      <c r="AY219" s="16" t="s">
        <v>173</v>
      </c>
      <c r="BE219" s="99">
        <f>IF(N219="základní",J219,0)</f>
        <v>0</v>
      </c>
      <c r="BF219" s="99">
        <f>IF(N219="snížená",J219,0)</f>
        <v>0</v>
      </c>
      <c r="BG219" s="99">
        <f>IF(N219="zákl. přenesená",J219,0)</f>
        <v>0</v>
      </c>
      <c r="BH219" s="99">
        <f>IF(N219="sníž. přenesená",J219,0)</f>
        <v>0</v>
      </c>
      <c r="BI219" s="99">
        <f>IF(N219="nulová",J219,0)</f>
        <v>0</v>
      </c>
      <c r="BJ219" s="16" t="s">
        <v>33</v>
      </c>
      <c r="BK219" s="99">
        <f>ROUND(I219*H219,2)</f>
        <v>0</v>
      </c>
      <c r="BL219" s="16" t="s">
        <v>180</v>
      </c>
      <c r="BM219" s="16" t="s">
        <v>298</v>
      </c>
    </row>
    <row r="220" spans="2:63" s="10" customFormat="1" ht="22.9" customHeight="1">
      <c r="B220" s="176"/>
      <c r="C220" s="177"/>
      <c r="D220" s="178" t="s">
        <v>72</v>
      </c>
      <c r="E220" s="190" t="s">
        <v>82</v>
      </c>
      <c r="F220" s="190" t="s">
        <v>299</v>
      </c>
      <c r="G220" s="177"/>
      <c r="H220" s="177"/>
      <c r="I220" s="180"/>
      <c r="J220" s="191">
        <f>BK220</f>
        <v>0</v>
      </c>
      <c r="K220" s="177"/>
      <c r="L220" s="182"/>
      <c r="M220" s="183"/>
      <c r="N220" s="184"/>
      <c r="O220" s="184"/>
      <c r="P220" s="185">
        <f>SUM(P221:P235)</f>
        <v>0</v>
      </c>
      <c r="Q220" s="184"/>
      <c r="R220" s="185">
        <f>SUM(R221:R235)</f>
        <v>51.17902184</v>
      </c>
      <c r="S220" s="184"/>
      <c r="T220" s="186">
        <f>SUM(T221:T235)</f>
        <v>0</v>
      </c>
      <c r="AR220" s="187" t="s">
        <v>33</v>
      </c>
      <c r="AT220" s="188" t="s">
        <v>72</v>
      </c>
      <c r="AU220" s="188" t="s">
        <v>33</v>
      </c>
      <c r="AY220" s="187" t="s">
        <v>173</v>
      </c>
      <c r="BK220" s="189">
        <f>SUM(BK221:BK235)</f>
        <v>0</v>
      </c>
    </row>
    <row r="221" spans="2:65" s="1" customFormat="1" ht="16.5" customHeight="1">
      <c r="B221" s="34"/>
      <c r="C221" s="192" t="s">
        <v>300</v>
      </c>
      <c r="D221" s="192" t="s">
        <v>175</v>
      </c>
      <c r="E221" s="193" t="s">
        <v>301</v>
      </c>
      <c r="F221" s="194" t="s">
        <v>302</v>
      </c>
      <c r="G221" s="195" t="s">
        <v>239</v>
      </c>
      <c r="H221" s="196">
        <v>229.06</v>
      </c>
      <c r="I221" s="197"/>
      <c r="J221" s="198">
        <f>ROUND(I221*H221,2)</f>
        <v>0</v>
      </c>
      <c r="K221" s="194" t="s">
        <v>179</v>
      </c>
      <c r="L221" s="36"/>
      <c r="M221" s="199" t="s">
        <v>1</v>
      </c>
      <c r="N221" s="200" t="s">
        <v>44</v>
      </c>
      <c r="O221" s="60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16" t="s">
        <v>180</v>
      </c>
      <c r="AT221" s="16" t="s">
        <v>175</v>
      </c>
      <c r="AU221" s="16" t="s">
        <v>82</v>
      </c>
      <c r="AY221" s="16" t="s">
        <v>173</v>
      </c>
      <c r="BE221" s="99">
        <f>IF(N221="základní",J221,0)</f>
        <v>0</v>
      </c>
      <c r="BF221" s="99">
        <f>IF(N221="snížená",J221,0)</f>
        <v>0</v>
      </c>
      <c r="BG221" s="99">
        <f>IF(N221="zákl. přenesená",J221,0)</f>
        <v>0</v>
      </c>
      <c r="BH221" s="99">
        <f>IF(N221="sníž. přenesená",J221,0)</f>
        <v>0</v>
      </c>
      <c r="BI221" s="99">
        <f>IF(N221="nulová",J221,0)</f>
        <v>0</v>
      </c>
      <c r="BJ221" s="16" t="s">
        <v>33</v>
      </c>
      <c r="BK221" s="99">
        <f>ROUND(I221*H221,2)</f>
        <v>0</v>
      </c>
      <c r="BL221" s="16" t="s">
        <v>180</v>
      </c>
      <c r="BM221" s="16" t="s">
        <v>303</v>
      </c>
    </row>
    <row r="222" spans="2:51" s="11" customFormat="1" ht="11.25">
      <c r="B222" s="203"/>
      <c r="C222" s="204"/>
      <c r="D222" s="205" t="s">
        <v>182</v>
      </c>
      <c r="E222" s="206" t="s">
        <v>1</v>
      </c>
      <c r="F222" s="207" t="s">
        <v>258</v>
      </c>
      <c r="G222" s="204"/>
      <c r="H222" s="206" t="s">
        <v>1</v>
      </c>
      <c r="I222" s="208"/>
      <c r="J222" s="204"/>
      <c r="K222" s="204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182</v>
      </c>
      <c r="AU222" s="213" t="s">
        <v>82</v>
      </c>
      <c r="AV222" s="11" t="s">
        <v>33</v>
      </c>
      <c r="AW222" s="11" t="s">
        <v>32</v>
      </c>
      <c r="AX222" s="11" t="s">
        <v>73</v>
      </c>
      <c r="AY222" s="213" t="s">
        <v>173</v>
      </c>
    </row>
    <row r="223" spans="2:51" s="12" customFormat="1" ht="11.25">
      <c r="B223" s="214"/>
      <c r="C223" s="215"/>
      <c r="D223" s="205" t="s">
        <v>182</v>
      </c>
      <c r="E223" s="216" t="s">
        <v>1</v>
      </c>
      <c r="F223" s="217" t="s">
        <v>304</v>
      </c>
      <c r="G223" s="215"/>
      <c r="H223" s="218">
        <v>229.06</v>
      </c>
      <c r="I223" s="219"/>
      <c r="J223" s="215"/>
      <c r="K223" s="215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182</v>
      </c>
      <c r="AU223" s="224" t="s">
        <v>82</v>
      </c>
      <c r="AV223" s="12" t="s">
        <v>82</v>
      </c>
      <c r="AW223" s="12" t="s">
        <v>32</v>
      </c>
      <c r="AX223" s="12" t="s">
        <v>33</v>
      </c>
      <c r="AY223" s="224" t="s">
        <v>173</v>
      </c>
    </row>
    <row r="224" spans="2:65" s="1" customFormat="1" ht="16.5" customHeight="1">
      <c r="B224" s="34"/>
      <c r="C224" s="192" t="s">
        <v>305</v>
      </c>
      <c r="D224" s="192" t="s">
        <v>175</v>
      </c>
      <c r="E224" s="193" t="s">
        <v>306</v>
      </c>
      <c r="F224" s="194" t="s">
        <v>307</v>
      </c>
      <c r="G224" s="195" t="s">
        <v>178</v>
      </c>
      <c r="H224" s="196">
        <v>22.676</v>
      </c>
      <c r="I224" s="197"/>
      <c r="J224" s="198">
        <f>ROUND(I224*H224,2)</f>
        <v>0</v>
      </c>
      <c r="K224" s="194" t="s">
        <v>179</v>
      </c>
      <c r="L224" s="36"/>
      <c r="M224" s="199" t="s">
        <v>1</v>
      </c>
      <c r="N224" s="200" t="s">
        <v>44</v>
      </c>
      <c r="O224" s="60"/>
      <c r="P224" s="201">
        <f>O224*H224</f>
        <v>0</v>
      </c>
      <c r="Q224" s="201">
        <v>2.25634</v>
      </c>
      <c r="R224" s="201">
        <f>Q224*H224</f>
        <v>51.164765839999994</v>
      </c>
      <c r="S224" s="201">
        <v>0</v>
      </c>
      <c r="T224" s="202">
        <f>S224*H224</f>
        <v>0</v>
      </c>
      <c r="AR224" s="16" t="s">
        <v>180</v>
      </c>
      <c r="AT224" s="16" t="s">
        <v>175</v>
      </c>
      <c r="AU224" s="16" t="s">
        <v>82</v>
      </c>
      <c r="AY224" s="16" t="s">
        <v>173</v>
      </c>
      <c r="BE224" s="99">
        <f>IF(N224="základní",J224,0)</f>
        <v>0</v>
      </c>
      <c r="BF224" s="99">
        <f>IF(N224="snížená",J224,0)</f>
        <v>0</v>
      </c>
      <c r="BG224" s="99">
        <f>IF(N224="zákl. přenesená",J224,0)</f>
        <v>0</v>
      </c>
      <c r="BH224" s="99">
        <f>IF(N224="sníž. přenesená",J224,0)</f>
        <v>0</v>
      </c>
      <c r="BI224" s="99">
        <f>IF(N224="nulová",J224,0)</f>
        <v>0</v>
      </c>
      <c r="BJ224" s="16" t="s">
        <v>33</v>
      </c>
      <c r="BK224" s="99">
        <f>ROUND(I224*H224,2)</f>
        <v>0</v>
      </c>
      <c r="BL224" s="16" t="s">
        <v>180</v>
      </c>
      <c r="BM224" s="16" t="s">
        <v>308</v>
      </c>
    </row>
    <row r="225" spans="2:51" s="11" customFormat="1" ht="11.25">
      <c r="B225" s="203"/>
      <c r="C225" s="204"/>
      <c r="D225" s="205" t="s">
        <v>182</v>
      </c>
      <c r="E225" s="206" t="s">
        <v>1</v>
      </c>
      <c r="F225" s="207" t="s">
        <v>183</v>
      </c>
      <c r="G225" s="204"/>
      <c r="H225" s="206" t="s">
        <v>1</v>
      </c>
      <c r="I225" s="208"/>
      <c r="J225" s="204"/>
      <c r="K225" s="204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182</v>
      </c>
      <c r="AU225" s="213" t="s">
        <v>82</v>
      </c>
      <c r="AV225" s="11" t="s">
        <v>33</v>
      </c>
      <c r="AW225" s="11" t="s">
        <v>32</v>
      </c>
      <c r="AX225" s="11" t="s">
        <v>73</v>
      </c>
      <c r="AY225" s="213" t="s">
        <v>173</v>
      </c>
    </row>
    <row r="226" spans="2:51" s="12" customFormat="1" ht="11.25">
      <c r="B226" s="214"/>
      <c r="C226" s="215"/>
      <c r="D226" s="205" t="s">
        <v>182</v>
      </c>
      <c r="E226" s="216" t="s">
        <v>1</v>
      </c>
      <c r="F226" s="217" t="s">
        <v>309</v>
      </c>
      <c r="G226" s="215"/>
      <c r="H226" s="218">
        <v>18.195</v>
      </c>
      <c r="I226" s="219"/>
      <c r="J226" s="215"/>
      <c r="K226" s="215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182</v>
      </c>
      <c r="AU226" s="224" t="s">
        <v>82</v>
      </c>
      <c r="AV226" s="12" t="s">
        <v>82</v>
      </c>
      <c r="AW226" s="12" t="s">
        <v>32</v>
      </c>
      <c r="AX226" s="12" t="s">
        <v>73</v>
      </c>
      <c r="AY226" s="224" t="s">
        <v>173</v>
      </c>
    </row>
    <row r="227" spans="2:51" s="11" customFormat="1" ht="11.25">
      <c r="B227" s="203"/>
      <c r="C227" s="204"/>
      <c r="D227" s="205" t="s">
        <v>182</v>
      </c>
      <c r="E227" s="206" t="s">
        <v>1</v>
      </c>
      <c r="F227" s="207" t="s">
        <v>310</v>
      </c>
      <c r="G227" s="204"/>
      <c r="H227" s="206" t="s">
        <v>1</v>
      </c>
      <c r="I227" s="208"/>
      <c r="J227" s="204"/>
      <c r="K227" s="204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182</v>
      </c>
      <c r="AU227" s="213" t="s">
        <v>82</v>
      </c>
      <c r="AV227" s="11" t="s">
        <v>33</v>
      </c>
      <c r="AW227" s="11" t="s">
        <v>32</v>
      </c>
      <c r="AX227" s="11" t="s">
        <v>73</v>
      </c>
      <c r="AY227" s="213" t="s">
        <v>173</v>
      </c>
    </row>
    <row r="228" spans="2:51" s="12" customFormat="1" ht="11.25">
      <c r="B228" s="214"/>
      <c r="C228" s="215"/>
      <c r="D228" s="205" t="s">
        <v>182</v>
      </c>
      <c r="E228" s="216" t="s">
        <v>1</v>
      </c>
      <c r="F228" s="217" t="s">
        <v>311</v>
      </c>
      <c r="G228" s="215"/>
      <c r="H228" s="218">
        <v>4.374</v>
      </c>
      <c r="I228" s="219"/>
      <c r="J228" s="215"/>
      <c r="K228" s="215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182</v>
      </c>
      <c r="AU228" s="224" t="s">
        <v>82</v>
      </c>
      <c r="AV228" s="12" t="s">
        <v>82</v>
      </c>
      <c r="AW228" s="12" t="s">
        <v>32</v>
      </c>
      <c r="AX228" s="12" t="s">
        <v>73</v>
      </c>
      <c r="AY228" s="224" t="s">
        <v>173</v>
      </c>
    </row>
    <row r="229" spans="2:51" s="11" customFormat="1" ht="11.25">
      <c r="B229" s="203"/>
      <c r="C229" s="204"/>
      <c r="D229" s="205" t="s">
        <v>182</v>
      </c>
      <c r="E229" s="206" t="s">
        <v>1</v>
      </c>
      <c r="F229" s="207" t="s">
        <v>312</v>
      </c>
      <c r="G229" s="204"/>
      <c r="H229" s="206" t="s">
        <v>1</v>
      </c>
      <c r="I229" s="208"/>
      <c r="J229" s="204"/>
      <c r="K229" s="204"/>
      <c r="L229" s="209"/>
      <c r="M229" s="210"/>
      <c r="N229" s="211"/>
      <c r="O229" s="211"/>
      <c r="P229" s="211"/>
      <c r="Q229" s="211"/>
      <c r="R229" s="211"/>
      <c r="S229" s="211"/>
      <c r="T229" s="212"/>
      <c r="AT229" s="213" t="s">
        <v>182</v>
      </c>
      <c r="AU229" s="213" t="s">
        <v>82</v>
      </c>
      <c r="AV229" s="11" t="s">
        <v>33</v>
      </c>
      <c r="AW229" s="11" t="s">
        <v>32</v>
      </c>
      <c r="AX229" s="11" t="s">
        <v>73</v>
      </c>
      <c r="AY229" s="213" t="s">
        <v>173</v>
      </c>
    </row>
    <row r="230" spans="2:51" s="12" customFormat="1" ht="11.25">
      <c r="B230" s="214"/>
      <c r="C230" s="215"/>
      <c r="D230" s="205" t="s">
        <v>182</v>
      </c>
      <c r="E230" s="216" t="s">
        <v>1</v>
      </c>
      <c r="F230" s="217" t="s">
        <v>313</v>
      </c>
      <c r="G230" s="215"/>
      <c r="H230" s="218">
        <v>0.107</v>
      </c>
      <c r="I230" s="219"/>
      <c r="J230" s="215"/>
      <c r="K230" s="215"/>
      <c r="L230" s="220"/>
      <c r="M230" s="221"/>
      <c r="N230" s="222"/>
      <c r="O230" s="222"/>
      <c r="P230" s="222"/>
      <c r="Q230" s="222"/>
      <c r="R230" s="222"/>
      <c r="S230" s="222"/>
      <c r="T230" s="223"/>
      <c r="AT230" s="224" t="s">
        <v>182</v>
      </c>
      <c r="AU230" s="224" t="s">
        <v>82</v>
      </c>
      <c r="AV230" s="12" t="s">
        <v>82</v>
      </c>
      <c r="AW230" s="12" t="s">
        <v>32</v>
      </c>
      <c r="AX230" s="12" t="s">
        <v>73</v>
      </c>
      <c r="AY230" s="224" t="s">
        <v>173</v>
      </c>
    </row>
    <row r="231" spans="2:51" s="13" customFormat="1" ht="11.25">
      <c r="B231" s="225"/>
      <c r="C231" s="226"/>
      <c r="D231" s="205" t="s">
        <v>182</v>
      </c>
      <c r="E231" s="227" t="s">
        <v>1</v>
      </c>
      <c r="F231" s="228" t="s">
        <v>187</v>
      </c>
      <c r="G231" s="226"/>
      <c r="H231" s="229">
        <v>22.676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AT231" s="235" t="s">
        <v>182</v>
      </c>
      <c r="AU231" s="235" t="s">
        <v>82</v>
      </c>
      <c r="AV231" s="13" t="s">
        <v>180</v>
      </c>
      <c r="AW231" s="13" t="s">
        <v>32</v>
      </c>
      <c r="AX231" s="13" t="s">
        <v>33</v>
      </c>
      <c r="AY231" s="235" t="s">
        <v>173</v>
      </c>
    </row>
    <row r="232" spans="2:65" s="1" customFormat="1" ht="16.5" customHeight="1">
      <c r="B232" s="34"/>
      <c r="C232" s="192" t="s">
        <v>314</v>
      </c>
      <c r="D232" s="192" t="s">
        <v>175</v>
      </c>
      <c r="E232" s="193" t="s">
        <v>315</v>
      </c>
      <c r="F232" s="194" t="s">
        <v>316</v>
      </c>
      <c r="G232" s="195" t="s">
        <v>239</v>
      </c>
      <c r="H232" s="196">
        <v>5.4</v>
      </c>
      <c r="I232" s="197"/>
      <c r="J232" s="198">
        <f>ROUND(I232*H232,2)</f>
        <v>0</v>
      </c>
      <c r="K232" s="194" t="s">
        <v>218</v>
      </c>
      <c r="L232" s="36"/>
      <c r="M232" s="199" t="s">
        <v>1</v>
      </c>
      <c r="N232" s="200" t="s">
        <v>44</v>
      </c>
      <c r="O232" s="60"/>
      <c r="P232" s="201">
        <f>O232*H232</f>
        <v>0</v>
      </c>
      <c r="Q232" s="201">
        <v>0.00264</v>
      </c>
      <c r="R232" s="201">
        <f>Q232*H232</f>
        <v>0.014256000000000001</v>
      </c>
      <c r="S232" s="201">
        <v>0</v>
      </c>
      <c r="T232" s="202">
        <f>S232*H232</f>
        <v>0</v>
      </c>
      <c r="AR232" s="16" t="s">
        <v>180</v>
      </c>
      <c r="AT232" s="16" t="s">
        <v>175</v>
      </c>
      <c r="AU232" s="16" t="s">
        <v>82</v>
      </c>
      <c r="AY232" s="16" t="s">
        <v>173</v>
      </c>
      <c r="BE232" s="99">
        <f>IF(N232="základní",J232,0)</f>
        <v>0</v>
      </c>
      <c r="BF232" s="99">
        <f>IF(N232="snížená",J232,0)</f>
        <v>0</v>
      </c>
      <c r="BG232" s="99">
        <f>IF(N232="zákl. přenesená",J232,0)</f>
        <v>0</v>
      </c>
      <c r="BH232" s="99">
        <f>IF(N232="sníž. přenesená",J232,0)</f>
        <v>0</v>
      </c>
      <c r="BI232" s="99">
        <f>IF(N232="nulová",J232,0)</f>
        <v>0</v>
      </c>
      <c r="BJ232" s="16" t="s">
        <v>33</v>
      </c>
      <c r="BK232" s="99">
        <f>ROUND(I232*H232,2)</f>
        <v>0</v>
      </c>
      <c r="BL232" s="16" t="s">
        <v>180</v>
      </c>
      <c r="BM232" s="16" t="s">
        <v>317</v>
      </c>
    </row>
    <row r="233" spans="2:51" s="11" customFormat="1" ht="11.25">
      <c r="B233" s="203"/>
      <c r="C233" s="204"/>
      <c r="D233" s="205" t="s">
        <v>182</v>
      </c>
      <c r="E233" s="206" t="s">
        <v>1</v>
      </c>
      <c r="F233" s="207" t="s">
        <v>310</v>
      </c>
      <c r="G233" s="204"/>
      <c r="H233" s="206" t="s">
        <v>1</v>
      </c>
      <c r="I233" s="208"/>
      <c r="J233" s="204"/>
      <c r="K233" s="204"/>
      <c r="L233" s="209"/>
      <c r="M233" s="210"/>
      <c r="N233" s="211"/>
      <c r="O233" s="211"/>
      <c r="P233" s="211"/>
      <c r="Q233" s="211"/>
      <c r="R233" s="211"/>
      <c r="S233" s="211"/>
      <c r="T233" s="212"/>
      <c r="AT233" s="213" t="s">
        <v>182</v>
      </c>
      <c r="AU233" s="213" t="s">
        <v>82</v>
      </c>
      <c r="AV233" s="11" t="s">
        <v>33</v>
      </c>
      <c r="AW233" s="11" t="s">
        <v>32</v>
      </c>
      <c r="AX233" s="11" t="s">
        <v>73</v>
      </c>
      <c r="AY233" s="213" t="s">
        <v>173</v>
      </c>
    </row>
    <row r="234" spans="2:51" s="12" customFormat="1" ht="11.25">
      <c r="B234" s="214"/>
      <c r="C234" s="215"/>
      <c r="D234" s="205" t="s">
        <v>182</v>
      </c>
      <c r="E234" s="216" t="s">
        <v>1</v>
      </c>
      <c r="F234" s="217" t="s">
        <v>318</v>
      </c>
      <c r="G234" s="215"/>
      <c r="H234" s="218">
        <v>5.4</v>
      </c>
      <c r="I234" s="219"/>
      <c r="J234" s="215"/>
      <c r="K234" s="215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182</v>
      </c>
      <c r="AU234" s="224" t="s">
        <v>82</v>
      </c>
      <c r="AV234" s="12" t="s">
        <v>82</v>
      </c>
      <c r="AW234" s="12" t="s">
        <v>32</v>
      </c>
      <c r="AX234" s="12" t="s">
        <v>33</v>
      </c>
      <c r="AY234" s="224" t="s">
        <v>173</v>
      </c>
    </row>
    <row r="235" spans="2:65" s="1" customFormat="1" ht="16.5" customHeight="1">
      <c r="B235" s="34"/>
      <c r="C235" s="192" t="s">
        <v>319</v>
      </c>
      <c r="D235" s="192" t="s">
        <v>175</v>
      </c>
      <c r="E235" s="193" t="s">
        <v>320</v>
      </c>
      <c r="F235" s="194" t="s">
        <v>321</v>
      </c>
      <c r="G235" s="195" t="s">
        <v>239</v>
      </c>
      <c r="H235" s="196">
        <v>5.4</v>
      </c>
      <c r="I235" s="197"/>
      <c r="J235" s="198">
        <f>ROUND(I235*H235,2)</f>
        <v>0</v>
      </c>
      <c r="K235" s="194" t="s">
        <v>218</v>
      </c>
      <c r="L235" s="36"/>
      <c r="M235" s="199" t="s">
        <v>1</v>
      </c>
      <c r="N235" s="200" t="s">
        <v>44</v>
      </c>
      <c r="O235" s="60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16" t="s">
        <v>180</v>
      </c>
      <c r="AT235" s="16" t="s">
        <v>175</v>
      </c>
      <c r="AU235" s="16" t="s">
        <v>82</v>
      </c>
      <c r="AY235" s="16" t="s">
        <v>173</v>
      </c>
      <c r="BE235" s="99">
        <f>IF(N235="základní",J235,0)</f>
        <v>0</v>
      </c>
      <c r="BF235" s="99">
        <f>IF(N235="snížená",J235,0)</f>
        <v>0</v>
      </c>
      <c r="BG235" s="99">
        <f>IF(N235="zákl. přenesená",J235,0)</f>
        <v>0</v>
      </c>
      <c r="BH235" s="99">
        <f>IF(N235="sníž. přenesená",J235,0)</f>
        <v>0</v>
      </c>
      <c r="BI235" s="99">
        <f>IF(N235="nulová",J235,0)</f>
        <v>0</v>
      </c>
      <c r="BJ235" s="16" t="s">
        <v>33</v>
      </c>
      <c r="BK235" s="99">
        <f>ROUND(I235*H235,2)</f>
        <v>0</v>
      </c>
      <c r="BL235" s="16" t="s">
        <v>180</v>
      </c>
      <c r="BM235" s="16" t="s">
        <v>322</v>
      </c>
    </row>
    <row r="236" spans="2:63" s="10" customFormat="1" ht="22.9" customHeight="1">
      <c r="B236" s="176"/>
      <c r="C236" s="177"/>
      <c r="D236" s="178" t="s">
        <v>72</v>
      </c>
      <c r="E236" s="190" t="s">
        <v>193</v>
      </c>
      <c r="F236" s="190" t="s">
        <v>323</v>
      </c>
      <c r="G236" s="177"/>
      <c r="H236" s="177"/>
      <c r="I236" s="180"/>
      <c r="J236" s="191">
        <f>BK236</f>
        <v>0</v>
      </c>
      <c r="K236" s="177"/>
      <c r="L236" s="182"/>
      <c r="M236" s="183"/>
      <c r="N236" s="184"/>
      <c r="O236" s="184"/>
      <c r="P236" s="185">
        <f>SUM(P237:P296)</f>
        <v>0</v>
      </c>
      <c r="Q236" s="184"/>
      <c r="R236" s="185">
        <f>SUM(R237:R296)</f>
        <v>34.53289966999999</v>
      </c>
      <c r="S236" s="184"/>
      <c r="T236" s="186">
        <f>SUM(T237:T296)</f>
        <v>0</v>
      </c>
      <c r="AR236" s="187" t="s">
        <v>33</v>
      </c>
      <c r="AT236" s="188" t="s">
        <v>72</v>
      </c>
      <c r="AU236" s="188" t="s">
        <v>33</v>
      </c>
      <c r="AY236" s="187" t="s">
        <v>173</v>
      </c>
      <c r="BK236" s="189">
        <f>SUM(BK237:BK296)</f>
        <v>0</v>
      </c>
    </row>
    <row r="237" spans="2:65" s="1" customFormat="1" ht="16.5" customHeight="1">
      <c r="B237" s="34"/>
      <c r="C237" s="192" t="s">
        <v>324</v>
      </c>
      <c r="D237" s="192" t="s">
        <v>175</v>
      </c>
      <c r="E237" s="193" t="s">
        <v>325</v>
      </c>
      <c r="F237" s="194" t="s">
        <v>326</v>
      </c>
      <c r="G237" s="195" t="s">
        <v>239</v>
      </c>
      <c r="H237" s="196">
        <v>31.825</v>
      </c>
      <c r="I237" s="197"/>
      <c r="J237" s="198">
        <f>ROUND(I237*H237,2)</f>
        <v>0</v>
      </c>
      <c r="K237" s="194" t="s">
        <v>179</v>
      </c>
      <c r="L237" s="36"/>
      <c r="M237" s="199" t="s">
        <v>1</v>
      </c>
      <c r="N237" s="200" t="s">
        <v>44</v>
      </c>
      <c r="O237" s="60"/>
      <c r="P237" s="201">
        <f>O237*H237</f>
        <v>0</v>
      </c>
      <c r="Q237" s="201">
        <v>0.68272</v>
      </c>
      <c r="R237" s="201">
        <f>Q237*H237</f>
        <v>21.727564</v>
      </c>
      <c r="S237" s="201">
        <v>0</v>
      </c>
      <c r="T237" s="202">
        <f>S237*H237</f>
        <v>0</v>
      </c>
      <c r="AR237" s="16" t="s">
        <v>180</v>
      </c>
      <c r="AT237" s="16" t="s">
        <v>175</v>
      </c>
      <c r="AU237" s="16" t="s">
        <v>82</v>
      </c>
      <c r="AY237" s="16" t="s">
        <v>173</v>
      </c>
      <c r="BE237" s="99">
        <f>IF(N237="základní",J237,0)</f>
        <v>0</v>
      </c>
      <c r="BF237" s="99">
        <f>IF(N237="snížená",J237,0)</f>
        <v>0</v>
      </c>
      <c r="BG237" s="99">
        <f>IF(N237="zákl. přenesená",J237,0)</f>
        <v>0</v>
      </c>
      <c r="BH237" s="99">
        <f>IF(N237="sníž. přenesená",J237,0)</f>
        <v>0</v>
      </c>
      <c r="BI237" s="99">
        <f>IF(N237="nulová",J237,0)</f>
        <v>0</v>
      </c>
      <c r="BJ237" s="16" t="s">
        <v>33</v>
      </c>
      <c r="BK237" s="99">
        <f>ROUND(I237*H237,2)</f>
        <v>0</v>
      </c>
      <c r="BL237" s="16" t="s">
        <v>180</v>
      </c>
      <c r="BM237" s="16" t="s">
        <v>327</v>
      </c>
    </row>
    <row r="238" spans="2:51" s="11" customFormat="1" ht="11.25">
      <c r="B238" s="203"/>
      <c r="C238" s="204"/>
      <c r="D238" s="205" t="s">
        <v>182</v>
      </c>
      <c r="E238" s="206" t="s">
        <v>1</v>
      </c>
      <c r="F238" s="207" t="s">
        <v>183</v>
      </c>
      <c r="G238" s="204"/>
      <c r="H238" s="206" t="s">
        <v>1</v>
      </c>
      <c r="I238" s="208"/>
      <c r="J238" s="204"/>
      <c r="K238" s="204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182</v>
      </c>
      <c r="AU238" s="213" t="s">
        <v>82</v>
      </c>
      <c r="AV238" s="11" t="s">
        <v>33</v>
      </c>
      <c r="AW238" s="11" t="s">
        <v>32</v>
      </c>
      <c r="AX238" s="11" t="s">
        <v>73</v>
      </c>
      <c r="AY238" s="213" t="s">
        <v>173</v>
      </c>
    </row>
    <row r="239" spans="2:51" s="12" customFormat="1" ht="11.25">
      <c r="B239" s="214"/>
      <c r="C239" s="215"/>
      <c r="D239" s="205" t="s">
        <v>182</v>
      </c>
      <c r="E239" s="216" t="s">
        <v>1</v>
      </c>
      <c r="F239" s="217" t="s">
        <v>328</v>
      </c>
      <c r="G239" s="215"/>
      <c r="H239" s="218">
        <v>31.825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182</v>
      </c>
      <c r="AU239" s="224" t="s">
        <v>82</v>
      </c>
      <c r="AV239" s="12" t="s">
        <v>82</v>
      </c>
      <c r="AW239" s="12" t="s">
        <v>32</v>
      </c>
      <c r="AX239" s="12" t="s">
        <v>33</v>
      </c>
      <c r="AY239" s="224" t="s">
        <v>173</v>
      </c>
    </row>
    <row r="240" spans="2:65" s="1" customFormat="1" ht="16.5" customHeight="1">
      <c r="B240" s="34"/>
      <c r="C240" s="192" t="s">
        <v>329</v>
      </c>
      <c r="D240" s="192" t="s">
        <v>175</v>
      </c>
      <c r="E240" s="193" t="s">
        <v>330</v>
      </c>
      <c r="F240" s="194" t="s">
        <v>331</v>
      </c>
      <c r="G240" s="195" t="s">
        <v>232</v>
      </c>
      <c r="H240" s="196">
        <v>0.203</v>
      </c>
      <c r="I240" s="197"/>
      <c r="J240" s="198">
        <f>ROUND(I240*H240,2)</f>
        <v>0</v>
      </c>
      <c r="K240" s="194" t="s">
        <v>179</v>
      </c>
      <c r="L240" s="36"/>
      <c r="M240" s="199" t="s">
        <v>1</v>
      </c>
      <c r="N240" s="200" t="s">
        <v>44</v>
      </c>
      <c r="O240" s="60"/>
      <c r="P240" s="201">
        <f>O240*H240</f>
        <v>0</v>
      </c>
      <c r="Q240" s="201">
        <v>1.04881</v>
      </c>
      <c r="R240" s="201">
        <f>Q240*H240</f>
        <v>0.21290843</v>
      </c>
      <c r="S240" s="201">
        <v>0</v>
      </c>
      <c r="T240" s="202">
        <f>S240*H240</f>
        <v>0</v>
      </c>
      <c r="AR240" s="16" t="s">
        <v>180</v>
      </c>
      <c r="AT240" s="16" t="s">
        <v>175</v>
      </c>
      <c r="AU240" s="16" t="s">
        <v>82</v>
      </c>
      <c r="AY240" s="16" t="s">
        <v>173</v>
      </c>
      <c r="BE240" s="99">
        <f>IF(N240="základní",J240,0)</f>
        <v>0</v>
      </c>
      <c r="BF240" s="99">
        <f>IF(N240="snížená",J240,0)</f>
        <v>0</v>
      </c>
      <c r="BG240" s="99">
        <f>IF(N240="zákl. přenesená",J240,0)</f>
        <v>0</v>
      </c>
      <c r="BH240" s="99">
        <f>IF(N240="sníž. přenesená",J240,0)</f>
        <v>0</v>
      </c>
      <c r="BI240" s="99">
        <f>IF(N240="nulová",J240,0)</f>
        <v>0</v>
      </c>
      <c r="BJ240" s="16" t="s">
        <v>33</v>
      </c>
      <c r="BK240" s="99">
        <f>ROUND(I240*H240,2)</f>
        <v>0</v>
      </c>
      <c r="BL240" s="16" t="s">
        <v>180</v>
      </c>
      <c r="BM240" s="16" t="s">
        <v>332</v>
      </c>
    </row>
    <row r="241" spans="2:51" s="12" customFormat="1" ht="11.25">
      <c r="B241" s="214"/>
      <c r="C241" s="215"/>
      <c r="D241" s="205" t="s">
        <v>182</v>
      </c>
      <c r="E241" s="216" t="s">
        <v>1</v>
      </c>
      <c r="F241" s="217" t="s">
        <v>333</v>
      </c>
      <c r="G241" s="215"/>
      <c r="H241" s="218">
        <v>0.203</v>
      </c>
      <c r="I241" s="219"/>
      <c r="J241" s="215"/>
      <c r="K241" s="215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182</v>
      </c>
      <c r="AU241" s="224" t="s">
        <v>82</v>
      </c>
      <c r="AV241" s="12" t="s">
        <v>82</v>
      </c>
      <c r="AW241" s="12" t="s">
        <v>32</v>
      </c>
      <c r="AX241" s="12" t="s">
        <v>33</v>
      </c>
      <c r="AY241" s="224" t="s">
        <v>173</v>
      </c>
    </row>
    <row r="242" spans="2:65" s="1" customFormat="1" ht="16.5" customHeight="1">
      <c r="B242" s="34"/>
      <c r="C242" s="192" t="s">
        <v>334</v>
      </c>
      <c r="D242" s="192" t="s">
        <v>175</v>
      </c>
      <c r="E242" s="193" t="s">
        <v>335</v>
      </c>
      <c r="F242" s="194" t="s">
        <v>336</v>
      </c>
      <c r="G242" s="195" t="s">
        <v>270</v>
      </c>
      <c r="H242" s="196">
        <v>29.26</v>
      </c>
      <c r="I242" s="197"/>
      <c r="J242" s="198">
        <f>ROUND(I242*H242,2)</f>
        <v>0</v>
      </c>
      <c r="K242" s="194" t="s">
        <v>179</v>
      </c>
      <c r="L242" s="36"/>
      <c r="M242" s="199" t="s">
        <v>1</v>
      </c>
      <c r="N242" s="200" t="s">
        <v>44</v>
      </c>
      <c r="O242" s="60"/>
      <c r="P242" s="201">
        <f>O242*H242</f>
        <v>0</v>
      </c>
      <c r="Q242" s="201">
        <v>0.04634</v>
      </c>
      <c r="R242" s="201">
        <f>Q242*H242</f>
        <v>1.3559084000000001</v>
      </c>
      <c r="S242" s="201">
        <v>0</v>
      </c>
      <c r="T242" s="202">
        <f>S242*H242</f>
        <v>0</v>
      </c>
      <c r="AR242" s="16" t="s">
        <v>180</v>
      </c>
      <c r="AT242" s="16" t="s">
        <v>175</v>
      </c>
      <c r="AU242" s="16" t="s">
        <v>82</v>
      </c>
      <c r="AY242" s="16" t="s">
        <v>173</v>
      </c>
      <c r="BE242" s="99">
        <f>IF(N242="základní",J242,0)</f>
        <v>0</v>
      </c>
      <c r="BF242" s="99">
        <f>IF(N242="snížená",J242,0)</f>
        <v>0</v>
      </c>
      <c r="BG242" s="99">
        <f>IF(N242="zákl. přenesená",J242,0)</f>
        <v>0</v>
      </c>
      <c r="BH242" s="99">
        <f>IF(N242="sníž. přenesená",J242,0)</f>
        <v>0</v>
      </c>
      <c r="BI242" s="99">
        <f>IF(N242="nulová",J242,0)</f>
        <v>0</v>
      </c>
      <c r="BJ242" s="16" t="s">
        <v>33</v>
      </c>
      <c r="BK242" s="99">
        <f>ROUND(I242*H242,2)</f>
        <v>0</v>
      </c>
      <c r="BL242" s="16" t="s">
        <v>180</v>
      </c>
      <c r="BM242" s="16" t="s">
        <v>337</v>
      </c>
    </row>
    <row r="243" spans="2:51" s="11" customFormat="1" ht="11.25">
      <c r="B243" s="203"/>
      <c r="C243" s="204"/>
      <c r="D243" s="205" t="s">
        <v>182</v>
      </c>
      <c r="E243" s="206" t="s">
        <v>1</v>
      </c>
      <c r="F243" s="207" t="s">
        <v>183</v>
      </c>
      <c r="G243" s="204"/>
      <c r="H243" s="206" t="s">
        <v>1</v>
      </c>
      <c r="I243" s="208"/>
      <c r="J243" s="204"/>
      <c r="K243" s="204"/>
      <c r="L243" s="209"/>
      <c r="M243" s="210"/>
      <c r="N243" s="211"/>
      <c r="O243" s="211"/>
      <c r="P243" s="211"/>
      <c r="Q243" s="211"/>
      <c r="R243" s="211"/>
      <c r="S243" s="211"/>
      <c r="T243" s="212"/>
      <c r="AT243" s="213" t="s">
        <v>182</v>
      </c>
      <c r="AU243" s="213" t="s">
        <v>82</v>
      </c>
      <c r="AV243" s="11" t="s">
        <v>33</v>
      </c>
      <c r="AW243" s="11" t="s">
        <v>32</v>
      </c>
      <c r="AX243" s="11" t="s">
        <v>73</v>
      </c>
      <c r="AY243" s="213" t="s">
        <v>173</v>
      </c>
    </row>
    <row r="244" spans="2:51" s="12" customFormat="1" ht="11.25">
      <c r="B244" s="214"/>
      <c r="C244" s="215"/>
      <c r="D244" s="205" t="s">
        <v>182</v>
      </c>
      <c r="E244" s="216" t="s">
        <v>1</v>
      </c>
      <c r="F244" s="217" t="s">
        <v>338</v>
      </c>
      <c r="G244" s="215"/>
      <c r="H244" s="218">
        <v>29.26</v>
      </c>
      <c r="I244" s="219"/>
      <c r="J244" s="215"/>
      <c r="K244" s="215"/>
      <c r="L244" s="220"/>
      <c r="M244" s="221"/>
      <c r="N244" s="222"/>
      <c r="O244" s="222"/>
      <c r="P244" s="222"/>
      <c r="Q244" s="222"/>
      <c r="R244" s="222"/>
      <c r="S244" s="222"/>
      <c r="T244" s="223"/>
      <c r="AT244" s="224" t="s">
        <v>182</v>
      </c>
      <c r="AU244" s="224" t="s">
        <v>82</v>
      </c>
      <c r="AV244" s="12" t="s">
        <v>82</v>
      </c>
      <c r="AW244" s="12" t="s">
        <v>32</v>
      </c>
      <c r="AX244" s="12" t="s">
        <v>33</v>
      </c>
      <c r="AY244" s="224" t="s">
        <v>173</v>
      </c>
    </row>
    <row r="245" spans="2:65" s="1" customFormat="1" ht="16.5" customHeight="1">
      <c r="B245" s="34"/>
      <c r="C245" s="192" t="s">
        <v>339</v>
      </c>
      <c r="D245" s="192" t="s">
        <v>175</v>
      </c>
      <c r="E245" s="193" t="s">
        <v>340</v>
      </c>
      <c r="F245" s="194" t="s">
        <v>341</v>
      </c>
      <c r="G245" s="195" t="s">
        <v>342</v>
      </c>
      <c r="H245" s="196">
        <v>1</v>
      </c>
      <c r="I245" s="197"/>
      <c r="J245" s="198">
        <f>ROUND(I245*H245,2)</f>
        <v>0</v>
      </c>
      <c r="K245" s="194" t="s">
        <v>1</v>
      </c>
      <c r="L245" s="36"/>
      <c r="M245" s="199" t="s">
        <v>1</v>
      </c>
      <c r="N245" s="200" t="s">
        <v>44</v>
      </c>
      <c r="O245" s="60"/>
      <c r="P245" s="201">
        <f>O245*H245</f>
        <v>0</v>
      </c>
      <c r="Q245" s="201">
        <v>0.03963</v>
      </c>
      <c r="R245" s="201">
        <f>Q245*H245</f>
        <v>0.03963</v>
      </c>
      <c r="S245" s="201">
        <v>0</v>
      </c>
      <c r="T245" s="202">
        <f>S245*H245</f>
        <v>0</v>
      </c>
      <c r="AR245" s="16" t="s">
        <v>180</v>
      </c>
      <c r="AT245" s="16" t="s">
        <v>175</v>
      </c>
      <c r="AU245" s="16" t="s">
        <v>82</v>
      </c>
      <c r="AY245" s="16" t="s">
        <v>173</v>
      </c>
      <c r="BE245" s="99">
        <f>IF(N245="základní",J245,0)</f>
        <v>0</v>
      </c>
      <c r="BF245" s="99">
        <f>IF(N245="snížená",J245,0)</f>
        <v>0</v>
      </c>
      <c r="BG245" s="99">
        <f>IF(N245="zákl. přenesená",J245,0)</f>
        <v>0</v>
      </c>
      <c r="BH245" s="99">
        <f>IF(N245="sníž. přenesená",J245,0)</f>
        <v>0</v>
      </c>
      <c r="BI245" s="99">
        <f>IF(N245="nulová",J245,0)</f>
        <v>0</v>
      </c>
      <c r="BJ245" s="16" t="s">
        <v>33</v>
      </c>
      <c r="BK245" s="99">
        <f>ROUND(I245*H245,2)</f>
        <v>0</v>
      </c>
      <c r="BL245" s="16" t="s">
        <v>180</v>
      </c>
      <c r="BM245" s="16" t="s">
        <v>343</v>
      </c>
    </row>
    <row r="246" spans="2:65" s="1" customFormat="1" ht="16.5" customHeight="1">
      <c r="B246" s="34"/>
      <c r="C246" s="192" t="s">
        <v>344</v>
      </c>
      <c r="D246" s="192" t="s">
        <v>175</v>
      </c>
      <c r="E246" s="193" t="s">
        <v>345</v>
      </c>
      <c r="F246" s="194" t="s">
        <v>346</v>
      </c>
      <c r="G246" s="195" t="s">
        <v>178</v>
      </c>
      <c r="H246" s="196">
        <v>0.218</v>
      </c>
      <c r="I246" s="197"/>
      <c r="J246" s="198">
        <f>ROUND(I246*H246,2)</f>
        <v>0</v>
      </c>
      <c r="K246" s="194" t="s">
        <v>347</v>
      </c>
      <c r="L246" s="36"/>
      <c r="M246" s="199" t="s">
        <v>1</v>
      </c>
      <c r="N246" s="200" t="s">
        <v>44</v>
      </c>
      <c r="O246" s="60"/>
      <c r="P246" s="201">
        <f>O246*H246</f>
        <v>0</v>
      </c>
      <c r="Q246" s="201">
        <v>1.94302</v>
      </c>
      <c r="R246" s="201">
        <f>Q246*H246</f>
        <v>0.42357836</v>
      </c>
      <c r="S246" s="201">
        <v>0</v>
      </c>
      <c r="T246" s="202">
        <f>S246*H246</f>
        <v>0</v>
      </c>
      <c r="AR246" s="16" t="s">
        <v>180</v>
      </c>
      <c r="AT246" s="16" t="s">
        <v>175</v>
      </c>
      <c r="AU246" s="16" t="s">
        <v>82</v>
      </c>
      <c r="AY246" s="16" t="s">
        <v>173</v>
      </c>
      <c r="BE246" s="99">
        <f>IF(N246="základní",J246,0)</f>
        <v>0</v>
      </c>
      <c r="BF246" s="99">
        <f>IF(N246="snížená",J246,0)</f>
        <v>0</v>
      </c>
      <c r="BG246" s="99">
        <f>IF(N246="zákl. přenesená",J246,0)</f>
        <v>0</v>
      </c>
      <c r="BH246" s="99">
        <f>IF(N246="sníž. přenesená",J246,0)</f>
        <v>0</v>
      </c>
      <c r="BI246" s="99">
        <f>IF(N246="nulová",J246,0)</f>
        <v>0</v>
      </c>
      <c r="BJ246" s="16" t="s">
        <v>33</v>
      </c>
      <c r="BK246" s="99">
        <f>ROUND(I246*H246,2)</f>
        <v>0</v>
      </c>
      <c r="BL246" s="16" t="s">
        <v>180</v>
      </c>
      <c r="BM246" s="16" t="s">
        <v>348</v>
      </c>
    </row>
    <row r="247" spans="2:51" s="11" customFormat="1" ht="11.25">
      <c r="B247" s="203"/>
      <c r="C247" s="204"/>
      <c r="D247" s="205" t="s">
        <v>182</v>
      </c>
      <c r="E247" s="206" t="s">
        <v>1</v>
      </c>
      <c r="F247" s="207" t="s">
        <v>349</v>
      </c>
      <c r="G247" s="204"/>
      <c r="H247" s="206" t="s">
        <v>1</v>
      </c>
      <c r="I247" s="208"/>
      <c r="J247" s="204"/>
      <c r="K247" s="204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182</v>
      </c>
      <c r="AU247" s="213" t="s">
        <v>82</v>
      </c>
      <c r="AV247" s="11" t="s">
        <v>33</v>
      </c>
      <c r="AW247" s="11" t="s">
        <v>32</v>
      </c>
      <c r="AX247" s="11" t="s">
        <v>73</v>
      </c>
      <c r="AY247" s="213" t="s">
        <v>173</v>
      </c>
    </row>
    <row r="248" spans="2:51" s="12" customFormat="1" ht="11.25">
      <c r="B248" s="214"/>
      <c r="C248" s="215"/>
      <c r="D248" s="205" t="s">
        <v>182</v>
      </c>
      <c r="E248" s="216" t="s">
        <v>1</v>
      </c>
      <c r="F248" s="217" t="s">
        <v>350</v>
      </c>
      <c r="G248" s="215"/>
      <c r="H248" s="218">
        <v>0.049</v>
      </c>
      <c r="I248" s="219"/>
      <c r="J248" s="215"/>
      <c r="K248" s="215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182</v>
      </c>
      <c r="AU248" s="224" t="s">
        <v>82</v>
      </c>
      <c r="AV248" s="12" t="s">
        <v>82</v>
      </c>
      <c r="AW248" s="12" t="s">
        <v>32</v>
      </c>
      <c r="AX248" s="12" t="s">
        <v>73</v>
      </c>
      <c r="AY248" s="224" t="s">
        <v>173</v>
      </c>
    </row>
    <row r="249" spans="2:51" s="11" customFormat="1" ht="11.25">
      <c r="B249" s="203"/>
      <c r="C249" s="204"/>
      <c r="D249" s="205" t="s">
        <v>182</v>
      </c>
      <c r="E249" s="206" t="s">
        <v>1</v>
      </c>
      <c r="F249" s="207" t="s">
        <v>351</v>
      </c>
      <c r="G249" s="204"/>
      <c r="H249" s="206" t="s">
        <v>1</v>
      </c>
      <c r="I249" s="208"/>
      <c r="J249" s="204"/>
      <c r="K249" s="204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182</v>
      </c>
      <c r="AU249" s="213" t="s">
        <v>82</v>
      </c>
      <c r="AV249" s="11" t="s">
        <v>33</v>
      </c>
      <c r="AW249" s="11" t="s">
        <v>32</v>
      </c>
      <c r="AX249" s="11" t="s">
        <v>73</v>
      </c>
      <c r="AY249" s="213" t="s">
        <v>173</v>
      </c>
    </row>
    <row r="250" spans="2:51" s="12" customFormat="1" ht="11.25">
      <c r="B250" s="214"/>
      <c r="C250" s="215"/>
      <c r="D250" s="205" t="s">
        <v>182</v>
      </c>
      <c r="E250" s="216" t="s">
        <v>1</v>
      </c>
      <c r="F250" s="217" t="s">
        <v>352</v>
      </c>
      <c r="G250" s="215"/>
      <c r="H250" s="218">
        <v>0.169</v>
      </c>
      <c r="I250" s="219"/>
      <c r="J250" s="215"/>
      <c r="K250" s="215"/>
      <c r="L250" s="220"/>
      <c r="M250" s="221"/>
      <c r="N250" s="222"/>
      <c r="O250" s="222"/>
      <c r="P250" s="222"/>
      <c r="Q250" s="222"/>
      <c r="R250" s="222"/>
      <c r="S250" s="222"/>
      <c r="T250" s="223"/>
      <c r="AT250" s="224" t="s">
        <v>182</v>
      </c>
      <c r="AU250" s="224" t="s">
        <v>82</v>
      </c>
      <c r="AV250" s="12" t="s">
        <v>82</v>
      </c>
      <c r="AW250" s="12" t="s">
        <v>32</v>
      </c>
      <c r="AX250" s="12" t="s">
        <v>73</v>
      </c>
      <c r="AY250" s="224" t="s">
        <v>173</v>
      </c>
    </row>
    <row r="251" spans="2:51" s="13" customFormat="1" ht="11.25">
      <c r="B251" s="225"/>
      <c r="C251" s="226"/>
      <c r="D251" s="205" t="s">
        <v>182</v>
      </c>
      <c r="E251" s="227" t="s">
        <v>1</v>
      </c>
      <c r="F251" s="228" t="s">
        <v>187</v>
      </c>
      <c r="G251" s="226"/>
      <c r="H251" s="229">
        <v>0.218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AT251" s="235" t="s">
        <v>182</v>
      </c>
      <c r="AU251" s="235" t="s">
        <v>82</v>
      </c>
      <c r="AV251" s="13" t="s">
        <v>180</v>
      </c>
      <c r="AW251" s="13" t="s">
        <v>32</v>
      </c>
      <c r="AX251" s="13" t="s">
        <v>33</v>
      </c>
      <c r="AY251" s="235" t="s">
        <v>173</v>
      </c>
    </row>
    <row r="252" spans="2:65" s="1" customFormat="1" ht="16.5" customHeight="1">
      <c r="B252" s="34"/>
      <c r="C252" s="192" t="s">
        <v>353</v>
      </c>
      <c r="D252" s="192" t="s">
        <v>175</v>
      </c>
      <c r="E252" s="193" t="s">
        <v>354</v>
      </c>
      <c r="F252" s="194" t="s">
        <v>355</v>
      </c>
      <c r="G252" s="195" t="s">
        <v>232</v>
      </c>
      <c r="H252" s="196">
        <v>0.014</v>
      </c>
      <c r="I252" s="197"/>
      <c r="J252" s="198">
        <f>ROUND(I252*H252,2)</f>
        <v>0</v>
      </c>
      <c r="K252" s="194" t="s">
        <v>179</v>
      </c>
      <c r="L252" s="36"/>
      <c r="M252" s="199" t="s">
        <v>1</v>
      </c>
      <c r="N252" s="200" t="s">
        <v>44</v>
      </c>
      <c r="O252" s="60"/>
      <c r="P252" s="201">
        <f>O252*H252</f>
        <v>0</v>
      </c>
      <c r="Q252" s="201">
        <v>1.09</v>
      </c>
      <c r="R252" s="201">
        <f>Q252*H252</f>
        <v>0.015260000000000001</v>
      </c>
      <c r="S252" s="201">
        <v>0</v>
      </c>
      <c r="T252" s="202">
        <f>S252*H252</f>
        <v>0</v>
      </c>
      <c r="AR252" s="16" t="s">
        <v>180</v>
      </c>
      <c r="AT252" s="16" t="s">
        <v>175</v>
      </c>
      <c r="AU252" s="16" t="s">
        <v>82</v>
      </c>
      <c r="AY252" s="16" t="s">
        <v>173</v>
      </c>
      <c r="BE252" s="99">
        <f>IF(N252="základní",J252,0)</f>
        <v>0</v>
      </c>
      <c r="BF252" s="99">
        <f>IF(N252="snížená",J252,0)</f>
        <v>0</v>
      </c>
      <c r="BG252" s="99">
        <f>IF(N252="zákl. přenesená",J252,0)</f>
        <v>0</v>
      </c>
      <c r="BH252" s="99">
        <f>IF(N252="sníž. přenesená",J252,0)</f>
        <v>0</v>
      </c>
      <c r="BI252" s="99">
        <f>IF(N252="nulová",J252,0)</f>
        <v>0</v>
      </c>
      <c r="BJ252" s="16" t="s">
        <v>33</v>
      </c>
      <c r="BK252" s="99">
        <f>ROUND(I252*H252,2)</f>
        <v>0</v>
      </c>
      <c r="BL252" s="16" t="s">
        <v>180</v>
      </c>
      <c r="BM252" s="16" t="s">
        <v>356</v>
      </c>
    </row>
    <row r="253" spans="2:51" s="11" customFormat="1" ht="11.25">
      <c r="B253" s="203"/>
      <c r="C253" s="204"/>
      <c r="D253" s="205" t="s">
        <v>182</v>
      </c>
      <c r="E253" s="206" t="s">
        <v>1</v>
      </c>
      <c r="F253" s="207" t="s">
        <v>349</v>
      </c>
      <c r="G253" s="204"/>
      <c r="H253" s="206" t="s">
        <v>1</v>
      </c>
      <c r="I253" s="208"/>
      <c r="J253" s="204"/>
      <c r="K253" s="204"/>
      <c r="L253" s="209"/>
      <c r="M253" s="210"/>
      <c r="N253" s="211"/>
      <c r="O253" s="211"/>
      <c r="P253" s="211"/>
      <c r="Q253" s="211"/>
      <c r="R253" s="211"/>
      <c r="S253" s="211"/>
      <c r="T253" s="212"/>
      <c r="AT253" s="213" t="s">
        <v>182</v>
      </c>
      <c r="AU253" s="213" t="s">
        <v>82</v>
      </c>
      <c r="AV253" s="11" t="s">
        <v>33</v>
      </c>
      <c r="AW253" s="11" t="s">
        <v>32</v>
      </c>
      <c r="AX253" s="11" t="s">
        <v>73</v>
      </c>
      <c r="AY253" s="213" t="s">
        <v>173</v>
      </c>
    </row>
    <row r="254" spans="2:51" s="11" customFormat="1" ht="11.25">
      <c r="B254" s="203"/>
      <c r="C254" s="204"/>
      <c r="D254" s="205" t="s">
        <v>182</v>
      </c>
      <c r="E254" s="206" t="s">
        <v>1</v>
      </c>
      <c r="F254" s="207" t="s">
        <v>357</v>
      </c>
      <c r="G254" s="204"/>
      <c r="H254" s="206" t="s">
        <v>1</v>
      </c>
      <c r="I254" s="208"/>
      <c r="J254" s="204"/>
      <c r="K254" s="204"/>
      <c r="L254" s="209"/>
      <c r="M254" s="210"/>
      <c r="N254" s="211"/>
      <c r="O254" s="211"/>
      <c r="P254" s="211"/>
      <c r="Q254" s="211"/>
      <c r="R254" s="211"/>
      <c r="S254" s="211"/>
      <c r="T254" s="212"/>
      <c r="AT254" s="213" t="s">
        <v>182</v>
      </c>
      <c r="AU254" s="213" t="s">
        <v>82</v>
      </c>
      <c r="AV254" s="11" t="s">
        <v>33</v>
      </c>
      <c r="AW254" s="11" t="s">
        <v>32</v>
      </c>
      <c r="AX254" s="11" t="s">
        <v>73</v>
      </c>
      <c r="AY254" s="213" t="s">
        <v>173</v>
      </c>
    </row>
    <row r="255" spans="2:51" s="12" customFormat="1" ht="11.25">
      <c r="B255" s="214"/>
      <c r="C255" s="215"/>
      <c r="D255" s="205" t="s">
        <v>182</v>
      </c>
      <c r="E255" s="216" t="s">
        <v>1</v>
      </c>
      <c r="F255" s="217" t="s">
        <v>358</v>
      </c>
      <c r="G255" s="215"/>
      <c r="H255" s="218">
        <v>0.014</v>
      </c>
      <c r="I255" s="219"/>
      <c r="J255" s="215"/>
      <c r="K255" s="215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182</v>
      </c>
      <c r="AU255" s="224" t="s">
        <v>82</v>
      </c>
      <c r="AV255" s="12" t="s">
        <v>82</v>
      </c>
      <c r="AW255" s="12" t="s">
        <v>32</v>
      </c>
      <c r="AX255" s="12" t="s">
        <v>33</v>
      </c>
      <c r="AY255" s="224" t="s">
        <v>173</v>
      </c>
    </row>
    <row r="256" spans="2:65" s="1" customFormat="1" ht="16.5" customHeight="1">
      <c r="B256" s="34"/>
      <c r="C256" s="192" t="s">
        <v>359</v>
      </c>
      <c r="D256" s="192" t="s">
        <v>175</v>
      </c>
      <c r="E256" s="193" t="s">
        <v>360</v>
      </c>
      <c r="F256" s="194" t="s">
        <v>361</v>
      </c>
      <c r="G256" s="195" t="s">
        <v>232</v>
      </c>
      <c r="H256" s="196">
        <v>0.058</v>
      </c>
      <c r="I256" s="197"/>
      <c r="J256" s="198">
        <f>ROUND(I256*H256,2)</f>
        <v>0</v>
      </c>
      <c r="K256" s="194" t="s">
        <v>347</v>
      </c>
      <c r="L256" s="36"/>
      <c r="M256" s="199" t="s">
        <v>1</v>
      </c>
      <c r="N256" s="200" t="s">
        <v>44</v>
      </c>
      <c r="O256" s="60"/>
      <c r="P256" s="201">
        <f>O256*H256</f>
        <v>0</v>
      </c>
      <c r="Q256" s="201">
        <v>1.09</v>
      </c>
      <c r="R256" s="201">
        <f>Q256*H256</f>
        <v>0.06322000000000001</v>
      </c>
      <c r="S256" s="201">
        <v>0</v>
      </c>
      <c r="T256" s="202">
        <f>S256*H256</f>
        <v>0</v>
      </c>
      <c r="AR256" s="16" t="s">
        <v>180</v>
      </c>
      <c r="AT256" s="16" t="s">
        <v>175</v>
      </c>
      <c r="AU256" s="16" t="s">
        <v>82</v>
      </c>
      <c r="AY256" s="16" t="s">
        <v>173</v>
      </c>
      <c r="BE256" s="99">
        <f>IF(N256="základní",J256,0)</f>
        <v>0</v>
      </c>
      <c r="BF256" s="99">
        <f>IF(N256="snížená",J256,0)</f>
        <v>0</v>
      </c>
      <c r="BG256" s="99">
        <f>IF(N256="zákl. přenesená",J256,0)</f>
        <v>0</v>
      </c>
      <c r="BH256" s="99">
        <f>IF(N256="sníž. přenesená",J256,0)</f>
        <v>0</v>
      </c>
      <c r="BI256" s="99">
        <f>IF(N256="nulová",J256,0)</f>
        <v>0</v>
      </c>
      <c r="BJ256" s="16" t="s">
        <v>33</v>
      </c>
      <c r="BK256" s="99">
        <f>ROUND(I256*H256,2)</f>
        <v>0</v>
      </c>
      <c r="BL256" s="16" t="s">
        <v>180</v>
      </c>
      <c r="BM256" s="16" t="s">
        <v>362</v>
      </c>
    </row>
    <row r="257" spans="2:51" s="11" customFormat="1" ht="11.25">
      <c r="B257" s="203"/>
      <c r="C257" s="204"/>
      <c r="D257" s="205" t="s">
        <v>182</v>
      </c>
      <c r="E257" s="206" t="s">
        <v>1</v>
      </c>
      <c r="F257" s="207" t="s">
        <v>351</v>
      </c>
      <c r="G257" s="204"/>
      <c r="H257" s="206" t="s">
        <v>1</v>
      </c>
      <c r="I257" s="208"/>
      <c r="J257" s="204"/>
      <c r="K257" s="204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182</v>
      </c>
      <c r="AU257" s="213" t="s">
        <v>82</v>
      </c>
      <c r="AV257" s="11" t="s">
        <v>33</v>
      </c>
      <c r="AW257" s="11" t="s">
        <v>32</v>
      </c>
      <c r="AX257" s="11" t="s">
        <v>73</v>
      </c>
      <c r="AY257" s="213" t="s">
        <v>173</v>
      </c>
    </row>
    <row r="258" spans="2:51" s="11" customFormat="1" ht="11.25">
      <c r="B258" s="203"/>
      <c r="C258" s="204"/>
      <c r="D258" s="205" t="s">
        <v>182</v>
      </c>
      <c r="E258" s="206" t="s">
        <v>1</v>
      </c>
      <c r="F258" s="207" t="s">
        <v>363</v>
      </c>
      <c r="G258" s="204"/>
      <c r="H258" s="206" t="s">
        <v>1</v>
      </c>
      <c r="I258" s="208"/>
      <c r="J258" s="204"/>
      <c r="K258" s="204"/>
      <c r="L258" s="209"/>
      <c r="M258" s="210"/>
      <c r="N258" s="211"/>
      <c r="O258" s="211"/>
      <c r="P258" s="211"/>
      <c r="Q258" s="211"/>
      <c r="R258" s="211"/>
      <c r="S258" s="211"/>
      <c r="T258" s="212"/>
      <c r="AT258" s="213" t="s">
        <v>182</v>
      </c>
      <c r="AU258" s="213" t="s">
        <v>82</v>
      </c>
      <c r="AV258" s="11" t="s">
        <v>33</v>
      </c>
      <c r="AW258" s="11" t="s">
        <v>32</v>
      </c>
      <c r="AX258" s="11" t="s">
        <v>73</v>
      </c>
      <c r="AY258" s="213" t="s">
        <v>173</v>
      </c>
    </row>
    <row r="259" spans="2:51" s="12" customFormat="1" ht="11.25">
      <c r="B259" s="214"/>
      <c r="C259" s="215"/>
      <c r="D259" s="205" t="s">
        <v>182</v>
      </c>
      <c r="E259" s="216" t="s">
        <v>1</v>
      </c>
      <c r="F259" s="217" t="s">
        <v>364</v>
      </c>
      <c r="G259" s="215"/>
      <c r="H259" s="218">
        <v>0.058</v>
      </c>
      <c r="I259" s="219"/>
      <c r="J259" s="215"/>
      <c r="K259" s="215"/>
      <c r="L259" s="220"/>
      <c r="M259" s="221"/>
      <c r="N259" s="222"/>
      <c r="O259" s="222"/>
      <c r="P259" s="222"/>
      <c r="Q259" s="222"/>
      <c r="R259" s="222"/>
      <c r="S259" s="222"/>
      <c r="T259" s="223"/>
      <c r="AT259" s="224" t="s">
        <v>182</v>
      </c>
      <c r="AU259" s="224" t="s">
        <v>82</v>
      </c>
      <c r="AV259" s="12" t="s">
        <v>82</v>
      </c>
      <c r="AW259" s="12" t="s">
        <v>32</v>
      </c>
      <c r="AX259" s="12" t="s">
        <v>33</v>
      </c>
      <c r="AY259" s="224" t="s">
        <v>173</v>
      </c>
    </row>
    <row r="260" spans="2:65" s="1" customFormat="1" ht="16.5" customHeight="1">
      <c r="B260" s="34"/>
      <c r="C260" s="192" t="s">
        <v>365</v>
      </c>
      <c r="D260" s="192" t="s">
        <v>175</v>
      </c>
      <c r="E260" s="193" t="s">
        <v>366</v>
      </c>
      <c r="F260" s="194" t="s">
        <v>367</v>
      </c>
      <c r="G260" s="195" t="s">
        <v>239</v>
      </c>
      <c r="H260" s="196">
        <v>2.7</v>
      </c>
      <c r="I260" s="197"/>
      <c r="J260" s="198">
        <f>ROUND(I260*H260,2)</f>
        <v>0</v>
      </c>
      <c r="K260" s="194" t="s">
        <v>218</v>
      </c>
      <c r="L260" s="36"/>
      <c r="M260" s="199" t="s">
        <v>1</v>
      </c>
      <c r="N260" s="200" t="s">
        <v>44</v>
      </c>
      <c r="O260" s="60"/>
      <c r="P260" s="201">
        <f>O260*H260</f>
        <v>0</v>
      </c>
      <c r="Q260" s="201">
        <v>0.10891</v>
      </c>
      <c r="R260" s="201">
        <f>Q260*H260</f>
        <v>0.294057</v>
      </c>
      <c r="S260" s="201">
        <v>0</v>
      </c>
      <c r="T260" s="202">
        <f>S260*H260</f>
        <v>0</v>
      </c>
      <c r="AR260" s="16" t="s">
        <v>180</v>
      </c>
      <c r="AT260" s="16" t="s">
        <v>175</v>
      </c>
      <c r="AU260" s="16" t="s">
        <v>82</v>
      </c>
      <c r="AY260" s="16" t="s">
        <v>173</v>
      </c>
      <c r="BE260" s="99">
        <f>IF(N260="základní",J260,0)</f>
        <v>0</v>
      </c>
      <c r="BF260" s="99">
        <f>IF(N260="snížená",J260,0)</f>
        <v>0</v>
      </c>
      <c r="BG260" s="99">
        <f>IF(N260="zákl. přenesená",J260,0)</f>
        <v>0</v>
      </c>
      <c r="BH260" s="99">
        <f>IF(N260="sníž. přenesená",J260,0)</f>
        <v>0</v>
      </c>
      <c r="BI260" s="99">
        <f>IF(N260="nulová",J260,0)</f>
        <v>0</v>
      </c>
      <c r="BJ260" s="16" t="s">
        <v>33</v>
      </c>
      <c r="BK260" s="99">
        <f>ROUND(I260*H260,2)</f>
        <v>0</v>
      </c>
      <c r="BL260" s="16" t="s">
        <v>180</v>
      </c>
      <c r="BM260" s="16" t="s">
        <v>368</v>
      </c>
    </row>
    <row r="261" spans="2:51" s="11" customFormat="1" ht="11.25">
      <c r="B261" s="203"/>
      <c r="C261" s="204"/>
      <c r="D261" s="205" t="s">
        <v>182</v>
      </c>
      <c r="E261" s="206" t="s">
        <v>1</v>
      </c>
      <c r="F261" s="207" t="s">
        <v>369</v>
      </c>
      <c r="G261" s="204"/>
      <c r="H261" s="206" t="s">
        <v>1</v>
      </c>
      <c r="I261" s="208"/>
      <c r="J261" s="204"/>
      <c r="K261" s="204"/>
      <c r="L261" s="209"/>
      <c r="M261" s="210"/>
      <c r="N261" s="211"/>
      <c r="O261" s="211"/>
      <c r="P261" s="211"/>
      <c r="Q261" s="211"/>
      <c r="R261" s="211"/>
      <c r="S261" s="211"/>
      <c r="T261" s="212"/>
      <c r="AT261" s="213" t="s">
        <v>182</v>
      </c>
      <c r="AU261" s="213" t="s">
        <v>82</v>
      </c>
      <c r="AV261" s="11" t="s">
        <v>33</v>
      </c>
      <c r="AW261" s="11" t="s">
        <v>32</v>
      </c>
      <c r="AX261" s="11" t="s">
        <v>73</v>
      </c>
      <c r="AY261" s="213" t="s">
        <v>173</v>
      </c>
    </row>
    <row r="262" spans="2:51" s="12" customFormat="1" ht="11.25">
      <c r="B262" s="214"/>
      <c r="C262" s="215"/>
      <c r="D262" s="205" t="s">
        <v>182</v>
      </c>
      <c r="E262" s="216" t="s">
        <v>1</v>
      </c>
      <c r="F262" s="217" t="s">
        <v>370</v>
      </c>
      <c r="G262" s="215"/>
      <c r="H262" s="218">
        <v>2.7</v>
      </c>
      <c r="I262" s="219"/>
      <c r="J262" s="215"/>
      <c r="K262" s="215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182</v>
      </c>
      <c r="AU262" s="224" t="s">
        <v>82</v>
      </c>
      <c r="AV262" s="12" t="s">
        <v>82</v>
      </c>
      <c r="AW262" s="12" t="s">
        <v>32</v>
      </c>
      <c r="AX262" s="12" t="s">
        <v>33</v>
      </c>
      <c r="AY262" s="224" t="s">
        <v>173</v>
      </c>
    </row>
    <row r="263" spans="2:65" s="1" customFormat="1" ht="16.5" customHeight="1">
      <c r="B263" s="34"/>
      <c r="C263" s="192" t="s">
        <v>371</v>
      </c>
      <c r="D263" s="192" t="s">
        <v>175</v>
      </c>
      <c r="E263" s="193" t="s">
        <v>372</v>
      </c>
      <c r="F263" s="194" t="s">
        <v>373</v>
      </c>
      <c r="G263" s="195" t="s">
        <v>239</v>
      </c>
      <c r="H263" s="196">
        <v>7.194</v>
      </c>
      <c r="I263" s="197"/>
      <c r="J263" s="198">
        <f>ROUND(I263*H263,2)</f>
        <v>0</v>
      </c>
      <c r="K263" s="194" t="s">
        <v>218</v>
      </c>
      <c r="L263" s="36"/>
      <c r="M263" s="199" t="s">
        <v>1</v>
      </c>
      <c r="N263" s="200" t="s">
        <v>44</v>
      </c>
      <c r="O263" s="60"/>
      <c r="P263" s="201">
        <f>O263*H263</f>
        <v>0</v>
      </c>
      <c r="Q263" s="201">
        <v>0.06917</v>
      </c>
      <c r="R263" s="201">
        <f>Q263*H263</f>
        <v>0.49760898</v>
      </c>
      <c r="S263" s="201">
        <v>0</v>
      </c>
      <c r="T263" s="202">
        <f>S263*H263</f>
        <v>0</v>
      </c>
      <c r="AR263" s="16" t="s">
        <v>180</v>
      </c>
      <c r="AT263" s="16" t="s">
        <v>175</v>
      </c>
      <c r="AU263" s="16" t="s">
        <v>82</v>
      </c>
      <c r="AY263" s="16" t="s">
        <v>173</v>
      </c>
      <c r="BE263" s="99">
        <f>IF(N263="základní",J263,0)</f>
        <v>0</v>
      </c>
      <c r="BF263" s="99">
        <f>IF(N263="snížená",J263,0)</f>
        <v>0</v>
      </c>
      <c r="BG263" s="99">
        <f>IF(N263="zákl. přenesená",J263,0)</f>
        <v>0</v>
      </c>
      <c r="BH263" s="99">
        <f>IF(N263="sníž. přenesená",J263,0)</f>
        <v>0</v>
      </c>
      <c r="BI263" s="99">
        <f>IF(N263="nulová",J263,0)</f>
        <v>0</v>
      </c>
      <c r="BJ263" s="16" t="s">
        <v>33</v>
      </c>
      <c r="BK263" s="99">
        <f>ROUND(I263*H263,2)</f>
        <v>0</v>
      </c>
      <c r="BL263" s="16" t="s">
        <v>180</v>
      </c>
      <c r="BM263" s="16" t="s">
        <v>374</v>
      </c>
    </row>
    <row r="264" spans="2:51" s="11" customFormat="1" ht="11.25">
      <c r="B264" s="203"/>
      <c r="C264" s="204"/>
      <c r="D264" s="205" t="s">
        <v>182</v>
      </c>
      <c r="E264" s="206" t="s">
        <v>1</v>
      </c>
      <c r="F264" s="207" t="s">
        <v>349</v>
      </c>
      <c r="G264" s="204"/>
      <c r="H264" s="206" t="s">
        <v>1</v>
      </c>
      <c r="I264" s="208"/>
      <c r="J264" s="204"/>
      <c r="K264" s="204"/>
      <c r="L264" s="209"/>
      <c r="M264" s="210"/>
      <c r="N264" s="211"/>
      <c r="O264" s="211"/>
      <c r="P264" s="211"/>
      <c r="Q264" s="211"/>
      <c r="R264" s="211"/>
      <c r="S264" s="211"/>
      <c r="T264" s="212"/>
      <c r="AT264" s="213" t="s">
        <v>182</v>
      </c>
      <c r="AU264" s="213" t="s">
        <v>82</v>
      </c>
      <c r="AV264" s="11" t="s">
        <v>33</v>
      </c>
      <c r="AW264" s="11" t="s">
        <v>32</v>
      </c>
      <c r="AX264" s="11" t="s">
        <v>73</v>
      </c>
      <c r="AY264" s="213" t="s">
        <v>173</v>
      </c>
    </row>
    <row r="265" spans="2:51" s="12" customFormat="1" ht="11.25">
      <c r="B265" s="214"/>
      <c r="C265" s="215"/>
      <c r="D265" s="205" t="s">
        <v>182</v>
      </c>
      <c r="E265" s="216" t="s">
        <v>1</v>
      </c>
      <c r="F265" s="217" t="s">
        <v>375</v>
      </c>
      <c r="G265" s="215"/>
      <c r="H265" s="218">
        <v>7.194</v>
      </c>
      <c r="I265" s="219"/>
      <c r="J265" s="215"/>
      <c r="K265" s="215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182</v>
      </c>
      <c r="AU265" s="224" t="s">
        <v>82</v>
      </c>
      <c r="AV265" s="12" t="s">
        <v>82</v>
      </c>
      <c r="AW265" s="12" t="s">
        <v>32</v>
      </c>
      <c r="AX265" s="12" t="s">
        <v>33</v>
      </c>
      <c r="AY265" s="224" t="s">
        <v>173</v>
      </c>
    </row>
    <row r="266" spans="2:65" s="1" customFormat="1" ht="16.5" customHeight="1">
      <c r="B266" s="34"/>
      <c r="C266" s="192" t="s">
        <v>376</v>
      </c>
      <c r="D266" s="192" t="s">
        <v>175</v>
      </c>
      <c r="E266" s="193" t="s">
        <v>377</v>
      </c>
      <c r="F266" s="194" t="s">
        <v>378</v>
      </c>
      <c r="G266" s="195" t="s">
        <v>239</v>
      </c>
      <c r="H266" s="196">
        <v>3.3</v>
      </c>
      <c r="I266" s="197"/>
      <c r="J266" s="198">
        <f>ROUND(I266*H266,2)</f>
        <v>0</v>
      </c>
      <c r="K266" s="194" t="s">
        <v>218</v>
      </c>
      <c r="L266" s="36"/>
      <c r="M266" s="199" t="s">
        <v>1</v>
      </c>
      <c r="N266" s="200" t="s">
        <v>44</v>
      </c>
      <c r="O266" s="60"/>
      <c r="P266" s="201">
        <f>O266*H266</f>
        <v>0</v>
      </c>
      <c r="Q266" s="201">
        <v>0.08626</v>
      </c>
      <c r="R266" s="201">
        <f>Q266*H266</f>
        <v>0.284658</v>
      </c>
      <c r="S266" s="201">
        <v>0</v>
      </c>
      <c r="T266" s="202">
        <f>S266*H266</f>
        <v>0</v>
      </c>
      <c r="AR266" s="16" t="s">
        <v>180</v>
      </c>
      <c r="AT266" s="16" t="s">
        <v>175</v>
      </c>
      <c r="AU266" s="16" t="s">
        <v>82</v>
      </c>
      <c r="AY266" s="16" t="s">
        <v>173</v>
      </c>
      <c r="BE266" s="99">
        <f>IF(N266="základní",J266,0)</f>
        <v>0</v>
      </c>
      <c r="BF266" s="99">
        <f>IF(N266="snížená",J266,0)</f>
        <v>0</v>
      </c>
      <c r="BG266" s="99">
        <f>IF(N266="zákl. přenesená",J266,0)</f>
        <v>0</v>
      </c>
      <c r="BH266" s="99">
        <f>IF(N266="sníž. přenesená",J266,0)</f>
        <v>0</v>
      </c>
      <c r="BI266" s="99">
        <f>IF(N266="nulová",J266,0)</f>
        <v>0</v>
      </c>
      <c r="BJ266" s="16" t="s">
        <v>33</v>
      </c>
      <c r="BK266" s="99">
        <f>ROUND(I266*H266,2)</f>
        <v>0</v>
      </c>
      <c r="BL266" s="16" t="s">
        <v>180</v>
      </c>
      <c r="BM266" s="16" t="s">
        <v>379</v>
      </c>
    </row>
    <row r="267" spans="2:51" s="11" customFormat="1" ht="11.25">
      <c r="B267" s="203"/>
      <c r="C267" s="204"/>
      <c r="D267" s="205" t="s">
        <v>182</v>
      </c>
      <c r="E267" s="206" t="s">
        <v>1</v>
      </c>
      <c r="F267" s="207" t="s">
        <v>349</v>
      </c>
      <c r="G267" s="204"/>
      <c r="H267" s="206" t="s">
        <v>1</v>
      </c>
      <c r="I267" s="208"/>
      <c r="J267" s="204"/>
      <c r="K267" s="204"/>
      <c r="L267" s="209"/>
      <c r="M267" s="210"/>
      <c r="N267" s="211"/>
      <c r="O267" s="211"/>
      <c r="P267" s="211"/>
      <c r="Q267" s="211"/>
      <c r="R267" s="211"/>
      <c r="S267" s="211"/>
      <c r="T267" s="212"/>
      <c r="AT267" s="213" t="s">
        <v>182</v>
      </c>
      <c r="AU267" s="213" t="s">
        <v>82</v>
      </c>
      <c r="AV267" s="11" t="s">
        <v>33</v>
      </c>
      <c r="AW267" s="11" t="s">
        <v>32</v>
      </c>
      <c r="AX267" s="11" t="s">
        <v>73</v>
      </c>
      <c r="AY267" s="213" t="s">
        <v>173</v>
      </c>
    </row>
    <row r="268" spans="2:51" s="12" customFormat="1" ht="11.25">
      <c r="B268" s="214"/>
      <c r="C268" s="215"/>
      <c r="D268" s="205" t="s">
        <v>182</v>
      </c>
      <c r="E268" s="216" t="s">
        <v>1</v>
      </c>
      <c r="F268" s="217" t="s">
        <v>380</v>
      </c>
      <c r="G268" s="215"/>
      <c r="H268" s="218">
        <v>3.3</v>
      </c>
      <c r="I268" s="219"/>
      <c r="J268" s="215"/>
      <c r="K268" s="215"/>
      <c r="L268" s="220"/>
      <c r="M268" s="221"/>
      <c r="N268" s="222"/>
      <c r="O268" s="222"/>
      <c r="P268" s="222"/>
      <c r="Q268" s="222"/>
      <c r="R268" s="222"/>
      <c r="S268" s="222"/>
      <c r="T268" s="223"/>
      <c r="AT268" s="224" t="s">
        <v>182</v>
      </c>
      <c r="AU268" s="224" t="s">
        <v>82</v>
      </c>
      <c r="AV268" s="12" t="s">
        <v>82</v>
      </c>
      <c r="AW268" s="12" t="s">
        <v>32</v>
      </c>
      <c r="AX268" s="12" t="s">
        <v>33</v>
      </c>
      <c r="AY268" s="224" t="s">
        <v>173</v>
      </c>
    </row>
    <row r="269" spans="2:65" s="1" customFormat="1" ht="16.5" customHeight="1">
      <c r="B269" s="34"/>
      <c r="C269" s="192" t="s">
        <v>381</v>
      </c>
      <c r="D269" s="192" t="s">
        <v>175</v>
      </c>
      <c r="E269" s="193" t="s">
        <v>382</v>
      </c>
      <c r="F269" s="194" t="s">
        <v>383</v>
      </c>
      <c r="G269" s="195" t="s">
        <v>239</v>
      </c>
      <c r="H269" s="196">
        <v>84.742</v>
      </c>
      <c r="I269" s="197"/>
      <c r="J269" s="198">
        <f>ROUND(I269*H269,2)</f>
        <v>0</v>
      </c>
      <c r="K269" s="194" t="s">
        <v>218</v>
      </c>
      <c r="L269" s="36"/>
      <c r="M269" s="199" t="s">
        <v>1</v>
      </c>
      <c r="N269" s="200" t="s">
        <v>44</v>
      </c>
      <c r="O269" s="60"/>
      <c r="P269" s="201">
        <f>O269*H269</f>
        <v>0</v>
      </c>
      <c r="Q269" s="201">
        <v>0.10325</v>
      </c>
      <c r="R269" s="201">
        <f>Q269*H269</f>
        <v>8.7496115</v>
      </c>
      <c r="S269" s="201">
        <v>0</v>
      </c>
      <c r="T269" s="202">
        <f>S269*H269</f>
        <v>0</v>
      </c>
      <c r="AR269" s="16" t="s">
        <v>180</v>
      </c>
      <c r="AT269" s="16" t="s">
        <v>175</v>
      </c>
      <c r="AU269" s="16" t="s">
        <v>82</v>
      </c>
      <c r="AY269" s="16" t="s">
        <v>173</v>
      </c>
      <c r="BE269" s="99">
        <f>IF(N269="základní",J269,0)</f>
        <v>0</v>
      </c>
      <c r="BF269" s="99">
        <f>IF(N269="snížená",J269,0)</f>
        <v>0</v>
      </c>
      <c r="BG269" s="99">
        <f>IF(N269="zákl. přenesená",J269,0)</f>
        <v>0</v>
      </c>
      <c r="BH269" s="99">
        <f>IF(N269="sníž. přenesená",J269,0)</f>
        <v>0</v>
      </c>
      <c r="BI269" s="99">
        <f>IF(N269="nulová",J269,0)</f>
        <v>0</v>
      </c>
      <c r="BJ269" s="16" t="s">
        <v>33</v>
      </c>
      <c r="BK269" s="99">
        <f>ROUND(I269*H269,2)</f>
        <v>0</v>
      </c>
      <c r="BL269" s="16" t="s">
        <v>180</v>
      </c>
      <c r="BM269" s="16" t="s">
        <v>384</v>
      </c>
    </row>
    <row r="270" spans="2:51" s="11" customFormat="1" ht="11.25">
      <c r="B270" s="203"/>
      <c r="C270" s="204"/>
      <c r="D270" s="205" t="s">
        <v>182</v>
      </c>
      <c r="E270" s="206" t="s">
        <v>1</v>
      </c>
      <c r="F270" s="207" t="s">
        <v>349</v>
      </c>
      <c r="G270" s="204"/>
      <c r="H270" s="206" t="s">
        <v>1</v>
      </c>
      <c r="I270" s="208"/>
      <c r="J270" s="204"/>
      <c r="K270" s="204"/>
      <c r="L270" s="209"/>
      <c r="M270" s="210"/>
      <c r="N270" s="211"/>
      <c r="O270" s="211"/>
      <c r="P270" s="211"/>
      <c r="Q270" s="211"/>
      <c r="R270" s="211"/>
      <c r="S270" s="211"/>
      <c r="T270" s="212"/>
      <c r="AT270" s="213" t="s">
        <v>182</v>
      </c>
      <c r="AU270" s="213" t="s">
        <v>82</v>
      </c>
      <c r="AV270" s="11" t="s">
        <v>33</v>
      </c>
      <c r="AW270" s="11" t="s">
        <v>32</v>
      </c>
      <c r="AX270" s="11" t="s">
        <v>73</v>
      </c>
      <c r="AY270" s="213" t="s">
        <v>173</v>
      </c>
    </row>
    <row r="271" spans="2:51" s="12" customFormat="1" ht="11.25">
      <c r="B271" s="214"/>
      <c r="C271" s="215"/>
      <c r="D271" s="205" t="s">
        <v>182</v>
      </c>
      <c r="E271" s="216" t="s">
        <v>1</v>
      </c>
      <c r="F271" s="217" t="s">
        <v>385</v>
      </c>
      <c r="G271" s="215"/>
      <c r="H271" s="218">
        <v>5.865</v>
      </c>
      <c r="I271" s="219"/>
      <c r="J271" s="215"/>
      <c r="K271" s="215"/>
      <c r="L271" s="220"/>
      <c r="M271" s="221"/>
      <c r="N271" s="222"/>
      <c r="O271" s="222"/>
      <c r="P271" s="222"/>
      <c r="Q271" s="222"/>
      <c r="R271" s="222"/>
      <c r="S271" s="222"/>
      <c r="T271" s="223"/>
      <c r="AT271" s="224" t="s">
        <v>182</v>
      </c>
      <c r="AU271" s="224" t="s">
        <v>82</v>
      </c>
      <c r="AV271" s="12" t="s">
        <v>82</v>
      </c>
      <c r="AW271" s="12" t="s">
        <v>32</v>
      </c>
      <c r="AX271" s="12" t="s">
        <v>73</v>
      </c>
      <c r="AY271" s="224" t="s">
        <v>173</v>
      </c>
    </row>
    <row r="272" spans="2:51" s="11" customFormat="1" ht="11.25">
      <c r="B272" s="203"/>
      <c r="C272" s="204"/>
      <c r="D272" s="205" t="s">
        <v>182</v>
      </c>
      <c r="E272" s="206" t="s">
        <v>1</v>
      </c>
      <c r="F272" s="207" t="s">
        <v>386</v>
      </c>
      <c r="G272" s="204"/>
      <c r="H272" s="206" t="s">
        <v>1</v>
      </c>
      <c r="I272" s="208"/>
      <c r="J272" s="204"/>
      <c r="K272" s="204"/>
      <c r="L272" s="209"/>
      <c r="M272" s="210"/>
      <c r="N272" s="211"/>
      <c r="O272" s="211"/>
      <c r="P272" s="211"/>
      <c r="Q272" s="211"/>
      <c r="R272" s="211"/>
      <c r="S272" s="211"/>
      <c r="T272" s="212"/>
      <c r="AT272" s="213" t="s">
        <v>182</v>
      </c>
      <c r="AU272" s="213" t="s">
        <v>82</v>
      </c>
      <c r="AV272" s="11" t="s">
        <v>33</v>
      </c>
      <c r="AW272" s="11" t="s">
        <v>32</v>
      </c>
      <c r="AX272" s="11" t="s">
        <v>73</v>
      </c>
      <c r="AY272" s="213" t="s">
        <v>173</v>
      </c>
    </row>
    <row r="273" spans="2:51" s="12" customFormat="1" ht="11.25">
      <c r="B273" s="214"/>
      <c r="C273" s="215"/>
      <c r="D273" s="205" t="s">
        <v>182</v>
      </c>
      <c r="E273" s="216" t="s">
        <v>1</v>
      </c>
      <c r="F273" s="217" t="s">
        <v>387</v>
      </c>
      <c r="G273" s="215"/>
      <c r="H273" s="218">
        <v>1.84</v>
      </c>
      <c r="I273" s="219"/>
      <c r="J273" s="215"/>
      <c r="K273" s="215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182</v>
      </c>
      <c r="AU273" s="224" t="s">
        <v>82</v>
      </c>
      <c r="AV273" s="12" t="s">
        <v>82</v>
      </c>
      <c r="AW273" s="12" t="s">
        <v>32</v>
      </c>
      <c r="AX273" s="12" t="s">
        <v>73</v>
      </c>
      <c r="AY273" s="224" t="s">
        <v>173</v>
      </c>
    </row>
    <row r="274" spans="2:51" s="12" customFormat="1" ht="11.25">
      <c r="B274" s="214"/>
      <c r="C274" s="215"/>
      <c r="D274" s="205" t="s">
        <v>182</v>
      </c>
      <c r="E274" s="216" t="s">
        <v>1</v>
      </c>
      <c r="F274" s="217" t="s">
        <v>388</v>
      </c>
      <c r="G274" s="215"/>
      <c r="H274" s="218">
        <v>7.21</v>
      </c>
      <c r="I274" s="219"/>
      <c r="J274" s="215"/>
      <c r="K274" s="215"/>
      <c r="L274" s="220"/>
      <c r="M274" s="221"/>
      <c r="N274" s="222"/>
      <c r="O274" s="222"/>
      <c r="P274" s="222"/>
      <c r="Q274" s="222"/>
      <c r="R274" s="222"/>
      <c r="S274" s="222"/>
      <c r="T274" s="223"/>
      <c r="AT274" s="224" t="s">
        <v>182</v>
      </c>
      <c r="AU274" s="224" t="s">
        <v>82</v>
      </c>
      <c r="AV274" s="12" t="s">
        <v>82</v>
      </c>
      <c r="AW274" s="12" t="s">
        <v>32</v>
      </c>
      <c r="AX274" s="12" t="s">
        <v>73</v>
      </c>
      <c r="AY274" s="224" t="s">
        <v>173</v>
      </c>
    </row>
    <row r="275" spans="2:51" s="12" customFormat="1" ht="11.25">
      <c r="B275" s="214"/>
      <c r="C275" s="215"/>
      <c r="D275" s="205" t="s">
        <v>182</v>
      </c>
      <c r="E275" s="216" t="s">
        <v>1</v>
      </c>
      <c r="F275" s="217" t="s">
        <v>389</v>
      </c>
      <c r="G275" s="215"/>
      <c r="H275" s="218">
        <v>6.03</v>
      </c>
      <c r="I275" s="219"/>
      <c r="J275" s="215"/>
      <c r="K275" s="215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182</v>
      </c>
      <c r="AU275" s="224" t="s">
        <v>82</v>
      </c>
      <c r="AV275" s="12" t="s">
        <v>82</v>
      </c>
      <c r="AW275" s="12" t="s">
        <v>32</v>
      </c>
      <c r="AX275" s="12" t="s">
        <v>73</v>
      </c>
      <c r="AY275" s="224" t="s">
        <v>173</v>
      </c>
    </row>
    <row r="276" spans="2:51" s="11" customFormat="1" ht="11.25">
      <c r="B276" s="203"/>
      <c r="C276" s="204"/>
      <c r="D276" s="205" t="s">
        <v>182</v>
      </c>
      <c r="E276" s="206" t="s">
        <v>1</v>
      </c>
      <c r="F276" s="207" t="s">
        <v>390</v>
      </c>
      <c r="G276" s="204"/>
      <c r="H276" s="206" t="s">
        <v>1</v>
      </c>
      <c r="I276" s="208"/>
      <c r="J276" s="204"/>
      <c r="K276" s="204"/>
      <c r="L276" s="209"/>
      <c r="M276" s="210"/>
      <c r="N276" s="211"/>
      <c r="O276" s="211"/>
      <c r="P276" s="211"/>
      <c r="Q276" s="211"/>
      <c r="R276" s="211"/>
      <c r="S276" s="211"/>
      <c r="T276" s="212"/>
      <c r="AT276" s="213" t="s">
        <v>182</v>
      </c>
      <c r="AU276" s="213" t="s">
        <v>82</v>
      </c>
      <c r="AV276" s="11" t="s">
        <v>33</v>
      </c>
      <c r="AW276" s="11" t="s">
        <v>32</v>
      </c>
      <c r="AX276" s="11" t="s">
        <v>73</v>
      </c>
      <c r="AY276" s="213" t="s">
        <v>173</v>
      </c>
    </row>
    <row r="277" spans="2:51" s="12" customFormat="1" ht="11.25">
      <c r="B277" s="214"/>
      <c r="C277" s="215"/>
      <c r="D277" s="205" t="s">
        <v>182</v>
      </c>
      <c r="E277" s="216" t="s">
        <v>1</v>
      </c>
      <c r="F277" s="217" t="s">
        <v>391</v>
      </c>
      <c r="G277" s="215"/>
      <c r="H277" s="218">
        <v>-1.576</v>
      </c>
      <c r="I277" s="219"/>
      <c r="J277" s="215"/>
      <c r="K277" s="215"/>
      <c r="L277" s="220"/>
      <c r="M277" s="221"/>
      <c r="N277" s="222"/>
      <c r="O277" s="222"/>
      <c r="P277" s="222"/>
      <c r="Q277" s="222"/>
      <c r="R277" s="222"/>
      <c r="S277" s="222"/>
      <c r="T277" s="223"/>
      <c r="AT277" s="224" t="s">
        <v>182</v>
      </c>
      <c r="AU277" s="224" t="s">
        <v>82</v>
      </c>
      <c r="AV277" s="12" t="s">
        <v>82</v>
      </c>
      <c r="AW277" s="12" t="s">
        <v>32</v>
      </c>
      <c r="AX277" s="12" t="s">
        <v>73</v>
      </c>
      <c r="AY277" s="224" t="s">
        <v>173</v>
      </c>
    </row>
    <row r="278" spans="2:51" s="11" customFormat="1" ht="11.25">
      <c r="B278" s="203"/>
      <c r="C278" s="204"/>
      <c r="D278" s="205" t="s">
        <v>182</v>
      </c>
      <c r="E278" s="206" t="s">
        <v>1</v>
      </c>
      <c r="F278" s="207" t="s">
        <v>351</v>
      </c>
      <c r="G278" s="204"/>
      <c r="H278" s="206" t="s">
        <v>1</v>
      </c>
      <c r="I278" s="208"/>
      <c r="J278" s="204"/>
      <c r="K278" s="204"/>
      <c r="L278" s="209"/>
      <c r="M278" s="210"/>
      <c r="N278" s="211"/>
      <c r="O278" s="211"/>
      <c r="P278" s="211"/>
      <c r="Q278" s="211"/>
      <c r="R278" s="211"/>
      <c r="S278" s="211"/>
      <c r="T278" s="212"/>
      <c r="AT278" s="213" t="s">
        <v>182</v>
      </c>
      <c r="AU278" s="213" t="s">
        <v>82</v>
      </c>
      <c r="AV278" s="11" t="s">
        <v>33</v>
      </c>
      <c r="AW278" s="11" t="s">
        <v>32</v>
      </c>
      <c r="AX278" s="11" t="s">
        <v>73</v>
      </c>
      <c r="AY278" s="213" t="s">
        <v>173</v>
      </c>
    </row>
    <row r="279" spans="2:51" s="12" customFormat="1" ht="11.25">
      <c r="B279" s="214"/>
      <c r="C279" s="215"/>
      <c r="D279" s="205" t="s">
        <v>182</v>
      </c>
      <c r="E279" s="216" t="s">
        <v>1</v>
      </c>
      <c r="F279" s="217" t="s">
        <v>392</v>
      </c>
      <c r="G279" s="215"/>
      <c r="H279" s="218">
        <v>43.03</v>
      </c>
      <c r="I279" s="219"/>
      <c r="J279" s="215"/>
      <c r="K279" s="215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182</v>
      </c>
      <c r="AU279" s="224" t="s">
        <v>82</v>
      </c>
      <c r="AV279" s="12" t="s">
        <v>82</v>
      </c>
      <c r="AW279" s="12" t="s">
        <v>32</v>
      </c>
      <c r="AX279" s="12" t="s">
        <v>73</v>
      </c>
      <c r="AY279" s="224" t="s">
        <v>173</v>
      </c>
    </row>
    <row r="280" spans="2:51" s="12" customFormat="1" ht="11.25">
      <c r="B280" s="214"/>
      <c r="C280" s="215"/>
      <c r="D280" s="205" t="s">
        <v>182</v>
      </c>
      <c r="E280" s="216" t="s">
        <v>1</v>
      </c>
      <c r="F280" s="217" t="s">
        <v>393</v>
      </c>
      <c r="G280" s="215"/>
      <c r="H280" s="218">
        <v>22.343</v>
      </c>
      <c r="I280" s="219"/>
      <c r="J280" s="215"/>
      <c r="K280" s="215"/>
      <c r="L280" s="220"/>
      <c r="M280" s="221"/>
      <c r="N280" s="222"/>
      <c r="O280" s="222"/>
      <c r="P280" s="222"/>
      <c r="Q280" s="222"/>
      <c r="R280" s="222"/>
      <c r="S280" s="222"/>
      <c r="T280" s="223"/>
      <c r="AT280" s="224" t="s">
        <v>182</v>
      </c>
      <c r="AU280" s="224" t="s">
        <v>82</v>
      </c>
      <c r="AV280" s="12" t="s">
        <v>82</v>
      </c>
      <c r="AW280" s="12" t="s">
        <v>32</v>
      </c>
      <c r="AX280" s="12" t="s">
        <v>73</v>
      </c>
      <c r="AY280" s="224" t="s">
        <v>173</v>
      </c>
    </row>
    <row r="281" spans="2:51" s="13" customFormat="1" ht="11.25">
      <c r="B281" s="225"/>
      <c r="C281" s="226"/>
      <c r="D281" s="205" t="s">
        <v>182</v>
      </c>
      <c r="E281" s="227" t="s">
        <v>1</v>
      </c>
      <c r="F281" s="228" t="s">
        <v>187</v>
      </c>
      <c r="G281" s="226"/>
      <c r="H281" s="229">
        <v>84.742</v>
      </c>
      <c r="I281" s="230"/>
      <c r="J281" s="226"/>
      <c r="K281" s="226"/>
      <c r="L281" s="231"/>
      <c r="M281" s="232"/>
      <c r="N281" s="233"/>
      <c r="O281" s="233"/>
      <c r="P281" s="233"/>
      <c r="Q281" s="233"/>
      <c r="R281" s="233"/>
      <c r="S281" s="233"/>
      <c r="T281" s="234"/>
      <c r="AT281" s="235" t="s">
        <v>182</v>
      </c>
      <c r="AU281" s="235" t="s">
        <v>82</v>
      </c>
      <c r="AV281" s="13" t="s">
        <v>180</v>
      </c>
      <c r="AW281" s="13" t="s">
        <v>32</v>
      </c>
      <c r="AX281" s="13" t="s">
        <v>33</v>
      </c>
      <c r="AY281" s="235" t="s">
        <v>173</v>
      </c>
    </row>
    <row r="282" spans="2:65" s="1" customFormat="1" ht="16.5" customHeight="1">
      <c r="B282" s="34"/>
      <c r="C282" s="192" t="s">
        <v>394</v>
      </c>
      <c r="D282" s="192" t="s">
        <v>175</v>
      </c>
      <c r="E282" s="193" t="s">
        <v>395</v>
      </c>
      <c r="F282" s="194" t="s">
        <v>396</v>
      </c>
      <c r="G282" s="195" t="s">
        <v>270</v>
      </c>
      <c r="H282" s="196">
        <v>19</v>
      </c>
      <c r="I282" s="197"/>
      <c r="J282" s="198">
        <f>ROUND(I282*H282,2)</f>
        <v>0</v>
      </c>
      <c r="K282" s="194" t="s">
        <v>179</v>
      </c>
      <c r="L282" s="36"/>
      <c r="M282" s="199" t="s">
        <v>1</v>
      </c>
      <c r="N282" s="200" t="s">
        <v>44</v>
      </c>
      <c r="O282" s="60"/>
      <c r="P282" s="201">
        <f>O282*H282</f>
        <v>0</v>
      </c>
      <c r="Q282" s="201">
        <v>0.00014</v>
      </c>
      <c r="R282" s="201">
        <f>Q282*H282</f>
        <v>0.0026599999999999996</v>
      </c>
      <c r="S282" s="201">
        <v>0</v>
      </c>
      <c r="T282" s="202">
        <f>S282*H282</f>
        <v>0</v>
      </c>
      <c r="AR282" s="16" t="s">
        <v>180</v>
      </c>
      <c r="AT282" s="16" t="s">
        <v>175</v>
      </c>
      <c r="AU282" s="16" t="s">
        <v>82</v>
      </c>
      <c r="AY282" s="16" t="s">
        <v>173</v>
      </c>
      <c r="BE282" s="99">
        <f>IF(N282="základní",J282,0)</f>
        <v>0</v>
      </c>
      <c r="BF282" s="99">
        <f>IF(N282="snížená",J282,0)</f>
        <v>0</v>
      </c>
      <c r="BG282" s="99">
        <f>IF(N282="zákl. přenesená",J282,0)</f>
        <v>0</v>
      </c>
      <c r="BH282" s="99">
        <f>IF(N282="sníž. přenesená",J282,0)</f>
        <v>0</v>
      </c>
      <c r="BI282" s="99">
        <f>IF(N282="nulová",J282,0)</f>
        <v>0</v>
      </c>
      <c r="BJ282" s="16" t="s">
        <v>33</v>
      </c>
      <c r="BK282" s="99">
        <f>ROUND(I282*H282,2)</f>
        <v>0</v>
      </c>
      <c r="BL282" s="16" t="s">
        <v>180</v>
      </c>
      <c r="BM282" s="16" t="s">
        <v>397</v>
      </c>
    </row>
    <row r="283" spans="2:51" s="11" customFormat="1" ht="11.25">
      <c r="B283" s="203"/>
      <c r="C283" s="204"/>
      <c r="D283" s="205" t="s">
        <v>182</v>
      </c>
      <c r="E283" s="206" t="s">
        <v>1</v>
      </c>
      <c r="F283" s="207" t="s">
        <v>349</v>
      </c>
      <c r="G283" s="204"/>
      <c r="H283" s="206" t="s">
        <v>1</v>
      </c>
      <c r="I283" s="208"/>
      <c r="J283" s="204"/>
      <c r="K283" s="204"/>
      <c r="L283" s="209"/>
      <c r="M283" s="210"/>
      <c r="N283" s="211"/>
      <c r="O283" s="211"/>
      <c r="P283" s="211"/>
      <c r="Q283" s="211"/>
      <c r="R283" s="211"/>
      <c r="S283" s="211"/>
      <c r="T283" s="212"/>
      <c r="AT283" s="213" t="s">
        <v>182</v>
      </c>
      <c r="AU283" s="213" t="s">
        <v>82</v>
      </c>
      <c r="AV283" s="11" t="s">
        <v>33</v>
      </c>
      <c r="AW283" s="11" t="s">
        <v>32</v>
      </c>
      <c r="AX283" s="11" t="s">
        <v>73</v>
      </c>
      <c r="AY283" s="213" t="s">
        <v>173</v>
      </c>
    </row>
    <row r="284" spans="2:51" s="12" customFormat="1" ht="11.25">
      <c r="B284" s="214"/>
      <c r="C284" s="215"/>
      <c r="D284" s="205" t="s">
        <v>182</v>
      </c>
      <c r="E284" s="216" t="s">
        <v>1</v>
      </c>
      <c r="F284" s="217" t="s">
        <v>398</v>
      </c>
      <c r="G284" s="215"/>
      <c r="H284" s="218">
        <v>19</v>
      </c>
      <c r="I284" s="219"/>
      <c r="J284" s="215"/>
      <c r="K284" s="215"/>
      <c r="L284" s="220"/>
      <c r="M284" s="221"/>
      <c r="N284" s="222"/>
      <c r="O284" s="222"/>
      <c r="P284" s="222"/>
      <c r="Q284" s="222"/>
      <c r="R284" s="222"/>
      <c r="S284" s="222"/>
      <c r="T284" s="223"/>
      <c r="AT284" s="224" t="s">
        <v>182</v>
      </c>
      <c r="AU284" s="224" t="s">
        <v>82</v>
      </c>
      <c r="AV284" s="12" t="s">
        <v>82</v>
      </c>
      <c r="AW284" s="12" t="s">
        <v>32</v>
      </c>
      <c r="AX284" s="12" t="s">
        <v>33</v>
      </c>
      <c r="AY284" s="224" t="s">
        <v>173</v>
      </c>
    </row>
    <row r="285" spans="2:65" s="1" customFormat="1" ht="16.5" customHeight="1">
      <c r="B285" s="34"/>
      <c r="C285" s="192" t="s">
        <v>399</v>
      </c>
      <c r="D285" s="192" t="s">
        <v>175</v>
      </c>
      <c r="E285" s="193" t="s">
        <v>400</v>
      </c>
      <c r="F285" s="194" t="s">
        <v>401</v>
      </c>
      <c r="G285" s="195" t="s">
        <v>270</v>
      </c>
      <c r="H285" s="196">
        <v>19.86</v>
      </c>
      <c r="I285" s="197"/>
      <c r="J285" s="198">
        <f>ROUND(I285*H285,2)</f>
        <v>0</v>
      </c>
      <c r="K285" s="194" t="s">
        <v>347</v>
      </c>
      <c r="L285" s="36"/>
      <c r="M285" s="199" t="s">
        <v>1</v>
      </c>
      <c r="N285" s="200" t="s">
        <v>44</v>
      </c>
      <c r="O285" s="60"/>
      <c r="P285" s="201">
        <f>O285*H285</f>
        <v>0</v>
      </c>
      <c r="Q285" s="201">
        <v>0.0002</v>
      </c>
      <c r="R285" s="201">
        <f>Q285*H285</f>
        <v>0.003972</v>
      </c>
      <c r="S285" s="201">
        <v>0</v>
      </c>
      <c r="T285" s="202">
        <f>S285*H285</f>
        <v>0</v>
      </c>
      <c r="AR285" s="16" t="s">
        <v>180</v>
      </c>
      <c r="AT285" s="16" t="s">
        <v>175</v>
      </c>
      <c r="AU285" s="16" t="s">
        <v>82</v>
      </c>
      <c r="AY285" s="16" t="s">
        <v>173</v>
      </c>
      <c r="BE285" s="99">
        <f>IF(N285="základní",J285,0)</f>
        <v>0</v>
      </c>
      <c r="BF285" s="99">
        <f>IF(N285="snížená",J285,0)</f>
        <v>0</v>
      </c>
      <c r="BG285" s="99">
        <f>IF(N285="zákl. přenesená",J285,0)</f>
        <v>0</v>
      </c>
      <c r="BH285" s="99">
        <f>IF(N285="sníž. přenesená",J285,0)</f>
        <v>0</v>
      </c>
      <c r="BI285" s="99">
        <f>IF(N285="nulová",J285,0)</f>
        <v>0</v>
      </c>
      <c r="BJ285" s="16" t="s">
        <v>33</v>
      </c>
      <c r="BK285" s="99">
        <f>ROUND(I285*H285,2)</f>
        <v>0</v>
      </c>
      <c r="BL285" s="16" t="s">
        <v>180</v>
      </c>
      <c r="BM285" s="16" t="s">
        <v>402</v>
      </c>
    </row>
    <row r="286" spans="2:51" s="11" customFormat="1" ht="11.25">
      <c r="B286" s="203"/>
      <c r="C286" s="204"/>
      <c r="D286" s="205" t="s">
        <v>182</v>
      </c>
      <c r="E286" s="206" t="s">
        <v>1</v>
      </c>
      <c r="F286" s="207" t="s">
        <v>351</v>
      </c>
      <c r="G286" s="204"/>
      <c r="H286" s="206" t="s">
        <v>1</v>
      </c>
      <c r="I286" s="208"/>
      <c r="J286" s="204"/>
      <c r="K286" s="204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182</v>
      </c>
      <c r="AU286" s="213" t="s">
        <v>82</v>
      </c>
      <c r="AV286" s="11" t="s">
        <v>33</v>
      </c>
      <c r="AW286" s="11" t="s">
        <v>32</v>
      </c>
      <c r="AX286" s="11" t="s">
        <v>73</v>
      </c>
      <c r="AY286" s="213" t="s">
        <v>173</v>
      </c>
    </row>
    <row r="287" spans="2:51" s="12" customFormat="1" ht="11.25">
      <c r="B287" s="214"/>
      <c r="C287" s="215"/>
      <c r="D287" s="205" t="s">
        <v>182</v>
      </c>
      <c r="E287" s="216" t="s">
        <v>1</v>
      </c>
      <c r="F287" s="217" t="s">
        <v>403</v>
      </c>
      <c r="G287" s="215"/>
      <c r="H287" s="218">
        <v>19.86</v>
      </c>
      <c r="I287" s="219"/>
      <c r="J287" s="215"/>
      <c r="K287" s="215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182</v>
      </c>
      <c r="AU287" s="224" t="s">
        <v>82</v>
      </c>
      <c r="AV287" s="12" t="s">
        <v>82</v>
      </c>
      <c r="AW287" s="12" t="s">
        <v>32</v>
      </c>
      <c r="AX287" s="12" t="s">
        <v>33</v>
      </c>
      <c r="AY287" s="224" t="s">
        <v>173</v>
      </c>
    </row>
    <row r="288" spans="2:65" s="1" customFormat="1" ht="16.5" customHeight="1">
      <c r="B288" s="34"/>
      <c r="C288" s="192" t="s">
        <v>404</v>
      </c>
      <c r="D288" s="192" t="s">
        <v>175</v>
      </c>
      <c r="E288" s="193" t="s">
        <v>405</v>
      </c>
      <c r="F288" s="194" t="s">
        <v>406</v>
      </c>
      <c r="G288" s="195" t="s">
        <v>239</v>
      </c>
      <c r="H288" s="196">
        <v>2.61</v>
      </c>
      <c r="I288" s="197"/>
      <c r="J288" s="198">
        <f>ROUND(I288*H288,2)</f>
        <v>0</v>
      </c>
      <c r="K288" s="194" t="s">
        <v>347</v>
      </c>
      <c r="L288" s="36"/>
      <c r="M288" s="199" t="s">
        <v>1</v>
      </c>
      <c r="N288" s="200" t="s">
        <v>44</v>
      </c>
      <c r="O288" s="60"/>
      <c r="P288" s="201">
        <f>O288*H288</f>
        <v>0</v>
      </c>
      <c r="Q288" s="201">
        <v>0.00785</v>
      </c>
      <c r="R288" s="201">
        <f>Q288*H288</f>
        <v>0.020488499999999996</v>
      </c>
      <c r="S288" s="201">
        <v>0</v>
      </c>
      <c r="T288" s="202">
        <f>S288*H288</f>
        <v>0</v>
      </c>
      <c r="AR288" s="16" t="s">
        <v>180</v>
      </c>
      <c r="AT288" s="16" t="s">
        <v>175</v>
      </c>
      <c r="AU288" s="16" t="s">
        <v>82</v>
      </c>
      <c r="AY288" s="16" t="s">
        <v>173</v>
      </c>
      <c r="BE288" s="99">
        <f>IF(N288="základní",J288,0)</f>
        <v>0</v>
      </c>
      <c r="BF288" s="99">
        <f>IF(N288="snížená",J288,0)</f>
        <v>0</v>
      </c>
      <c r="BG288" s="99">
        <f>IF(N288="zákl. přenesená",J288,0)</f>
        <v>0</v>
      </c>
      <c r="BH288" s="99">
        <f>IF(N288="sníž. přenesená",J288,0)</f>
        <v>0</v>
      </c>
      <c r="BI288" s="99">
        <f>IF(N288="nulová",J288,0)</f>
        <v>0</v>
      </c>
      <c r="BJ288" s="16" t="s">
        <v>33</v>
      </c>
      <c r="BK288" s="99">
        <f>ROUND(I288*H288,2)</f>
        <v>0</v>
      </c>
      <c r="BL288" s="16" t="s">
        <v>180</v>
      </c>
      <c r="BM288" s="16" t="s">
        <v>407</v>
      </c>
    </row>
    <row r="289" spans="2:51" s="11" customFormat="1" ht="11.25">
      <c r="B289" s="203"/>
      <c r="C289" s="204"/>
      <c r="D289" s="205" t="s">
        <v>182</v>
      </c>
      <c r="E289" s="206" t="s">
        <v>1</v>
      </c>
      <c r="F289" s="207" t="s">
        <v>349</v>
      </c>
      <c r="G289" s="204"/>
      <c r="H289" s="206" t="s">
        <v>1</v>
      </c>
      <c r="I289" s="208"/>
      <c r="J289" s="204"/>
      <c r="K289" s="204"/>
      <c r="L289" s="209"/>
      <c r="M289" s="210"/>
      <c r="N289" s="211"/>
      <c r="O289" s="211"/>
      <c r="P289" s="211"/>
      <c r="Q289" s="211"/>
      <c r="R289" s="211"/>
      <c r="S289" s="211"/>
      <c r="T289" s="212"/>
      <c r="AT289" s="213" t="s">
        <v>182</v>
      </c>
      <c r="AU289" s="213" t="s">
        <v>82</v>
      </c>
      <c r="AV289" s="11" t="s">
        <v>33</v>
      </c>
      <c r="AW289" s="11" t="s">
        <v>32</v>
      </c>
      <c r="AX289" s="11" t="s">
        <v>73</v>
      </c>
      <c r="AY289" s="213" t="s">
        <v>173</v>
      </c>
    </row>
    <row r="290" spans="2:51" s="12" customFormat="1" ht="11.25">
      <c r="B290" s="214"/>
      <c r="C290" s="215"/>
      <c r="D290" s="205" t="s">
        <v>182</v>
      </c>
      <c r="E290" s="216" t="s">
        <v>1</v>
      </c>
      <c r="F290" s="217" t="s">
        <v>408</v>
      </c>
      <c r="G290" s="215"/>
      <c r="H290" s="218">
        <v>0.585</v>
      </c>
      <c r="I290" s="219"/>
      <c r="J290" s="215"/>
      <c r="K290" s="215"/>
      <c r="L290" s="220"/>
      <c r="M290" s="221"/>
      <c r="N290" s="222"/>
      <c r="O290" s="222"/>
      <c r="P290" s="222"/>
      <c r="Q290" s="222"/>
      <c r="R290" s="222"/>
      <c r="S290" s="222"/>
      <c r="T290" s="223"/>
      <c r="AT290" s="224" t="s">
        <v>182</v>
      </c>
      <c r="AU290" s="224" t="s">
        <v>82</v>
      </c>
      <c r="AV290" s="12" t="s">
        <v>82</v>
      </c>
      <c r="AW290" s="12" t="s">
        <v>32</v>
      </c>
      <c r="AX290" s="12" t="s">
        <v>73</v>
      </c>
      <c r="AY290" s="224" t="s">
        <v>173</v>
      </c>
    </row>
    <row r="291" spans="2:51" s="11" customFormat="1" ht="11.25">
      <c r="B291" s="203"/>
      <c r="C291" s="204"/>
      <c r="D291" s="205" t="s">
        <v>182</v>
      </c>
      <c r="E291" s="206" t="s">
        <v>1</v>
      </c>
      <c r="F291" s="207" t="s">
        <v>351</v>
      </c>
      <c r="G291" s="204"/>
      <c r="H291" s="206" t="s">
        <v>1</v>
      </c>
      <c r="I291" s="208"/>
      <c r="J291" s="204"/>
      <c r="K291" s="204"/>
      <c r="L291" s="209"/>
      <c r="M291" s="210"/>
      <c r="N291" s="211"/>
      <c r="O291" s="211"/>
      <c r="P291" s="211"/>
      <c r="Q291" s="211"/>
      <c r="R291" s="211"/>
      <c r="S291" s="211"/>
      <c r="T291" s="212"/>
      <c r="AT291" s="213" t="s">
        <v>182</v>
      </c>
      <c r="AU291" s="213" t="s">
        <v>82</v>
      </c>
      <c r="AV291" s="11" t="s">
        <v>33</v>
      </c>
      <c r="AW291" s="11" t="s">
        <v>32</v>
      </c>
      <c r="AX291" s="11" t="s">
        <v>73</v>
      </c>
      <c r="AY291" s="213" t="s">
        <v>173</v>
      </c>
    </row>
    <row r="292" spans="2:51" s="12" customFormat="1" ht="11.25">
      <c r="B292" s="214"/>
      <c r="C292" s="215"/>
      <c r="D292" s="205" t="s">
        <v>182</v>
      </c>
      <c r="E292" s="216" t="s">
        <v>1</v>
      </c>
      <c r="F292" s="217" t="s">
        <v>409</v>
      </c>
      <c r="G292" s="215"/>
      <c r="H292" s="218">
        <v>2.025</v>
      </c>
      <c r="I292" s="219"/>
      <c r="J292" s="215"/>
      <c r="K292" s="215"/>
      <c r="L292" s="220"/>
      <c r="M292" s="221"/>
      <c r="N292" s="222"/>
      <c r="O292" s="222"/>
      <c r="P292" s="222"/>
      <c r="Q292" s="222"/>
      <c r="R292" s="222"/>
      <c r="S292" s="222"/>
      <c r="T292" s="223"/>
      <c r="AT292" s="224" t="s">
        <v>182</v>
      </c>
      <c r="AU292" s="224" t="s">
        <v>82</v>
      </c>
      <c r="AV292" s="12" t="s">
        <v>82</v>
      </c>
      <c r="AW292" s="12" t="s">
        <v>32</v>
      </c>
      <c r="AX292" s="12" t="s">
        <v>73</v>
      </c>
      <c r="AY292" s="224" t="s">
        <v>173</v>
      </c>
    </row>
    <row r="293" spans="2:51" s="13" customFormat="1" ht="11.25">
      <c r="B293" s="225"/>
      <c r="C293" s="226"/>
      <c r="D293" s="205" t="s">
        <v>182</v>
      </c>
      <c r="E293" s="227" t="s">
        <v>1</v>
      </c>
      <c r="F293" s="228" t="s">
        <v>187</v>
      </c>
      <c r="G293" s="226"/>
      <c r="H293" s="229">
        <v>2.61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AT293" s="235" t="s">
        <v>182</v>
      </c>
      <c r="AU293" s="235" t="s">
        <v>82</v>
      </c>
      <c r="AV293" s="13" t="s">
        <v>180</v>
      </c>
      <c r="AW293" s="13" t="s">
        <v>32</v>
      </c>
      <c r="AX293" s="13" t="s">
        <v>33</v>
      </c>
      <c r="AY293" s="235" t="s">
        <v>173</v>
      </c>
    </row>
    <row r="294" spans="2:65" s="1" customFormat="1" ht="16.5" customHeight="1">
      <c r="B294" s="34"/>
      <c r="C294" s="192" t="s">
        <v>410</v>
      </c>
      <c r="D294" s="192" t="s">
        <v>175</v>
      </c>
      <c r="E294" s="193" t="s">
        <v>411</v>
      </c>
      <c r="F294" s="194" t="s">
        <v>412</v>
      </c>
      <c r="G294" s="195" t="s">
        <v>239</v>
      </c>
      <c r="H294" s="196">
        <v>3.15</v>
      </c>
      <c r="I294" s="197"/>
      <c r="J294" s="198">
        <f>ROUND(I294*H294,2)</f>
        <v>0</v>
      </c>
      <c r="K294" s="194" t="s">
        <v>347</v>
      </c>
      <c r="L294" s="36"/>
      <c r="M294" s="199" t="s">
        <v>1</v>
      </c>
      <c r="N294" s="200" t="s">
        <v>44</v>
      </c>
      <c r="O294" s="60"/>
      <c r="P294" s="201">
        <f>O294*H294</f>
        <v>0</v>
      </c>
      <c r="Q294" s="201">
        <v>0.26723</v>
      </c>
      <c r="R294" s="201">
        <f>Q294*H294</f>
        <v>0.8417745000000001</v>
      </c>
      <c r="S294" s="201">
        <v>0</v>
      </c>
      <c r="T294" s="202">
        <f>S294*H294</f>
        <v>0</v>
      </c>
      <c r="AR294" s="16" t="s">
        <v>180</v>
      </c>
      <c r="AT294" s="16" t="s">
        <v>175</v>
      </c>
      <c r="AU294" s="16" t="s">
        <v>82</v>
      </c>
      <c r="AY294" s="16" t="s">
        <v>173</v>
      </c>
      <c r="BE294" s="99">
        <f>IF(N294="základní",J294,0)</f>
        <v>0</v>
      </c>
      <c r="BF294" s="99">
        <f>IF(N294="snížená",J294,0)</f>
        <v>0</v>
      </c>
      <c r="BG294" s="99">
        <f>IF(N294="zákl. přenesená",J294,0)</f>
        <v>0</v>
      </c>
      <c r="BH294" s="99">
        <f>IF(N294="sníž. přenesená",J294,0)</f>
        <v>0</v>
      </c>
      <c r="BI294" s="99">
        <f>IF(N294="nulová",J294,0)</f>
        <v>0</v>
      </c>
      <c r="BJ294" s="16" t="s">
        <v>33</v>
      </c>
      <c r="BK294" s="99">
        <f>ROUND(I294*H294,2)</f>
        <v>0</v>
      </c>
      <c r="BL294" s="16" t="s">
        <v>180</v>
      </c>
      <c r="BM294" s="16" t="s">
        <v>413</v>
      </c>
    </row>
    <row r="295" spans="2:51" s="11" customFormat="1" ht="11.25">
      <c r="B295" s="203"/>
      <c r="C295" s="204"/>
      <c r="D295" s="205" t="s">
        <v>182</v>
      </c>
      <c r="E295" s="206" t="s">
        <v>1</v>
      </c>
      <c r="F295" s="207" t="s">
        <v>414</v>
      </c>
      <c r="G295" s="204"/>
      <c r="H295" s="206" t="s">
        <v>1</v>
      </c>
      <c r="I295" s="208"/>
      <c r="J295" s="204"/>
      <c r="K295" s="204"/>
      <c r="L295" s="209"/>
      <c r="M295" s="210"/>
      <c r="N295" s="211"/>
      <c r="O295" s="211"/>
      <c r="P295" s="211"/>
      <c r="Q295" s="211"/>
      <c r="R295" s="211"/>
      <c r="S295" s="211"/>
      <c r="T295" s="212"/>
      <c r="AT295" s="213" t="s">
        <v>182</v>
      </c>
      <c r="AU295" s="213" t="s">
        <v>82</v>
      </c>
      <c r="AV295" s="11" t="s">
        <v>33</v>
      </c>
      <c r="AW295" s="11" t="s">
        <v>32</v>
      </c>
      <c r="AX295" s="11" t="s">
        <v>73</v>
      </c>
      <c r="AY295" s="213" t="s">
        <v>173</v>
      </c>
    </row>
    <row r="296" spans="2:51" s="12" customFormat="1" ht="11.25">
      <c r="B296" s="214"/>
      <c r="C296" s="215"/>
      <c r="D296" s="205" t="s">
        <v>182</v>
      </c>
      <c r="E296" s="216" t="s">
        <v>1</v>
      </c>
      <c r="F296" s="217" t="s">
        <v>415</v>
      </c>
      <c r="G296" s="215"/>
      <c r="H296" s="218">
        <v>3.15</v>
      </c>
      <c r="I296" s="219"/>
      <c r="J296" s="215"/>
      <c r="K296" s="215"/>
      <c r="L296" s="220"/>
      <c r="M296" s="221"/>
      <c r="N296" s="222"/>
      <c r="O296" s="222"/>
      <c r="P296" s="222"/>
      <c r="Q296" s="222"/>
      <c r="R296" s="222"/>
      <c r="S296" s="222"/>
      <c r="T296" s="223"/>
      <c r="AT296" s="224" t="s">
        <v>182</v>
      </c>
      <c r="AU296" s="224" t="s">
        <v>82</v>
      </c>
      <c r="AV296" s="12" t="s">
        <v>82</v>
      </c>
      <c r="AW296" s="12" t="s">
        <v>32</v>
      </c>
      <c r="AX296" s="12" t="s">
        <v>33</v>
      </c>
      <c r="AY296" s="224" t="s">
        <v>173</v>
      </c>
    </row>
    <row r="297" spans="2:63" s="10" customFormat="1" ht="22.9" customHeight="1">
      <c r="B297" s="176"/>
      <c r="C297" s="177"/>
      <c r="D297" s="178" t="s">
        <v>72</v>
      </c>
      <c r="E297" s="190" t="s">
        <v>180</v>
      </c>
      <c r="F297" s="190" t="s">
        <v>416</v>
      </c>
      <c r="G297" s="177"/>
      <c r="H297" s="177"/>
      <c r="I297" s="180"/>
      <c r="J297" s="191">
        <f>BK297</f>
        <v>0</v>
      </c>
      <c r="K297" s="177"/>
      <c r="L297" s="182"/>
      <c r="M297" s="183"/>
      <c r="N297" s="184"/>
      <c r="O297" s="184"/>
      <c r="P297" s="185">
        <f>SUM(P298:P303)</f>
        <v>0</v>
      </c>
      <c r="Q297" s="184"/>
      <c r="R297" s="185">
        <f>SUM(R298:R303)</f>
        <v>0.4855864000000001</v>
      </c>
      <c r="S297" s="184"/>
      <c r="T297" s="186">
        <f>SUM(T298:T303)</f>
        <v>0</v>
      </c>
      <c r="AR297" s="187" t="s">
        <v>33</v>
      </c>
      <c r="AT297" s="188" t="s">
        <v>72</v>
      </c>
      <c r="AU297" s="188" t="s">
        <v>33</v>
      </c>
      <c r="AY297" s="187" t="s">
        <v>173</v>
      </c>
      <c r="BK297" s="189">
        <f>SUM(BK298:BK303)</f>
        <v>0</v>
      </c>
    </row>
    <row r="298" spans="2:65" s="1" customFormat="1" ht="16.5" customHeight="1">
      <c r="B298" s="34"/>
      <c r="C298" s="192" t="s">
        <v>417</v>
      </c>
      <c r="D298" s="192" t="s">
        <v>175</v>
      </c>
      <c r="E298" s="193" t="s">
        <v>418</v>
      </c>
      <c r="F298" s="194" t="s">
        <v>419</v>
      </c>
      <c r="G298" s="195" t="s">
        <v>342</v>
      </c>
      <c r="H298" s="196">
        <v>8</v>
      </c>
      <c r="I298" s="197"/>
      <c r="J298" s="198">
        <f>ROUND(I298*H298,2)</f>
        <v>0</v>
      </c>
      <c r="K298" s="194" t="s">
        <v>1</v>
      </c>
      <c r="L298" s="36"/>
      <c r="M298" s="199" t="s">
        <v>1</v>
      </c>
      <c r="N298" s="200" t="s">
        <v>44</v>
      </c>
      <c r="O298" s="60"/>
      <c r="P298" s="201">
        <f>O298*H298</f>
        <v>0</v>
      </c>
      <c r="Q298" s="201">
        <v>0.0197</v>
      </c>
      <c r="R298" s="201">
        <f>Q298*H298</f>
        <v>0.1576</v>
      </c>
      <c r="S298" s="201">
        <v>0</v>
      </c>
      <c r="T298" s="202">
        <f>S298*H298</f>
        <v>0</v>
      </c>
      <c r="AR298" s="16" t="s">
        <v>180</v>
      </c>
      <c r="AT298" s="16" t="s">
        <v>175</v>
      </c>
      <c r="AU298" s="16" t="s">
        <v>82</v>
      </c>
      <c r="AY298" s="16" t="s">
        <v>173</v>
      </c>
      <c r="BE298" s="99">
        <f>IF(N298="základní",J298,0)</f>
        <v>0</v>
      </c>
      <c r="BF298" s="99">
        <f>IF(N298="snížená",J298,0)</f>
        <v>0</v>
      </c>
      <c r="BG298" s="99">
        <f>IF(N298="zákl. přenesená",J298,0)</f>
        <v>0</v>
      </c>
      <c r="BH298" s="99">
        <f>IF(N298="sníž. přenesená",J298,0)</f>
        <v>0</v>
      </c>
      <c r="BI298" s="99">
        <f>IF(N298="nulová",J298,0)</f>
        <v>0</v>
      </c>
      <c r="BJ298" s="16" t="s">
        <v>33</v>
      </c>
      <c r="BK298" s="99">
        <f>ROUND(I298*H298,2)</f>
        <v>0</v>
      </c>
      <c r="BL298" s="16" t="s">
        <v>180</v>
      </c>
      <c r="BM298" s="16" t="s">
        <v>420</v>
      </c>
    </row>
    <row r="299" spans="2:51" s="12" customFormat="1" ht="11.25">
      <c r="B299" s="214"/>
      <c r="C299" s="215"/>
      <c r="D299" s="205" t="s">
        <v>182</v>
      </c>
      <c r="E299" s="216" t="s">
        <v>1</v>
      </c>
      <c r="F299" s="217" t="s">
        <v>421</v>
      </c>
      <c r="G299" s="215"/>
      <c r="H299" s="218">
        <v>8</v>
      </c>
      <c r="I299" s="219"/>
      <c r="J299" s="215"/>
      <c r="K299" s="215"/>
      <c r="L299" s="220"/>
      <c r="M299" s="221"/>
      <c r="N299" s="222"/>
      <c r="O299" s="222"/>
      <c r="P299" s="222"/>
      <c r="Q299" s="222"/>
      <c r="R299" s="222"/>
      <c r="S299" s="222"/>
      <c r="T299" s="223"/>
      <c r="AT299" s="224" t="s">
        <v>182</v>
      </c>
      <c r="AU299" s="224" t="s">
        <v>82</v>
      </c>
      <c r="AV299" s="12" t="s">
        <v>82</v>
      </c>
      <c r="AW299" s="12" t="s">
        <v>32</v>
      </c>
      <c r="AX299" s="12" t="s">
        <v>33</v>
      </c>
      <c r="AY299" s="224" t="s">
        <v>173</v>
      </c>
    </row>
    <row r="300" spans="2:65" s="1" customFormat="1" ht="16.5" customHeight="1">
      <c r="B300" s="34"/>
      <c r="C300" s="192" t="s">
        <v>422</v>
      </c>
      <c r="D300" s="192" t="s">
        <v>175</v>
      </c>
      <c r="E300" s="193" t="s">
        <v>423</v>
      </c>
      <c r="F300" s="194" t="s">
        <v>424</v>
      </c>
      <c r="G300" s="195" t="s">
        <v>178</v>
      </c>
      <c r="H300" s="196">
        <v>0.14</v>
      </c>
      <c r="I300" s="197"/>
      <c r="J300" s="198">
        <f>ROUND(I300*H300,2)</f>
        <v>0</v>
      </c>
      <c r="K300" s="194" t="s">
        <v>347</v>
      </c>
      <c r="L300" s="36"/>
      <c r="M300" s="199" t="s">
        <v>1</v>
      </c>
      <c r="N300" s="200" t="s">
        <v>44</v>
      </c>
      <c r="O300" s="60"/>
      <c r="P300" s="201">
        <f>O300*H300</f>
        <v>0</v>
      </c>
      <c r="Q300" s="201">
        <v>2.34276</v>
      </c>
      <c r="R300" s="201">
        <f>Q300*H300</f>
        <v>0.32798640000000007</v>
      </c>
      <c r="S300" s="201">
        <v>0</v>
      </c>
      <c r="T300" s="202">
        <f>S300*H300</f>
        <v>0</v>
      </c>
      <c r="AR300" s="16" t="s">
        <v>180</v>
      </c>
      <c r="AT300" s="16" t="s">
        <v>175</v>
      </c>
      <c r="AU300" s="16" t="s">
        <v>82</v>
      </c>
      <c r="AY300" s="16" t="s">
        <v>173</v>
      </c>
      <c r="BE300" s="99">
        <f>IF(N300="základní",J300,0)</f>
        <v>0</v>
      </c>
      <c r="BF300" s="99">
        <f>IF(N300="snížená",J300,0)</f>
        <v>0</v>
      </c>
      <c r="BG300" s="99">
        <f>IF(N300="zákl. přenesená",J300,0)</f>
        <v>0</v>
      </c>
      <c r="BH300" s="99">
        <f>IF(N300="sníž. přenesená",J300,0)</f>
        <v>0</v>
      </c>
      <c r="BI300" s="99">
        <f>IF(N300="nulová",J300,0)</f>
        <v>0</v>
      </c>
      <c r="BJ300" s="16" t="s">
        <v>33</v>
      </c>
      <c r="BK300" s="99">
        <f>ROUND(I300*H300,2)</f>
        <v>0</v>
      </c>
      <c r="BL300" s="16" t="s">
        <v>180</v>
      </c>
      <c r="BM300" s="16" t="s">
        <v>425</v>
      </c>
    </row>
    <row r="301" spans="2:51" s="11" customFormat="1" ht="11.25">
      <c r="B301" s="203"/>
      <c r="C301" s="204"/>
      <c r="D301" s="205" t="s">
        <v>182</v>
      </c>
      <c r="E301" s="206" t="s">
        <v>1</v>
      </c>
      <c r="F301" s="207" t="s">
        <v>426</v>
      </c>
      <c r="G301" s="204"/>
      <c r="H301" s="206" t="s">
        <v>1</v>
      </c>
      <c r="I301" s="208"/>
      <c r="J301" s="204"/>
      <c r="K301" s="204"/>
      <c r="L301" s="209"/>
      <c r="M301" s="210"/>
      <c r="N301" s="211"/>
      <c r="O301" s="211"/>
      <c r="P301" s="211"/>
      <c r="Q301" s="211"/>
      <c r="R301" s="211"/>
      <c r="S301" s="211"/>
      <c r="T301" s="212"/>
      <c r="AT301" s="213" t="s">
        <v>182</v>
      </c>
      <c r="AU301" s="213" t="s">
        <v>82</v>
      </c>
      <c r="AV301" s="11" t="s">
        <v>33</v>
      </c>
      <c r="AW301" s="11" t="s">
        <v>32</v>
      </c>
      <c r="AX301" s="11" t="s">
        <v>73</v>
      </c>
      <c r="AY301" s="213" t="s">
        <v>173</v>
      </c>
    </row>
    <row r="302" spans="2:51" s="11" customFormat="1" ht="11.25">
      <c r="B302" s="203"/>
      <c r="C302" s="204"/>
      <c r="D302" s="205" t="s">
        <v>182</v>
      </c>
      <c r="E302" s="206" t="s">
        <v>1</v>
      </c>
      <c r="F302" s="207" t="s">
        <v>427</v>
      </c>
      <c r="G302" s="204"/>
      <c r="H302" s="206" t="s">
        <v>1</v>
      </c>
      <c r="I302" s="208"/>
      <c r="J302" s="204"/>
      <c r="K302" s="204"/>
      <c r="L302" s="209"/>
      <c r="M302" s="210"/>
      <c r="N302" s="211"/>
      <c r="O302" s="211"/>
      <c r="P302" s="211"/>
      <c r="Q302" s="211"/>
      <c r="R302" s="211"/>
      <c r="S302" s="211"/>
      <c r="T302" s="212"/>
      <c r="AT302" s="213" t="s">
        <v>182</v>
      </c>
      <c r="AU302" s="213" t="s">
        <v>82</v>
      </c>
      <c r="AV302" s="11" t="s">
        <v>33</v>
      </c>
      <c r="AW302" s="11" t="s">
        <v>32</v>
      </c>
      <c r="AX302" s="11" t="s">
        <v>73</v>
      </c>
      <c r="AY302" s="213" t="s">
        <v>173</v>
      </c>
    </row>
    <row r="303" spans="2:51" s="12" customFormat="1" ht="11.25">
      <c r="B303" s="214"/>
      <c r="C303" s="215"/>
      <c r="D303" s="205" t="s">
        <v>182</v>
      </c>
      <c r="E303" s="216" t="s">
        <v>1</v>
      </c>
      <c r="F303" s="217" t="s">
        <v>428</v>
      </c>
      <c r="G303" s="215"/>
      <c r="H303" s="218">
        <v>0.14</v>
      </c>
      <c r="I303" s="219"/>
      <c r="J303" s="215"/>
      <c r="K303" s="215"/>
      <c r="L303" s="220"/>
      <c r="M303" s="221"/>
      <c r="N303" s="222"/>
      <c r="O303" s="222"/>
      <c r="P303" s="222"/>
      <c r="Q303" s="222"/>
      <c r="R303" s="222"/>
      <c r="S303" s="222"/>
      <c r="T303" s="223"/>
      <c r="AT303" s="224" t="s">
        <v>182</v>
      </c>
      <c r="AU303" s="224" t="s">
        <v>82</v>
      </c>
      <c r="AV303" s="12" t="s">
        <v>82</v>
      </c>
      <c r="AW303" s="12" t="s">
        <v>32</v>
      </c>
      <c r="AX303" s="12" t="s">
        <v>33</v>
      </c>
      <c r="AY303" s="224" t="s">
        <v>173</v>
      </c>
    </row>
    <row r="304" spans="2:63" s="10" customFormat="1" ht="22.9" customHeight="1">
      <c r="B304" s="176"/>
      <c r="C304" s="177"/>
      <c r="D304" s="178" t="s">
        <v>72</v>
      </c>
      <c r="E304" s="190" t="s">
        <v>203</v>
      </c>
      <c r="F304" s="190" t="s">
        <v>429</v>
      </c>
      <c r="G304" s="177"/>
      <c r="H304" s="177"/>
      <c r="I304" s="180"/>
      <c r="J304" s="191">
        <f>BK304</f>
        <v>0</v>
      </c>
      <c r="K304" s="177"/>
      <c r="L304" s="182"/>
      <c r="M304" s="183"/>
      <c r="N304" s="184"/>
      <c r="O304" s="184"/>
      <c r="P304" s="185">
        <f>SUM(P305:P361)</f>
        <v>0</v>
      </c>
      <c r="Q304" s="184"/>
      <c r="R304" s="185">
        <f>SUM(R305:R361)</f>
        <v>99.38079259999999</v>
      </c>
      <c r="S304" s="184"/>
      <c r="T304" s="186">
        <f>SUM(T305:T361)</f>
        <v>0</v>
      </c>
      <c r="AR304" s="187" t="s">
        <v>33</v>
      </c>
      <c r="AT304" s="188" t="s">
        <v>72</v>
      </c>
      <c r="AU304" s="188" t="s">
        <v>33</v>
      </c>
      <c r="AY304" s="187" t="s">
        <v>173</v>
      </c>
      <c r="BK304" s="189">
        <f>SUM(BK305:BK361)</f>
        <v>0</v>
      </c>
    </row>
    <row r="305" spans="2:65" s="1" customFormat="1" ht="16.5" customHeight="1">
      <c r="B305" s="34"/>
      <c r="C305" s="192" t="s">
        <v>430</v>
      </c>
      <c r="D305" s="192" t="s">
        <v>175</v>
      </c>
      <c r="E305" s="193" t="s">
        <v>431</v>
      </c>
      <c r="F305" s="194" t="s">
        <v>432</v>
      </c>
      <c r="G305" s="195" t="s">
        <v>239</v>
      </c>
      <c r="H305" s="196">
        <v>215.14</v>
      </c>
      <c r="I305" s="197"/>
      <c r="J305" s="198">
        <f>ROUND(I305*H305,2)</f>
        <v>0</v>
      </c>
      <c r="K305" s="194" t="s">
        <v>179</v>
      </c>
      <c r="L305" s="36"/>
      <c r="M305" s="199" t="s">
        <v>1</v>
      </c>
      <c r="N305" s="200" t="s">
        <v>44</v>
      </c>
      <c r="O305" s="60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16" t="s">
        <v>180</v>
      </c>
      <c r="AT305" s="16" t="s">
        <v>175</v>
      </c>
      <c r="AU305" s="16" t="s">
        <v>82</v>
      </c>
      <c r="AY305" s="16" t="s">
        <v>173</v>
      </c>
      <c r="BE305" s="99">
        <f>IF(N305="základní",J305,0)</f>
        <v>0</v>
      </c>
      <c r="BF305" s="99">
        <f>IF(N305="snížená",J305,0)</f>
        <v>0</v>
      </c>
      <c r="BG305" s="99">
        <f>IF(N305="zákl. přenesená",J305,0)</f>
        <v>0</v>
      </c>
      <c r="BH305" s="99">
        <f>IF(N305="sníž. přenesená",J305,0)</f>
        <v>0</v>
      </c>
      <c r="BI305" s="99">
        <f>IF(N305="nulová",J305,0)</f>
        <v>0</v>
      </c>
      <c r="BJ305" s="16" t="s">
        <v>33</v>
      </c>
      <c r="BK305" s="99">
        <f>ROUND(I305*H305,2)</f>
        <v>0</v>
      </c>
      <c r="BL305" s="16" t="s">
        <v>180</v>
      </c>
      <c r="BM305" s="16" t="s">
        <v>433</v>
      </c>
    </row>
    <row r="306" spans="2:51" s="11" customFormat="1" ht="11.25">
      <c r="B306" s="203"/>
      <c r="C306" s="204"/>
      <c r="D306" s="205" t="s">
        <v>182</v>
      </c>
      <c r="E306" s="206" t="s">
        <v>1</v>
      </c>
      <c r="F306" s="207" t="s">
        <v>258</v>
      </c>
      <c r="G306" s="204"/>
      <c r="H306" s="206" t="s">
        <v>1</v>
      </c>
      <c r="I306" s="208"/>
      <c r="J306" s="204"/>
      <c r="K306" s="204"/>
      <c r="L306" s="209"/>
      <c r="M306" s="210"/>
      <c r="N306" s="211"/>
      <c r="O306" s="211"/>
      <c r="P306" s="211"/>
      <c r="Q306" s="211"/>
      <c r="R306" s="211"/>
      <c r="S306" s="211"/>
      <c r="T306" s="212"/>
      <c r="AT306" s="213" t="s">
        <v>182</v>
      </c>
      <c r="AU306" s="213" t="s">
        <v>82</v>
      </c>
      <c r="AV306" s="11" t="s">
        <v>33</v>
      </c>
      <c r="AW306" s="11" t="s">
        <v>32</v>
      </c>
      <c r="AX306" s="11" t="s">
        <v>73</v>
      </c>
      <c r="AY306" s="213" t="s">
        <v>173</v>
      </c>
    </row>
    <row r="307" spans="2:51" s="12" customFormat="1" ht="11.25">
      <c r="B307" s="214"/>
      <c r="C307" s="215"/>
      <c r="D307" s="205" t="s">
        <v>182</v>
      </c>
      <c r="E307" s="216" t="s">
        <v>1</v>
      </c>
      <c r="F307" s="217" t="s">
        <v>434</v>
      </c>
      <c r="G307" s="215"/>
      <c r="H307" s="218">
        <v>215.14</v>
      </c>
      <c r="I307" s="219"/>
      <c r="J307" s="215"/>
      <c r="K307" s="215"/>
      <c r="L307" s="220"/>
      <c r="M307" s="221"/>
      <c r="N307" s="222"/>
      <c r="O307" s="222"/>
      <c r="P307" s="222"/>
      <c r="Q307" s="222"/>
      <c r="R307" s="222"/>
      <c r="S307" s="222"/>
      <c r="T307" s="223"/>
      <c r="AT307" s="224" t="s">
        <v>182</v>
      </c>
      <c r="AU307" s="224" t="s">
        <v>82</v>
      </c>
      <c r="AV307" s="12" t="s">
        <v>82</v>
      </c>
      <c r="AW307" s="12" t="s">
        <v>32</v>
      </c>
      <c r="AX307" s="12" t="s">
        <v>33</v>
      </c>
      <c r="AY307" s="224" t="s">
        <v>173</v>
      </c>
    </row>
    <row r="308" spans="2:65" s="1" customFormat="1" ht="16.5" customHeight="1">
      <c r="B308" s="34"/>
      <c r="C308" s="192" t="s">
        <v>435</v>
      </c>
      <c r="D308" s="192" t="s">
        <v>175</v>
      </c>
      <c r="E308" s="193" t="s">
        <v>436</v>
      </c>
      <c r="F308" s="194" t="s">
        <v>437</v>
      </c>
      <c r="G308" s="195" t="s">
        <v>239</v>
      </c>
      <c r="H308" s="196">
        <v>241.81</v>
      </c>
      <c r="I308" s="197"/>
      <c r="J308" s="198">
        <f>ROUND(I308*H308,2)</f>
        <v>0</v>
      </c>
      <c r="K308" s="194" t="s">
        <v>218</v>
      </c>
      <c r="L308" s="36"/>
      <c r="M308" s="199" t="s">
        <v>1</v>
      </c>
      <c r="N308" s="200" t="s">
        <v>44</v>
      </c>
      <c r="O308" s="60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16" t="s">
        <v>180</v>
      </c>
      <c r="AT308" s="16" t="s">
        <v>175</v>
      </c>
      <c r="AU308" s="16" t="s">
        <v>82</v>
      </c>
      <c r="AY308" s="16" t="s">
        <v>173</v>
      </c>
      <c r="BE308" s="99">
        <f>IF(N308="základní",J308,0)</f>
        <v>0</v>
      </c>
      <c r="BF308" s="99">
        <f>IF(N308="snížená",J308,0)</f>
        <v>0</v>
      </c>
      <c r="BG308" s="99">
        <f>IF(N308="zákl. přenesená",J308,0)</f>
        <v>0</v>
      </c>
      <c r="BH308" s="99">
        <f>IF(N308="sníž. přenesená",J308,0)</f>
        <v>0</v>
      </c>
      <c r="BI308" s="99">
        <f>IF(N308="nulová",J308,0)</f>
        <v>0</v>
      </c>
      <c r="BJ308" s="16" t="s">
        <v>33</v>
      </c>
      <c r="BK308" s="99">
        <f>ROUND(I308*H308,2)</f>
        <v>0</v>
      </c>
      <c r="BL308" s="16" t="s">
        <v>180</v>
      </c>
      <c r="BM308" s="16" t="s">
        <v>438</v>
      </c>
    </row>
    <row r="309" spans="2:51" s="11" customFormat="1" ht="11.25">
      <c r="B309" s="203"/>
      <c r="C309" s="204"/>
      <c r="D309" s="205" t="s">
        <v>182</v>
      </c>
      <c r="E309" s="206" t="s">
        <v>1</v>
      </c>
      <c r="F309" s="207" t="s">
        <v>197</v>
      </c>
      <c r="G309" s="204"/>
      <c r="H309" s="206" t="s">
        <v>1</v>
      </c>
      <c r="I309" s="208"/>
      <c r="J309" s="204"/>
      <c r="K309" s="204"/>
      <c r="L309" s="209"/>
      <c r="M309" s="210"/>
      <c r="N309" s="211"/>
      <c r="O309" s="211"/>
      <c r="P309" s="211"/>
      <c r="Q309" s="211"/>
      <c r="R309" s="211"/>
      <c r="S309" s="211"/>
      <c r="T309" s="212"/>
      <c r="AT309" s="213" t="s">
        <v>182</v>
      </c>
      <c r="AU309" s="213" t="s">
        <v>82</v>
      </c>
      <c r="AV309" s="11" t="s">
        <v>33</v>
      </c>
      <c r="AW309" s="11" t="s">
        <v>32</v>
      </c>
      <c r="AX309" s="11" t="s">
        <v>73</v>
      </c>
      <c r="AY309" s="213" t="s">
        <v>173</v>
      </c>
    </row>
    <row r="310" spans="2:51" s="12" customFormat="1" ht="11.25">
      <c r="B310" s="214"/>
      <c r="C310" s="215"/>
      <c r="D310" s="205" t="s">
        <v>182</v>
      </c>
      <c r="E310" s="216" t="s">
        <v>1</v>
      </c>
      <c r="F310" s="217" t="s">
        <v>439</v>
      </c>
      <c r="G310" s="215"/>
      <c r="H310" s="218">
        <v>26.67</v>
      </c>
      <c r="I310" s="219"/>
      <c r="J310" s="215"/>
      <c r="K310" s="215"/>
      <c r="L310" s="220"/>
      <c r="M310" s="221"/>
      <c r="N310" s="222"/>
      <c r="O310" s="222"/>
      <c r="P310" s="222"/>
      <c r="Q310" s="222"/>
      <c r="R310" s="222"/>
      <c r="S310" s="222"/>
      <c r="T310" s="223"/>
      <c r="AT310" s="224" t="s">
        <v>182</v>
      </c>
      <c r="AU310" s="224" t="s">
        <v>82</v>
      </c>
      <c r="AV310" s="12" t="s">
        <v>82</v>
      </c>
      <c r="AW310" s="12" t="s">
        <v>32</v>
      </c>
      <c r="AX310" s="12" t="s">
        <v>73</v>
      </c>
      <c r="AY310" s="224" t="s">
        <v>173</v>
      </c>
    </row>
    <row r="311" spans="2:51" s="11" customFormat="1" ht="11.25">
      <c r="B311" s="203"/>
      <c r="C311" s="204"/>
      <c r="D311" s="205" t="s">
        <v>182</v>
      </c>
      <c r="E311" s="206" t="s">
        <v>1</v>
      </c>
      <c r="F311" s="207" t="s">
        <v>258</v>
      </c>
      <c r="G311" s="204"/>
      <c r="H311" s="206" t="s">
        <v>1</v>
      </c>
      <c r="I311" s="208"/>
      <c r="J311" s="204"/>
      <c r="K311" s="204"/>
      <c r="L311" s="209"/>
      <c r="M311" s="210"/>
      <c r="N311" s="211"/>
      <c r="O311" s="211"/>
      <c r="P311" s="211"/>
      <c r="Q311" s="211"/>
      <c r="R311" s="211"/>
      <c r="S311" s="211"/>
      <c r="T311" s="212"/>
      <c r="AT311" s="213" t="s">
        <v>182</v>
      </c>
      <c r="AU311" s="213" t="s">
        <v>82</v>
      </c>
      <c r="AV311" s="11" t="s">
        <v>33</v>
      </c>
      <c r="AW311" s="11" t="s">
        <v>32</v>
      </c>
      <c r="AX311" s="11" t="s">
        <v>73</v>
      </c>
      <c r="AY311" s="213" t="s">
        <v>173</v>
      </c>
    </row>
    <row r="312" spans="2:51" s="12" customFormat="1" ht="11.25">
      <c r="B312" s="214"/>
      <c r="C312" s="215"/>
      <c r="D312" s="205" t="s">
        <v>182</v>
      </c>
      <c r="E312" s="216" t="s">
        <v>1</v>
      </c>
      <c r="F312" s="217" t="s">
        <v>434</v>
      </c>
      <c r="G312" s="215"/>
      <c r="H312" s="218">
        <v>215.14</v>
      </c>
      <c r="I312" s="219"/>
      <c r="J312" s="215"/>
      <c r="K312" s="215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182</v>
      </c>
      <c r="AU312" s="224" t="s">
        <v>82</v>
      </c>
      <c r="AV312" s="12" t="s">
        <v>82</v>
      </c>
      <c r="AW312" s="12" t="s">
        <v>32</v>
      </c>
      <c r="AX312" s="12" t="s">
        <v>73</v>
      </c>
      <c r="AY312" s="224" t="s">
        <v>173</v>
      </c>
    </row>
    <row r="313" spans="2:51" s="13" customFormat="1" ht="11.25">
      <c r="B313" s="225"/>
      <c r="C313" s="226"/>
      <c r="D313" s="205" t="s">
        <v>182</v>
      </c>
      <c r="E313" s="227" t="s">
        <v>1</v>
      </c>
      <c r="F313" s="228" t="s">
        <v>187</v>
      </c>
      <c r="G313" s="226"/>
      <c r="H313" s="229">
        <v>241.81</v>
      </c>
      <c r="I313" s="230"/>
      <c r="J313" s="226"/>
      <c r="K313" s="226"/>
      <c r="L313" s="231"/>
      <c r="M313" s="232"/>
      <c r="N313" s="233"/>
      <c r="O313" s="233"/>
      <c r="P313" s="233"/>
      <c r="Q313" s="233"/>
      <c r="R313" s="233"/>
      <c r="S313" s="233"/>
      <c r="T313" s="234"/>
      <c r="AT313" s="235" t="s">
        <v>182</v>
      </c>
      <c r="AU313" s="235" t="s">
        <v>82</v>
      </c>
      <c r="AV313" s="13" t="s">
        <v>180</v>
      </c>
      <c r="AW313" s="13" t="s">
        <v>32</v>
      </c>
      <c r="AX313" s="13" t="s">
        <v>33</v>
      </c>
      <c r="AY313" s="235" t="s">
        <v>173</v>
      </c>
    </row>
    <row r="314" spans="2:65" s="1" customFormat="1" ht="16.5" customHeight="1">
      <c r="B314" s="34"/>
      <c r="C314" s="192" t="s">
        <v>440</v>
      </c>
      <c r="D314" s="192" t="s">
        <v>175</v>
      </c>
      <c r="E314" s="193" t="s">
        <v>441</v>
      </c>
      <c r="F314" s="194" t="s">
        <v>442</v>
      </c>
      <c r="G314" s="195" t="s">
        <v>239</v>
      </c>
      <c r="H314" s="196">
        <v>24.765</v>
      </c>
      <c r="I314" s="197"/>
      <c r="J314" s="198">
        <f>ROUND(I314*H314,2)</f>
        <v>0</v>
      </c>
      <c r="K314" s="194" t="s">
        <v>179</v>
      </c>
      <c r="L314" s="36"/>
      <c r="M314" s="199" t="s">
        <v>1</v>
      </c>
      <c r="N314" s="200" t="s">
        <v>44</v>
      </c>
      <c r="O314" s="60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AR314" s="16" t="s">
        <v>180</v>
      </c>
      <c r="AT314" s="16" t="s">
        <v>175</v>
      </c>
      <c r="AU314" s="16" t="s">
        <v>82</v>
      </c>
      <c r="AY314" s="16" t="s">
        <v>173</v>
      </c>
      <c r="BE314" s="99">
        <f>IF(N314="základní",J314,0)</f>
        <v>0</v>
      </c>
      <c r="BF314" s="99">
        <f>IF(N314="snížená",J314,0)</f>
        <v>0</v>
      </c>
      <c r="BG314" s="99">
        <f>IF(N314="zákl. přenesená",J314,0)</f>
        <v>0</v>
      </c>
      <c r="BH314" s="99">
        <f>IF(N314="sníž. přenesená",J314,0)</f>
        <v>0</v>
      </c>
      <c r="BI314" s="99">
        <f>IF(N314="nulová",J314,0)</f>
        <v>0</v>
      </c>
      <c r="BJ314" s="16" t="s">
        <v>33</v>
      </c>
      <c r="BK314" s="99">
        <f>ROUND(I314*H314,2)</f>
        <v>0</v>
      </c>
      <c r="BL314" s="16" t="s">
        <v>180</v>
      </c>
      <c r="BM314" s="16" t="s">
        <v>443</v>
      </c>
    </row>
    <row r="315" spans="2:51" s="11" customFormat="1" ht="11.25">
      <c r="B315" s="203"/>
      <c r="C315" s="204"/>
      <c r="D315" s="205" t="s">
        <v>182</v>
      </c>
      <c r="E315" s="206" t="s">
        <v>1</v>
      </c>
      <c r="F315" s="207" t="s">
        <v>197</v>
      </c>
      <c r="G315" s="204"/>
      <c r="H315" s="206" t="s">
        <v>1</v>
      </c>
      <c r="I315" s="208"/>
      <c r="J315" s="204"/>
      <c r="K315" s="204"/>
      <c r="L315" s="209"/>
      <c r="M315" s="210"/>
      <c r="N315" s="211"/>
      <c r="O315" s="211"/>
      <c r="P315" s="211"/>
      <c r="Q315" s="211"/>
      <c r="R315" s="211"/>
      <c r="S315" s="211"/>
      <c r="T315" s="212"/>
      <c r="AT315" s="213" t="s">
        <v>182</v>
      </c>
      <c r="AU315" s="213" t="s">
        <v>82</v>
      </c>
      <c r="AV315" s="11" t="s">
        <v>33</v>
      </c>
      <c r="AW315" s="11" t="s">
        <v>32</v>
      </c>
      <c r="AX315" s="11" t="s">
        <v>73</v>
      </c>
      <c r="AY315" s="213" t="s">
        <v>173</v>
      </c>
    </row>
    <row r="316" spans="2:51" s="12" customFormat="1" ht="11.25">
      <c r="B316" s="214"/>
      <c r="C316" s="215"/>
      <c r="D316" s="205" t="s">
        <v>182</v>
      </c>
      <c r="E316" s="216" t="s">
        <v>1</v>
      </c>
      <c r="F316" s="217" t="s">
        <v>444</v>
      </c>
      <c r="G316" s="215"/>
      <c r="H316" s="218">
        <v>24.765</v>
      </c>
      <c r="I316" s="219"/>
      <c r="J316" s="215"/>
      <c r="K316" s="215"/>
      <c r="L316" s="220"/>
      <c r="M316" s="221"/>
      <c r="N316" s="222"/>
      <c r="O316" s="222"/>
      <c r="P316" s="222"/>
      <c r="Q316" s="222"/>
      <c r="R316" s="222"/>
      <c r="S316" s="222"/>
      <c r="T316" s="223"/>
      <c r="AT316" s="224" t="s">
        <v>182</v>
      </c>
      <c r="AU316" s="224" t="s">
        <v>82</v>
      </c>
      <c r="AV316" s="12" t="s">
        <v>82</v>
      </c>
      <c r="AW316" s="12" t="s">
        <v>32</v>
      </c>
      <c r="AX316" s="12" t="s">
        <v>33</v>
      </c>
      <c r="AY316" s="224" t="s">
        <v>173</v>
      </c>
    </row>
    <row r="317" spans="2:65" s="1" customFormat="1" ht="16.5" customHeight="1">
      <c r="B317" s="34"/>
      <c r="C317" s="192" t="s">
        <v>445</v>
      </c>
      <c r="D317" s="192" t="s">
        <v>175</v>
      </c>
      <c r="E317" s="193" t="s">
        <v>446</v>
      </c>
      <c r="F317" s="194" t="s">
        <v>447</v>
      </c>
      <c r="G317" s="195" t="s">
        <v>239</v>
      </c>
      <c r="H317" s="196">
        <v>4.26</v>
      </c>
      <c r="I317" s="197"/>
      <c r="J317" s="198">
        <f>ROUND(I317*H317,2)</f>
        <v>0</v>
      </c>
      <c r="K317" s="194" t="s">
        <v>179</v>
      </c>
      <c r="L317" s="36"/>
      <c r="M317" s="199" t="s">
        <v>1</v>
      </c>
      <c r="N317" s="200" t="s">
        <v>44</v>
      </c>
      <c r="O317" s="60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AR317" s="16" t="s">
        <v>180</v>
      </c>
      <c r="AT317" s="16" t="s">
        <v>175</v>
      </c>
      <c r="AU317" s="16" t="s">
        <v>82</v>
      </c>
      <c r="AY317" s="16" t="s">
        <v>173</v>
      </c>
      <c r="BE317" s="99">
        <f>IF(N317="základní",J317,0)</f>
        <v>0</v>
      </c>
      <c r="BF317" s="99">
        <f>IF(N317="snížená",J317,0)</f>
        <v>0</v>
      </c>
      <c r="BG317" s="99">
        <f>IF(N317="zákl. přenesená",J317,0)</f>
        <v>0</v>
      </c>
      <c r="BH317" s="99">
        <f>IF(N317="sníž. přenesená",J317,0)</f>
        <v>0</v>
      </c>
      <c r="BI317" s="99">
        <f>IF(N317="nulová",J317,0)</f>
        <v>0</v>
      </c>
      <c r="BJ317" s="16" t="s">
        <v>33</v>
      </c>
      <c r="BK317" s="99">
        <f>ROUND(I317*H317,2)</f>
        <v>0</v>
      </c>
      <c r="BL317" s="16" t="s">
        <v>180</v>
      </c>
      <c r="BM317" s="16" t="s">
        <v>448</v>
      </c>
    </row>
    <row r="318" spans="2:51" s="11" customFormat="1" ht="11.25">
      <c r="B318" s="203"/>
      <c r="C318" s="204"/>
      <c r="D318" s="205" t="s">
        <v>182</v>
      </c>
      <c r="E318" s="206" t="s">
        <v>1</v>
      </c>
      <c r="F318" s="207" t="s">
        <v>449</v>
      </c>
      <c r="G318" s="204"/>
      <c r="H318" s="206" t="s">
        <v>1</v>
      </c>
      <c r="I318" s="208"/>
      <c r="J318" s="204"/>
      <c r="K318" s="204"/>
      <c r="L318" s="209"/>
      <c r="M318" s="210"/>
      <c r="N318" s="211"/>
      <c r="O318" s="211"/>
      <c r="P318" s="211"/>
      <c r="Q318" s="211"/>
      <c r="R318" s="211"/>
      <c r="S318" s="211"/>
      <c r="T318" s="212"/>
      <c r="AT318" s="213" t="s">
        <v>182</v>
      </c>
      <c r="AU318" s="213" t="s">
        <v>82</v>
      </c>
      <c r="AV318" s="11" t="s">
        <v>33</v>
      </c>
      <c r="AW318" s="11" t="s">
        <v>32</v>
      </c>
      <c r="AX318" s="11" t="s">
        <v>73</v>
      </c>
      <c r="AY318" s="213" t="s">
        <v>173</v>
      </c>
    </row>
    <row r="319" spans="2:51" s="12" customFormat="1" ht="11.25">
      <c r="B319" s="214"/>
      <c r="C319" s="215"/>
      <c r="D319" s="205" t="s">
        <v>182</v>
      </c>
      <c r="E319" s="216" t="s">
        <v>1</v>
      </c>
      <c r="F319" s="217" t="s">
        <v>450</v>
      </c>
      <c r="G319" s="215"/>
      <c r="H319" s="218">
        <v>4.26</v>
      </c>
      <c r="I319" s="219"/>
      <c r="J319" s="215"/>
      <c r="K319" s="215"/>
      <c r="L319" s="220"/>
      <c r="M319" s="221"/>
      <c r="N319" s="222"/>
      <c r="O319" s="222"/>
      <c r="P319" s="222"/>
      <c r="Q319" s="222"/>
      <c r="R319" s="222"/>
      <c r="S319" s="222"/>
      <c r="T319" s="223"/>
      <c r="AT319" s="224" t="s">
        <v>182</v>
      </c>
      <c r="AU319" s="224" t="s">
        <v>82</v>
      </c>
      <c r="AV319" s="12" t="s">
        <v>82</v>
      </c>
      <c r="AW319" s="12" t="s">
        <v>32</v>
      </c>
      <c r="AX319" s="12" t="s">
        <v>33</v>
      </c>
      <c r="AY319" s="224" t="s">
        <v>173</v>
      </c>
    </row>
    <row r="320" spans="2:65" s="1" customFormat="1" ht="16.5" customHeight="1">
      <c r="B320" s="34"/>
      <c r="C320" s="192" t="s">
        <v>451</v>
      </c>
      <c r="D320" s="192" t="s">
        <v>175</v>
      </c>
      <c r="E320" s="193" t="s">
        <v>452</v>
      </c>
      <c r="F320" s="194" t="s">
        <v>453</v>
      </c>
      <c r="G320" s="195" t="s">
        <v>239</v>
      </c>
      <c r="H320" s="196">
        <v>4.8</v>
      </c>
      <c r="I320" s="197"/>
      <c r="J320" s="198">
        <f>ROUND(I320*H320,2)</f>
        <v>0</v>
      </c>
      <c r="K320" s="194" t="s">
        <v>179</v>
      </c>
      <c r="L320" s="36"/>
      <c r="M320" s="199" t="s">
        <v>1</v>
      </c>
      <c r="N320" s="200" t="s">
        <v>44</v>
      </c>
      <c r="O320" s="60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AR320" s="16" t="s">
        <v>180</v>
      </c>
      <c r="AT320" s="16" t="s">
        <v>175</v>
      </c>
      <c r="AU320" s="16" t="s">
        <v>82</v>
      </c>
      <c r="AY320" s="16" t="s">
        <v>173</v>
      </c>
      <c r="BE320" s="99">
        <f>IF(N320="základní",J320,0)</f>
        <v>0</v>
      </c>
      <c r="BF320" s="99">
        <f>IF(N320="snížená",J320,0)</f>
        <v>0</v>
      </c>
      <c r="BG320" s="99">
        <f>IF(N320="zákl. přenesená",J320,0)</f>
        <v>0</v>
      </c>
      <c r="BH320" s="99">
        <f>IF(N320="sníž. přenesená",J320,0)</f>
        <v>0</v>
      </c>
      <c r="BI320" s="99">
        <f>IF(N320="nulová",J320,0)</f>
        <v>0</v>
      </c>
      <c r="BJ320" s="16" t="s">
        <v>33</v>
      </c>
      <c r="BK320" s="99">
        <f>ROUND(I320*H320,2)</f>
        <v>0</v>
      </c>
      <c r="BL320" s="16" t="s">
        <v>180</v>
      </c>
      <c r="BM320" s="16" t="s">
        <v>454</v>
      </c>
    </row>
    <row r="321" spans="2:51" s="11" customFormat="1" ht="11.25">
      <c r="B321" s="203"/>
      <c r="C321" s="204"/>
      <c r="D321" s="205" t="s">
        <v>182</v>
      </c>
      <c r="E321" s="206" t="s">
        <v>1</v>
      </c>
      <c r="F321" s="207" t="s">
        <v>449</v>
      </c>
      <c r="G321" s="204"/>
      <c r="H321" s="206" t="s">
        <v>1</v>
      </c>
      <c r="I321" s="208"/>
      <c r="J321" s="204"/>
      <c r="K321" s="204"/>
      <c r="L321" s="209"/>
      <c r="M321" s="210"/>
      <c r="N321" s="211"/>
      <c r="O321" s="211"/>
      <c r="P321" s="211"/>
      <c r="Q321" s="211"/>
      <c r="R321" s="211"/>
      <c r="S321" s="211"/>
      <c r="T321" s="212"/>
      <c r="AT321" s="213" t="s">
        <v>182</v>
      </c>
      <c r="AU321" s="213" t="s">
        <v>82</v>
      </c>
      <c r="AV321" s="11" t="s">
        <v>33</v>
      </c>
      <c r="AW321" s="11" t="s">
        <v>32</v>
      </c>
      <c r="AX321" s="11" t="s">
        <v>73</v>
      </c>
      <c r="AY321" s="213" t="s">
        <v>173</v>
      </c>
    </row>
    <row r="322" spans="2:51" s="11" customFormat="1" ht="11.25">
      <c r="B322" s="203"/>
      <c r="C322" s="204"/>
      <c r="D322" s="205" t="s">
        <v>182</v>
      </c>
      <c r="E322" s="206" t="s">
        <v>1</v>
      </c>
      <c r="F322" s="207" t="s">
        <v>455</v>
      </c>
      <c r="G322" s="204"/>
      <c r="H322" s="206" t="s">
        <v>1</v>
      </c>
      <c r="I322" s="208"/>
      <c r="J322" s="204"/>
      <c r="K322" s="204"/>
      <c r="L322" s="209"/>
      <c r="M322" s="210"/>
      <c r="N322" s="211"/>
      <c r="O322" s="211"/>
      <c r="P322" s="211"/>
      <c r="Q322" s="211"/>
      <c r="R322" s="211"/>
      <c r="S322" s="211"/>
      <c r="T322" s="212"/>
      <c r="AT322" s="213" t="s">
        <v>182</v>
      </c>
      <c r="AU322" s="213" t="s">
        <v>82</v>
      </c>
      <c r="AV322" s="11" t="s">
        <v>33</v>
      </c>
      <c r="AW322" s="11" t="s">
        <v>32</v>
      </c>
      <c r="AX322" s="11" t="s">
        <v>73</v>
      </c>
      <c r="AY322" s="213" t="s">
        <v>173</v>
      </c>
    </row>
    <row r="323" spans="2:51" s="12" customFormat="1" ht="11.25">
      <c r="B323" s="214"/>
      <c r="C323" s="215"/>
      <c r="D323" s="205" t="s">
        <v>182</v>
      </c>
      <c r="E323" s="216" t="s">
        <v>1</v>
      </c>
      <c r="F323" s="217" t="s">
        <v>456</v>
      </c>
      <c r="G323" s="215"/>
      <c r="H323" s="218">
        <v>4.8</v>
      </c>
      <c r="I323" s="219"/>
      <c r="J323" s="215"/>
      <c r="K323" s="215"/>
      <c r="L323" s="220"/>
      <c r="M323" s="221"/>
      <c r="N323" s="222"/>
      <c r="O323" s="222"/>
      <c r="P323" s="222"/>
      <c r="Q323" s="222"/>
      <c r="R323" s="222"/>
      <c r="S323" s="222"/>
      <c r="T323" s="223"/>
      <c r="AT323" s="224" t="s">
        <v>182</v>
      </c>
      <c r="AU323" s="224" t="s">
        <v>82</v>
      </c>
      <c r="AV323" s="12" t="s">
        <v>82</v>
      </c>
      <c r="AW323" s="12" t="s">
        <v>32</v>
      </c>
      <c r="AX323" s="12" t="s">
        <v>33</v>
      </c>
      <c r="AY323" s="224" t="s">
        <v>173</v>
      </c>
    </row>
    <row r="324" spans="2:65" s="1" customFormat="1" ht="16.5" customHeight="1">
      <c r="B324" s="34"/>
      <c r="C324" s="192" t="s">
        <v>457</v>
      </c>
      <c r="D324" s="192" t="s">
        <v>175</v>
      </c>
      <c r="E324" s="193" t="s">
        <v>458</v>
      </c>
      <c r="F324" s="194" t="s">
        <v>459</v>
      </c>
      <c r="G324" s="195" t="s">
        <v>239</v>
      </c>
      <c r="H324" s="196">
        <v>3.58</v>
      </c>
      <c r="I324" s="197"/>
      <c r="J324" s="198">
        <f>ROUND(I324*H324,2)</f>
        <v>0</v>
      </c>
      <c r="K324" s="194" t="s">
        <v>179</v>
      </c>
      <c r="L324" s="36"/>
      <c r="M324" s="199" t="s">
        <v>1</v>
      </c>
      <c r="N324" s="200" t="s">
        <v>44</v>
      </c>
      <c r="O324" s="60"/>
      <c r="P324" s="201">
        <f>O324*H324</f>
        <v>0</v>
      </c>
      <c r="Q324" s="201">
        <v>0.17157</v>
      </c>
      <c r="R324" s="201">
        <f>Q324*H324</f>
        <v>0.6142206</v>
      </c>
      <c r="S324" s="201">
        <v>0</v>
      </c>
      <c r="T324" s="202">
        <f>S324*H324</f>
        <v>0</v>
      </c>
      <c r="AR324" s="16" t="s">
        <v>180</v>
      </c>
      <c r="AT324" s="16" t="s">
        <v>175</v>
      </c>
      <c r="AU324" s="16" t="s">
        <v>82</v>
      </c>
      <c r="AY324" s="16" t="s">
        <v>173</v>
      </c>
      <c r="BE324" s="99">
        <f>IF(N324="základní",J324,0)</f>
        <v>0</v>
      </c>
      <c r="BF324" s="99">
        <f>IF(N324="snížená",J324,0)</f>
        <v>0</v>
      </c>
      <c r="BG324" s="99">
        <f>IF(N324="zákl. přenesená",J324,0)</f>
        <v>0</v>
      </c>
      <c r="BH324" s="99">
        <f>IF(N324="sníž. přenesená",J324,0)</f>
        <v>0</v>
      </c>
      <c r="BI324" s="99">
        <f>IF(N324="nulová",J324,0)</f>
        <v>0</v>
      </c>
      <c r="BJ324" s="16" t="s">
        <v>33</v>
      </c>
      <c r="BK324" s="99">
        <f>ROUND(I324*H324,2)</f>
        <v>0</v>
      </c>
      <c r="BL324" s="16" t="s">
        <v>180</v>
      </c>
      <c r="BM324" s="16" t="s">
        <v>460</v>
      </c>
    </row>
    <row r="325" spans="2:51" s="11" customFormat="1" ht="11.25">
      <c r="B325" s="203"/>
      <c r="C325" s="204"/>
      <c r="D325" s="205" t="s">
        <v>182</v>
      </c>
      <c r="E325" s="206" t="s">
        <v>1</v>
      </c>
      <c r="F325" s="207" t="s">
        <v>183</v>
      </c>
      <c r="G325" s="204"/>
      <c r="H325" s="206" t="s">
        <v>1</v>
      </c>
      <c r="I325" s="208"/>
      <c r="J325" s="204"/>
      <c r="K325" s="204"/>
      <c r="L325" s="209"/>
      <c r="M325" s="210"/>
      <c r="N325" s="211"/>
      <c r="O325" s="211"/>
      <c r="P325" s="211"/>
      <c r="Q325" s="211"/>
      <c r="R325" s="211"/>
      <c r="S325" s="211"/>
      <c r="T325" s="212"/>
      <c r="AT325" s="213" t="s">
        <v>182</v>
      </c>
      <c r="AU325" s="213" t="s">
        <v>82</v>
      </c>
      <c r="AV325" s="11" t="s">
        <v>33</v>
      </c>
      <c r="AW325" s="11" t="s">
        <v>32</v>
      </c>
      <c r="AX325" s="11" t="s">
        <v>73</v>
      </c>
      <c r="AY325" s="213" t="s">
        <v>173</v>
      </c>
    </row>
    <row r="326" spans="2:51" s="12" customFormat="1" ht="11.25">
      <c r="B326" s="214"/>
      <c r="C326" s="215"/>
      <c r="D326" s="205" t="s">
        <v>182</v>
      </c>
      <c r="E326" s="216" t="s">
        <v>1</v>
      </c>
      <c r="F326" s="217" t="s">
        <v>461</v>
      </c>
      <c r="G326" s="215"/>
      <c r="H326" s="218">
        <v>3.58</v>
      </c>
      <c r="I326" s="219"/>
      <c r="J326" s="215"/>
      <c r="K326" s="215"/>
      <c r="L326" s="220"/>
      <c r="M326" s="221"/>
      <c r="N326" s="222"/>
      <c r="O326" s="222"/>
      <c r="P326" s="222"/>
      <c r="Q326" s="222"/>
      <c r="R326" s="222"/>
      <c r="S326" s="222"/>
      <c r="T326" s="223"/>
      <c r="AT326" s="224" t="s">
        <v>182</v>
      </c>
      <c r="AU326" s="224" t="s">
        <v>82</v>
      </c>
      <c r="AV326" s="12" t="s">
        <v>82</v>
      </c>
      <c r="AW326" s="12" t="s">
        <v>32</v>
      </c>
      <c r="AX326" s="12" t="s">
        <v>33</v>
      </c>
      <c r="AY326" s="224" t="s">
        <v>173</v>
      </c>
    </row>
    <row r="327" spans="2:65" s="1" customFormat="1" ht="16.5" customHeight="1">
      <c r="B327" s="34"/>
      <c r="C327" s="192" t="s">
        <v>462</v>
      </c>
      <c r="D327" s="192" t="s">
        <v>175</v>
      </c>
      <c r="E327" s="193" t="s">
        <v>463</v>
      </c>
      <c r="F327" s="194" t="s">
        <v>464</v>
      </c>
      <c r="G327" s="195" t="s">
        <v>239</v>
      </c>
      <c r="H327" s="196">
        <v>3.58</v>
      </c>
      <c r="I327" s="197"/>
      <c r="J327" s="198">
        <f>ROUND(I327*H327,2)</f>
        <v>0</v>
      </c>
      <c r="K327" s="194" t="s">
        <v>179</v>
      </c>
      <c r="L327" s="36"/>
      <c r="M327" s="199" t="s">
        <v>1</v>
      </c>
      <c r="N327" s="200" t="s">
        <v>44</v>
      </c>
      <c r="O327" s="60"/>
      <c r="P327" s="201">
        <f>O327*H327</f>
        <v>0</v>
      </c>
      <c r="Q327" s="201">
        <v>0.20745</v>
      </c>
      <c r="R327" s="201">
        <f>Q327*H327</f>
        <v>0.742671</v>
      </c>
      <c r="S327" s="201">
        <v>0</v>
      </c>
      <c r="T327" s="202">
        <f>S327*H327</f>
        <v>0</v>
      </c>
      <c r="AR327" s="16" t="s">
        <v>180</v>
      </c>
      <c r="AT327" s="16" t="s">
        <v>175</v>
      </c>
      <c r="AU327" s="16" t="s">
        <v>82</v>
      </c>
      <c r="AY327" s="16" t="s">
        <v>173</v>
      </c>
      <c r="BE327" s="99">
        <f>IF(N327="základní",J327,0)</f>
        <v>0</v>
      </c>
      <c r="BF327" s="99">
        <f>IF(N327="snížená",J327,0)</f>
        <v>0</v>
      </c>
      <c r="BG327" s="99">
        <f>IF(N327="zákl. přenesená",J327,0)</f>
        <v>0</v>
      </c>
      <c r="BH327" s="99">
        <f>IF(N327="sníž. přenesená",J327,0)</f>
        <v>0</v>
      </c>
      <c r="BI327" s="99">
        <f>IF(N327="nulová",J327,0)</f>
        <v>0</v>
      </c>
      <c r="BJ327" s="16" t="s">
        <v>33</v>
      </c>
      <c r="BK327" s="99">
        <f>ROUND(I327*H327,2)</f>
        <v>0</v>
      </c>
      <c r="BL327" s="16" t="s">
        <v>180</v>
      </c>
      <c r="BM327" s="16" t="s">
        <v>465</v>
      </c>
    </row>
    <row r="328" spans="2:51" s="11" customFormat="1" ht="11.25">
      <c r="B328" s="203"/>
      <c r="C328" s="204"/>
      <c r="D328" s="205" t="s">
        <v>182</v>
      </c>
      <c r="E328" s="206" t="s">
        <v>1</v>
      </c>
      <c r="F328" s="207" t="s">
        <v>183</v>
      </c>
      <c r="G328" s="204"/>
      <c r="H328" s="206" t="s">
        <v>1</v>
      </c>
      <c r="I328" s="208"/>
      <c r="J328" s="204"/>
      <c r="K328" s="204"/>
      <c r="L328" s="209"/>
      <c r="M328" s="210"/>
      <c r="N328" s="211"/>
      <c r="O328" s="211"/>
      <c r="P328" s="211"/>
      <c r="Q328" s="211"/>
      <c r="R328" s="211"/>
      <c r="S328" s="211"/>
      <c r="T328" s="212"/>
      <c r="AT328" s="213" t="s">
        <v>182</v>
      </c>
      <c r="AU328" s="213" t="s">
        <v>82</v>
      </c>
      <c r="AV328" s="11" t="s">
        <v>33</v>
      </c>
      <c r="AW328" s="11" t="s">
        <v>32</v>
      </c>
      <c r="AX328" s="11" t="s">
        <v>73</v>
      </c>
      <c r="AY328" s="213" t="s">
        <v>173</v>
      </c>
    </row>
    <row r="329" spans="2:51" s="12" customFormat="1" ht="11.25">
      <c r="B329" s="214"/>
      <c r="C329" s="215"/>
      <c r="D329" s="205" t="s">
        <v>182</v>
      </c>
      <c r="E329" s="216" t="s">
        <v>1</v>
      </c>
      <c r="F329" s="217" t="s">
        <v>461</v>
      </c>
      <c r="G329" s="215"/>
      <c r="H329" s="218">
        <v>3.58</v>
      </c>
      <c r="I329" s="219"/>
      <c r="J329" s="215"/>
      <c r="K329" s="215"/>
      <c r="L329" s="220"/>
      <c r="M329" s="221"/>
      <c r="N329" s="222"/>
      <c r="O329" s="222"/>
      <c r="P329" s="222"/>
      <c r="Q329" s="222"/>
      <c r="R329" s="222"/>
      <c r="S329" s="222"/>
      <c r="T329" s="223"/>
      <c r="AT329" s="224" t="s">
        <v>182</v>
      </c>
      <c r="AU329" s="224" t="s">
        <v>82</v>
      </c>
      <c r="AV329" s="12" t="s">
        <v>82</v>
      </c>
      <c r="AW329" s="12" t="s">
        <v>32</v>
      </c>
      <c r="AX329" s="12" t="s">
        <v>33</v>
      </c>
      <c r="AY329" s="224" t="s">
        <v>173</v>
      </c>
    </row>
    <row r="330" spans="2:65" s="1" customFormat="1" ht="16.5" customHeight="1">
      <c r="B330" s="34"/>
      <c r="C330" s="192" t="s">
        <v>466</v>
      </c>
      <c r="D330" s="192" t="s">
        <v>175</v>
      </c>
      <c r="E330" s="193" t="s">
        <v>467</v>
      </c>
      <c r="F330" s="194" t="s">
        <v>468</v>
      </c>
      <c r="G330" s="195" t="s">
        <v>239</v>
      </c>
      <c r="H330" s="196">
        <v>38.64</v>
      </c>
      <c r="I330" s="197"/>
      <c r="J330" s="198">
        <f>ROUND(I330*H330,2)</f>
        <v>0</v>
      </c>
      <c r="K330" s="194" t="s">
        <v>179</v>
      </c>
      <c r="L330" s="36"/>
      <c r="M330" s="199" t="s">
        <v>1</v>
      </c>
      <c r="N330" s="200" t="s">
        <v>44</v>
      </c>
      <c r="O330" s="60"/>
      <c r="P330" s="201">
        <f>O330*H330</f>
        <v>0</v>
      </c>
      <c r="Q330" s="201">
        <v>0.08425</v>
      </c>
      <c r="R330" s="201">
        <f>Q330*H330</f>
        <v>3.2554200000000004</v>
      </c>
      <c r="S330" s="201">
        <v>0</v>
      </c>
      <c r="T330" s="202">
        <f>S330*H330</f>
        <v>0</v>
      </c>
      <c r="AR330" s="16" t="s">
        <v>180</v>
      </c>
      <c r="AT330" s="16" t="s">
        <v>175</v>
      </c>
      <c r="AU330" s="16" t="s">
        <v>82</v>
      </c>
      <c r="AY330" s="16" t="s">
        <v>173</v>
      </c>
      <c r="BE330" s="99">
        <f>IF(N330="základní",J330,0)</f>
        <v>0</v>
      </c>
      <c r="BF330" s="99">
        <f>IF(N330="snížená",J330,0)</f>
        <v>0</v>
      </c>
      <c r="BG330" s="99">
        <f>IF(N330="zákl. přenesená",J330,0)</f>
        <v>0</v>
      </c>
      <c r="BH330" s="99">
        <f>IF(N330="sníž. přenesená",J330,0)</f>
        <v>0</v>
      </c>
      <c r="BI330" s="99">
        <f>IF(N330="nulová",J330,0)</f>
        <v>0</v>
      </c>
      <c r="BJ330" s="16" t="s">
        <v>33</v>
      </c>
      <c r="BK330" s="99">
        <f>ROUND(I330*H330,2)</f>
        <v>0</v>
      </c>
      <c r="BL330" s="16" t="s">
        <v>180</v>
      </c>
      <c r="BM330" s="16" t="s">
        <v>469</v>
      </c>
    </row>
    <row r="331" spans="2:51" s="11" customFormat="1" ht="11.25">
      <c r="B331" s="203"/>
      <c r="C331" s="204"/>
      <c r="D331" s="205" t="s">
        <v>182</v>
      </c>
      <c r="E331" s="206" t="s">
        <v>1</v>
      </c>
      <c r="F331" s="207" t="s">
        <v>183</v>
      </c>
      <c r="G331" s="204"/>
      <c r="H331" s="206" t="s">
        <v>1</v>
      </c>
      <c r="I331" s="208"/>
      <c r="J331" s="204"/>
      <c r="K331" s="204"/>
      <c r="L331" s="209"/>
      <c r="M331" s="210"/>
      <c r="N331" s="211"/>
      <c r="O331" s="211"/>
      <c r="P331" s="211"/>
      <c r="Q331" s="211"/>
      <c r="R331" s="211"/>
      <c r="S331" s="211"/>
      <c r="T331" s="212"/>
      <c r="AT331" s="213" t="s">
        <v>182</v>
      </c>
      <c r="AU331" s="213" t="s">
        <v>82</v>
      </c>
      <c r="AV331" s="11" t="s">
        <v>33</v>
      </c>
      <c r="AW331" s="11" t="s">
        <v>32</v>
      </c>
      <c r="AX331" s="11" t="s">
        <v>73</v>
      </c>
      <c r="AY331" s="213" t="s">
        <v>173</v>
      </c>
    </row>
    <row r="332" spans="2:51" s="12" customFormat="1" ht="11.25">
      <c r="B332" s="214"/>
      <c r="C332" s="215"/>
      <c r="D332" s="205" t="s">
        <v>182</v>
      </c>
      <c r="E332" s="216" t="s">
        <v>1</v>
      </c>
      <c r="F332" s="217" t="s">
        <v>470</v>
      </c>
      <c r="G332" s="215"/>
      <c r="H332" s="218">
        <v>38.64</v>
      </c>
      <c r="I332" s="219"/>
      <c r="J332" s="215"/>
      <c r="K332" s="215"/>
      <c r="L332" s="220"/>
      <c r="M332" s="221"/>
      <c r="N332" s="222"/>
      <c r="O332" s="222"/>
      <c r="P332" s="222"/>
      <c r="Q332" s="222"/>
      <c r="R332" s="222"/>
      <c r="S332" s="222"/>
      <c r="T332" s="223"/>
      <c r="AT332" s="224" t="s">
        <v>182</v>
      </c>
      <c r="AU332" s="224" t="s">
        <v>82</v>
      </c>
      <c r="AV332" s="12" t="s">
        <v>82</v>
      </c>
      <c r="AW332" s="12" t="s">
        <v>32</v>
      </c>
      <c r="AX332" s="12" t="s">
        <v>33</v>
      </c>
      <c r="AY332" s="224" t="s">
        <v>173</v>
      </c>
    </row>
    <row r="333" spans="2:65" s="1" customFormat="1" ht="16.5" customHeight="1">
      <c r="B333" s="34"/>
      <c r="C333" s="236" t="s">
        <v>471</v>
      </c>
      <c r="D333" s="236" t="s">
        <v>229</v>
      </c>
      <c r="E333" s="237" t="s">
        <v>472</v>
      </c>
      <c r="F333" s="238" t="s">
        <v>473</v>
      </c>
      <c r="G333" s="239" t="s">
        <v>239</v>
      </c>
      <c r="H333" s="240">
        <v>39.799</v>
      </c>
      <c r="I333" s="241"/>
      <c r="J333" s="242">
        <f>ROUND(I333*H333,2)</f>
        <v>0</v>
      </c>
      <c r="K333" s="238" t="s">
        <v>218</v>
      </c>
      <c r="L333" s="243"/>
      <c r="M333" s="244" t="s">
        <v>1</v>
      </c>
      <c r="N333" s="245" t="s">
        <v>44</v>
      </c>
      <c r="O333" s="60"/>
      <c r="P333" s="201">
        <f>O333*H333</f>
        <v>0</v>
      </c>
      <c r="Q333" s="201">
        <v>0.113</v>
      </c>
      <c r="R333" s="201">
        <f>Q333*H333</f>
        <v>4.497287</v>
      </c>
      <c r="S333" s="201">
        <v>0</v>
      </c>
      <c r="T333" s="202">
        <f>S333*H333</f>
        <v>0</v>
      </c>
      <c r="AR333" s="16" t="s">
        <v>220</v>
      </c>
      <c r="AT333" s="16" t="s">
        <v>229</v>
      </c>
      <c r="AU333" s="16" t="s">
        <v>82</v>
      </c>
      <c r="AY333" s="16" t="s">
        <v>173</v>
      </c>
      <c r="BE333" s="99">
        <f>IF(N333="základní",J333,0)</f>
        <v>0</v>
      </c>
      <c r="BF333" s="99">
        <f>IF(N333="snížená",J333,0)</f>
        <v>0</v>
      </c>
      <c r="BG333" s="99">
        <f>IF(N333="zákl. přenesená",J333,0)</f>
        <v>0</v>
      </c>
      <c r="BH333" s="99">
        <f>IF(N333="sníž. přenesená",J333,0)</f>
        <v>0</v>
      </c>
      <c r="BI333" s="99">
        <f>IF(N333="nulová",J333,0)</f>
        <v>0</v>
      </c>
      <c r="BJ333" s="16" t="s">
        <v>33</v>
      </c>
      <c r="BK333" s="99">
        <f>ROUND(I333*H333,2)</f>
        <v>0</v>
      </c>
      <c r="BL333" s="16" t="s">
        <v>180</v>
      </c>
      <c r="BM333" s="16" t="s">
        <v>474</v>
      </c>
    </row>
    <row r="334" spans="2:51" s="12" customFormat="1" ht="11.25">
      <c r="B334" s="214"/>
      <c r="C334" s="215"/>
      <c r="D334" s="205" t="s">
        <v>182</v>
      </c>
      <c r="E334" s="216" t="s">
        <v>1</v>
      </c>
      <c r="F334" s="217" t="s">
        <v>475</v>
      </c>
      <c r="G334" s="215"/>
      <c r="H334" s="218">
        <v>39.799</v>
      </c>
      <c r="I334" s="219"/>
      <c r="J334" s="215"/>
      <c r="K334" s="215"/>
      <c r="L334" s="220"/>
      <c r="M334" s="221"/>
      <c r="N334" s="222"/>
      <c r="O334" s="222"/>
      <c r="P334" s="222"/>
      <c r="Q334" s="222"/>
      <c r="R334" s="222"/>
      <c r="S334" s="222"/>
      <c r="T334" s="223"/>
      <c r="AT334" s="224" t="s">
        <v>182</v>
      </c>
      <c r="AU334" s="224" t="s">
        <v>82</v>
      </c>
      <c r="AV334" s="12" t="s">
        <v>82</v>
      </c>
      <c r="AW334" s="12" t="s">
        <v>32</v>
      </c>
      <c r="AX334" s="12" t="s">
        <v>33</v>
      </c>
      <c r="AY334" s="224" t="s">
        <v>173</v>
      </c>
    </row>
    <row r="335" spans="2:65" s="1" customFormat="1" ht="16.5" customHeight="1">
      <c r="B335" s="34"/>
      <c r="C335" s="192" t="s">
        <v>476</v>
      </c>
      <c r="D335" s="192" t="s">
        <v>175</v>
      </c>
      <c r="E335" s="193" t="s">
        <v>477</v>
      </c>
      <c r="F335" s="194" t="s">
        <v>478</v>
      </c>
      <c r="G335" s="195" t="s">
        <v>239</v>
      </c>
      <c r="H335" s="196">
        <v>176</v>
      </c>
      <c r="I335" s="197"/>
      <c r="J335" s="198">
        <f>ROUND(I335*H335,2)</f>
        <v>0</v>
      </c>
      <c r="K335" s="194" t="s">
        <v>179</v>
      </c>
      <c r="L335" s="36"/>
      <c r="M335" s="199" t="s">
        <v>1</v>
      </c>
      <c r="N335" s="200" t="s">
        <v>44</v>
      </c>
      <c r="O335" s="60"/>
      <c r="P335" s="201">
        <f>O335*H335</f>
        <v>0</v>
      </c>
      <c r="Q335" s="201">
        <v>0.10362</v>
      </c>
      <c r="R335" s="201">
        <f>Q335*H335</f>
        <v>18.23712</v>
      </c>
      <c r="S335" s="201">
        <v>0</v>
      </c>
      <c r="T335" s="202">
        <f>S335*H335</f>
        <v>0</v>
      </c>
      <c r="AR335" s="16" t="s">
        <v>180</v>
      </c>
      <c r="AT335" s="16" t="s">
        <v>175</v>
      </c>
      <c r="AU335" s="16" t="s">
        <v>82</v>
      </c>
      <c r="AY335" s="16" t="s">
        <v>173</v>
      </c>
      <c r="BE335" s="99">
        <f>IF(N335="základní",J335,0)</f>
        <v>0</v>
      </c>
      <c r="BF335" s="99">
        <f>IF(N335="snížená",J335,0)</f>
        <v>0</v>
      </c>
      <c r="BG335" s="99">
        <f>IF(N335="zákl. přenesená",J335,0)</f>
        <v>0</v>
      </c>
      <c r="BH335" s="99">
        <f>IF(N335="sníž. přenesená",J335,0)</f>
        <v>0</v>
      </c>
      <c r="BI335" s="99">
        <f>IF(N335="nulová",J335,0)</f>
        <v>0</v>
      </c>
      <c r="BJ335" s="16" t="s">
        <v>33</v>
      </c>
      <c r="BK335" s="99">
        <f>ROUND(I335*H335,2)</f>
        <v>0</v>
      </c>
      <c r="BL335" s="16" t="s">
        <v>180</v>
      </c>
      <c r="BM335" s="16" t="s">
        <v>479</v>
      </c>
    </row>
    <row r="336" spans="2:51" s="11" customFormat="1" ht="11.25">
      <c r="B336" s="203"/>
      <c r="C336" s="204"/>
      <c r="D336" s="205" t="s">
        <v>182</v>
      </c>
      <c r="E336" s="206" t="s">
        <v>1</v>
      </c>
      <c r="F336" s="207" t="s">
        <v>480</v>
      </c>
      <c r="G336" s="204"/>
      <c r="H336" s="206" t="s">
        <v>1</v>
      </c>
      <c r="I336" s="208"/>
      <c r="J336" s="204"/>
      <c r="K336" s="204"/>
      <c r="L336" s="209"/>
      <c r="M336" s="210"/>
      <c r="N336" s="211"/>
      <c r="O336" s="211"/>
      <c r="P336" s="211"/>
      <c r="Q336" s="211"/>
      <c r="R336" s="211"/>
      <c r="S336" s="211"/>
      <c r="T336" s="212"/>
      <c r="AT336" s="213" t="s">
        <v>182</v>
      </c>
      <c r="AU336" s="213" t="s">
        <v>82</v>
      </c>
      <c r="AV336" s="11" t="s">
        <v>33</v>
      </c>
      <c r="AW336" s="11" t="s">
        <v>32</v>
      </c>
      <c r="AX336" s="11" t="s">
        <v>73</v>
      </c>
      <c r="AY336" s="213" t="s">
        <v>173</v>
      </c>
    </row>
    <row r="337" spans="2:51" s="11" customFormat="1" ht="11.25">
      <c r="B337" s="203"/>
      <c r="C337" s="204"/>
      <c r="D337" s="205" t="s">
        <v>182</v>
      </c>
      <c r="E337" s="206" t="s">
        <v>1</v>
      </c>
      <c r="F337" s="207" t="s">
        <v>481</v>
      </c>
      <c r="G337" s="204"/>
      <c r="H337" s="206" t="s">
        <v>1</v>
      </c>
      <c r="I337" s="208"/>
      <c r="J337" s="204"/>
      <c r="K337" s="204"/>
      <c r="L337" s="209"/>
      <c r="M337" s="210"/>
      <c r="N337" s="211"/>
      <c r="O337" s="211"/>
      <c r="P337" s="211"/>
      <c r="Q337" s="211"/>
      <c r="R337" s="211"/>
      <c r="S337" s="211"/>
      <c r="T337" s="212"/>
      <c r="AT337" s="213" t="s">
        <v>182</v>
      </c>
      <c r="AU337" s="213" t="s">
        <v>82</v>
      </c>
      <c r="AV337" s="11" t="s">
        <v>33</v>
      </c>
      <c r="AW337" s="11" t="s">
        <v>32</v>
      </c>
      <c r="AX337" s="11" t="s">
        <v>73</v>
      </c>
      <c r="AY337" s="213" t="s">
        <v>173</v>
      </c>
    </row>
    <row r="338" spans="2:51" s="12" customFormat="1" ht="11.25">
      <c r="B338" s="214"/>
      <c r="C338" s="215"/>
      <c r="D338" s="205" t="s">
        <v>182</v>
      </c>
      <c r="E338" s="216" t="s">
        <v>1</v>
      </c>
      <c r="F338" s="217" t="s">
        <v>482</v>
      </c>
      <c r="G338" s="215"/>
      <c r="H338" s="218">
        <v>176</v>
      </c>
      <c r="I338" s="219"/>
      <c r="J338" s="215"/>
      <c r="K338" s="215"/>
      <c r="L338" s="220"/>
      <c r="M338" s="221"/>
      <c r="N338" s="222"/>
      <c r="O338" s="222"/>
      <c r="P338" s="222"/>
      <c r="Q338" s="222"/>
      <c r="R338" s="222"/>
      <c r="S338" s="222"/>
      <c r="T338" s="223"/>
      <c r="AT338" s="224" t="s">
        <v>182</v>
      </c>
      <c r="AU338" s="224" t="s">
        <v>82</v>
      </c>
      <c r="AV338" s="12" t="s">
        <v>82</v>
      </c>
      <c r="AW338" s="12" t="s">
        <v>32</v>
      </c>
      <c r="AX338" s="12" t="s">
        <v>33</v>
      </c>
      <c r="AY338" s="224" t="s">
        <v>173</v>
      </c>
    </row>
    <row r="339" spans="2:65" s="1" customFormat="1" ht="16.5" customHeight="1">
      <c r="B339" s="34"/>
      <c r="C339" s="192" t="s">
        <v>483</v>
      </c>
      <c r="D339" s="192" t="s">
        <v>175</v>
      </c>
      <c r="E339" s="193" t="s">
        <v>484</v>
      </c>
      <c r="F339" s="194" t="s">
        <v>485</v>
      </c>
      <c r="G339" s="195" t="s">
        <v>239</v>
      </c>
      <c r="H339" s="196">
        <v>176</v>
      </c>
      <c r="I339" s="197"/>
      <c r="J339" s="198">
        <f>ROUND(I339*H339,2)</f>
        <v>0</v>
      </c>
      <c r="K339" s="194" t="s">
        <v>179</v>
      </c>
      <c r="L339" s="36"/>
      <c r="M339" s="199" t="s">
        <v>1</v>
      </c>
      <c r="N339" s="200" t="s">
        <v>44</v>
      </c>
      <c r="O339" s="60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16" t="s">
        <v>180</v>
      </c>
      <c r="AT339" s="16" t="s">
        <v>175</v>
      </c>
      <c r="AU339" s="16" t="s">
        <v>82</v>
      </c>
      <c r="AY339" s="16" t="s">
        <v>173</v>
      </c>
      <c r="BE339" s="99">
        <f>IF(N339="základní",J339,0)</f>
        <v>0</v>
      </c>
      <c r="BF339" s="99">
        <f>IF(N339="snížená",J339,0)</f>
        <v>0</v>
      </c>
      <c r="BG339" s="99">
        <f>IF(N339="zákl. přenesená",J339,0)</f>
        <v>0</v>
      </c>
      <c r="BH339" s="99">
        <f>IF(N339="sníž. přenesená",J339,0)</f>
        <v>0</v>
      </c>
      <c r="BI339" s="99">
        <f>IF(N339="nulová",J339,0)</f>
        <v>0</v>
      </c>
      <c r="BJ339" s="16" t="s">
        <v>33</v>
      </c>
      <c r="BK339" s="99">
        <f>ROUND(I339*H339,2)</f>
        <v>0</v>
      </c>
      <c r="BL339" s="16" t="s">
        <v>180</v>
      </c>
      <c r="BM339" s="16" t="s">
        <v>486</v>
      </c>
    </row>
    <row r="340" spans="2:65" s="1" customFormat="1" ht="16.5" customHeight="1">
      <c r="B340" s="34"/>
      <c r="C340" s="192" t="s">
        <v>487</v>
      </c>
      <c r="D340" s="192" t="s">
        <v>175</v>
      </c>
      <c r="E340" s="193" t="s">
        <v>488</v>
      </c>
      <c r="F340" s="194" t="s">
        <v>489</v>
      </c>
      <c r="G340" s="195" t="s">
        <v>239</v>
      </c>
      <c r="H340" s="196">
        <v>44</v>
      </c>
      <c r="I340" s="197"/>
      <c r="J340" s="198">
        <f>ROUND(I340*H340,2)</f>
        <v>0</v>
      </c>
      <c r="K340" s="194" t="s">
        <v>179</v>
      </c>
      <c r="L340" s="36"/>
      <c r="M340" s="199" t="s">
        <v>1</v>
      </c>
      <c r="N340" s="200" t="s">
        <v>44</v>
      </c>
      <c r="O340" s="60"/>
      <c r="P340" s="201">
        <f>O340*H340</f>
        <v>0</v>
      </c>
      <c r="Q340" s="201">
        <v>0.10362</v>
      </c>
      <c r="R340" s="201">
        <f>Q340*H340</f>
        <v>4.55928</v>
      </c>
      <c r="S340" s="201">
        <v>0</v>
      </c>
      <c r="T340" s="202">
        <f>S340*H340</f>
        <v>0</v>
      </c>
      <c r="AR340" s="16" t="s">
        <v>180</v>
      </c>
      <c r="AT340" s="16" t="s">
        <v>175</v>
      </c>
      <c r="AU340" s="16" t="s">
        <v>82</v>
      </c>
      <c r="AY340" s="16" t="s">
        <v>173</v>
      </c>
      <c r="BE340" s="99">
        <f>IF(N340="základní",J340,0)</f>
        <v>0</v>
      </c>
      <c r="BF340" s="99">
        <f>IF(N340="snížená",J340,0)</f>
        <v>0</v>
      </c>
      <c r="BG340" s="99">
        <f>IF(N340="zákl. přenesená",J340,0)</f>
        <v>0</v>
      </c>
      <c r="BH340" s="99">
        <f>IF(N340="sníž. přenesená",J340,0)</f>
        <v>0</v>
      </c>
      <c r="BI340" s="99">
        <f>IF(N340="nulová",J340,0)</f>
        <v>0</v>
      </c>
      <c r="BJ340" s="16" t="s">
        <v>33</v>
      </c>
      <c r="BK340" s="99">
        <f>ROUND(I340*H340,2)</f>
        <v>0</v>
      </c>
      <c r="BL340" s="16" t="s">
        <v>180</v>
      </c>
      <c r="BM340" s="16" t="s">
        <v>490</v>
      </c>
    </row>
    <row r="341" spans="2:51" s="11" customFormat="1" ht="11.25">
      <c r="B341" s="203"/>
      <c r="C341" s="204"/>
      <c r="D341" s="205" t="s">
        <v>182</v>
      </c>
      <c r="E341" s="206" t="s">
        <v>1</v>
      </c>
      <c r="F341" s="207" t="s">
        <v>480</v>
      </c>
      <c r="G341" s="204"/>
      <c r="H341" s="206" t="s">
        <v>1</v>
      </c>
      <c r="I341" s="208"/>
      <c r="J341" s="204"/>
      <c r="K341" s="204"/>
      <c r="L341" s="209"/>
      <c r="M341" s="210"/>
      <c r="N341" s="211"/>
      <c r="O341" s="211"/>
      <c r="P341" s="211"/>
      <c r="Q341" s="211"/>
      <c r="R341" s="211"/>
      <c r="S341" s="211"/>
      <c r="T341" s="212"/>
      <c r="AT341" s="213" t="s">
        <v>182</v>
      </c>
      <c r="AU341" s="213" t="s">
        <v>82</v>
      </c>
      <c r="AV341" s="11" t="s">
        <v>33</v>
      </c>
      <c r="AW341" s="11" t="s">
        <v>32</v>
      </c>
      <c r="AX341" s="11" t="s">
        <v>73</v>
      </c>
      <c r="AY341" s="213" t="s">
        <v>173</v>
      </c>
    </row>
    <row r="342" spans="2:51" s="11" customFormat="1" ht="11.25">
      <c r="B342" s="203"/>
      <c r="C342" s="204"/>
      <c r="D342" s="205" t="s">
        <v>182</v>
      </c>
      <c r="E342" s="206" t="s">
        <v>1</v>
      </c>
      <c r="F342" s="207" t="s">
        <v>491</v>
      </c>
      <c r="G342" s="204"/>
      <c r="H342" s="206" t="s">
        <v>1</v>
      </c>
      <c r="I342" s="208"/>
      <c r="J342" s="204"/>
      <c r="K342" s="204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182</v>
      </c>
      <c r="AU342" s="213" t="s">
        <v>82</v>
      </c>
      <c r="AV342" s="11" t="s">
        <v>33</v>
      </c>
      <c r="AW342" s="11" t="s">
        <v>32</v>
      </c>
      <c r="AX342" s="11" t="s">
        <v>73</v>
      </c>
      <c r="AY342" s="213" t="s">
        <v>173</v>
      </c>
    </row>
    <row r="343" spans="2:51" s="12" customFormat="1" ht="11.25">
      <c r="B343" s="214"/>
      <c r="C343" s="215"/>
      <c r="D343" s="205" t="s">
        <v>182</v>
      </c>
      <c r="E343" s="216" t="s">
        <v>1</v>
      </c>
      <c r="F343" s="217" t="s">
        <v>492</v>
      </c>
      <c r="G343" s="215"/>
      <c r="H343" s="218">
        <v>44</v>
      </c>
      <c r="I343" s="219"/>
      <c r="J343" s="215"/>
      <c r="K343" s="215"/>
      <c r="L343" s="220"/>
      <c r="M343" s="221"/>
      <c r="N343" s="222"/>
      <c r="O343" s="222"/>
      <c r="P343" s="222"/>
      <c r="Q343" s="222"/>
      <c r="R343" s="222"/>
      <c r="S343" s="222"/>
      <c r="T343" s="223"/>
      <c r="AT343" s="224" t="s">
        <v>182</v>
      </c>
      <c r="AU343" s="224" t="s">
        <v>82</v>
      </c>
      <c r="AV343" s="12" t="s">
        <v>82</v>
      </c>
      <c r="AW343" s="12" t="s">
        <v>32</v>
      </c>
      <c r="AX343" s="12" t="s">
        <v>33</v>
      </c>
      <c r="AY343" s="224" t="s">
        <v>173</v>
      </c>
    </row>
    <row r="344" spans="2:65" s="1" customFormat="1" ht="16.5" customHeight="1">
      <c r="B344" s="34"/>
      <c r="C344" s="236" t="s">
        <v>493</v>
      </c>
      <c r="D344" s="236" t="s">
        <v>229</v>
      </c>
      <c r="E344" s="237" t="s">
        <v>494</v>
      </c>
      <c r="F344" s="238" t="s">
        <v>495</v>
      </c>
      <c r="G344" s="239" t="s">
        <v>239</v>
      </c>
      <c r="H344" s="240">
        <v>224.4</v>
      </c>
      <c r="I344" s="241"/>
      <c r="J344" s="242">
        <f>ROUND(I344*H344,2)</f>
        <v>0</v>
      </c>
      <c r="K344" s="238" t="s">
        <v>218</v>
      </c>
      <c r="L344" s="243"/>
      <c r="M344" s="244" t="s">
        <v>1</v>
      </c>
      <c r="N344" s="245" t="s">
        <v>44</v>
      </c>
      <c r="O344" s="60"/>
      <c r="P344" s="201">
        <f>O344*H344</f>
        <v>0</v>
      </c>
      <c r="Q344" s="201">
        <v>0.176</v>
      </c>
      <c r="R344" s="201">
        <f>Q344*H344</f>
        <v>39.4944</v>
      </c>
      <c r="S344" s="201">
        <v>0</v>
      </c>
      <c r="T344" s="202">
        <f>S344*H344</f>
        <v>0</v>
      </c>
      <c r="AR344" s="16" t="s">
        <v>220</v>
      </c>
      <c r="AT344" s="16" t="s">
        <v>229</v>
      </c>
      <c r="AU344" s="16" t="s">
        <v>82</v>
      </c>
      <c r="AY344" s="16" t="s">
        <v>173</v>
      </c>
      <c r="BE344" s="99">
        <f>IF(N344="základní",J344,0)</f>
        <v>0</v>
      </c>
      <c r="BF344" s="99">
        <f>IF(N344="snížená",J344,0)</f>
        <v>0</v>
      </c>
      <c r="BG344" s="99">
        <f>IF(N344="zákl. přenesená",J344,0)</f>
        <v>0</v>
      </c>
      <c r="BH344" s="99">
        <f>IF(N344="sníž. přenesená",J344,0)</f>
        <v>0</v>
      </c>
      <c r="BI344" s="99">
        <f>IF(N344="nulová",J344,0)</f>
        <v>0</v>
      </c>
      <c r="BJ344" s="16" t="s">
        <v>33</v>
      </c>
      <c r="BK344" s="99">
        <f>ROUND(I344*H344,2)</f>
        <v>0</v>
      </c>
      <c r="BL344" s="16" t="s">
        <v>180</v>
      </c>
      <c r="BM344" s="16" t="s">
        <v>496</v>
      </c>
    </row>
    <row r="345" spans="2:51" s="12" customFormat="1" ht="11.25">
      <c r="B345" s="214"/>
      <c r="C345" s="215"/>
      <c r="D345" s="205" t="s">
        <v>182</v>
      </c>
      <c r="E345" s="216" t="s">
        <v>1</v>
      </c>
      <c r="F345" s="217" t="s">
        <v>497</v>
      </c>
      <c r="G345" s="215"/>
      <c r="H345" s="218">
        <v>224.4</v>
      </c>
      <c r="I345" s="219"/>
      <c r="J345" s="215"/>
      <c r="K345" s="215"/>
      <c r="L345" s="220"/>
      <c r="M345" s="221"/>
      <c r="N345" s="222"/>
      <c r="O345" s="222"/>
      <c r="P345" s="222"/>
      <c r="Q345" s="222"/>
      <c r="R345" s="222"/>
      <c r="S345" s="222"/>
      <c r="T345" s="223"/>
      <c r="AT345" s="224" t="s">
        <v>182</v>
      </c>
      <c r="AU345" s="224" t="s">
        <v>82</v>
      </c>
      <c r="AV345" s="12" t="s">
        <v>82</v>
      </c>
      <c r="AW345" s="12" t="s">
        <v>32</v>
      </c>
      <c r="AX345" s="12" t="s">
        <v>33</v>
      </c>
      <c r="AY345" s="224" t="s">
        <v>173</v>
      </c>
    </row>
    <row r="346" spans="2:65" s="1" customFormat="1" ht="16.5" customHeight="1">
      <c r="B346" s="34"/>
      <c r="C346" s="192" t="s">
        <v>498</v>
      </c>
      <c r="D346" s="192" t="s">
        <v>175</v>
      </c>
      <c r="E346" s="193" t="s">
        <v>499</v>
      </c>
      <c r="F346" s="194" t="s">
        <v>500</v>
      </c>
      <c r="G346" s="195" t="s">
        <v>239</v>
      </c>
      <c r="H346" s="196">
        <v>44</v>
      </c>
      <c r="I346" s="197"/>
      <c r="J346" s="198">
        <f>ROUND(I346*H346,2)</f>
        <v>0</v>
      </c>
      <c r="K346" s="194" t="s">
        <v>179</v>
      </c>
      <c r="L346" s="36"/>
      <c r="M346" s="199" t="s">
        <v>1</v>
      </c>
      <c r="N346" s="200" t="s">
        <v>44</v>
      </c>
      <c r="O346" s="60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AR346" s="16" t="s">
        <v>180</v>
      </c>
      <c r="AT346" s="16" t="s">
        <v>175</v>
      </c>
      <c r="AU346" s="16" t="s">
        <v>82</v>
      </c>
      <c r="AY346" s="16" t="s">
        <v>173</v>
      </c>
      <c r="BE346" s="99">
        <f>IF(N346="základní",J346,0)</f>
        <v>0</v>
      </c>
      <c r="BF346" s="99">
        <f>IF(N346="snížená",J346,0)</f>
        <v>0</v>
      </c>
      <c r="BG346" s="99">
        <f>IF(N346="zákl. přenesená",J346,0)</f>
        <v>0</v>
      </c>
      <c r="BH346" s="99">
        <f>IF(N346="sníž. přenesená",J346,0)</f>
        <v>0</v>
      </c>
      <c r="BI346" s="99">
        <f>IF(N346="nulová",J346,0)</f>
        <v>0</v>
      </c>
      <c r="BJ346" s="16" t="s">
        <v>33</v>
      </c>
      <c r="BK346" s="99">
        <f>ROUND(I346*H346,2)</f>
        <v>0</v>
      </c>
      <c r="BL346" s="16" t="s">
        <v>180</v>
      </c>
      <c r="BM346" s="16" t="s">
        <v>501</v>
      </c>
    </row>
    <row r="347" spans="2:65" s="1" customFormat="1" ht="16.5" customHeight="1">
      <c r="B347" s="34"/>
      <c r="C347" s="192" t="s">
        <v>502</v>
      </c>
      <c r="D347" s="192" t="s">
        <v>175</v>
      </c>
      <c r="E347" s="193" t="s">
        <v>503</v>
      </c>
      <c r="F347" s="194" t="s">
        <v>504</v>
      </c>
      <c r="G347" s="195" t="s">
        <v>239</v>
      </c>
      <c r="H347" s="196">
        <v>19.52</v>
      </c>
      <c r="I347" s="197"/>
      <c r="J347" s="198">
        <f>ROUND(I347*H347,2)</f>
        <v>0</v>
      </c>
      <c r="K347" s="194" t="s">
        <v>179</v>
      </c>
      <c r="L347" s="36"/>
      <c r="M347" s="199" t="s">
        <v>1</v>
      </c>
      <c r="N347" s="200" t="s">
        <v>44</v>
      </c>
      <c r="O347" s="60"/>
      <c r="P347" s="201">
        <f>O347*H347</f>
        <v>0</v>
      </c>
      <c r="Q347" s="201">
        <v>0.098</v>
      </c>
      <c r="R347" s="201">
        <f>Q347*H347</f>
        <v>1.91296</v>
      </c>
      <c r="S347" s="201">
        <v>0</v>
      </c>
      <c r="T347" s="202">
        <f>S347*H347</f>
        <v>0</v>
      </c>
      <c r="AR347" s="16" t="s">
        <v>180</v>
      </c>
      <c r="AT347" s="16" t="s">
        <v>175</v>
      </c>
      <c r="AU347" s="16" t="s">
        <v>82</v>
      </c>
      <c r="AY347" s="16" t="s">
        <v>173</v>
      </c>
      <c r="BE347" s="99">
        <f>IF(N347="základní",J347,0)</f>
        <v>0</v>
      </c>
      <c r="BF347" s="99">
        <f>IF(N347="snížená",J347,0)</f>
        <v>0</v>
      </c>
      <c r="BG347" s="99">
        <f>IF(N347="zákl. přenesená",J347,0)</f>
        <v>0</v>
      </c>
      <c r="BH347" s="99">
        <f>IF(N347="sníž. přenesená",J347,0)</f>
        <v>0</v>
      </c>
      <c r="BI347" s="99">
        <f>IF(N347="nulová",J347,0)</f>
        <v>0</v>
      </c>
      <c r="BJ347" s="16" t="s">
        <v>33</v>
      </c>
      <c r="BK347" s="99">
        <f>ROUND(I347*H347,2)</f>
        <v>0</v>
      </c>
      <c r="BL347" s="16" t="s">
        <v>180</v>
      </c>
      <c r="BM347" s="16" t="s">
        <v>505</v>
      </c>
    </row>
    <row r="348" spans="2:51" s="11" customFormat="1" ht="11.25">
      <c r="B348" s="203"/>
      <c r="C348" s="204"/>
      <c r="D348" s="205" t="s">
        <v>182</v>
      </c>
      <c r="E348" s="206" t="s">
        <v>1</v>
      </c>
      <c r="F348" s="207" t="s">
        <v>197</v>
      </c>
      <c r="G348" s="204"/>
      <c r="H348" s="206" t="s">
        <v>1</v>
      </c>
      <c r="I348" s="208"/>
      <c r="J348" s="204"/>
      <c r="K348" s="204"/>
      <c r="L348" s="209"/>
      <c r="M348" s="210"/>
      <c r="N348" s="211"/>
      <c r="O348" s="211"/>
      <c r="P348" s="211"/>
      <c r="Q348" s="211"/>
      <c r="R348" s="211"/>
      <c r="S348" s="211"/>
      <c r="T348" s="212"/>
      <c r="AT348" s="213" t="s">
        <v>182</v>
      </c>
      <c r="AU348" s="213" t="s">
        <v>82</v>
      </c>
      <c r="AV348" s="11" t="s">
        <v>33</v>
      </c>
      <c r="AW348" s="11" t="s">
        <v>32</v>
      </c>
      <c r="AX348" s="11" t="s">
        <v>73</v>
      </c>
      <c r="AY348" s="213" t="s">
        <v>173</v>
      </c>
    </row>
    <row r="349" spans="2:51" s="11" customFormat="1" ht="11.25">
      <c r="B349" s="203"/>
      <c r="C349" s="204"/>
      <c r="D349" s="205" t="s">
        <v>182</v>
      </c>
      <c r="E349" s="206" t="s">
        <v>1</v>
      </c>
      <c r="F349" s="207" t="s">
        <v>506</v>
      </c>
      <c r="G349" s="204"/>
      <c r="H349" s="206" t="s">
        <v>1</v>
      </c>
      <c r="I349" s="208"/>
      <c r="J349" s="204"/>
      <c r="K349" s="204"/>
      <c r="L349" s="209"/>
      <c r="M349" s="210"/>
      <c r="N349" s="211"/>
      <c r="O349" s="211"/>
      <c r="P349" s="211"/>
      <c r="Q349" s="211"/>
      <c r="R349" s="211"/>
      <c r="S349" s="211"/>
      <c r="T349" s="212"/>
      <c r="AT349" s="213" t="s">
        <v>182</v>
      </c>
      <c r="AU349" s="213" t="s">
        <v>82</v>
      </c>
      <c r="AV349" s="11" t="s">
        <v>33</v>
      </c>
      <c r="AW349" s="11" t="s">
        <v>32</v>
      </c>
      <c r="AX349" s="11" t="s">
        <v>73</v>
      </c>
      <c r="AY349" s="213" t="s">
        <v>173</v>
      </c>
    </row>
    <row r="350" spans="2:51" s="12" customFormat="1" ht="11.25">
      <c r="B350" s="214"/>
      <c r="C350" s="215"/>
      <c r="D350" s="205" t="s">
        <v>182</v>
      </c>
      <c r="E350" s="216" t="s">
        <v>1</v>
      </c>
      <c r="F350" s="217" t="s">
        <v>248</v>
      </c>
      <c r="G350" s="215"/>
      <c r="H350" s="218">
        <v>19.52</v>
      </c>
      <c r="I350" s="219"/>
      <c r="J350" s="215"/>
      <c r="K350" s="215"/>
      <c r="L350" s="220"/>
      <c r="M350" s="221"/>
      <c r="N350" s="222"/>
      <c r="O350" s="222"/>
      <c r="P350" s="222"/>
      <c r="Q350" s="222"/>
      <c r="R350" s="222"/>
      <c r="S350" s="222"/>
      <c r="T350" s="223"/>
      <c r="AT350" s="224" t="s">
        <v>182</v>
      </c>
      <c r="AU350" s="224" t="s">
        <v>82</v>
      </c>
      <c r="AV350" s="12" t="s">
        <v>82</v>
      </c>
      <c r="AW350" s="12" t="s">
        <v>32</v>
      </c>
      <c r="AX350" s="12" t="s">
        <v>33</v>
      </c>
      <c r="AY350" s="224" t="s">
        <v>173</v>
      </c>
    </row>
    <row r="351" spans="2:65" s="1" customFormat="1" ht="16.5" customHeight="1">
      <c r="B351" s="34"/>
      <c r="C351" s="236" t="s">
        <v>507</v>
      </c>
      <c r="D351" s="236" t="s">
        <v>229</v>
      </c>
      <c r="E351" s="237" t="s">
        <v>508</v>
      </c>
      <c r="F351" s="238" t="s">
        <v>509</v>
      </c>
      <c r="G351" s="239" t="s">
        <v>239</v>
      </c>
      <c r="H351" s="240">
        <v>3.943</v>
      </c>
      <c r="I351" s="241"/>
      <c r="J351" s="242">
        <f>ROUND(I351*H351,2)</f>
        <v>0</v>
      </c>
      <c r="K351" s="238" t="s">
        <v>218</v>
      </c>
      <c r="L351" s="243"/>
      <c r="M351" s="244" t="s">
        <v>1</v>
      </c>
      <c r="N351" s="245" t="s">
        <v>44</v>
      </c>
      <c r="O351" s="60"/>
      <c r="P351" s="201">
        <f>O351*H351</f>
        <v>0</v>
      </c>
      <c r="Q351" s="201">
        <v>0.108</v>
      </c>
      <c r="R351" s="201">
        <f>Q351*H351</f>
        <v>0.425844</v>
      </c>
      <c r="S351" s="201">
        <v>0</v>
      </c>
      <c r="T351" s="202">
        <f>S351*H351</f>
        <v>0</v>
      </c>
      <c r="AR351" s="16" t="s">
        <v>220</v>
      </c>
      <c r="AT351" s="16" t="s">
        <v>229</v>
      </c>
      <c r="AU351" s="16" t="s">
        <v>82</v>
      </c>
      <c r="AY351" s="16" t="s">
        <v>173</v>
      </c>
      <c r="BE351" s="99">
        <f>IF(N351="základní",J351,0)</f>
        <v>0</v>
      </c>
      <c r="BF351" s="99">
        <f>IF(N351="snížená",J351,0)</f>
        <v>0</v>
      </c>
      <c r="BG351" s="99">
        <f>IF(N351="zákl. přenesená",J351,0)</f>
        <v>0</v>
      </c>
      <c r="BH351" s="99">
        <f>IF(N351="sníž. přenesená",J351,0)</f>
        <v>0</v>
      </c>
      <c r="BI351" s="99">
        <f>IF(N351="nulová",J351,0)</f>
        <v>0</v>
      </c>
      <c r="BJ351" s="16" t="s">
        <v>33</v>
      </c>
      <c r="BK351" s="99">
        <f>ROUND(I351*H351,2)</f>
        <v>0</v>
      </c>
      <c r="BL351" s="16" t="s">
        <v>180</v>
      </c>
      <c r="BM351" s="16" t="s">
        <v>510</v>
      </c>
    </row>
    <row r="352" spans="2:51" s="11" customFormat="1" ht="11.25">
      <c r="B352" s="203"/>
      <c r="C352" s="204"/>
      <c r="D352" s="205" t="s">
        <v>182</v>
      </c>
      <c r="E352" s="206" t="s">
        <v>1</v>
      </c>
      <c r="F352" s="207" t="s">
        <v>511</v>
      </c>
      <c r="G352" s="204"/>
      <c r="H352" s="206" t="s">
        <v>1</v>
      </c>
      <c r="I352" s="208"/>
      <c r="J352" s="204"/>
      <c r="K352" s="204"/>
      <c r="L352" s="209"/>
      <c r="M352" s="210"/>
      <c r="N352" s="211"/>
      <c r="O352" s="211"/>
      <c r="P352" s="211"/>
      <c r="Q352" s="211"/>
      <c r="R352" s="211"/>
      <c r="S352" s="211"/>
      <c r="T352" s="212"/>
      <c r="AT352" s="213" t="s">
        <v>182</v>
      </c>
      <c r="AU352" s="213" t="s">
        <v>82</v>
      </c>
      <c r="AV352" s="11" t="s">
        <v>33</v>
      </c>
      <c r="AW352" s="11" t="s">
        <v>32</v>
      </c>
      <c r="AX352" s="11" t="s">
        <v>73</v>
      </c>
      <c r="AY352" s="213" t="s">
        <v>173</v>
      </c>
    </row>
    <row r="353" spans="2:51" s="12" customFormat="1" ht="11.25">
      <c r="B353" s="214"/>
      <c r="C353" s="215"/>
      <c r="D353" s="205" t="s">
        <v>182</v>
      </c>
      <c r="E353" s="216" t="s">
        <v>1</v>
      </c>
      <c r="F353" s="217" t="s">
        <v>512</v>
      </c>
      <c r="G353" s="215"/>
      <c r="H353" s="218">
        <v>3.943</v>
      </c>
      <c r="I353" s="219"/>
      <c r="J353" s="215"/>
      <c r="K353" s="215"/>
      <c r="L353" s="220"/>
      <c r="M353" s="221"/>
      <c r="N353" s="222"/>
      <c r="O353" s="222"/>
      <c r="P353" s="222"/>
      <c r="Q353" s="222"/>
      <c r="R353" s="222"/>
      <c r="S353" s="222"/>
      <c r="T353" s="223"/>
      <c r="AT353" s="224" t="s">
        <v>182</v>
      </c>
      <c r="AU353" s="224" t="s">
        <v>82</v>
      </c>
      <c r="AV353" s="12" t="s">
        <v>82</v>
      </c>
      <c r="AW353" s="12" t="s">
        <v>32</v>
      </c>
      <c r="AX353" s="12" t="s">
        <v>33</v>
      </c>
      <c r="AY353" s="224" t="s">
        <v>173</v>
      </c>
    </row>
    <row r="354" spans="2:65" s="1" customFormat="1" ht="16.5" customHeight="1">
      <c r="B354" s="34"/>
      <c r="C354" s="236" t="s">
        <v>513</v>
      </c>
      <c r="D354" s="236" t="s">
        <v>229</v>
      </c>
      <c r="E354" s="237" t="s">
        <v>514</v>
      </c>
      <c r="F354" s="238" t="s">
        <v>515</v>
      </c>
      <c r="G354" s="239" t="s">
        <v>232</v>
      </c>
      <c r="H354" s="240">
        <v>24.765</v>
      </c>
      <c r="I354" s="241"/>
      <c r="J354" s="242">
        <f>ROUND(I354*H354,2)</f>
        <v>0</v>
      </c>
      <c r="K354" s="238" t="s">
        <v>218</v>
      </c>
      <c r="L354" s="243"/>
      <c r="M354" s="244" t="s">
        <v>1</v>
      </c>
      <c r="N354" s="245" t="s">
        <v>44</v>
      </c>
      <c r="O354" s="60"/>
      <c r="P354" s="201">
        <f>O354*H354</f>
        <v>0</v>
      </c>
      <c r="Q354" s="201">
        <v>1</v>
      </c>
      <c r="R354" s="201">
        <f>Q354*H354</f>
        <v>24.765</v>
      </c>
      <c r="S354" s="201">
        <v>0</v>
      </c>
      <c r="T354" s="202">
        <f>S354*H354</f>
        <v>0</v>
      </c>
      <c r="AR354" s="16" t="s">
        <v>220</v>
      </c>
      <c r="AT354" s="16" t="s">
        <v>229</v>
      </c>
      <c r="AU354" s="16" t="s">
        <v>82</v>
      </c>
      <c r="AY354" s="16" t="s">
        <v>173</v>
      </c>
      <c r="BE354" s="99">
        <f>IF(N354="základní",J354,0)</f>
        <v>0</v>
      </c>
      <c r="BF354" s="99">
        <f>IF(N354="snížená",J354,0)</f>
        <v>0</v>
      </c>
      <c r="BG354" s="99">
        <f>IF(N354="zákl. přenesená",J354,0)</f>
        <v>0</v>
      </c>
      <c r="BH354" s="99">
        <f>IF(N354="sníž. přenesená",J354,0)</f>
        <v>0</v>
      </c>
      <c r="BI354" s="99">
        <f>IF(N354="nulová",J354,0)</f>
        <v>0</v>
      </c>
      <c r="BJ354" s="16" t="s">
        <v>33</v>
      </c>
      <c r="BK354" s="99">
        <f>ROUND(I354*H354,2)</f>
        <v>0</v>
      </c>
      <c r="BL354" s="16" t="s">
        <v>180</v>
      </c>
      <c r="BM354" s="16" t="s">
        <v>516</v>
      </c>
    </row>
    <row r="355" spans="2:65" s="1" customFormat="1" ht="16.5" customHeight="1">
      <c r="B355" s="34"/>
      <c r="C355" s="192" t="s">
        <v>517</v>
      </c>
      <c r="D355" s="192" t="s">
        <v>175</v>
      </c>
      <c r="E355" s="193" t="s">
        <v>518</v>
      </c>
      <c r="F355" s="194" t="s">
        <v>519</v>
      </c>
      <c r="G355" s="195" t="s">
        <v>239</v>
      </c>
      <c r="H355" s="196">
        <v>7.15</v>
      </c>
      <c r="I355" s="197"/>
      <c r="J355" s="198">
        <f>ROUND(I355*H355,2)</f>
        <v>0</v>
      </c>
      <c r="K355" s="194" t="s">
        <v>179</v>
      </c>
      <c r="L355" s="36"/>
      <c r="M355" s="199" t="s">
        <v>1</v>
      </c>
      <c r="N355" s="200" t="s">
        <v>44</v>
      </c>
      <c r="O355" s="60"/>
      <c r="P355" s="201">
        <f>O355*H355</f>
        <v>0</v>
      </c>
      <c r="Q355" s="201">
        <v>0.101</v>
      </c>
      <c r="R355" s="201">
        <f>Q355*H355</f>
        <v>0.7221500000000001</v>
      </c>
      <c r="S355" s="201">
        <v>0</v>
      </c>
      <c r="T355" s="202">
        <f>S355*H355</f>
        <v>0</v>
      </c>
      <c r="AR355" s="16" t="s">
        <v>180</v>
      </c>
      <c r="AT355" s="16" t="s">
        <v>175</v>
      </c>
      <c r="AU355" s="16" t="s">
        <v>82</v>
      </c>
      <c r="AY355" s="16" t="s">
        <v>173</v>
      </c>
      <c r="BE355" s="99">
        <f>IF(N355="základní",J355,0)</f>
        <v>0</v>
      </c>
      <c r="BF355" s="99">
        <f>IF(N355="snížená",J355,0)</f>
        <v>0</v>
      </c>
      <c r="BG355" s="99">
        <f>IF(N355="zákl. přenesená",J355,0)</f>
        <v>0</v>
      </c>
      <c r="BH355" s="99">
        <f>IF(N355="sníž. přenesená",J355,0)</f>
        <v>0</v>
      </c>
      <c r="BI355" s="99">
        <f>IF(N355="nulová",J355,0)</f>
        <v>0</v>
      </c>
      <c r="BJ355" s="16" t="s">
        <v>33</v>
      </c>
      <c r="BK355" s="99">
        <f>ROUND(I355*H355,2)</f>
        <v>0</v>
      </c>
      <c r="BL355" s="16" t="s">
        <v>180</v>
      </c>
      <c r="BM355" s="16" t="s">
        <v>520</v>
      </c>
    </row>
    <row r="356" spans="2:51" s="11" customFormat="1" ht="11.25">
      <c r="B356" s="203"/>
      <c r="C356" s="204"/>
      <c r="D356" s="205" t="s">
        <v>182</v>
      </c>
      <c r="E356" s="206" t="s">
        <v>1</v>
      </c>
      <c r="F356" s="207" t="s">
        <v>197</v>
      </c>
      <c r="G356" s="204"/>
      <c r="H356" s="206" t="s">
        <v>1</v>
      </c>
      <c r="I356" s="208"/>
      <c r="J356" s="204"/>
      <c r="K356" s="204"/>
      <c r="L356" s="209"/>
      <c r="M356" s="210"/>
      <c r="N356" s="211"/>
      <c r="O356" s="211"/>
      <c r="P356" s="211"/>
      <c r="Q356" s="211"/>
      <c r="R356" s="211"/>
      <c r="S356" s="211"/>
      <c r="T356" s="212"/>
      <c r="AT356" s="213" t="s">
        <v>182</v>
      </c>
      <c r="AU356" s="213" t="s">
        <v>82</v>
      </c>
      <c r="AV356" s="11" t="s">
        <v>33</v>
      </c>
      <c r="AW356" s="11" t="s">
        <v>32</v>
      </c>
      <c r="AX356" s="11" t="s">
        <v>73</v>
      </c>
      <c r="AY356" s="213" t="s">
        <v>173</v>
      </c>
    </row>
    <row r="357" spans="2:51" s="11" customFormat="1" ht="11.25">
      <c r="B357" s="203"/>
      <c r="C357" s="204"/>
      <c r="D357" s="205" t="s">
        <v>182</v>
      </c>
      <c r="E357" s="206" t="s">
        <v>1</v>
      </c>
      <c r="F357" s="207" t="s">
        <v>521</v>
      </c>
      <c r="G357" s="204"/>
      <c r="H357" s="206" t="s">
        <v>1</v>
      </c>
      <c r="I357" s="208"/>
      <c r="J357" s="204"/>
      <c r="K357" s="204"/>
      <c r="L357" s="209"/>
      <c r="M357" s="210"/>
      <c r="N357" s="211"/>
      <c r="O357" s="211"/>
      <c r="P357" s="211"/>
      <c r="Q357" s="211"/>
      <c r="R357" s="211"/>
      <c r="S357" s="211"/>
      <c r="T357" s="212"/>
      <c r="AT357" s="213" t="s">
        <v>182</v>
      </c>
      <c r="AU357" s="213" t="s">
        <v>82</v>
      </c>
      <c r="AV357" s="11" t="s">
        <v>33</v>
      </c>
      <c r="AW357" s="11" t="s">
        <v>32</v>
      </c>
      <c r="AX357" s="11" t="s">
        <v>73</v>
      </c>
      <c r="AY357" s="213" t="s">
        <v>173</v>
      </c>
    </row>
    <row r="358" spans="2:51" s="12" customFormat="1" ht="11.25">
      <c r="B358" s="214"/>
      <c r="C358" s="215"/>
      <c r="D358" s="205" t="s">
        <v>182</v>
      </c>
      <c r="E358" s="216" t="s">
        <v>1</v>
      </c>
      <c r="F358" s="217" t="s">
        <v>242</v>
      </c>
      <c r="G358" s="215"/>
      <c r="H358" s="218">
        <v>7.15</v>
      </c>
      <c r="I358" s="219"/>
      <c r="J358" s="215"/>
      <c r="K358" s="215"/>
      <c r="L358" s="220"/>
      <c r="M358" s="221"/>
      <c r="N358" s="222"/>
      <c r="O358" s="222"/>
      <c r="P358" s="222"/>
      <c r="Q358" s="222"/>
      <c r="R358" s="222"/>
      <c r="S358" s="222"/>
      <c r="T358" s="223"/>
      <c r="AT358" s="224" t="s">
        <v>182</v>
      </c>
      <c r="AU358" s="224" t="s">
        <v>82</v>
      </c>
      <c r="AV358" s="12" t="s">
        <v>82</v>
      </c>
      <c r="AW358" s="12" t="s">
        <v>32</v>
      </c>
      <c r="AX358" s="12" t="s">
        <v>33</v>
      </c>
      <c r="AY358" s="224" t="s">
        <v>173</v>
      </c>
    </row>
    <row r="359" spans="2:65" s="1" customFormat="1" ht="16.5" customHeight="1">
      <c r="B359" s="34"/>
      <c r="C359" s="236" t="s">
        <v>522</v>
      </c>
      <c r="D359" s="236" t="s">
        <v>229</v>
      </c>
      <c r="E359" s="237" t="s">
        <v>523</v>
      </c>
      <c r="F359" s="238" t="s">
        <v>524</v>
      </c>
      <c r="G359" s="239" t="s">
        <v>239</v>
      </c>
      <c r="H359" s="240">
        <v>1.43</v>
      </c>
      <c r="I359" s="241"/>
      <c r="J359" s="242">
        <f>ROUND(I359*H359,2)</f>
        <v>0</v>
      </c>
      <c r="K359" s="238" t="s">
        <v>218</v>
      </c>
      <c r="L359" s="243"/>
      <c r="M359" s="244" t="s">
        <v>1</v>
      </c>
      <c r="N359" s="245" t="s">
        <v>44</v>
      </c>
      <c r="O359" s="60"/>
      <c r="P359" s="201">
        <f>O359*H359</f>
        <v>0</v>
      </c>
      <c r="Q359" s="201">
        <v>0.108</v>
      </c>
      <c r="R359" s="201">
        <f>Q359*H359</f>
        <v>0.15444</v>
      </c>
      <c r="S359" s="201">
        <v>0</v>
      </c>
      <c r="T359" s="202">
        <f>S359*H359</f>
        <v>0</v>
      </c>
      <c r="AR359" s="16" t="s">
        <v>220</v>
      </c>
      <c r="AT359" s="16" t="s">
        <v>229</v>
      </c>
      <c r="AU359" s="16" t="s">
        <v>82</v>
      </c>
      <c r="AY359" s="16" t="s">
        <v>173</v>
      </c>
      <c r="BE359" s="99">
        <f>IF(N359="základní",J359,0)</f>
        <v>0</v>
      </c>
      <c r="BF359" s="99">
        <f>IF(N359="snížená",J359,0)</f>
        <v>0</v>
      </c>
      <c r="BG359" s="99">
        <f>IF(N359="zákl. přenesená",J359,0)</f>
        <v>0</v>
      </c>
      <c r="BH359" s="99">
        <f>IF(N359="sníž. přenesená",J359,0)</f>
        <v>0</v>
      </c>
      <c r="BI359" s="99">
        <f>IF(N359="nulová",J359,0)</f>
        <v>0</v>
      </c>
      <c r="BJ359" s="16" t="s">
        <v>33</v>
      </c>
      <c r="BK359" s="99">
        <f>ROUND(I359*H359,2)</f>
        <v>0</v>
      </c>
      <c r="BL359" s="16" t="s">
        <v>180</v>
      </c>
      <c r="BM359" s="16" t="s">
        <v>525</v>
      </c>
    </row>
    <row r="360" spans="2:51" s="11" customFormat="1" ht="11.25">
      <c r="B360" s="203"/>
      <c r="C360" s="204"/>
      <c r="D360" s="205" t="s">
        <v>182</v>
      </c>
      <c r="E360" s="206" t="s">
        <v>1</v>
      </c>
      <c r="F360" s="207" t="s">
        <v>526</v>
      </c>
      <c r="G360" s="204"/>
      <c r="H360" s="206" t="s">
        <v>1</v>
      </c>
      <c r="I360" s="208"/>
      <c r="J360" s="204"/>
      <c r="K360" s="204"/>
      <c r="L360" s="209"/>
      <c r="M360" s="210"/>
      <c r="N360" s="211"/>
      <c r="O360" s="211"/>
      <c r="P360" s="211"/>
      <c r="Q360" s="211"/>
      <c r="R360" s="211"/>
      <c r="S360" s="211"/>
      <c r="T360" s="212"/>
      <c r="AT360" s="213" t="s">
        <v>182</v>
      </c>
      <c r="AU360" s="213" t="s">
        <v>82</v>
      </c>
      <c r="AV360" s="11" t="s">
        <v>33</v>
      </c>
      <c r="AW360" s="11" t="s">
        <v>32</v>
      </c>
      <c r="AX360" s="11" t="s">
        <v>73</v>
      </c>
      <c r="AY360" s="213" t="s">
        <v>173</v>
      </c>
    </row>
    <row r="361" spans="2:51" s="12" customFormat="1" ht="11.25">
      <c r="B361" s="214"/>
      <c r="C361" s="215"/>
      <c r="D361" s="205" t="s">
        <v>182</v>
      </c>
      <c r="E361" s="216" t="s">
        <v>1</v>
      </c>
      <c r="F361" s="217" t="s">
        <v>527</v>
      </c>
      <c r="G361" s="215"/>
      <c r="H361" s="218">
        <v>1.43</v>
      </c>
      <c r="I361" s="219"/>
      <c r="J361" s="215"/>
      <c r="K361" s="215"/>
      <c r="L361" s="220"/>
      <c r="M361" s="221"/>
      <c r="N361" s="222"/>
      <c r="O361" s="222"/>
      <c r="P361" s="222"/>
      <c r="Q361" s="222"/>
      <c r="R361" s="222"/>
      <c r="S361" s="222"/>
      <c r="T361" s="223"/>
      <c r="AT361" s="224" t="s">
        <v>182</v>
      </c>
      <c r="AU361" s="224" t="s">
        <v>82</v>
      </c>
      <c r="AV361" s="12" t="s">
        <v>82</v>
      </c>
      <c r="AW361" s="12" t="s">
        <v>32</v>
      </c>
      <c r="AX361" s="12" t="s">
        <v>33</v>
      </c>
      <c r="AY361" s="224" t="s">
        <v>173</v>
      </c>
    </row>
    <row r="362" spans="2:63" s="10" customFormat="1" ht="22.9" customHeight="1">
      <c r="B362" s="176"/>
      <c r="C362" s="177"/>
      <c r="D362" s="178" t="s">
        <v>72</v>
      </c>
      <c r="E362" s="190" t="s">
        <v>209</v>
      </c>
      <c r="F362" s="190" t="s">
        <v>528</v>
      </c>
      <c r="G362" s="177"/>
      <c r="H362" s="177"/>
      <c r="I362" s="180"/>
      <c r="J362" s="191">
        <f>BK362</f>
        <v>0</v>
      </c>
      <c r="K362" s="177"/>
      <c r="L362" s="182"/>
      <c r="M362" s="183"/>
      <c r="N362" s="184"/>
      <c r="O362" s="184"/>
      <c r="P362" s="185">
        <f>SUM(P363:P538)</f>
        <v>0</v>
      </c>
      <c r="Q362" s="184"/>
      <c r="R362" s="185">
        <f>SUM(R363:R538)</f>
        <v>63.022947589999994</v>
      </c>
      <c r="S362" s="184"/>
      <c r="T362" s="186">
        <f>SUM(T363:T538)</f>
        <v>0</v>
      </c>
      <c r="AR362" s="187" t="s">
        <v>33</v>
      </c>
      <c r="AT362" s="188" t="s">
        <v>72</v>
      </c>
      <c r="AU362" s="188" t="s">
        <v>33</v>
      </c>
      <c r="AY362" s="187" t="s">
        <v>173</v>
      </c>
      <c r="BK362" s="189">
        <f>SUM(BK363:BK538)</f>
        <v>0</v>
      </c>
    </row>
    <row r="363" spans="2:65" s="1" customFormat="1" ht="16.5" customHeight="1">
      <c r="B363" s="34"/>
      <c r="C363" s="192" t="s">
        <v>529</v>
      </c>
      <c r="D363" s="192" t="s">
        <v>175</v>
      </c>
      <c r="E363" s="193" t="s">
        <v>530</v>
      </c>
      <c r="F363" s="194" t="s">
        <v>531</v>
      </c>
      <c r="G363" s="195" t="s">
        <v>239</v>
      </c>
      <c r="H363" s="196">
        <v>38.2</v>
      </c>
      <c r="I363" s="197"/>
      <c r="J363" s="198">
        <f>ROUND(I363*H363,2)</f>
        <v>0</v>
      </c>
      <c r="K363" s="194" t="s">
        <v>179</v>
      </c>
      <c r="L363" s="36"/>
      <c r="M363" s="199" t="s">
        <v>1</v>
      </c>
      <c r="N363" s="200" t="s">
        <v>44</v>
      </c>
      <c r="O363" s="60"/>
      <c r="P363" s="201">
        <f>O363*H363</f>
        <v>0</v>
      </c>
      <c r="Q363" s="201">
        <v>0.017</v>
      </c>
      <c r="R363" s="201">
        <f>Q363*H363</f>
        <v>0.6494000000000001</v>
      </c>
      <c r="S363" s="201">
        <v>0</v>
      </c>
      <c r="T363" s="202">
        <f>S363*H363</f>
        <v>0</v>
      </c>
      <c r="AR363" s="16" t="s">
        <v>180</v>
      </c>
      <c r="AT363" s="16" t="s">
        <v>175</v>
      </c>
      <c r="AU363" s="16" t="s">
        <v>82</v>
      </c>
      <c r="AY363" s="16" t="s">
        <v>173</v>
      </c>
      <c r="BE363" s="99">
        <f>IF(N363="základní",J363,0)</f>
        <v>0</v>
      </c>
      <c r="BF363" s="99">
        <f>IF(N363="snížená",J363,0)</f>
        <v>0</v>
      </c>
      <c r="BG363" s="99">
        <f>IF(N363="zákl. přenesená",J363,0)</f>
        <v>0</v>
      </c>
      <c r="BH363" s="99">
        <f>IF(N363="sníž. přenesená",J363,0)</f>
        <v>0</v>
      </c>
      <c r="BI363" s="99">
        <f>IF(N363="nulová",J363,0)</f>
        <v>0</v>
      </c>
      <c r="BJ363" s="16" t="s">
        <v>33</v>
      </c>
      <c r="BK363" s="99">
        <f>ROUND(I363*H363,2)</f>
        <v>0</v>
      </c>
      <c r="BL363" s="16" t="s">
        <v>180</v>
      </c>
      <c r="BM363" s="16" t="s">
        <v>532</v>
      </c>
    </row>
    <row r="364" spans="2:51" s="11" customFormat="1" ht="11.25">
      <c r="B364" s="203"/>
      <c r="C364" s="204"/>
      <c r="D364" s="205" t="s">
        <v>182</v>
      </c>
      <c r="E364" s="206" t="s">
        <v>1</v>
      </c>
      <c r="F364" s="207" t="s">
        <v>349</v>
      </c>
      <c r="G364" s="204"/>
      <c r="H364" s="206" t="s">
        <v>1</v>
      </c>
      <c r="I364" s="208"/>
      <c r="J364" s="204"/>
      <c r="K364" s="204"/>
      <c r="L364" s="209"/>
      <c r="M364" s="210"/>
      <c r="N364" s="211"/>
      <c r="O364" s="211"/>
      <c r="P364" s="211"/>
      <c r="Q364" s="211"/>
      <c r="R364" s="211"/>
      <c r="S364" s="211"/>
      <c r="T364" s="212"/>
      <c r="AT364" s="213" t="s">
        <v>182</v>
      </c>
      <c r="AU364" s="213" t="s">
        <v>82</v>
      </c>
      <c r="AV364" s="11" t="s">
        <v>33</v>
      </c>
      <c r="AW364" s="11" t="s">
        <v>32</v>
      </c>
      <c r="AX364" s="11" t="s">
        <v>73</v>
      </c>
      <c r="AY364" s="213" t="s">
        <v>173</v>
      </c>
    </row>
    <row r="365" spans="2:51" s="11" customFormat="1" ht="11.25">
      <c r="B365" s="203"/>
      <c r="C365" s="204"/>
      <c r="D365" s="205" t="s">
        <v>182</v>
      </c>
      <c r="E365" s="206" t="s">
        <v>1</v>
      </c>
      <c r="F365" s="207" t="s">
        <v>533</v>
      </c>
      <c r="G365" s="204"/>
      <c r="H365" s="206" t="s">
        <v>1</v>
      </c>
      <c r="I365" s="208"/>
      <c r="J365" s="204"/>
      <c r="K365" s="204"/>
      <c r="L365" s="209"/>
      <c r="M365" s="210"/>
      <c r="N365" s="211"/>
      <c r="O365" s="211"/>
      <c r="P365" s="211"/>
      <c r="Q365" s="211"/>
      <c r="R365" s="211"/>
      <c r="S365" s="211"/>
      <c r="T365" s="212"/>
      <c r="AT365" s="213" t="s">
        <v>182</v>
      </c>
      <c r="AU365" s="213" t="s">
        <v>82</v>
      </c>
      <c r="AV365" s="11" t="s">
        <v>33</v>
      </c>
      <c r="AW365" s="11" t="s">
        <v>32</v>
      </c>
      <c r="AX365" s="11" t="s">
        <v>73</v>
      </c>
      <c r="AY365" s="213" t="s">
        <v>173</v>
      </c>
    </row>
    <row r="366" spans="2:51" s="12" customFormat="1" ht="11.25">
      <c r="B366" s="214"/>
      <c r="C366" s="215"/>
      <c r="D366" s="205" t="s">
        <v>182</v>
      </c>
      <c r="E366" s="216" t="s">
        <v>1</v>
      </c>
      <c r="F366" s="217" t="s">
        <v>534</v>
      </c>
      <c r="G366" s="215"/>
      <c r="H366" s="218">
        <v>38.2</v>
      </c>
      <c r="I366" s="219"/>
      <c r="J366" s="215"/>
      <c r="K366" s="215"/>
      <c r="L366" s="220"/>
      <c r="M366" s="221"/>
      <c r="N366" s="222"/>
      <c r="O366" s="222"/>
      <c r="P366" s="222"/>
      <c r="Q366" s="222"/>
      <c r="R366" s="222"/>
      <c r="S366" s="222"/>
      <c r="T366" s="223"/>
      <c r="AT366" s="224" t="s">
        <v>182</v>
      </c>
      <c r="AU366" s="224" t="s">
        <v>82</v>
      </c>
      <c r="AV366" s="12" t="s">
        <v>82</v>
      </c>
      <c r="AW366" s="12" t="s">
        <v>32</v>
      </c>
      <c r="AX366" s="12" t="s">
        <v>33</v>
      </c>
      <c r="AY366" s="224" t="s">
        <v>173</v>
      </c>
    </row>
    <row r="367" spans="2:65" s="1" customFormat="1" ht="16.5" customHeight="1">
      <c r="B367" s="34"/>
      <c r="C367" s="192" t="s">
        <v>535</v>
      </c>
      <c r="D367" s="192" t="s">
        <v>175</v>
      </c>
      <c r="E367" s="193" t="s">
        <v>536</v>
      </c>
      <c r="F367" s="194" t="s">
        <v>537</v>
      </c>
      <c r="G367" s="195" t="s">
        <v>239</v>
      </c>
      <c r="H367" s="196">
        <v>54.57</v>
      </c>
      <c r="I367" s="197"/>
      <c r="J367" s="198">
        <f>ROUND(I367*H367,2)</f>
        <v>0</v>
      </c>
      <c r="K367" s="194" t="s">
        <v>347</v>
      </c>
      <c r="L367" s="36"/>
      <c r="M367" s="199" t="s">
        <v>1</v>
      </c>
      <c r="N367" s="200" t="s">
        <v>44</v>
      </c>
      <c r="O367" s="60"/>
      <c r="P367" s="201">
        <f>O367*H367</f>
        <v>0</v>
      </c>
      <c r="Q367" s="201">
        <v>0.01838</v>
      </c>
      <c r="R367" s="201">
        <f>Q367*H367</f>
        <v>1.0029966000000001</v>
      </c>
      <c r="S367" s="201">
        <v>0</v>
      </c>
      <c r="T367" s="202">
        <f>S367*H367</f>
        <v>0</v>
      </c>
      <c r="AR367" s="16" t="s">
        <v>180</v>
      </c>
      <c r="AT367" s="16" t="s">
        <v>175</v>
      </c>
      <c r="AU367" s="16" t="s">
        <v>82</v>
      </c>
      <c r="AY367" s="16" t="s">
        <v>173</v>
      </c>
      <c r="BE367" s="99">
        <f>IF(N367="základní",J367,0)</f>
        <v>0</v>
      </c>
      <c r="BF367" s="99">
        <f>IF(N367="snížená",J367,0)</f>
        <v>0</v>
      </c>
      <c r="BG367" s="99">
        <f>IF(N367="zákl. přenesená",J367,0)</f>
        <v>0</v>
      </c>
      <c r="BH367" s="99">
        <f>IF(N367="sníž. přenesená",J367,0)</f>
        <v>0</v>
      </c>
      <c r="BI367" s="99">
        <f>IF(N367="nulová",J367,0)</f>
        <v>0</v>
      </c>
      <c r="BJ367" s="16" t="s">
        <v>33</v>
      </c>
      <c r="BK367" s="99">
        <f>ROUND(I367*H367,2)</f>
        <v>0</v>
      </c>
      <c r="BL367" s="16" t="s">
        <v>180</v>
      </c>
      <c r="BM367" s="16" t="s">
        <v>538</v>
      </c>
    </row>
    <row r="368" spans="2:51" s="11" customFormat="1" ht="11.25">
      <c r="B368" s="203"/>
      <c r="C368" s="204"/>
      <c r="D368" s="205" t="s">
        <v>182</v>
      </c>
      <c r="E368" s="206" t="s">
        <v>1</v>
      </c>
      <c r="F368" s="207" t="s">
        <v>414</v>
      </c>
      <c r="G368" s="204"/>
      <c r="H368" s="206" t="s">
        <v>1</v>
      </c>
      <c r="I368" s="208"/>
      <c r="J368" s="204"/>
      <c r="K368" s="204"/>
      <c r="L368" s="209"/>
      <c r="M368" s="210"/>
      <c r="N368" s="211"/>
      <c r="O368" s="211"/>
      <c r="P368" s="211"/>
      <c r="Q368" s="211"/>
      <c r="R368" s="211"/>
      <c r="S368" s="211"/>
      <c r="T368" s="212"/>
      <c r="AT368" s="213" t="s">
        <v>182</v>
      </c>
      <c r="AU368" s="213" t="s">
        <v>82</v>
      </c>
      <c r="AV368" s="11" t="s">
        <v>33</v>
      </c>
      <c r="AW368" s="11" t="s">
        <v>32</v>
      </c>
      <c r="AX368" s="11" t="s">
        <v>73</v>
      </c>
      <c r="AY368" s="213" t="s">
        <v>173</v>
      </c>
    </row>
    <row r="369" spans="2:51" s="11" customFormat="1" ht="11.25">
      <c r="B369" s="203"/>
      <c r="C369" s="204"/>
      <c r="D369" s="205" t="s">
        <v>182</v>
      </c>
      <c r="E369" s="206" t="s">
        <v>1</v>
      </c>
      <c r="F369" s="207" t="s">
        <v>539</v>
      </c>
      <c r="G369" s="204"/>
      <c r="H369" s="206" t="s">
        <v>1</v>
      </c>
      <c r="I369" s="208"/>
      <c r="J369" s="204"/>
      <c r="K369" s="204"/>
      <c r="L369" s="209"/>
      <c r="M369" s="210"/>
      <c r="N369" s="211"/>
      <c r="O369" s="211"/>
      <c r="P369" s="211"/>
      <c r="Q369" s="211"/>
      <c r="R369" s="211"/>
      <c r="S369" s="211"/>
      <c r="T369" s="212"/>
      <c r="AT369" s="213" t="s">
        <v>182</v>
      </c>
      <c r="AU369" s="213" t="s">
        <v>82</v>
      </c>
      <c r="AV369" s="11" t="s">
        <v>33</v>
      </c>
      <c r="AW369" s="11" t="s">
        <v>32</v>
      </c>
      <c r="AX369" s="11" t="s">
        <v>73</v>
      </c>
      <c r="AY369" s="213" t="s">
        <v>173</v>
      </c>
    </row>
    <row r="370" spans="2:51" s="12" customFormat="1" ht="11.25">
      <c r="B370" s="214"/>
      <c r="C370" s="215"/>
      <c r="D370" s="205" t="s">
        <v>182</v>
      </c>
      <c r="E370" s="216" t="s">
        <v>1</v>
      </c>
      <c r="F370" s="217" t="s">
        <v>540</v>
      </c>
      <c r="G370" s="215"/>
      <c r="H370" s="218">
        <v>8.365</v>
      </c>
      <c r="I370" s="219"/>
      <c r="J370" s="215"/>
      <c r="K370" s="215"/>
      <c r="L370" s="220"/>
      <c r="M370" s="221"/>
      <c r="N370" s="222"/>
      <c r="O370" s="222"/>
      <c r="P370" s="222"/>
      <c r="Q370" s="222"/>
      <c r="R370" s="222"/>
      <c r="S370" s="222"/>
      <c r="T370" s="223"/>
      <c r="AT370" s="224" t="s">
        <v>182</v>
      </c>
      <c r="AU370" s="224" t="s">
        <v>82</v>
      </c>
      <c r="AV370" s="12" t="s">
        <v>82</v>
      </c>
      <c r="AW370" s="12" t="s">
        <v>32</v>
      </c>
      <c r="AX370" s="12" t="s">
        <v>73</v>
      </c>
      <c r="AY370" s="224" t="s">
        <v>173</v>
      </c>
    </row>
    <row r="371" spans="2:51" s="12" customFormat="1" ht="11.25">
      <c r="B371" s="214"/>
      <c r="C371" s="215"/>
      <c r="D371" s="205" t="s">
        <v>182</v>
      </c>
      <c r="E371" s="216" t="s">
        <v>1</v>
      </c>
      <c r="F371" s="217" t="s">
        <v>541</v>
      </c>
      <c r="G371" s="215"/>
      <c r="H371" s="218">
        <v>5.319</v>
      </c>
      <c r="I371" s="219"/>
      <c r="J371" s="215"/>
      <c r="K371" s="215"/>
      <c r="L371" s="220"/>
      <c r="M371" s="221"/>
      <c r="N371" s="222"/>
      <c r="O371" s="222"/>
      <c r="P371" s="222"/>
      <c r="Q371" s="222"/>
      <c r="R371" s="222"/>
      <c r="S371" s="222"/>
      <c r="T371" s="223"/>
      <c r="AT371" s="224" t="s">
        <v>182</v>
      </c>
      <c r="AU371" s="224" t="s">
        <v>82</v>
      </c>
      <c r="AV371" s="12" t="s">
        <v>82</v>
      </c>
      <c r="AW371" s="12" t="s">
        <v>32</v>
      </c>
      <c r="AX371" s="12" t="s">
        <v>73</v>
      </c>
      <c r="AY371" s="224" t="s">
        <v>173</v>
      </c>
    </row>
    <row r="372" spans="2:51" s="12" customFormat="1" ht="11.25">
      <c r="B372" s="214"/>
      <c r="C372" s="215"/>
      <c r="D372" s="205" t="s">
        <v>182</v>
      </c>
      <c r="E372" s="216" t="s">
        <v>1</v>
      </c>
      <c r="F372" s="217" t="s">
        <v>542</v>
      </c>
      <c r="G372" s="215"/>
      <c r="H372" s="218">
        <v>14.25</v>
      </c>
      <c r="I372" s="219"/>
      <c r="J372" s="215"/>
      <c r="K372" s="215"/>
      <c r="L372" s="220"/>
      <c r="M372" s="221"/>
      <c r="N372" s="222"/>
      <c r="O372" s="222"/>
      <c r="P372" s="222"/>
      <c r="Q372" s="222"/>
      <c r="R372" s="222"/>
      <c r="S372" s="222"/>
      <c r="T372" s="223"/>
      <c r="AT372" s="224" t="s">
        <v>182</v>
      </c>
      <c r="AU372" s="224" t="s">
        <v>82</v>
      </c>
      <c r="AV372" s="12" t="s">
        <v>82</v>
      </c>
      <c r="AW372" s="12" t="s">
        <v>32</v>
      </c>
      <c r="AX372" s="12" t="s">
        <v>73</v>
      </c>
      <c r="AY372" s="224" t="s">
        <v>173</v>
      </c>
    </row>
    <row r="373" spans="2:51" s="12" customFormat="1" ht="11.25">
      <c r="B373" s="214"/>
      <c r="C373" s="215"/>
      <c r="D373" s="205" t="s">
        <v>182</v>
      </c>
      <c r="E373" s="216" t="s">
        <v>1</v>
      </c>
      <c r="F373" s="217" t="s">
        <v>543</v>
      </c>
      <c r="G373" s="215"/>
      <c r="H373" s="218">
        <v>13.075</v>
      </c>
      <c r="I373" s="219"/>
      <c r="J373" s="215"/>
      <c r="K373" s="215"/>
      <c r="L373" s="220"/>
      <c r="M373" s="221"/>
      <c r="N373" s="222"/>
      <c r="O373" s="222"/>
      <c r="P373" s="222"/>
      <c r="Q373" s="222"/>
      <c r="R373" s="222"/>
      <c r="S373" s="222"/>
      <c r="T373" s="223"/>
      <c r="AT373" s="224" t="s">
        <v>182</v>
      </c>
      <c r="AU373" s="224" t="s">
        <v>82</v>
      </c>
      <c r="AV373" s="12" t="s">
        <v>82</v>
      </c>
      <c r="AW373" s="12" t="s">
        <v>32</v>
      </c>
      <c r="AX373" s="12" t="s">
        <v>73</v>
      </c>
      <c r="AY373" s="224" t="s">
        <v>173</v>
      </c>
    </row>
    <row r="374" spans="2:51" s="12" customFormat="1" ht="11.25">
      <c r="B374" s="214"/>
      <c r="C374" s="215"/>
      <c r="D374" s="205" t="s">
        <v>182</v>
      </c>
      <c r="E374" s="216" t="s">
        <v>1</v>
      </c>
      <c r="F374" s="217" t="s">
        <v>544</v>
      </c>
      <c r="G374" s="215"/>
      <c r="H374" s="218">
        <v>14.313</v>
      </c>
      <c r="I374" s="219"/>
      <c r="J374" s="215"/>
      <c r="K374" s="215"/>
      <c r="L374" s="220"/>
      <c r="M374" s="221"/>
      <c r="N374" s="222"/>
      <c r="O374" s="222"/>
      <c r="P374" s="222"/>
      <c r="Q374" s="222"/>
      <c r="R374" s="222"/>
      <c r="S374" s="222"/>
      <c r="T374" s="223"/>
      <c r="AT374" s="224" t="s">
        <v>182</v>
      </c>
      <c r="AU374" s="224" t="s">
        <v>82</v>
      </c>
      <c r="AV374" s="12" t="s">
        <v>82</v>
      </c>
      <c r="AW374" s="12" t="s">
        <v>32</v>
      </c>
      <c r="AX374" s="12" t="s">
        <v>73</v>
      </c>
      <c r="AY374" s="224" t="s">
        <v>173</v>
      </c>
    </row>
    <row r="375" spans="2:51" s="11" customFormat="1" ht="11.25">
      <c r="B375" s="203"/>
      <c r="C375" s="204"/>
      <c r="D375" s="205" t="s">
        <v>182</v>
      </c>
      <c r="E375" s="206" t="s">
        <v>1</v>
      </c>
      <c r="F375" s="207" t="s">
        <v>545</v>
      </c>
      <c r="G375" s="204"/>
      <c r="H375" s="206" t="s">
        <v>1</v>
      </c>
      <c r="I375" s="208"/>
      <c r="J375" s="204"/>
      <c r="K375" s="204"/>
      <c r="L375" s="209"/>
      <c r="M375" s="210"/>
      <c r="N375" s="211"/>
      <c r="O375" s="211"/>
      <c r="P375" s="211"/>
      <c r="Q375" s="211"/>
      <c r="R375" s="211"/>
      <c r="S375" s="211"/>
      <c r="T375" s="212"/>
      <c r="AT375" s="213" t="s">
        <v>182</v>
      </c>
      <c r="AU375" s="213" t="s">
        <v>82</v>
      </c>
      <c r="AV375" s="11" t="s">
        <v>33</v>
      </c>
      <c r="AW375" s="11" t="s">
        <v>32</v>
      </c>
      <c r="AX375" s="11" t="s">
        <v>73</v>
      </c>
      <c r="AY375" s="213" t="s">
        <v>173</v>
      </c>
    </row>
    <row r="376" spans="2:51" s="12" customFormat="1" ht="11.25">
      <c r="B376" s="214"/>
      <c r="C376" s="215"/>
      <c r="D376" s="205" t="s">
        <v>182</v>
      </c>
      <c r="E376" s="216" t="s">
        <v>1</v>
      </c>
      <c r="F376" s="217" t="s">
        <v>546</v>
      </c>
      <c r="G376" s="215"/>
      <c r="H376" s="218">
        <v>-0.752</v>
      </c>
      <c r="I376" s="219"/>
      <c r="J376" s="215"/>
      <c r="K376" s="215"/>
      <c r="L376" s="220"/>
      <c r="M376" s="221"/>
      <c r="N376" s="222"/>
      <c r="O376" s="222"/>
      <c r="P376" s="222"/>
      <c r="Q376" s="222"/>
      <c r="R376" s="222"/>
      <c r="S376" s="222"/>
      <c r="T376" s="223"/>
      <c r="AT376" s="224" t="s">
        <v>182</v>
      </c>
      <c r="AU376" s="224" t="s">
        <v>82</v>
      </c>
      <c r="AV376" s="12" t="s">
        <v>82</v>
      </c>
      <c r="AW376" s="12" t="s">
        <v>32</v>
      </c>
      <c r="AX376" s="12" t="s">
        <v>73</v>
      </c>
      <c r="AY376" s="224" t="s">
        <v>173</v>
      </c>
    </row>
    <row r="377" spans="2:51" s="13" customFormat="1" ht="11.25">
      <c r="B377" s="225"/>
      <c r="C377" s="226"/>
      <c r="D377" s="205" t="s">
        <v>182</v>
      </c>
      <c r="E377" s="227" t="s">
        <v>1</v>
      </c>
      <c r="F377" s="228" t="s">
        <v>187</v>
      </c>
      <c r="G377" s="226"/>
      <c r="H377" s="229">
        <v>54.57</v>
      </c>
      <c r="I377" s="230"/>
      <c r="J377" s="226"/>
      <c r="K377" s="226"/>
      <c r="L377" s="231"/>
      <c r="M377" s="232"/>
      <c r="N377" s="233"/>
      <c r="O377" s="233"/>
      <c r="P377" s="233"/>
      <c r="Q377" s="233"/>
      <c r="R377" s="233"/>
      <c r="S377" s="233"/>
      <c r="T377" s="234"/>
      <c r="AT377" s="235" t="s">
        <v>182</v>
      </c>
      <c r="AU377" s="235" t="s">
        <v>82</v>
      </c>
      <c r="AV377" s="13" t="s">
        <v>180</v>
      </c>
      <c r="AW377" s="13" t="s">
        <v>32</v>
      </c>
      <c r="AX377" s="13" t="s">
        <v>33</v>
      </c>
      <c r="AY377" s="235" t="s">
        <v>173</v>
      </c>
    </row>
    <row r="378" spans="2:65" s="1" customFormat="1" ht="16.5" customHeight="1">
      <c r="B378" s="34"/>
      <c r="C378" s="192" t="s">
        <v>547</v>
      </c>
      <c r="D378" s="192" t="s">
        <v>175</v>
      </c>
      <c r="E378" s="193" t="s">
        <v>548</v>
      </c>
      <c r="F378" s="194" t="s">
        <v>549</v>
      </c>
      <c r="G378" s="195" t="s">
        <v>239</v>
      </c>
      <c r="H378" s="196">
        <v>126.393</v>
      </c>
      <c r="I378" s="197"/>
      <c r="J378" s="198">
        <f>ROUND(I378*H378,2)</f>
        <v>0</v>
      </c>
      <c r="K378" s="194" t="s">
        <v>179</v>
      </c>
      <c r="L378" s="36"/>
      <c r="M378" s="199" t="s">
        <v>1</v>
      </c>
      <c r="N378" s="200" t="s">
        <v>44</v>
      </c>
      <c r="O378" s="60"/>
      <c r="P378" s="201">
        <f>O378*H378</f>
        <v>0</v>
      </c>
      <c r="Q378" s="201">
        <v>0.00735</v>
      </c>
      <c r="R378" s="201">
        <f>Q378*H378</f>
        <v>0.92898855</v>
      </c>
      <c r="S378" s="201">
        <v>0</v>
      </c>
      <c r="T378" s="202">
        <f>S378*H378</f>
        <v>0</v>
      </c>
      <c r="AR378" s="16" t="s">
        <v>180</v>
      </c>
      <c r="AT378" s="16" t="s">
        <v>175</v>
      </c>
      <c r="AU378" s="16" t="s">
        <v>82</v>
      </c>
      <c r="AY378" s="16" t="s">
        <v>173</v>
      </c>
      <c r="BE378" s="99">
        <f>IF(N378="základní",J378,0)</f>
        <v>0</v>
      </c>
      <c r="BF378" s="99">
        <f>IF(N378="snížená",J378,0)</f>
        <v>0</v>
      </c>
      <c r="BG378" s="99">
        <f>IF(N378="zákl. přenesená",J378,0)</f>
        <v>0</v>
      </c>
      <c r="BH378" s="99">
        <f>IF(N378="sníž. přenesená",J378,0)</f>
        <v>0</v>
      </c>
      <c r="BI378" s="99">
        <f>IF(N378="nulová",J378,0)</f>
        <v>0</v>
      </c>
      <c r="BJ378" s="16" t="s">
        <v>33</v>
      </c>
      <c r="BK378" s="99">
        <f>ROUND(I378*H378,2)</f>
        <v>0</v>
      </c>
      <c r="BL378" s="16" t="s">
        <v>180</v>
      </c>
      <c r="BM378" s="16" t="s">
        <v>550</v>
      </c>
    </row>
    <row r="379" spans="2:51" s="11" customFormat="1" ht="11.25">
      <c r="B379" s="203"/>
      <c r="C379" s="204"/>
      <c r="D379" s="205" t="s">
        <v>182</v>
      </c>
      <c r="E379" s="206" t="s">
        <v>1</v>
      </c>
      <c r="F379" s="207" t="s">
        <v>414</v>
      </c>
      <c r="G379" s="204"/>
      <c r="H379" s="206" t="s">
        <v>1</v>
      </c>
      <c r="I379" s="208"/>
      <c r="J379" s="204"/>
      <c r="K379" s="204"/>
      <c r="L379" s="209"/>
      <c r="M379" s="210"/>
      <c r="N379" s="211"/>
      <c r="O379" s="211"/>
      <c r="P379" s="211"/>
      <c r="Q379" s="211"/>
      <c r="R379" s="211"/>
      <c r="S379" s="211"/>
      <c r="T379" s="212"/>
      <c r="AT379" s="213" t="s">
        <v>182</v>
      </c>
      <c r="AU379" s="213" t="s">
        <v>82</v>
      </c>
      <c r="AV379" s="11" t="s">
        <v>33</v>
      </c>
      <c r="AW379" s="11" t="s">
        <v>32</v>
      </c>
      <c r="AX379" s="11" t="s">
        <v>73</v>
      </c>
      <c r="AY379" s="213" t="s">
        <v>173</v>
      </c>
    </row>
    <row r="380" spans="2:51" s="11" customFormat="1" ht="11.25">
      <c r="B380" s="203"/>
      <c r="C380" s="204"/>
      <c r="D380" s="205" t="s">
        <v>182</v>
      </c>
      <c r="E380" s="206" t="s">
        <v>1</v>
      </c>
      <c r="F380" s="207" t="s">
        <v>539</v>
      </c>
      <c r="G380" s="204"/>
      <c r="H380" s="206" t="s">
        <v>1</v>
      </c>
      <c r="I380" s="208"/>
      <c r="J380" s="204"/>
      <c r="K380" s="204"/>
      <c r="L380" s="209"/>
      <c r="M380" s="210"/>
      <c r="N380" s="211"/>
      <c r="O380" s="211"/>
      <c r="P380" s="211"/>
      <c r="Q380" s="211"/>
      <c r="R380" s="211"/>
      <c r="S380" s="211"/>
      <c r="T380" s="212"/>
      <c r="AT380" s="213" t="s">
        <v>182</v>
      </c>
      <c r="AU380" s="213" t="s">
        <v>82</v>
      </c>
      <c r="AV380" s="11" t="s">
        <v>33</v>
      </c>
      <c r="AW380" s="11" t="s">
        <v>32</v>
      </c>
      <c r="AX380" s="11" t="s">
        <v>73</v>
      </c>
      <c r="AY380" s="213" t="s">
        <v>173</v>
      </c>
    </row>
    <row r="381" spans="2:51" s="12" customFormat="1" ht="11.25">
      <c r="B381" s="214"/>
      <c r="C381" s="215"/>
      <c r="D381" s="205" t="s">
        <v>182</v>
      </c>
      <c r="E381" s="216" t="s">
        <v>1</v>
      </c>
      <c r="F381" s="217" t="s">
        <v>551</v>
      </c>
      <c r="G381" s="215"/>
      <c r="H381" s="218">
        <v>15.535</v>
      </c>
      <c r="I381" s="219"/>
      <c r="J381" s="215"/>
      <c r="K381" s="215"/>
      <c r="L381" s="220"/>
      <c r="M381" s="221"/>
      <c r="N381" s="222"/>
      <c r="O381" s="222"/>
      <c r="P381" s="222"/>
      <c r="Q381" s="222"/>
      <c r="R381" s="222"/>
      <c r="S381" s="222"/>
      <c r="T381" s="223"/>
      <c r="AT381" s="224" t="s">
        <v>182</v>
      </c>
      <c r="AU381" s="224" t="s">
        <v>82</v>
      </c>
      <c r="AV381" s="12" t="s">
        <v>82</v>
      </c>
      <c r="AW381" s="12" t="s">
        <v>32</v>
      </c>
      <c r="AX381" s="12" t="s">
        <v>73</v>
      </c>
      <c r="AY381" s="224" t="s">
        <v>173</v>
      </c>
    </row>
    <row r="382" spans="2:51" s="12" customFormat="1" ht="11.25">
      <c r="B382" s="214"/>
      <c r="C382" s="215"/>
      <c r="D382" s="205" t="s">
        <v>182</v>
      </c>
      <c r="E382" s="216" t="s">
        <v>1</v>
      </c>
      <c r="F382" s="217" t="s">
        <v>552</v>
      </c>
      <c r="G382" s="215"/>
      <c r="H382" s="218">
        <v>13.829</v>
      </c>
      <c r="I382" s="219"/>
      <c r="J382" s="215"/>
      <c r="K382" s="215"/>
      <c r="L382" s="220"/>
      <c r="M382" s="221"/>
      <c r="N382" s="222"/>
      <c r="O382" s="222"/>
      <c r="P382" s="222"/>
      <c r="Q382" s="222"/>
      <c r="R382" s="222"/>
      <c r="S382" s="222"/>
      <c r="T382" s="223"/>
      <c r="AT382" s="224" t="s">
        <v>182</v>
      </c>
      <c r="AU382" s="224" t="s">
        <v>82</v>
      </c>
      <c r="AV382" s="12" t="s">
        <v>82</v>
      </c>
      <c r="AW382" s="12" t="s">
        <v>32</v>
      </c>
      <c r="AX382" s="12" t="s">
        <v>73</v>
      </c>
      <c r="AY382" s="224" t="s">
        <v>173</v>
      </c>
    </row>
    <row r="383" spans="2:51" s="12" customFormat="1" ht="11.25">
      <c r="B383" s="214"/>
      <c r="C383" s="215"/>
      <c r="D383" s="205" t="s">
        <v>182</v>
      </c>
      <c r="E383" s="216" t="s">
        <v>1</v>
      </c>
      <c r="F383" s="217" t="s">
        <v>553</v>
      </c>
      <c r="G383" s="215"/>
      <c r="H383" s="218">
        <v>37.05</v>
      </c>
      <c r="I383" s="219"/>
      <c r="J383" s="215"/>
      <c r="K383" s="215"/>
      <c r="L383" s="220"/>
      <c r="M383" s="221"/>
      <c r="N383" s="222"/>
      <c r="O383" s="222"/>
      <c r="P383" s="222"/>
      <c r="Q383" s="222"/>
      <c r="R383" s="222"/>
      <c r="S383" s="222"/>
      <c r="T383" s="223"/>
      <c r="AT383" s="224" t="s">
        <v>182</v>
      </c>
      <c r="AU383" s="224" t="s">
        <v>82</v>
      </c>
      <c r="AV383" s="12" t="s">
        <v>82</v>
      </c>
      <c r="AW383" s="12" t="s">
        <v>32</v>
      </c>
      <c r="AX383" s="12" t="s">
        <v>73</v>
      </c>
      <c r="AY383" s="224" t="s">
        <v>173</v>
      </c>
    </row>
    <row r="384" spans="2:51" s="12" customFormat="1" ht="11.25">
      <c r="B384" s="214"/>
      <c r="C384" s="215"/>
      <c r="D384" s="205" t="s">
        <v>182</v>
      </c>
      <c r="E384" s="216" t="s">
        <v>1</v>
      </c>
      <c r="F384" s="217" t="s">
        <v>554</v>
      </c>
      <c r="G384" s="215"/>
      <c r="H384" s="218">
        <v>33.995</v>
      </c>
      <c r="I384" s="219"/>
      <c r="J384" s="215"/>
      <c r="K384" s="215"/>
      <c r="L384" s="220"/>
      <c r="M384" s="221"/>
      <c r="N384" s="222"/>
      <c r="O384" s="222"/>
      <c r="P384" s="222"/>
      <c r="Q384" s="222"/>
      <c r="R384" s="222"/>
      <c r="S384" s="222"/>
      <c r="T384" s="223"/>
      <c r="AT384" s="224" t="s">
        <v>182</v>
      </c>
      <c r="AU384" s="224" t="s">
        <v>82</v>
      </c>
      <c r="AV384" s="12" t="s">
        <v>82</v>
      </c>
      <c r="AW384" s="12" t="s">
        <v>32</v>
      </c>
      <c r="AX384" s="12" t="s">
        <v>73</v>
      </c>
      <c r="AY384" s="224" t="s">
        <v>173</v>
      </c>
    </row>
    <row r="385" spans="2:51" s="12" customFormat="1" ht="11.25">
      <c r="B385" s="214"/>
      <c r="C385" s="215"/>
      <c r="D385" s="205" t="s">
        <v>182</v>
      </c>
      <c r="E385" s="216" t="s">
        <v>1</v>
      </c>
      <c r="F385" s="217" t="s">
        <v>555</v>
      </c>
      <c r="G385" s="215"/>
      <c r="H385" s="218">
        <v>37.213</v>
      </c>
      <c r="I385" s="219"/>
      <c r="J385" s="215"/>
      <c r="K385" s="215"/>
      <c r="L385" s="220"/>
      <c r="M385" s="221"/>
      <c r="N385" s="222"/>
      <c r="O385" s="222"/>
      <c r="P385" s="222"/>
      <c r="Q385" s="222"/>
      <c r="R385" s="222"/>
      <c r="S385" s="222"/>
      <c r="T385" s="223"/>
      <c r="AT385" s="224" t="s">
        <v>182</v>
      </c>
      <c r="AU385" s="224" t="s">
        <v>82</v>
      </c>
      <c r="AV385" s="12" t="s">
        <v>82</v>
      </c>
      <c r="AW385" s="12" t="s">
        <v>32</v>
      </c>
      <c r="AX385" s="12" t="s">
        <v>73</v>
      </c>
      <c r="AY385" s="224" t="s">
        <v>173</v>
      </c>
    </row>
    <row r="386" spans="2:51" s="11" customFormat="1" ht="11.25">
      <c r="B386" s="203"/>
      <c r="C386" s="204"/>
      <c r="D386" s="205" t="s">
        <v>182</v>
      </c>
      <c r="E386" s="206" t="s">
        <v>1</v>
      </c>
      <c r="F386" s="207" t="s">
        <v>545</v>
      </c>
      <c r="G386" s="204"/>
      <c r="H386" s="206" t="s">
        <v>1</v>
      </c>
      <c r="I386" s="208"/>
      <c r="J386" s="204"/>
      <c r="K386" s="204"/>
      <c r="L386" s="209"/>
      <c r="M386" s="210"/>
      <c r="N386" s="211"/>
      <c r="O386" s="211"/>
      <c r="P386" s="211"/>
      <c r="Q386" s="211"/>
      <c r="R386" s="211"/>
      <c r="S386" s="211"/>
      <c r="T386" s="212"/>
      <c r="AT386" s="213" t="s">
        <v>182</v>
      </c>
      <c r="AU386" s="213" t="s">
        <v>82</v>
      </c>
      <c r="AV386" s="11" t="s">
        <v>33</v>
      </c>
      <c r="AW386" s="11" t="s">
        <v>32</v>
      </c>
      <c r="AX386" s="11" t="s">
        <v>73</v>
      </c>
      <c r="AY386" s="213" t="s">
        <v>173</v>
      </c>
    </row>
    <row r="387" spans="2:51" s="12" customFormat="1" ht="11.25">
      <c r="B387" s="214"/>
      <c r="C387" s="215"/>
      <c r="D387" s="205" t="s">
        <v>182</v>
      </c>
      <c r="E387" s="216" t="s">
        <v>1</v>
      </c>
      <c r="F387" s="217" t="s">
        <v>556</v>
      </c>
      <c r="G387" s="215"/>
      <c r="H387" s="218">
        <v>-9.456</v>
      </c>
      <c r="I387" s="219"/>
      <c r="J387" s="215"/>
      <c r="K387" s="215"/>
      <c r="L387" s="220"/>
      <c r="M387" s="221"/>
      <c r="N387" s="222"/>
      <c r="O387" s="222"/>
      <c r="P387" s="222"/>
      <c r="Q387" s="222"/>
      <c r="R387" s="222"/>
      <c r="S387" s="222"/>
      <c r="T387" s="223"/>
      <c r="AT387" s="224" t="s">
        <v>182</v>
      </c>
      <c r="AU387" s="224" t="s">
        <v>82</v>
      </c>
      <c r="AV387" s="12" t="s">
        <v>82</v>
      </c>
      <c r="AW387" s="12" t="s">
        <v>32</v>
      </c>
      <c r="AX387" s="12" t="s">
        <v>73</v>
      </c>
      <c r="AY387" s="224" t="s">
        <v>173</v>
      </c>
    </row>
    <row r="388" spans="2:51" s="12" customFormat="1" ht="11.25">
      <c r="B388" s="214"/>
      <c r="C388" s="215"/>
      <c r="D388" s="205" t="s">
        <v>182</v>
      </c>
      <c r="E388" s="216" t="s">
        <v>1</v>
      </c>
      <c r="F388" s="217" t="s">
        <v>557</v>
      </c>
      <c r="G388" s="215"/>
      <c r="H388" s="218">
        <v>-1.773</v>
      </c>
      <c r="I388" s="219"/>
      <c r="J388" s="215"/>
      <c r="K388" s="215"/>
      <c r="L388" s="220"/>
      <c r="M388" s="221"/>
      <c r="N388" s="222"/>
      <c r="O388" s="222"/>
      <c r="P388" s="222"/>
      <c r="Q388" s="222"/>
      <c r="R388" s="222"/>
      <c r="S388" s="222"/>
      <c r="T388" s="223"/>
      <c r="AT388" s="224" t="s">
        <v>182</v>
      </c>
      <c r="AU388" s="224" t="s">
        <v>82</v>
      </c>
      <c r="AV388" s="12" t="s">
        <v>82</v>
      </c>
      <c r="AW388" s="12" t="s">
        <v>32</v>
      </c>
      <c r="AX388" s="12" t="s">
        <v>73</v>
      </c>
      <c r="AY388" s="224" t="s">
        <v>173</v>
      </c>
    </row>
    <row r="389" spans="2:51" s="13" customFormat="1" ht="11.25">
      <c r="B389" s="225"/>
      <c r="C389" s="226"/>
      <c r="D389" s="205" t="s">
        <v>182</v>
      </c>
      <c r="E389" s="227" t="s">
        <v>1</v>
      </c>
      <c r="F389" s="228" t="s">
        <v>187</v>
      </c>
      <c r="G389" s="226"/>
      <c r="H389" s="229">
        <v>126.393</v>
      </c>
      <c r="I389" s="230"/>
      <c r="J389" s="226"/>
      <c r="K389" s="226"/>
      <c r="L389" s="231"/>
      <c r="M389" s="232"/>
      <c r="N389" s="233"/>
      <c r="O389" s="233"/>
      <c r="P389" s="233"/>
      <c r="Q389" s="233"/>
      <c r="R389" s="233"/>
      <c r="S389" s="233"/>
      <c r="T389" s="234"/>
      <c r="AT389" s="235" t="s">
        <v>182</v>
      </c>
      <c r="AU389" s="235" t="s">
        <v>82</v>
      </c>
      <c r="AV389" s="13" t="s">
        <v>180</v>
      </c>
      <c r="AW389" s="13" t="s">
        <v>32</v>
      </c>
      <c r="AX389" s="13" t="s">
        <v>33</v>
      </c>
      <c r="AY389" s="235" t="s">
        <v>173</v>
      </c>
    </row>
    <row r="390" spans="2:65" s="1" customFormat="1" ht="16.5" customHeight="1">
      <c r="B390" s="34"/>
      <c r="C390" s="192" t="s">
        <v>558</v>
      </c>
      <c r="D390" s="192" t="s">
        <v>175</v>
      </c>
      <c r="E390" s="193" t="s">
        <v>559</v>
      </c>
      <c r="F390" s="194" t="s">
        <v>560</v>
      </c>
      <c r="G390" s="195" t="s">
        <v>239</v>
      </c>
      <c r="H390" s="196">
        <v>159.72</v>
      </c>
      <c r="I390" s="197"/>
      <c r="J390" s="198">
        <f>ROUND(I390*H390,2)</f>
        <v>0</v>
      </c>
      <c r="K390" s="194" t="s">
        <v>347</v>
      </c>
      <c r="L390" s="36"/>
      <c r="M390" s="199" t="s">
        <v>1</v>
      </c>
      <c r="N390" s="200" t="s">
        <v>44</v>
      </c>
      <c r="O390" s="60"/>
      <c r="P390" s="201">
        <f>O390*H390</f>
        <v>0</v>
      </c>
      <c r="Q390" s="201">
        <v>0.00656</v>
      </c>
      <c r="R390" s="201">
        <f>Q390*H390</f>
        <v>1.0477632</v>
      </c>
      <c r="S390" s="201">
        <v>0</v>
      </c>
      <c r="T390" s="202">
        <f>S390*H390</f>
        <v>0</v>
      </c>
      <c r="AR390" s="16" t="s">
        <v>180</v>
      </c>
      <c r="AT390" s="16" t="s">
        <v>175</v>
      </c>
      <c r="AU390" s="16" t="s">
        <v>82</v>
      </c>
      <c r="AY390" s="16" t="s">
        <v>173</v>
      </c>
      <c r="BE390" s="99">
        <f>IF(N390="základní",J390,0)</f>
        <v>0</v>
      </c>
      <c r="BF390" s="99">
        <f>IF(N390="snížená",J390,0)</f>
        <v>0</v>
      </c>
      <c r="BG390" s="99">
        <f>IF(N390="zákl. přenesená",J390,0)</f>
        <v>0</v>
      </c>
      <c r="BH390" s="99">
        <f>IF(N390="sníž. přenesená",J390,0)</f>
        <v>0</v>
      </c>
      <c r="BI390" s="99">
        <f>IF(N390="nulová",J390,0)</f>
        <v>0</v>
      </c>
      <c r="BJ390" s="16" t="s">
        <v>33</v>
      </c>
      <c r="BK390" s="99">
        <f>ROUND(I390*H390,2)</f>
        <v>0</v>
      </c>
      <c r="BL390" s="16" t="s">
        <v>180</v>
      </c>
      <c r="BM390" s="16" t="s">
        <v>561</v>
      </c>
    </row>
    <row r="391" spans="2:51" s="11" customFormat="1" ht="11.25">
      <c r="B391" s="203"/>
      <c r="C391" s="204"/>
      <c r="D391" s="205" t="s">
        <v>182</v>
      </c>
      <c r="E391" s="206" t="s">
        <v>1</v>
      </c>
      <c r="F391" s="207" t="s">
        <v>562</v>
      </c>
      <c r="G391" s="204"/>
      <c r="H391" s="206" t="s">
        <v>1</v>
      </c>
      <c r="I391" s="208"/>
      <c r="J391" s="204"/>
      <c r="K391" s="204"/>
      <c r="L391" s="209"/>
      <c r="M391" s="210"/>
      <c r="N391" s="211"/>
      <c r="O391" s="211"/>
      <c r="P391" s="211"/>
      <c r="Q391" s="211"/>
      <c r="R391" s="211"/>
      <c r="S391" s="211"/>
      <c r="T391" s="212"/>
      <c r="AT391" s="213" t="s">
        <v>182</v>
      </c>
      <c r="AU391" s="213" t="s">
        <v>82</v>
      </c>
      <c r="AV391" s="11" t="s">
        <v>33</v>
      </c>
      <c r="AW391" s="11" t="s">
        <v>32</v>
      </c>
      <c r="AX391" s="11" t="s">
        <v>73</v>
      </c>
      <c r="AY391" s="213" t="s">
        <v>173</v>
      </c>
    </row>
    <row r="392" spans="2:51" s="11" customFormat="1" ht="11.25">
      <c r="B392" s="203"/>
      <c r="C392" s="204"/>
      <c r="D392" s="205" t="s">
        <v>182</v>
      </c>
      <c r="E392" s="206" t="s">
        <v>1</v>
      </c>
      <c r="F392" s="207" t="s">
        <v>563</v>
      </c>
      <c r="G392" s="204"/>
      <c r="H392" s="206" t="s">
        <v>1</v>
      </c>
      <c r="I392" s="208"/>
      <c r="J392" s="204"/>
      <c r="K392" s="204"/>
      <c r="L392" s="209"/>
      <c r="M392" s="210"/>
      <c r="N392" s="211"/>
      <c r="O392" s="211"/>
      <c r="P392" s="211"/>
      <c r="Q392" s="211"/>
      <c r="R392" s="211"/>
      <c r="S392" s="211"/>
      <c r="T392" s="212"/>
      <c r="AT392" s="213" t="s">
        <v>182</v>
      </c>
      <c r="AU392" s="213" t="s">
        <v>82</v>
      </c>
      <c r="AV392" s="11" t="s">
        <v>33</v>
      </c>
      <c r="AW392" s="11" t="s">
        <v>32</v>
      </c>
      <c r="AX392" s="11" t="s">
        <v>73</v>
      </c>
      <c r="AY392" s="213" t="s">
        <v>173</v>
      </c>
    </row>
    <row r="393" spans="2:51" s="11" customFormat="1" ht="11.25">
      <c r="B393" s="203"/>
      <c r="C393" s="204"/>
      <c r="D393" s="205" t="s">
        <v>182</v>
      </c>
      <c r="E393" s="206" t="s">
        <v>1</v>
      </c>
      <c r="F393" s="207" t="s">
        <v>564</v>
      </c>
      <c r="G393" s="204"/>
      <c r="H393" s="206" t="s">
        <v>1</v>
      </c>
      <c r="I393" s="208"/>
      <c r="J393" s="204"/>
      <c r="K393" s="204"/>
      <c r="L393" s="209"/>
      <c r="M393" s="210"/>
      <c r="N393" s="211"/>
      <c r="O393" s="211"/>
      <c r="P393" s="211"/>
      <c r="Q393" s="211"/>
      <c r="R393" s="211"/>
      <c r="S393" s="211"/>
      <c r="T393" s="212"/>
      <c r="AT393" s="213" t="s">
        <v>182</v>
      </c>
      <c r="AU393" s="213" t="s">
        <v>82</v>
      </c>
      <c r="AV393" s="11" t="s">
        <v>33</v>
      </c>
      <c r="AW393" s="11" t="s">
        <v>32</v>
      </c>
      <c r="AX393" s="11" t="s">
        <v>73</v>
      </c>
      <c r="AY393" s="213" t="s">
        <v>173</v>
      </c>
    </row>
    <row r="394" spans="2:51" s="12" customFormat="1" ht="11.25">
      <c r="B394" s="214"/>
      <c r="C394" s="215"/>
      <c r="D394" s="205" t="s">
        <v>182</v>
      </c>
      <c r="E394" s="216" t="s">
        <v>1</v>
      </c>
      <c r="F394" s="217" t="s">
        <v>565</v>
      </c>
      <c r="G394" s="215"/>
      <c r="H394" s="218">
        <v>3.815</v>
      </c>
      <c r="I394" s="219"/>
      <c r="J394" s="215"/>
      <c r="K394" s="215"/>
      <c r="L394" s="220"/>
      <c r="M394" s="221"/>
      <c r="N394" s="222"/>
      <c r="O394" s="222"/>
      <c r="P394" s="222"/>
      <c r="Q394" s="222"/>
      <c r="R394" s="222"/>
      <c r="S394" s="222"/>
      <c r="T394" s="223"/>
      <c r="AT394" s="224" t="s">
        <v>182</v>
      </c>
      <c r="AU394" s="224" t="s">
        <v>82</v>
      </c>
      <c r="AV394" s="12" t="s">
        <v>82</v>
      </c>
      <c r="AW394" s="12" t="s">
        <v>32</v>
      </c>
      <c r="AX394" s="12" t="s">
        <v>73</v>
      </c>
      <c r="AY394" s="224" t="s">
        <v>173</v>
      </c>
    </row>
    <row r="395" spans="2:51" s="12" customFormat="1" ht="11.25">
      <c r="B395" s="214"/>
      <c r="C395" s="215"/>
      <c r="D395" s="205" t="s">
        <v>182</v>
      </c>
      <c r="E395" s="216" t="s">
        <v>1</v>
      </c>
      <c r="F395" s="217" t="s">
        <v>566</v>
      </c>
      <c r="G395" s="215"/>
      <c r="H395" s="218">
        <v>4.131</v>
      </c>
      <c r="I395" s="219"/>
      <c r="J395" s="215"/>
      <c r="K395" s="215"/>
      <c r="L395" s="220"/>
      <c r="M395" s="221"/>
      <c r="N395" s="222"/>
      <c r="O395" s="222"/>
      <c r="P395" s="222"/>
      <c r="Q395" s="222"/>
      <c r="R395" s="222"/>
      <c r="S395" s="222"/>
      <c r="T395" s="223"/>
      <c r="AT395" s="224" t="s">
        <v>182</v>
      </c>
      <c r="AU395" s="224" t="s">
        <v>82</v>
      </c>
      <c r="AV395" s="12" t="s">
        <v>82</v>
      </c>
      <c r="AW395" s="12" t="s">
        <v>32</v>
      </c>
      <c r="AX395" s="12" t="s">
        <v>73</v>
      </c>
      <c r="AY395" s="224" t="s">
        <v>173</v>
      </c>
    </row>
    <row r="396" spans="2:51" s="11" customFormat="1" ht="11.25">
      <c r="B396" s="203"/>
      <c r="C396" s="204"/>
      <c r="D396" s="205" t="s">
        <v>182</v>
      </c>
      <c r="E396" s="206" t="s">
        <v>1</v>
      </c>
      <c r="F396" s="207" t="s">
        <v>567</v>
      </c>
      <c r="G396" s="204"/>
      <c r="H396" s="206" t="s">
        <v>1</v>
      </c>
      <c r="I396" s="208"/>
      <c r="J396" s="204"/>
      <c r="K396" s="204"/>
      <c r="L396" s="209"/>
      <c r="M396" s="210"/>
      <c r="N396" s="211"/>
      <c r="O396" s="211"/>
      <c r="P396" s="211"/>
      <c r="Q396" s="211"/>
      <c r="R396" s="211"/>
      <c r="S396" s="211"/>
      <c r="T396" s="212"/>
      <c r="AT396" s="213" t="s">
        <v>182</v>
      </c>
      <c r="AU396" s="213" t="s">
        <v>82</v>
      </c>
      <c r="AV396" s="11" t="s">
        <v>33</v>
      </c>
      <c r="AW396" s="11" t="s">
        <v>32</v>
      </c>
      <c r="AX396" s="11" t="s">
        <v>73</v>
      </c>
      <c r="AY396" s="213" t="s">
        <v>173</v>
      </c>
    </row>
    <row r="397" spans="2:51" s="12" customFormat="1" ht="11.25">
      <c r="B397" s="214"/>
      <c r="C397" s="215"/>
      <c r="D397" s="205" t="s">
        <v>182</v>
      </c>
      <c r="E397" s="216" t="s">
        <v>1</v>
      </c>
      <c r="F397" s="217" t="s">
        <v>568</v>
      </c>
      <c r="G397" s="215"/>
      <c r="H397" s="218">
        <v>1.313</v>
      </c>
      <c r="I397" s="219"/>
      <c r="J397" s="215"/>
      <c r="K397" s="215"/>
      <c r="L397" s="220"/>
      <c r="M397" s="221"/>
      <c r="N397" s="222"/>
      <c r="O397" s="222"/>
      <c r="P397" s="222"/>
      <c r="Q397" s="222"/>
      <c r="R397" s="222"/>
      <c r="S397" s="222"/>
      <c r="T397" s="223"/>
      <c r="AT397" s="224" t="s">
        <v>182</v>
      </c>
      <c r="AU397" s="224" t="s">
        <v>82</v>
      </c>
      <c r="AV397" s="12" t="s">
        <v>82</v>
      </c>
      <c r="AW397" s="12" t="s">
        <v>32</v>
      </c>
      <c r="AX397" s="12" t="s">
        <v>73</v>
      </c>
      <c r="AY397" s="224" t="s">
        <v>173</v>
      </c>
    </row>
    <row r="398" spans="2:51" s="11" customFormat="1" ht="11.25">
      <c r="B398" s="203"/>
      <c r="C398" s="204"/>
      <c r="D398" s="205" t="s">
        <v>182</v>
      </c>
      <c r="E398" s="206" t="s">
        <v>1</v>
      </c>
      <c r="F398" s="207" t="s">
        <v>569</v>
      </c>
      <c r="G398" s="204"/>
      <c r="H398" s="206" t="s">
        <v>1</v>
      </c>
      <c r="I398" s="208"/>
      <c r="J398" s="204"/>
      <c r="K398" s="204"/>
      <c r="L398" s="209"/>
      <c r="M398" s="210"/>
      <c r="N398" s="211"/>
      <c r="O398" s="211"/>
      <c r="P398" s="211"/>
      <c r="Q398" s="211"/>
      <c r="R398" s="211"/>
      <c r="S398" s="211"/>
      <c r="T398" s="212"/>
      <c r="AT398" s="213" t="s">
        <v>182</v>
      </c>
      <c r="AU398" s="213" t="s">
        <v>82</v>
      </c>
      <c r="AV398" s="11" t="s">
        <v>33</v>
      </c>
      <c r="AW398" s="11" t="s">
        <v>32</v>
      </c>
      <c r="AX398" s="11" t="s">
        <v>73</v>
      </c>
      <c r="AY398" s="213" t="s">
        <v>173</v>
      </c>
    </row>
    <row r="399" spans="2:51" s="12" customFormat="1" ht="11.25">
      <c r="B399" s="214"/>
      <c r="C399" s="215"/>
      <c r="D399" s="205" t="s">
        <v>182</v>
      </c>
      <c r="E399" s="216" t="s">
        <v>1</v>
      </c>
      <c r="F399" s="217" t="s">
        <v>570</v>
      </c>
      <c r="G399" s="215"/>
      <c r="H399" s="218">
        <v>4.5</v>
      </c>
      <c r="I399" s="219"/>
      <c r="J399" s="215"/>
      <c r="K399" s="215"/>
      <c r="L399" s="220"/>
      <c r="M399" s="221"/>
      <c r="N399" s="222"/>
      <c r="O399" s="222"/>
      <c r="P399" s="222"/>
      <c r="Q399" s="222"/>
      <c r="R399" s="222"/>
      <c r="S399" s="222"/>
      <c r="T399" s="223"/>
      <c r="AT399" s="224" t="s">
        <v>182</v>
      </c>
      <c r="AU399" s="224" t="s">
        <v>82</v>
      </c>
      <c r="AV399" s="12" t="s">
        <v>82</v>
      </c>
      <c r="AW399" s="12" t="s">
        <v>32</v>
      </c>
      <c r="AX399" s="12" t="s">
        <v>73</v>
      </c>
      <c r="AY399" s="224" t="s">
        <v>173</v>
      </c>
    </row>
    <row r="400" spans="2:51" s="12" customFormat="1" ht="11.25">
      <c r="B400" s="214"/>
      <c r="C400" s="215"/>
      <c r="D400" s="205" t="s">
        <v>182</v>
      </c>
      <c r="E400" s="216" t="s">
        <v>1</v>
      </c>
      <c r="F400" s="217" t="s">
        <v>571</v>
      </c>
      <c r="G400" s="215"/>
      <c r="H400" s="218">
        <v>14.98</v>
      </c>
      <c r="I400" s="219"/>
      <c r="J400" s="215"/>
      <c r="K400" s="215"/>
      <c r="L400" s="220"/>
      <c r="M400" s="221"/>
      <c r="N400" s="222"/>
      <c r="O400" s="222"/>
      <c r="P400" s="222"/>
      <c r="Q400" s="222"/>
      <c r="R400" s="222"/>
      <c r="S400" s="222"/>
      <c r="T400" s="223"/>
      <c r="AT400" s="224" t="s">
        <v>182</v>
      </c>
      <c r="AU400" s="224" t="s">
        <v>82</v>
      </c>
      <c r="AV400" s="12" t="s">
        <v>82</v>
      </c>
      <c r="AW400" s="12" t="s">
        <v>32</v>
      </c>
      <c r="AX400" s="12" t="s">
        <v>73</v>
      </c>
      <c r="AY400" s="224" t="s">
        <v>173</v>
      </c>
    </row>
    <row r="401" spans="2:51" s="12" customFormat="1" ht="11.25">
      <c r="B401" s="214"/>
      <c r="C401" s="215"/>
      <c r="D401" s="205" t="s">
        <v>182</v>
      </c>
      <c r="E401" s="216" t="s">
        <v>1</v>
      </c>
      <c r="F401" s="217" t="s">
        <v>572</v>
      </c>
      <c r="G401" s="215"/>
      <c r="H401" s="218">
        <v>11.213</v>
      </c>
      <c r="I401" s="219"/>
      <c r="J401" s="215"/>
      <c r="K401" s="215"/>
      <c r="L401" s="220"/>
      <c r="M401" s="221"/>
      <c r="N401" s="222"/>
      <c r="O401" s="222"/>
      <c r="P401" s="222"/>
      <c r="Q401" s="222"/>
      <c r="R401" s="222"/>
      <c r="S401" s="222"/>
      <c r="T401" s="223"/>
      <c r="AT401" s="224" t="s">
        <v>182</v>
      </c>
      <c r="AU401" s="224" t="s">
        <v>82</v>
      </c>
      <c r="AV401" s="12" t="s">
        <v>82</v>
      </c>
      <c r="AW401" s="12" t="s">
        <v>32</v>
      </c>
      <c r="AX401" s="12" t="s">
        <v>73</v>
      </c>
      <c r="AY401" s="224" t="s">
        <v>173</v>
      </c>
    </row>
    <row r="402" spans="2:51" s="11" customFormat="1" ht="11.25">
      <c r="B402" s="203"/>
      <c r="C402" s="204"/>
      <c r="D402" s="205" t="s">
        <v>182</v>
      </c>
      <c r="E402" s="206" t="s">
        <v>1</v>
      </c>
      <c r="F402" s="207" t="s">
        <v>390</v>
      </c>
      <c r="G402" s="204"/>
      <c r="H402" s="206" t="s">
        <v>1</v>
      </c>
      <c r="I402" s="208"/>
      <c r="J402" s="204"/>
      <c r="K402" s="204"/>
      <c r="L402" s="209"/>
      <c r="M402" s="210"/>
      <c r="N402" s="211"/>
      <c r="O402" s="211"/>
      <c r="P402" s="211"/>
      <c r="Q402" s="211"/>
      <c r="R402" s="211"/>
      <c r="S402" s="211"/>
      <c r="T402" s="212"/>
      <c r="AT402" s="213" t="s">
        <v>182</v>
      </c>
      <c r="AU402" s="213" t="s">
        <v>82</v>
      </c>
      <c r="AV402" s="11" t="s">
        <v>33</v>
      </c>
      <c r="AW402" s="11" t="s">
        <v>32</v>
      </c>
      <c r="AX402" s="11" t="s">
        <v>73</v>
      </c>
      <c r="AY402" s="213" t="s">
        <v>173</v>
      </c>
    </row>
    <row r="403" spans="2:51" s="12" customFormat="1" ht="11.25">
      <c r="B403" s="214"/>
      <c r="C403" s="215"/>
      <c r="D403" s="205" t="s">
        <v>182</v>
      </c>
      <c r="E403" s="216" t="s">
        <v>1</v>
      </c>
      <c r="F403" s="217" t="s">
        <v>573</v>
      </c>
      <c r="G403" s="215"/>
      <c r="H403" s="218">
        <v>-3.152</v>
      </c>
      <c r="I403" s="219"/>
      <c r="J403" s="215"/>
      <c r="K403" s="215"/>
      <c r="L403" s="220"/>
      <c r="M403" s="221"/>
      <c r="N403" s="222"/>
      <c r="O403" s="222"/>
      <c r="P403" s="222"/>
      <c r="Q403" s="222"/>
      <c r="R403" s="222"/>
      <c r="S403" s="222"/>
      <c r="T403" s="223"/>
      <c r="AT403" s="224" t="s">
        <v>182</v>
      </c>
      <c r="AU403" s="224" t="s">
        <v>82</v>
      </c>
      <c r="AV403" s="12" t="s">
        <v>82</v>
      </c>
      <c r="AW403" s="12" t="s">
        <v>32</v>
      </c>
      <c r="AX403" s="12" t="s">
        <v>73</v>
      </c>
      <c r="AY403" s="224" t="s">
        <v>173</v>
      </c>
    </row>
    <row r="404" spans="2:51" s="14" customFormat="1" ht="11.25">
      <c r="B404" s="246"/>
      <c r="C404" s="247"/>
      <c r="D404" s="205" t="s">
        <v>182</v>
      </c>
      <c r="E404" s="248" t="s">
        <v>1</v>
      </c>
      <c r="F404" s="249" t="s">
        <v>574</v>
      </c>
      <c r="G404" s="247"/>
      <c r="H404" s="250">
        <v>36.8</v>
      </c>
      <c r="I404" s="251"/>
      <c r="J404" s="247"/>
      <c r="K404" s="247"/>
      <c r="L404" s="252"/>
      <c r="M404" s="253"/>
      <c r="N404" s="254"/>
      <c r="O404" s="254"/>
      <c r="P404" s="254"/>
      <c r="Q404" s="254"/>
      <c r="R404" s="254"/>
      <c r="S404" s="254"/>
      <c r="T404" s="255"/>
      <c r="AT404" s="256" t="s">
        <v>182</v>
      </c>
      <c r="AU404" s="256" t="s">
        <v>82</v>
      </c>
      <c r="AV404" s="14" t="s">
        <v>193</v>
      </c>
      <c r="AW404" s="14" t="s">
        <v>32</v>
      </c>
      <c r="AX404" s="14" t="s">
        <v>73</v>
      </c>
      <c r="AY404" s="256" t="s">
        <v>173</v>
      </c>
    </row>
    <row r="405" spans="2:51" s="11" customFormat="1" ht="11.25">
      <c r="B405" s="203"/>
      <c r="C405" s="204"/>
      <c r="D405" s="205" t="s">
        <v>182</v>
      </c>
      <c r="E405" s="206" t="s">
        <v>1</v>
      </c>
      <c r="F405" s="207" t="s">
        <v>575</v>
      </c>
      <c r="G405" s="204"/>
      <c r="H405" s="206" t="s">
        <v>1</v>
      </c>
      <c r="I405" s="208"/>
      <c r="J405" s="204"/>
      <c r="K405" s="204"/>
      <c r="L405" s="209"/>
      <c r="M405" s="210"/>
      <c r="N405" s="211"/>
      <c r="O405" s="211"/>
      <c r="P405" s="211"/>
      <c r="Q405" s="211"/>
      <c r="R405" s="211"/>
      <c r="S405" s="211"/>
      <c r="T405" s="212"/>
      <c r="AT405" s="213" t="s">
        <v>182</v>
      </c>
      <c r="AU405" s="213" t="s">
        <v>82</v>
      </c>
      <c r="AV405" s="11" t="s">
        <v>33</v>
      </c>
      <c r="AW405" s="11" t="s">
        <v>32</v>
      </c>
      <c r="AX405" s="11" t="s">
        <v>73</v>
      </c>
      <c r="AY405" s="213" t="s">
        <v>173</v>
      </c>
    </row>
    <row r="406" spans="2:51" s="12" customFormat="1" ht="11.25">
      <c r="B406" s="214"/>
      <c r="C406" s="215"/>
      <c r="D406" s="205" t="s">
        <v>182</v>
      </c>
      <c r="E406" s="216" t="s">
        <v>1</v>
      </c>
      <c r="F406" s="217" t="s">
        <v>576</v>
      </c>
      <c r="G406" s="215"/>
      <c r="H406" s="218">
        <v>84.76</v>
      </c>
      <c r="I406" s="219"/>
      <c r="J406" s="215"/>
      <c r="K406" s="215"/>
      <c r="L406" s="220"/>
      <c r="M406" s="221"/>
      <c r="N406" s="222"/>
      <c r="O406" s="222"/>
      <c r="P406" s="222"/>
      <c r="Q406" s="222"/>
      <c r="R406" s="222"/>
      <c r="S406" s="222"/>
      <c r="T406" s="223"/>
      <c r="AT406" s="224" t="s">
        <v>182</v>
      </c>
      <c r="AU406" s="224" t="s">
        <v>82</v>
      </c>
      <c r="AV406" s="12" t="s">
        <v>82</v>
      </c>
      <c r="AW406" s="12" t="s">
        <v>32</v>
      </c>
      <c r="AX406" s="12" t="s">
        <v>73</v>
      </c>
      <c r="AY406" s="224" t="s">
        <v>173</v>
      </c>
    </row>
    <row r="407" spans="2:51" s="12" customFormat="1" ht="11.25">
      <c r="B407" s="214"/>
      <c r="C407" s="215"/>
      <c r="D407" s="205" t="s">
        <v>182</v>
      </c>
      <c r="E407" s="216" t="s">
        <v>1</v>
      </c>
      <c r="F407" s="217" t="s">
        <v>577</v>
      </c>
      <c r="G407" s="215"/>
      <c r="H407" s="218">
        <v>44.01</v>
      </c>
      <c r="I407" s="219"/>
      <c r="J407" s="215"/>
      <c r="K407" s="215"/>
      <c r="L407" s="220"/>
      <c r="M407" s="221"/>
      <c r="N407" s="222"/>
      <c r="O407" s="222"/>
      <c r="P407" s="222"/>
      <c r="Q407" s="222"/>
      <c r="R407" s="222"/>
      <c r="S407" s="222"/>
      <c r="T407" s="223"/>
      <c r="AT407" s="224" t="s">
        <v>182</v>
      </c>
      <c r="AU407" s="224" t="s">
        <v>82</v>
      </c>
      <c r="AV407" s="12" t="s">
        <v>82</v>
      </c>
      <c r="AW407" s="12" t="s">
        <v>32</v>
      </c>
      <c r="AX407" s="12" t="s">
        <v>73</v>
      </c>
      <c r="AY407" s="224" t="s">
        <v>173</v>
      </c>
    </row>
    <row r="408" spans="2:51" s="11" customFormat="1" ht="11.25">
      <c r="B408" s="203"/>
      <c r="C408" s="204"/>
      <c r="D408" s="205" t="s">
        <v>182</v>
      </c>
      <c r="E408" s="206" t="s">
        <v>1</v>
      </c>
      <c r="F408" s="207" t="s">
        <v>578</v>
      </c>
      <c r="G408" s="204"/>
      <c r="H408" s="206" t="s">
        <v>1</v>
      </c>
      <c r="I408" s="208"/>
      <c r="J408" s="204"/>
      <c r="K408" s="204"/>
      <c r="L408" s="209"/>
      <c r="M408" s="210"/>
      <c r="N408" s="211"/>
      <c r="O408" s="211"/>
      <c r="P408" s="211"/>
      <c r="Q408" s="211"/>
      <c r="R408" s="211"/>
      <c r="S408" s="211"/>
      <c r="T408" s="212"/>
      <c r="AT408" s="213" t="s">
        <v>182</v>
      </c>
      <c r="AU408" s="213" t="s">
        <v>82</v>
      </c>
      <c r="AV408" s="11" t="s">
        <v>33</v>
      </c>
      <c r="AW408" s="11" t="s">
        <v>32</v>
      </c>
      <c r="AX408" s="11" t="s">
        <v>73</v>
      </c>
      <c r="AY408" s="213" t="s">
        <v>173</v>
      </c>
    </row>
    <row r="409" spans="2:51" s="12" customFormat="1" ht="11.25">
      <c r="B409" s="214"/>
      <c r="C409" s="215"/>
      <c r="D409" s="205" t="s">
        <v>182</v>
      </c>
      <c r="E409" s="216" t="s">
        <v>1</v>
      </c>
      <c r="F409" s="217" t="s">
        <v>579</v>
      </c>
      <c r="G409" s="215"/>
      <c r="H409" s="218">
        <v>-5.85</v>
      </c>
      <c r="I409" s="219"/>
      <c r="J409" s="215"/>
      <c r="K409" s="215"/>
      <c r="L409" s="220"/>
      <c r="M409" s="221"/>
      <c r="N409" s="222"/>
      <c r="O409" s="222"/>
      <c r="P409" s="222"/>
      <c r="Q409" s="222"/>
      <c r="R409" s="222"/>
      <c r="S409" s="222"/>
      <c r="T409" s="223"/>
      <c r="AT409" s="224" t="s">
        <v>182</v>
      </c>
      <c r="AU409" s="224" t="s">
        <v>82</v>
      </c>
      <c r="AV409" s="12" t="s">
        <v>82</v>
      </c>
      <c r="AW409" s="12" t="s">
        <v>32</v>
      </c>
      <c r="AX409" s="12" t="s">
        <v>73</v>
      </c>
      <c r="AY409" s="224" t="s">
        <v>173</v>
      </c>
    </row>
    <row r="410" spans="2:51" s="14" customFormat="1" ht="11.25">
      <c r="B410" s="246"/>
      <c r="C410" s="247"/>
      <c r="D410" s="205" t="s">
        <v>182</v>
      </c>
      <c r="E410" s="248" t="s">
        <v>1</v>
      </c>
      <c r="F410" s="249" t="s">
        <v>580</v>
      </c>
      <c r="G410" s="247"/>
      <c r="H410" s="250">
        <v>122.92</v>
      </c>
      <c r="I410" s="251"/>
      <c r="J410" s="247"/>
      <c r="K410" s="247"/>
      <c r="L410" s="252"/>
      <c r="M410" s="253"/>
      <c r="N410" s="254"/>
      <c r="O410" s="254"/>
      <c r="P410" s="254"/>
      <c r="Q410" s="254"/>
      <c r="R410" s="254"/>
      <c r="S410" s="254"/>
      <c r="T410" s="255"/>
      <c r="AT410" s="256" t="s">
        <v>182</v>
      </c>
      <c r="AU410" s="256" t="s">
        <v>82</v>
      </c>
      <c r="AV410" s="14" t="s">
        <v>193</v>
      </c>
      <c r="AW410" s="14" t="s">
        <v>32</v>
      </c>
      <c r="AX410" s="14" t="s">
        <v>73</v>
      </c>
      <c r="AY410" s="256" t="s">
        <v>173</v>
      </c>
    </row>
    <row r="411" spans="2:51" s="13" customFormat="1" ht="11.25">
      <c r="B411" s="225"/>
      <c r="C411" s="226"/>
      <c r="D411" s="205" t="s">
        <v>182</v>
      </c>
      <c r="E411" s="227" t="s">
        <v>1</v>
      </c>
      <c r="F411" s="228" t="s">
        <v>187</v>
      </c>
      <c r="G411" s="226"/>
      <c r="H411" s="229">
        <v>159.72</v>
      </c>
      <c r="I411" s="230"/>
      <c r="J411" s="226"/>
      <c r="K411" s="226"/>
      <c r="L411" s="231"/>
      <c r="M411" s="232"/>
      <c r="N411" s="233"/>
      <c r="O411" s="233"/>
      <c r="P411" s="233"/>
      <c r="Q411" s="233"/>
      <c r="R411" s="233"/>
      <c r="S411" s="233"/>
      <c r="T411" s="234"/>
      <c r="AT411" s="235" t="s">
        <v>182</v>
      </c>
      <c r="AU411" s="235" t="s">
        <v>82</v>
      </c>
      <c r="AV411" s="13" t="s">
        <v>180</v>
      </c>
      <c r="AW411" s="13" t="s">
        <v>32</v>
      </c>
      <c r="AX411" s="13" t="s">
        <v>33</v>
      </c>
      <c r="AY411" s="235" t="s">
        <v>173</v>
      </c>
    </row>
    <row r="412" spans="2:65" s="1" customFormat="1" ht="16.5" customHeight="1">
      <c r="B412" s="34"/>
      <c r="C412" s="192" t="s">
        <v>581</v>
      </c>
      <c r="D412" s="192" t="s">
        <v>175</v>
      </c>
      <c r="E412" s="193" t="s">
        <v>582</v>
      </c>
      <c r="F412" s="194" t="s">
        <v>583</v>
      </c>
      <c r="G412" s="195" t="s">
        <v>239</v>
      </c>
      <c r="H412" s="196">
        <v>183.85</v>
      </c>
      <c r="I412" s="197"/>
      <c r="J412" s="198">
        <f>ROUND(I412*H412,2)</f>
        <v>0</v>
      </c>
      <c r="K412" s="194" t="s">
        <v>347</v>
      </c>
      <c r="L412" s="36"/>
      <c r="M412" s="199" t="s">
        <v>1</v>
      </c>
      <c r="N412" s="200" t="s">
        <v>44</v>
      </c>
      <c r="O412" s="60"/>
      <c r="P412" s="201">
        <f>O412*H412</f>
        <v>0</v>
      </c>
      <c r="Q412" s="201">
        <v>0.00489</v>
      </c>
      <c r="R412" s="201">
        <f>Q412*H412</f>
        <v>0.8990265000000001</v>
      </c>
      <c r="S412" s="201">
        <v>0</v>
      </c>
      <c r="T412" s="202">
        <f>S412*H412</f>
        <v>0</v>
      </c>
      <c r="AR412" s="16" t="s">
        <v>180</v>
      </c>
      <c r="AT412" s="16" t="s">
        <v>175</v>
      </c>
      <c r="AU412" s="16" t="s">
        <v>82</v>
      </c>
      <c r="AY412" s="16" t="s">
        <v>173</v>
      </c>
      <c r="BE412" s="99">
        <f>IF(N412="základní",J412,0)</f>
        <v>0</v>
      </c>
      <c r="BF412" s="99">
        <f>IF(N412="snížená",J412,0)</f>
        <v>0</v>
      </c>
      <c r="BG412" s="99">
        <f>IF(N412="zákl. přenesená",J412,0)</f>
        <v>0</v>
      </c>
      <c r="BH412" s="99">
        <f>IF(N412="sníž. přenesená",J412,0)</f>
        <v>0</v>
      </c>
      <c r="BI412" s="99">
        <f>IF(N412="nulová",J412,0)</f>
        <v>0</v>
      </c>
      <c r="BJ412" s="16" t="s">
        <v>33</v>
      </c>
      <c r="BK412" s="99">
        <f>ROUND(I412*H412,2)</f>
        <v>0</v>
      </c>
      <c r="BL412" s="16" t="s">
        <v>180</v>
      </c>
      <c r="BM412" s="16" t="s">
        <v>584</v>
      </c>
    </row>
    <row r="413" spans="2:51" s="11" customFormat="1" ht="11.25">
      <c r="B413" s="203"/>
      <c r="C413" s="204"/>
      <c r="D413" s="205" t="s">
        <v>182</v>
      </c>
      <c r="E413" s="206" t="s">
        <v>1</v>
      </c>
      <c r="F413" s="207" t="s">
        <v>562</v>
      </c>
      <c r="G413" s="204"/>
      <c r="H413" s="206" t="s">
        <v>1</v>
      </c>
      <c r="I413" s="208"/>
      <c r="J413" s="204"/>
      <c r="K413" s="204"/>
      <c r="L413" s="209"/>
      <c r="M413" s="210"/>
      <c r="N413" s="211"/>
      <c r="O413" s="211"/>
      <c r="P413" s="211"/>
      <c r="Q413" s="211"/>
      <c r="R413" s="211"/>
      <c r="S413" s="211"/>
      <c r="T413" s="212"/>
      <c r="AT413" s="213" t="s">
        <v>182</v>
      </c>
      <c r="AU413" s="213" t="s">
        <v>82</v>
      </c>
      <c r="AV413" s="11" t="s">
        <v>33</v>
      </c>
      <c r="AW413" s="11" t="s">
        <v>32</v>
      </c>
      <c r="AX413" s="11" t="s">
        <v>73</v>
      </c>
      <c r="AY413" s="213" t="s">
        <v>173</v>
      </c>
    </row>
    <row r="414" spans="2:51" s="11" customFormat="1" ht="11.25">
      <c r="B414" s="203"/>
      <c r="C414" s="204"/>
      <c r="D414" s="205" t="s">
        <v>182</v>
      </c>
      <c r="E414" s="206" t="s">
        <v>1</v>
      </c>
      <c r="F414" s="207" t="s">
        <v>563</v>
      </c>
      <c r="G414" s="204"/>
      <c r="H414" s="206" t="s">
        <v>1</v>
      </c>
      <c r="I414" s="208"/>
      <c r="J414" s="204"/>
      <c r="K414" s="204"/>
      <c r="L414" s="209"/>
      <c r="M414" s="210"/>
      <c r="N414" s="211"/>
      <c r="O414" s="211"/>
      <c r="P414" s="211"/>
      <c r="Q414" s="211"/>
      <c r="R414" s="211"/>
      <c r="S414" s="211"/>
      <c r="T414" s="212"/>
      <c r="AT414" s="213" t="s">
        <v>182</v>
      </c>
      <c r="AU414" s="213" t="s">
        <v>82</v>
      </c>
      <c r="AV414" s="11" t="s">
        <v>33</v>
      </c>
      <c r="AW414" s="11" t="s">
        <v>32</v>
      </c>
      <c r="AX414" s="11" t="s">
        <v>73</v>
      </c>
      <c r="AY414" s="213" t="s">
        <v>173</v>
      </c>
    </row>
    <row r="415" spans="2:51" s="11" customFormat="1" ht="11.25">
      <c r="B415" s="203"/>
      <c r="C415" s="204"/>
      <c r="D415" s="205" t="s">
        <v>182</v>
      </c>
      <c r="E415" s="206" t="s">
        <v>1</v>
      </c>
      <c r="F415" s="207" t="s">
        <v>585</v>
      </c>
      <c r="G415" s="204"/>
      <c r="H415" s="206" t="s">
        <v>1</v>
      </c>
      <c r="I415" s="208"/>
      <c r="J415" s="204"/>
      <c r="K415" s="204"/>
      <c r="L415" s="209"/>
      <c r="M415" s="210"/>
      <c r="N415" s="211"/>
      <c r="O415" s="211"/>
      <c r="P415" s="211"/>
      <c r="Q415" s="211"/>
      <c r="R415" s="211"/>
      <c r="S415" s="211"/>
      <c r="T415" s="212"/>
      <c r="AT415" s="213" t="s">
        <v>182</v>
      </c>
      <c r="AU415" s="213" t="s">
        <v>82</v>
      </c>
      <c r="AV415" s="11" t="s">
        <v>33</v>
      </c>
      <c r="AW415" s="11" t="s">
        <v>32</v>
      </c>
      <c r="AX415" s="11" t="s">
        <v>73</v>
      </c>
      <c r="AY415" s="213" t="s">
        <v>173</v>
      </c>
    </row>
    <row r="416" spans="2:51" s="11" customFormat="1" ht="11.25">
      <c r="B416" s="203"/>
      <c r="C416" s="204"/>
      <c r="D416" s="205" t="s">
        <v>182</v>
      </c>
      <c r="E416" s="206" t="s">
        <v>1</v>
      </c>
      <c r="F416" s="207" t="s">
        <v>586</v>
      </c>
      <c r="G416" s="204"/>
      <c r="H416" s="206" t="s">
        <v>1</v>
      </c>
      <c r="I416" s="208"/>
      <c r="J416" s="204"/>
      <c r="K416" s="204"/>
      <c r="L416" s="209"/>
      <c r="M416" s="210"/>
      <c r="N416" s="211"/>
      <c r="O416" s="211"/>
      <c r="P416" s="211"/>
      <c r="Q416" s="211"/>
      <c r="R416" s="211"/>
      <c r="S416" s="211"/>
      <c r="T416" s="212"/>
      <c r="AT416" s="213" t="s">
        <v>182</v>
      </c>
      <c r="AU416" s="213" t="s">
        <v>82</v>
      </c>
      <c r="AV416" s="11" t="s">
        <v>33</v>
      </c>
      <c r="AW416" s="11" t="s">
        <v>32</v>
      </c>
      <c r="AX416" s="11" t="s">
        <v>73</v>
      </c>
      <c r="AY416" s="213" t="s">
        <v>173</v>
      </c>
    </row>
    <row r="417" spans="2:51" s="12" customFormat="1" ht="11.25">
      <c r="B417" s="214"/>
      <c r="C417" s="215"/>
      <c r="D417" s="205" t="s">
        <v>182</v>
      </c>
      <c r="E417" s="216" t="s">
        <v>1</v>
      </c>
      <c r="F417" s="217" t="s">
        <v>587</v>
      </c>
      <c r="G417" s="215"/>
      <c r="H417" s="218">
        <v>17.826</v>
      </c>
      <c r="I417" s="219"/>
      <c r="J417" s="215"/>
      <c r="K417" s="215"/>
      <c r="L417" s="220"/>
      <c r="M417" s="221"/>
      <c r="N417" s="222"/>
      <c r="O417" s="222"/>
      <c r="P417" s="222"/>
      <c r="Q417" s="222"/>
      <c r="R417" s="222"/>
      <c r="S417" s="222"/>
      <c r="T417" s="223"/>
      <c r="AT417" s="224" t="s">
        <v>182</v>
      </c>
      <c r="AU417" s="224" t="s">
        <v>82</v>
      </c>
      <c r="AV417" s="12" t="s">
        <v>82</v>
      </c>
      <c r="AW417" s="12" t="s">
        <v>32</v>
      </c>
      <c r="AX417" s="12" t="s">
        <v>73</v>
      </c>
      <c r="AY417" s="224" t="s">
        <v>173</v>
      </c>
    </row>
    <row r="418" spans="2:51" s="11" customFormat="1" ht="11.25">
      <c r="B418" s="203"/>
      <c r="C418" s="204"/>
      <c r="D418" s="205" t="s">
        <v>182</v>
      </c>
      <c r="E418" s="206" t="s">
        <v>1</v>
      </c>
      <c r="F418" s="207" t="s">
        <v>567</v>
      </c>
      <c r="G418" s="204"/>
      <c r="H418" s="206" t="s">
        <v>1</v>
      </c>
      <c r="I418" s="208"/>
      <c r="J418" s="204"/>
      <c r="K418" s="204"/>
      <c r="L418" s="209"/>
      <c r="M418" s="210"/>
      <c r="N418" s="211"/>
      <c r="O418" s="211"/>
      <c r="P418" s="211"/>
      <c r="Q418" s="211"/>
      <c r="R418" s="211"/>
      <c r="S418" s="211"/>
      <c r="T418" s="212"/>
      <c r="AT418" s="213" t="s">
        <v>182</v>
      </c>
      <c r="AU418" s="213" t="s">
        <v>82</v>
      </c>
      <c r="AV418" s="11" t="s">
        <v>33</v>
      </c>
      <c r="AW418" s="11" t="s">
        <v>32</v>
      </c>
      <c r="AX418" s="11" t="s">
        <v>73</v>
      </c>
      <c r="AY418" s="213" t="s">
        <v>173</v>
      </c>
    </row>
    <row r="419" spans="2:51" s="12" customFormat="1" ht="11.25">
      <c r="B419" s="214"/>
      <c r="C419" s="215"/>
      <c r="D419" s="205" t="s">
        <v>182</v>
      </c>
      <c r="E419" s="216" t="s">
        <v>1</v>
      </c>
      <c r="F419" s="217" t="s">
        <v>588</v>
      </c>
      <c r="G419" s="215"/>
      <c r="H419" s="218">
        <v>11.813</v>
      </c>
      <c r="I419" s="219"/>
      <c r="J419" s="215"/>
      <c r="K419" s="215"/>
      <c r="L419" s="220"/>
      <c r="M419" s="221"/>
      <c r="N419" s="222"/>
      <c r="O419" s="222"/>
      <c r="P419" s="222"/>
      <c r="Q419" s="222"/>
      <c r="R419" s="222"/>
      <c r="S419" s="222"/>
      <c r="T419" s="223"/>
      <c r="AT419" s="224" t="s">
        <v>182</v>
      </c>
      <c r="AU419" s="224" t="s">
        <v>82</v>
      </c>
      <c r="AV419" s="12" t="s">
        <v>82</v>
      </c>
      <c r="AW419" s="12" t="s">
        <v>32</v>
      </c>
      <c r="AX419" s="12" t="s">
        <v>73</v>
      </c>
      <c r="AY419" s="224" t="s">
        <v>173</v>
      </c>
    </row>
    <row r="420" spans="2:51" s="11" customFormat="1" ht="11.25">
      <c r="B420" s="203"/>
      <c r="C420" s="204"/>
      <c r="D420" s="205" t="s">
        <v>182</v>
      </c>
      <c r="E420" s="206" t="s">
        <v>1</v>
      </c>
      <c r="F420" s="207" t="s">
        <v>589</v>
      </c>
      <c r="G420" s="204"/>
      <c r="H420" s="206" t="s">
        <v>1</v>
      </c>
      <c r="I420" s="208"/>
      <c r="J420" s="204"/>
      <c r="K420" s="204"/>
      <c r="L420" s="209"/>
      <c r="M420" s="210"/>
      <c r="N420" s="211"/>
      <c r="O420" s="211"/>
      <c r="P420" s="211"/>
      <c r="Q420" s="211"/>
      <c r="R420" s="211"/>
      <c r="S420" s="211"/>
      <c r="T420" s="212"/>
      <c r="AT420" s="213" t="s">
        <v>182</v>
      </c>
      <c r="AU420" s="213" t="s">
        <v>82</v>
      </c>
      <c r="AV420" s="11" t="s">
        <v>33</v>
      </c>
      <c r="AW420" s="11" t="s">
        <v>32</v>
      </c>
      <c r="AX420" s="11" t="s">
        <v>73</v>
      </c>
      <c r="AY420" s="213" t="s">
        <v>173</v>
      </c>
    </row>
    <row r="421" spans="2:51" s="12" customFormat="1" ht="11.25">
      <c r="B421" s="214"/>
      <c r="C421" s="215"/>
      <c r="D421" s="205" t="s">
        <v>182</v>
      </c>
      <c r="E421" s="216" t="s">
        <v>1</v>
      </c>
      <c r="F421" s="217" t="s">
        <v>590</v>
      </c>
      <c r="G421" s="215"/>
      <c r="H421" s="218">
        <v>3.75</v>
      </c>
      <c r="I421" s="219"/>
      <c r="J421" s="215"/>
      <c r="K421" s="215"/>
      <c r="L421" s="220"/>
      <c r="M421" s="221"/>
      <c r="N421" s="222"/>
      <c r="O421" s="222"/>
      <c r="P421" s="222"/>
      <c r="Q421" s="222"/>
      <c r="R421" s="222"/>
      <c r="S421" s="222"/>
      <c r="T421" s="223"/>
      <c r="AT421" s="224" t="s">
        <v>182</v>
      </c>
      <c r="AU421" s="224" t="s">
        <v>82</v>
      </c>
      <c r="AV421" s="12" t="s">
        <v>82</v>
      </c>
      <c r="AW421" s="12" t="s">
        <v>32</v>
      </c>
      <c r="AX421" s="12" t="s">
        <v>73</v>
      </c>
      <c r="AY421" s="224" t="s">
        <v>173</v>
      </c>
    </row>
    <row r="422" spans="2:51" s="11" customFormat="1" ht="11.25">
      <c r="B422" s="203"/>
      <c r="C422" s="204"/>
      <c r="D422" s="205" t="s">
        <v>182</v>
      </c>
      <c r="E422" s="206" t="s">
        <v>1</v>
      </c>
      <c r="F422" s="207" t="s">
        <v>569</v>
      </c>
      <c r="G422" s="204"/>
      <c r="H422" s="206" t="s">
        <v>1</v>
      </c>
      <c r="I422" s="208"/>
      <c r="J422" s="204"/>
      <c r="K422" s="204"/>
      <c r="L422" s="209"/>
      <c r="M422" s="210"/>
      <c r="N422" s="211"/>
      <c r="O422" s="211"/>
      <c r="P422" s="211"/>
      <c r="Q422" s="211"/>
      <c r="R422" s="211"/>
      <c r="S422" s="211"/>
      <c r="T422" s="212"/>
      <c r="AT422" s="213" t="s">
        <v>182</v>
      </c>
      <c r="AU422" s="213" t="s">
        <v>82</v>
      </c>
      <c r="AV422" s="11" t="s">
        <v>33</v>
      </c>
      <c r="AW422" s="11" t="s">
        <v>32</v>
      </c>
      <c r="AX422" s="11" t="s">
        <v>73</v>
      </c>
      <c r="AY422" s="213" t="s">
        <v>173</v>
      </c>
    </row>
    <row r="423" spans="2:51" s="12" customFormat="1" ht="11.25">
      <c r="B423" s="214"/>
      <c r="C423" s="215"/>
      <c r="D423" s="205" t="s">
        <v>182</v>
      </c>
      <c r="E423" s="216" t="s">
        <v>1</v>
      </c>
      <c r="F423" s="217" t="s">
        <v>570</v>
      </c>
      <c r="G423" s="215"/>
      <c r="H423" s="218">
        <v>4.5</v>
      </c>
      <c r="I423" s="219"/>
      <c r="J423" s="215"/>
      <c r="K423" s="215"/>
      <c r="L423" s="220"/>
      <c r="M423" s="221"/>
      <c r="N423" s="222"/>
      <c r="O423" s="222"/>
      <c r="P423" s="222"/>
      <c r="Q423" s="222"/>
      <c r="R423" s="222"/>
      <c r="S423" s="222"/>
      <c r="T423" s="223"/>
      <c r="AT423" s="224" t="s">
        <v>182</v>
      </c>
      <c r="AU423" s="224" t="s">
        <v>82</v>
      </c>
      <c r="AV423" s="12" t="s">
        <v>82</v>
      </c>
      <c r="AW423" s="12" t="s">
        <v>32</v>
      </c>
      <c r="AX423" s="12" t="s">
        <v>73</v>
      </c>
      <c r="AY423" s="224" t="s">
        <v>173</v>
      </c>
    </row>
    <row r="424" spans="2:51" s="12" customFormat="1" ht="11.25">
      <c r="B424" s="214"/>
      <c r="C424" s="215"/>
      <c r="D424" s="205" t="s">
        <v>182</v>
      </c>
      <c r="E424" s="216" t="s">
        <v>1</v>
      </c>
      <c r="F424" s="217" t="s">
        <v>571</v>
      </c>
      <c r="G424" s="215"/>
      <c r="H424" s="218">
        <v>14.98</v>
      </c>
      <c r="I424" s="219"/>
      <c r="J424" s="215"/>
      <c r="K424" s="215"/>
      <c r="L424" s="220"/>
      <c r="M424" s="221"/>
      <c r="N424" s="222"/>
      <c r="O424" s="222"/>
      <c r="P424" s="222"/>
      <c r="Q424" s="222"/>
      <c r="R424" s="222"/>
      <c r="S424" s="222"/>
      <c r="T424" s="223"/>
      <c r="AT424" s="224" t="s">
        <v>182</v>
      </c>
      <c r="AU424" s="224" t="s">
        <v>82</v>
      </c>
      <c r="AV424" s="12" t="s">
        <v>82</v>
      </c>
      <c r="AW424" s="12" t="s">
        <v>32</v>
      </c>
      <c r="AX424" s="12" t="s">
        <v>73</v>
      </c>
      <c r="AY424" s="224" t="s">
        <v>173</v>
      </c>
    </row>
    <row r="425" spans="2:51" s="12" customFormat="1" ht="11.25">
      <c r="B425" s="214"/>
      <c r="C425" s="215"/>
      <c r="D425" s="205" t="s">
        <v>182</v>
      </c>
      <c r="E425" s="216" t="s">
        <v>1</v>
      </c>
      <c r="F425" s="217" t="s">
        <v>572</v>
      </c>
      <c r="G425" s="215"/>
      <c r="H425" s="218">
        <v>11.213</v>
      </c>
      <c r="I425" s="219"/>
      <c r="J425" s="215"/>
      <c r="K425" s="215"/>
      <c r="L425" s="220"/>
      <c r="M425" s="221"/>
      <c r="N425" s="222"/>
      <c r="O425" s="222"/>
      <c r="P425" s="222"/>
      <c r="Q425" s="222"/>
      <c r="R425" s="222"/>
      <c r="S425" s="222"/>
      <c r="T425" s="223"/>
      <c r="AT425" s="224" t="s">
        <v>182</v>
      </c>
      <c r="AU425" s="224" t="s">
        <v>82</v>
      </c>
      <c r="AV425" s="12" t="s">
        <v>82</v>
      </c>
      <c r="AW425" s="12" t="s">
        <v>32</v>
      </c>
      <c r="AX425" s="12" t="s">
        <v>73</v>
      </c>
      <c r="AY425" s="224" t="s">
        <v>173</v>
      </c>
    </row>
    <row r="426" spans="2:51" s="11" customFormat="1" ht="11.25">
      <c r="B426" s="203"/>
      <c r="C426" s="204"/>
      <c r="D426" s="205" t="s">
        <v>182</v>
      </c>
      <c r="E426" s="206" t="s">
        <v>1</v>
      </c>
      <c r="F426" s="207" t="s">
        <v>390</v>
      </c>
      <c r="G426" s="204"/>
      <c r="H426" s="206" t="s">
        <v>1</v>
      </c>
      <c r="I426" s="208"/>
      <c r="J426" s="204"/>
      <c r="K426" s="204"/>
      <c r="L426" s="209"/>
      <c r="M426" s="210"/>
      <c r="N426" s="211"/>
      <c r="O426" s="211"/>
      <c r="P426" s="211"/>
      <c r="Q426" s="211"/>
      <c r="R426" s="211"/>
      <c r="S426" s="211"/>
      <c r="T426" s="212"/>
      <c r="AT426" s="213" t="s">
        <v>182</v>
      </c>
      <c r="AU426" s="213" t="s">
        <v>82</v>
      </c>
      <c r="AV426" s="11" t="s">
        <v>33</v>
      </c>
      <c r="AW426" s="11" t="s">
        <v>32</v>
      </c>
      <c r="AX426" s="11" t="s">
        <v>73</v>
      </c>
      <c r="AY426" s="213" t="s">
        <v>173</v>
      </c>
    </row>
    <row r="427" spans="2:51" s="12" customFormat="1" ht="11.25">
      <c r="B427" s="214"/>
      <c r="C427" s="215"/>
      <c r="D427" s="205" t="s">
        <v>182</v>
      </c>
      <c r="E427" s="216" t="s">
        <v>1</v>
      </c>
      <c r="F427" s="217" t="s">
        <v>573</v>
      </c>
      <c r="G427" s="215"/>
      <c r="H427" s="218">
        <v>-3.152</v>
      </c>
      <c r="I427" s="219"/>
      <c r="J427" s="215"/>
      <c r="K427" s="215"/>
      <c r="L427" s="220"/>
      <c r="M427" s="221"/>
      <c r="N427" s="222"/>
      <c r="O427" s="222"/>
      <c r="P427" s="222"/>
      <c r="Q427" s="222"/>
      <c r="R427" s="222"/>
      <c r="S427" s="222"/>
      <c r="T427" s="223"/>
      <c r="AT427" s="224" t="s">
        <v>182</v>
      </c>
      <c r="AU427" s="224" t="s">
        <v>82</v>
      </c>
      <c r="AV427" s="12" t="s">
        <v>82</v>
      </c>
      <c r="AW427" s="12" t="s">
        <v>32</v>
      </c>
      <c r="AX427" s="12" t="s">
        <v>73</v>
      </c>
      <c r="AY427" s="224" t="s">
        <v>173</v>
      </c>
    </row>
    <row r="428" spans="2:51" s="14" customFormat="1" ht="11.25">
      <c r="B428" s="246"/>
      <c r="C428" s="247"/>
      <c r="D428" s="205" t="s">
        <v>182</v>
      </c>
      <c r="E428" s="248" t="s">
        <v>1</v>
      </c>
      <c r="F428" s="249" t="s">
        <v>574</v>
      </c>
      <c r="G428" s="247"/>
      <c r="H428" s="250">
        <v>60.93</v>
      </c>
      <c r="I428" s="251"/>
      <c r="J428" s="247"/>
      <c r="K428" s="247"/>
      <c r="L428" s="252"/>
      <c r="M428" s="253"/>
      <c r="N428" s="254"/>
      <c r="O428" s="254"/>
      <c r="P428" s="254"/>
      <c r="Q428" s="254"/>
      <c r="R428" s="254"/>
      <c r="S428" s="254"/>
      <c r="T428" s="255"/>
      <c r="AT428" s="256" t="s">
        <v>182</v>
      </c>
      <c r="AU428" s="256" t="s">
        <v>82</v>
      </c>
      <c r="AV428" s="14" t="s">
        <v>193</v>
      </c>
      <c r="AW428" s="14" t="s">
        <v>32</v>
      </c>
      <c r="AX428" s="14" t="s">
        <v>73</v>
      </c>
      <c r="AY428" s="256" t="s">
        <v>173</v>
      </c>
    </row>
    <row r="429" spans="2:51" s="11" customFormat="1" ht="11.25">
      <c r="B429" s="203"/>
      <c r="C429" s="204"/>
      <c r="D429" s="205" t="s">
        <v>182</v>
      </c>
      <c r="E429" s="206" t="s">
        <v>1</v>
      </c>
      <c r="F429" s="207" t="s">
        <v>575</v>
      </c>
      <c r="G429" s="204"/>
      <c r="H429" s="206" t="s">
        <v>1</v>
      </c>
      <c r="I429" s="208"/>
      <c r="J429" s="204"/>
      <c r="K429" s="204"/>
      <c r="L429" s="209"/>
      <c r="M429" s="210"/>
      <c r="N429" s="211"/>
      <c r="O429" s="211"/>
      <c r="P429" s="211"/>
      <c r="Q429" s="211"/>
      <c r="R429" s="211"/>
      <c r="S429" s="211"/>
      <c r="T429" s="212"/>
      <c r="AT429" s="213" t="s">
        <v>182</v>
      </c>
      <c r="AU429" s="213" t="s">
        <v>82</v>
      </c>
      <c r="AV429" s="11" t="s">
        <v>33</v>
      </c>
      <c r="AW429" s="11" t="s">
        <v>32</v>
      </c>
      <c r="AX429" s="11" t="s">
        <v>73</v>
      </c>
      <c r="AY429" s="213" t="s">
        <v>173</v>
      </c>
    </row>
    <row r="430" spans="2:51" s="12" customFormat="1" ht="11.25">
      <c r="B430" s="214"/>
      <c r="C430" s="215"/>
      <c r="D430" s="205" t="s">
        <v>182</v>
      </c>
      <c r="E430" s="216" t="s">
        <v>1</v>
      </c>
      <c r="F430" s="217" t="s">
        <v>576</v>
      </c>
      <c r="G430" s="215"/>
      <c r="H430" s="218">
        <v>84.76</v>
      </c>
      <c r="I430" s="219"/>
      <c r="J430" s="215"/>
      <c r="K430" s="215"/>
      <c r="L430" s="220"/>
      <c r="M430" s="221"/>
      <c r="N430" s="222"/>
      <c r="O430" s="222"/>
      <c r="P430" s="222"/>
      <c r="Q430" s="222"/>
      <c r="R430" s="222"/>
      <c r="S430" s="222"/>
      <c r="T430" s="223"/>
      <c r="AT430" s="224" t="s">
        <v>182</v>
      </c>
      <c r="AU430" s="224" t="s">
        <v>82</v>
      </c>
      <c r="AV430" s="12" t="s">
        <v>82</v>
      </c>
      <c r="AW430" s="12" t="s">
        <v>32</v>
      </c>
      <c r="AX430" s="12" t="s">
        <v>73</v>
      </c>
      <c r="AY430" s="224" t="s">
        <v>173</v>
      </c>
    </row>
    <row r="431" spans="2:51" s="12" customFormat="1" ht="11.25">
      <c r="B431" s="214"/>
      <c r="C431" s="215"/>
      <c r="D431" s="205" t="s">
        <v>182</v>
      </c>
      <c r="E431" s="216" t="s">
        <v>1</v>
      </c>
      <c r="F431" s="217" t="s">
        <v>577</v>
      </c>
      <c r="G431" s="215"/>
      <c r="H431" s="218">
        <v>44.01</v>
      </c>
      <c r="I431" s="219"/>
      <c r="J431" s="215"/>
      <c r="K431" s="215"/>
      <c r="L431" s="220"/>
      <c r="M431" s="221"/>
      <c r="N431" s="222"/>
      <c r="O431" s="222"/>
      <c r="P431" s="222"/>
      <c r="Q431" s="222"/>
      <c r="R431" s="222"/>
      <c r="S431" s="222"/>
      <c r="T431" s="223"/>
      <c r="AT431" s="224" t="s">
        <v>182</v>
      </c>
      <c r="AU431" s="224" t="s">
        <v>82</v>
      </c>
      <c r="AV431" s="12" t="s">
        <v>82</v>
      </c>
      <c r="AW431" s="12" t="s">
        <v>32</v>
      </c>
      <c r="AX431" s="12" t="s">
        <v>73</v>
      </c>
      <c r="AY431" s="224" t="s">
        <v>173</v>
      </c>
    </row>
    <row r="432" spans="2:51" s="11" customFormat="1" ht="11.25">
      <c r="B432" s="203"/>
      <c r="C432" s="204"/>
      <c r="D432" s="205" t="s">
        <v>182</v>
      </c>
      <c r="E432" s="206" t="s">
        <v>1</v>
      </c>
      <c r="F432" s="207" t="s">
        <v>578</v>
      </c>
      <c r="G432" s="204"/>
      <c r="H432" s="206" t="s">
        <v>1</v>
      </c>
      <c r="I432" s="208"/>
      <c r="J432" s="204"/>
      <c r="K432" s="204"/>
      <c r="L432" s="209"/>
      <c r="M432" s="210"/>
      <c r="N432" s="211"/>
      <c r="O432" s="211"/>
      <c r="P432" s="211"/>
      <c r="Q432" s="211"/>
      <c r="R432" s="211"/>
      <c r="S432" s="211"/>
      <c r="T432" s="212"/>
      <c r="AT432" s="213" t="s">
        <v>182</v>
      </c>
      <c r="AU432" s="213" t="s">
        <v>82</v>
      </c>
      <c r="AV432" s="11" t="s">
        <v>33</v>
      </c>
      <c r="AW432" s="11" t="s">
        <v>32</v>
      </c>
      <c r="AX432" s="11" t="s">
        <v>73</v>
      </c>
      <c r="AY432" s="213" t="s">
        <v>173</v>
      </c>
    </row>
    <row r="433" spans="2:51" s="12" customFormat="1" ht="11.25">
      <c r="B433" s="214"/>
      <c r="C433" s="215"/>
      <c r="D433" s="205" t="s">
        <v>182</v>
      </c>
      <c r="E433" s="216" t="s">
        <v>1</v>
      </c>
      <c r="F433" s="217" t="s">
        <v>579</v>
      </c>
      <c r="G433" s="215"/>
      <c r="H433" s="218">
        <v>-5.85</v>
      </c>
      <c r="I433" s="219"/>
      <c r="J433" s="215"/>
      <c r="K433" s="215"/>
      <c r="L433" s="220"/>
      <c r="M433" s="221"/>
      <c r="N433" s="222"/>
      <c r="O433" s="222"/>
      <c r="P433" s="222"/>
      <c r="Q433" s="222"/>
      <c r="R433" s="222"/>
      <c r="S433" s="222"/>
      <c r="T433" s="223"/>
      <c r="AT433" s="224" t="s">
        <v>182</v>
      </c>
      <c r="AU433" s="224" t="s">
        <v>82</v>
      </c>
      <c r="AV433" s="12" t="s">
        <v>82</v>
      </c>
      <c r="AW433" s="12" t="s">
        <v>32</v>
      </c>
      <c r="AX433" s="12" t="s">
        <v>73</v>
      </c>
      <c r="AY433" s="224" t="s">
        <v>173</v>
      </c>
    </row>
    <row r="434" spans="2:51" s="14" customFormat="1" ht="11.25">
      <c r="B434" s="246"/>
      <c r="C434" s="247"/>
      <c r="D434" s="205" t="s">
        <v>182</v>
      </c>
      <c r="E434" s="248" t="s">
        <v>1</v>
      </c>
      <c r="F434" s="249" t="s">
        <v>580</v>
      </c>
      <c r="G434" s="247"/>
      <c r="H434" s="250">
        <v>122.92</v>
      </c>
      <c r="I434" s="251"/>
      <c r="J434" s="247"/>
      <c r="K434" s="247"/>
      <c r="L434" s="252"/>
      <c r="M434" s="253"/>
      <c r="N434" s="254"/>
      <c r="O434" s="254"/>
      <c r="P434" s="254"/>
      <c r="Q434" s="254"/>
      <c r="R434" s="254"/>
      <c r="S434" s="254"/>
      <c r="T434" s="255"/>
      <c r="AT434" s="256" t="s">
        <v>182</v>
      </c>
      <c r="AU434" s="256" t="s">
        <v>82</v>
      </c>
      <c r="AV434" s="14" t="s">
        <v>193</v>
      </c>
      <c r="AW434" s="14" t="s">
        <v>32</v>
      </c>
      <c r="AX434" s="14" t="s">
        <v>73</v>
      </c>
      <c r="AY434" s="256" t="s">
        <v>173</v>
      </c>
    </row>
    <row r="435" spans="2:51" s="13" customFormat="1" ht="11.25">
      <c r="B435" s="225"/>
      <c r="C435" s="226"/>
      <c r="D435" s="205" t="s">
        <v>182</v>
      </c>
      <c r="E435" s="227" t="s">
        <v>1</v>
      </c>
      <c r="F435" s="228" t="s">
        <v>187</v>
      </c>
      <c r="G435" s="226"/>
      <c r="H435" s="229">
        <v>183.85</v>
      </c>
      <c r="I435" s="230"/>
      <c r="J435" s="226"/>
      <c r="K435" s="226"/>
      <c r="L435" s="231"/>
      <c r="M435" s="232"/>
      <c r="N435" s="233"/>
      <c r="O435" s="233"/>
      <c r="P435" s="233"/>
      <c r="Q435" s="233"/>
      <c r="R435" s="233"/>
      <c r="S435" s="233"/>
      <c r="T435" s="234"/>
      <c r="AT435" s="235" t="s">
        <v>182</v>
      </c>
      <c r="AU435" s="235" t="s">
        <v>82</v>
      </c>
      <c r="AV435" s="13" t="s">
        <v>180</v>
      </c>
      <c r="AW435" s="13" t="s">
        <v>32</v>
      </c>
      <c r="AX435" s="13" t="s">
        <v>33</v>
      </c>
      <c r="AY435" s="235" t="s">
        <v>173</v>
      </c>
    </row>
    <row r="436" spans="2:65" s="1" customFormat="1" ht="16.5" customHeight="1">
      <c r="B436" s="34"/>
      <c r="C436" s="192" t="s">
        <v>591</v>
      </c>
      <c r="D436" s="192" t="s">
        <v>175</v>
      </c>
      <c r="E436" s="193" t="s">
        <v>592</v>
      </c>
      <c r="F436" s="194" t="s">
        <v>593</v>
      </c>
      <c r="G436" s="195" t="s">
        <v>342</v>
      </c>
      <c r="H436" s="196">
        <v>4</v>
      </c>
      <c r="I436" s="197"/>
      <c r="J436" s="198">
        <f>ROUND(I436*H436,2)</f>
        <v>0</v>
      </c>
      <c r="K436" s="194" t="s">
        <v>347</v>
      </c>
      <c r="L436" s="36"/>
      <c r="M436" s="199" t="s">
        <v>1</v>
      </c>
      <c r="N436" s="200" t="s">
        <v>44</v>
      </c>
      <c r="O436" s="60"/>
      <c r="P436" s="201">
        <f>O436*H436</f>
        <v>0</v>
      </c>
      <c r="Q436" s="201">
        <v>0.1575</v>
      </c>
      <c r="R436" s="201">
        <f>Q436*H436</f>
        <v>0.63</v>
      </c>
      <c r="S436" s="201">
        <v>0</v>
      </c>
      <c r="T436" s="202">
        <f>S436*H436</f>
        <v>0</v>
      </c>
      <c r="AR436" s="16" t="s">
        <v>180</v>
      </c>
      <c r="AT436" s="16" t="s">
        <v>175</v>
      </c>
      <c r="AU436" s="16" t="s">
        <v>82</v>
      </c>
      <c r="AY436" s="16" t="s">
        <v>173</v>
      </c>
      <c r="BE436" s="99">
        <f>IF(N436="základní",J436,0)</f>
        <v>0</v>
      </c>
      <c r="BF436" s="99">
        <f>IF(N436="snížená",J436,0)</f>
        <v>0</v>
      </c>
      <c r="BG436" s="99">
        <f>IF(N436="zákl. přenesená",J436,0)</f>
        <v>0</v>
      </c>
      <c r="BH436" s="99">
        <f>IF(N436="sníž. přenesená",J436,0)</f>
        <v>0</v>
      </c>
      <c r="BI436" s="99">
        <f>IF(N436="nulová",J436,0)</f>
        <v>0</v>
      </c>
      <c r="BJ436" s="16" t="s">
        <v>33</v>
      </c>
      <c r="BK436" s="99">
        <f>ROUND(I436*H436,2)</f>
        <v>0</v>
      </c>
      <c r="BL436" s="16" t="s">
        <v>180</v>
      </c>
      <c r="BM436" s="16" t="s">
        <v>594</v>
      </c>
    </row>
    <row r="437" spans="2:51" s="11" customFormat="1" ht="11.25">
      <c r="B437" s="203"/>
      <c r="C437" s="204"/>
      <c r="D437" s="205" t="s">
        <v>182</v>
      </c>
      <c r="E437" s="206" t="s">
        <v>1</v>
      </c>
      <c r="F437" s="207" t="s">
        <v>595</v>
      </c>
      <c r="G437" s="204"/>
      <c r="H437" s="206" t="s">
        <v>1</v>
      </c>
      <c r="I437" s="208"/>
      <c r="J437" s="204"/>
      <c r="K437" s="204"/>
      <c r="L437" s="209"/>
      <c r="M437" s="210"/>
      <c r="N437" s="211"/>
      <c r="O437" s="211"/>
      <c r="P437" s="211"/>
      <c r="Q437" s="211"/>
      <c r="R437" s="211"/>
      <c r="S437" s="211"/>
      <c r="T437" s="212"/>
      <c r="AT437" s="213" t="s">
        <v>182</v>
      </c>
      <c r="AU437" s="213" t="s">
        <v>82</v>
      </c>
      <c r="AV437" s="11" t="s">
        <v>33</v>
      </c>
      <c r="AW437" s="11" t="s">
        <v>32</v>
      </c>
      <c r="AX437" s="11" t="s">
        <v>73</v>
      </c>
      <c r="AY437" s="213" t="s">
        <v>173</v>
      </c>
    </row>
    <row r="438" spans="2:51" s="12" customFormat="1" ht="11.25">
      <c r="B438" s="214"/>
      <c r="C438" s="215"/>
      <c r="D438" s="205" t="s">
        <v>182</v>
      </c>
      <c r="E438" s="216" t="s">
        <v>1</v>
      </c>
      <c r="F438" s="217" t="s">
        <v>596</v>
      </c>
      <c r="G438" s="215"/>
      <c r="H438" s="218">
        <v>2</v>
      </c>
      <c r="I438" s="219"/>
      <c r="J438" s="215"/>
      <c r="K438" s="215"/>
      <c r="L438" s="220"/>
      <c r="M438" s="221"/>
      <c r="N438" s="222"/>
      <c r="O438" s="222"/>
      <c r="P438" s="222"/>
      <c r="Q438" s="222"/>
      <c r="R438" s="222"/>
      <c r="S438" s="222"/>
      <c r="T438" s="223"/>
      <c r="AT438" s="224" t="s">
        <v>182</v>
      </c>
      <c r="AU438" s="224" t="s">
        <v>82</v>
      </c>
      <c r="AV438" s="12" t="s">
        <v>82</v>
      </c>
      <c r="AW438" s="12" t="s">
        <v>32</v>
      </c>
      <c r="AX438" s="12" t="s">
        <v>73</v>
      </c>
      <c r="AY438" s="224" t="s">
        <v>173</v>
      </c>
    </row>
    <row r="439" spans="2:51" s="11" customFormat="1" ht="11.25">
      <c r="B439" s="203"/>
      <c r="C439" s="204"/>
      <c r="D439" s="205" t="s">
        <v>182</v>
      </c>
      <c r="E439" s="206" t="s">
        <v>1</v>
      </c>
      <c r="F439" s="207" t="s">
        <v>414</v>
      </c>
      <c r="G439" s="204"/>
      <c r="H439" s="206" t="s">
        <v>1</v>
      </c>
      <c r="I439" s="208"/>
      <c r="J439" s="204"/>
      <c r="K439" s="204"/>
      <c r="L439" s="209"/>
      <c r="M439" s="210"/>
      <c r="N439" s="211"/>
      <c r="O439" s="211"/>
      <c r="P439" s="211"/>
      <c r="Q439" s="211"/>
      <c r="R439" s="211"/>
      <c r="S439" s="211"/>
      <c r="T439" s="212"/>
      <c r="AT439" s="213" t="s">
        <v>182</v>
      </c>
      <c r="AU439" s="213" t="s">
        <v>82</v>
      </c>
      <c r="AV439" s="11" t="s">
        <v>33</v>
      </c>
      <c r="AW439" s="11" t="s">
        <v>32</v>
      </c>
      <c r="AX439" s="11" t="s">
        <v>73</v>
      </c>
      <c r="AY439" s="213" t="s">
        <v>173</v>
      </c>
    </row>
    <row r="440" spans="2:51" s="11" customFormat="1" ht="11.25">
      <c r="B440" s="203"/>
      <c r="C440" s="204"/>
      <c r="D440" s="205" t="s">
        <v>182</v>
      </c>
      <c r="E440" s="206" t="s">
        <v>1</v>
      </c>
      <c r="F440" s="207" t="s">
        <v>575</v>
      </c>
      <c r="G440" s="204"/>
      <c r="H440" s="206" t="s">
        <v>1</v>
      </c>
      <c r="I440" s="208"/>
      <c r="J440" s="204"/>
      <c r="K440" s="204"/>
      <c r="L440" s="209"/>
      <c r="M440" s="210"/>
      <c r="N440" s="211"/>
      <c r="O440" s="211"/>
      <c r="P440" s="211"/>
      <c r="Q440" s="211"/>
      <c r="R440" s="211"/>
      <c r="S440" s="211"/>
      <c r="T440" s="212"/>
      <c r="AT440" s="213" t="s">
        <v>182</v>
      </c>
      <c r="AU440" s="213" t="s">
        <v>82</v>
      </c>
      <c r="AV440" s="11" t="s">
        <v>33</v>
      </c>
      <c r="AW440" s="11" t="s">
        <v>32</v>
      </c>
      <c r="AX440" s="11" t="s">
        <v>73</v>
      </c>
      <c r="AY440" s="213" t="s">
        <v>173</v>
      </c>
    </row>
    <row r="441" spans="2:51" s="12" customFormat="1" ht="11.25">
      <c r="B441" s="214"/>
      <c r="C441" s="215"/>
      <c r="D441" s="205" t="s">
        <v>182</v>
      </c>
      <c r="E441" s="216" t="s">
        <v>1</v>
      </c>
      <c r="F441" s="217" t="s">
        <v>597</v>
      </c>
      <c r="G441" s="215"/>
      <c r="H441" s="218">
        <v>2</v>
      </c>
      <c r="I441" s="219"/>
      <c r="J441" s="215"/>
      <c r="K441" s="215"/>
      <c r="L441" s="220"/>
      <c r="M441" s="221"/>
      <c r="N441" s="222"/>
      <c r="O441" s="222"/>
      <c r="P441" s="222"/>
      <c r="Q441" s="222"/>
      <c r="R441" s="222"/>
      <c r="S441" s="222"/>
      <c r="T441" s="223"/>
      <c r="AT441" s="224" t="s">
        <v>182</v>
      </c>
      <c r="AU441" s="224" t="s">
        <v>82</v>
      </c>
      <c r="AV441" s="12" t="s">
        <v>82</v>
      </c>
      <c r="AW441" s="12" t="s">
        <v>32</v>
      </c>
      <c r="AX441" s="12" t="s">
        <v>73</v>
      </c>
      <c r="AY441" s="224" t="s">
        <v>173</v>
      </c>
    </row>
    <row r="442" spans="2:51" s="13" customFormat="1" ht="11.25">
      <c r="B442" s="225"/>
      <c r="C442" s="226"/>
      <c r="D442" s="205" t="s">
        <v>182</v>
      </c>
      <c r="E442" s="227" t="s">
        <v>1</v>
      </c>
      <c r="F442" s="228" t="s">
        <v>187</v>
      </c>
      <c r="G442" s="226"/>
      <c r="H442" s="229">
        <v>4</v>
      </c>
      <c r="I442" s="230"/>
      <c r="J442" s="226"/>
      <c r="K442" s="226"/>
      <c r="L442" s="231"/>
      <c r="M442" s="232"/>
      <c r="N442" s="233"/>
      <c r="O442" s="233"/>
      <c r="P442" s="233"/>
      <c r="Q442" s="233"/>
      <c r="R442" s="233"/>
      <c r="S442" s="233"/>
      <c r="T442" s="234"/>
      <c r="AT442" s="235" t="s">
        <v>182</v>
      </c>
      <c r="AU442" s="235" t="s">
        <v>82</v>
      </c>
      <c r="AV442" s="13" t="s">
        <v>180</v>
      </c>
      <c r="AW442" s="13" t="s">
        <v>32</v>
      </c>
      <c r="AX442" s="13" t="s">
        <v>33</v>
      </c>
      <c r="AY442" s="235" t="s">
        <v>173</v>
      </c>
    </row>
    <row r="443" spans="2:65" s="1" customFormat="1" ht="16.5" customHeight="1">
      <c r="B443" s="34"/>
      <c r="C443" s="192" t="s">
        <v>598</v>
      </c>
      <c r="D443" s="192" t="s">
        <v>175</v>
      </c>
      <c r="E443" s="193" t="s">
        <v>599</v>
      </c>
      <c r="F443" s="194" t="s">
        <v>600</v>
      </c>
      <c r="G443" s="195" t="s">
        <v>239</v>
      </c>
      <c r="H443" s="196">
        <v>31.98</v>
      </c>
      <c r="I443" s="197"/>
      <c r="J443" s="198">
        <f>ROUND(I443*H443,2)</f>
        <v>0</v>
      </c>
      <c r="K443" s="194" t="s">
        <v>347</v>
      </c>
      <c r="L443" s="36"/>
      <c r="M443" s="199" t="s">
        <v>1</v>
      </c>
      <c r="N443" s="200" t="s">
        <v>44</v>
      </c>
      <c r="O443" s="60"/>
      <c r="P443" s="201">
        <f>O443*H443</f>
        <v>0</v>
      </c>
      <c r="Q443" s="201">
        <v>0.03358</v>
      </c>
      <c r="R443" s="201">
        <f>Q443*H443</f>
        <v>1.0738884</v>
      </c>
      <c r="S443" s="201">
        <v>0</v>
      </c>
      <c r="T443" s="202">
        <f>S443*H443</f>
        <v>0</v>
      </c>
      <c r="AR443" s="16" t="s">
        <v>180</v>
      </c>
      <c r="AT443" s="16" t="s">
        <v>175</v>
      </c>
      <c r="AU443" s="16" t="s">
        <v>82</v>
      </c>
      <c r="AY443" s="16" t="s">
        <v>173</v>
      </c>
      <c r="BE443" s="99">
        <f>IF(N443="základní",J443,0)</f>
        <v>0</v>
      </c>
      <c r="BF443" s="99">
        <f>IF(N443="snížená",J443,0)</f>
        <v>0</v>
      </c>
      <c r="BG443" s="99">
        <f>IF(N443="zákl. přenesená",J443,0)</f>
        <v>0</v>
      </c>
      <c r="BH443" s="99">
        <f>IF(N443="sníž. přenesená",J443,0)</f>
        <v>0</v>
      </c>
      <c r="BI443" s="99">
        <f>IF(N443="nulová",J443,0)</f>
        <v>0</v>
      </c>
      <c r="BJ443" s="16" t="s">
        <v>33</v>
      </c>
      <c r="BK443" s="99">
        <f>ROUND(I443*H443,2)</f>
        <v>0</v>
      </c>
      <c r="BL443" s="16" t="s">
        <v>180</v>
      </c>
      <c r="BM443" s="16" t="s">
        <v>601</v>
      </c>
    </row>
    <row r="444" spans="2:51" s="11" customFormat="1" ht="11.25">
      <c r="B444" s="203"/>
      <c r="C444" s="204"/>
      <c r="D444" s="205" t="s">
        <v>182</v>
      </c>
      <c r="E444" s="206" t="s">
        <v>1</v>
      </c>
      <c r="F444" s="207" t="s">
        <v>414</v>
      </c>
      <c r="G444" s="204"/>
      <c r="H444" s="206" t="s">
        <v>1</v>
      </c>
      <c r="I444" s="208"/>
      <c r="J444" s="204"/>
      <c r="K444" s="204"/>
      <c r="L444" s="209"/>
      <c r="M444" s="210"/>
      <c r="N444" s="211"/>
      <c r="O444" s="211"/>
      <c r="P444" s="211"/>
      <c r="Q444" s="211"/>
      <c r="R444" s="211"/>
      <c r="S444" s="211"/>
      <c r="T444" s="212"/>
      <c r="AT444" s="213" t="s">
        <v>182</v>
      </c>
      <c r="AU444" s="213" t="s">
        <v>82</v>
      </c>
      <c r="AV444" s="11" t="s">
        <v>33</v>
      </c>
      <c r="AW444" s="11" t="s">
        <v>32</v>
      </c>
      <c r="AX444" s="11" t="s">
        <v>73</v>
      </c>
      <c r="AY444" s="213" t="s">
        <v>173</v>
      </c>
    </row>
    <row r="445" spans="2:51" s="11" customFormat="1" ht="11.25">
      <c r="B445" s="203"/>
      <c r="C445" s="204"/>
      <c r="D445" s="205" t="s">
        <v>182</v>
      </c>
      <c r="E445" s="206" t="s">
        <v>1</v>
      </c>
      <c r="F445" s="207" t="s">
        <v>539</v>
      </c>
      <c r="G445" s="204"/>
      <c r="H445" s="206" t="s">
        <v>1</v>
      </c>
      <c r="I445" s="208"/>
      <c r="J445" s="204"/>
      <c r="K445" s="204"/>
      <c r="L445" s="209"/>
      <c r="M445" s="210"/>
      <c r="N445" s="211"/>
      <c r="O445" s="211"/>
      <c r="P445" s="211"/>
      <c r="Q445" s="211"/>
      <c r="R445" s="211"/>
      <c r="S445" s="211"/>
      <c r="T445" s="212"/>
      <c r="AT445" s="213" t="s">
        <v>182</v>
      </c>
      <c r="AU445" s="213" t="s">
        <v>82</v>
      </c>
      <c r="AV445" s="11" t="s">
        <v>33</v>
      </c>
      <c r="AW445" s="11" t="s">
        <v>32</v>
      </c>
      <c r="AX445" s="11" t="s">
        <v>73</v>
      </c>
      <c r="AY445" s="213" t="s">
        <v>173</v>
      </c>
    </row>
    <row r="446" spans="2:51" s="12" customFormat="1" ht="11.25">
      <c r="B446" s="214"/>
      <c r="C446" s="215"/>
      <c r="D446" s="205" t="s">
        <v>182</v>
      </c>
      <c r="E446" s="216" t="s">
        <v>1</v>
      </c>
      <c r="F446" s="217" t="s">
        <v>602</v>
      </c>
      <c r="G446" s="215"/>
      <c r="H446" s="218">
        <v>3.6</v>
      </c>
      <c r="I446" s="219"/>
      <c r="J446" s="215"/>
      <c r="K446" s="215"/>
      <c r="L446" s="220"/>
      <c r="M446" s="221"/>
      <c r="N446" s="222"/>
      <c r="O446" s="222"/>
      <c r="P446" s="222"/>
      <c r="Q446" s="222"/>
      <c r="R446" s="222"/>
      <c r="S446" s="222"/>
      <c r="T446" s="223"/>
      <c r="AT446" s="224" t="s">
        <v>182</v>
      </c>
      <c r="AU446" s="224" t="s">
        <v>82</v>
      </c>
      <c r="AV446" s="12" t="s">
        <v>82</v>
      </c>
      <c r="AW446" s="12" t="s">
        <v>32</v>
      </c>
      <c r="AX446" s="12" t="s">
        <v>73</v>
      </c>
      <c r="AY446" s="224" t="s">
        <v>173</v>
      </c>
    </row>
    <row r="447" spans="2:51" s="12" customFormat="1" ht="11.25">
      <c r="B447" s="214"/>
      <c r="C447" s="215"/>
      <c r="D447" s="205" t="s">
        <v>182</v>
      </c>
      <c r="E447" s="216" t="s">
        <v>1</v>
      </c>
      <c r="F447" s="217" t="s">
        <v>603</v>
      </c>
      <c r="G447" s="215"/>
      <c r="H447" s="218">
        <v>1.83</v>
      </c>
      <c r="I447" s="219"/>
      <c r="J447" s="215"/>
      <c r="K447" s="215"/>
      <c r="L447" s="220"/>
      <c r="M447" s="221"/>
      <c r="N447" s="222"/>
      <c r="O447" s="222"/>
      <c r="P447" s="222"/>
      <c r="Q447" s="222"/>
      <c r="R447" s="222"/>
      <c r="S447" s="222"/>
      <c r="T447" s="223"/>
      <c r="AT447" s="224" t="s">
        <v>182</v>
      </c>
      <c r="AU447" s="224" t="s">
        <v>82</v>
      </c>
      <c r="AV447" s="12" t="s">
        <v>82</v>
      </c>
      <c r="AW447" s="12" t="s">
        <v>32</v>
      </c>
      <c r="AX447" s="12" t="s">
        <v>73</v>
      </c>
      <c r="AY447" s="224" t="s">
        <v>173</v>
      </c>
    </row>
    <row r="448" spans="2:51" s="11" customFormat="1" ht="11.25">
      <c r="B448" s="203"/>
      <c r="C448" s="204"/>
      <c r="D448" s="205" t="s">
        <v>182</v>
      </c>
      <c r="E448" s="206" t="s">
        <v>1</v>
      </c>
      <c r="F448" s="207" t="s">
        <v>604</v>
      </c>
      <c r="G448" s="204"/>
      <c r="H448" s="206" t="s">
        <v>1</v>
      </c>
      <c r="I448" s="208"/>
      <c r="J448" s="204"/>
      <c r="K448" s="204"/>
      <c r="L448" s="209"/>
      <c r="M448" s="210"/>
      <c r="N448" s="211"/>
      <c r="O448" s="211"/>
      <c r="P448" s="211"/>
      <c r="Q448" s="211"/>
      <c r="R448" s="211"/>
      <c r="S448" s="211"/>
      <c r="T448" s="212"/>
      <c r="AT448" s="213" t="s">
        <v>182</v>
      </c>
      <c r="AU448" s="213" t="s">
        <v>82</v>
      </c>
      <c r="AV448" s="11" t="s">
        <v>33</v>
      </c>
      <c r="AW448" s="11" t="s">
        <v>32</v>
      </c>
      <c r="AX448" s="11" t="s">
        <v>73</v>
      </c>
      <c r="AY448" s="213" t="s">
        <v>173</v>
      </c>
    </row>
    <row r="449" spans="2:51" s="12" customFormat="1" ht="11.25">
      <c r="B449" s="214"/>
      <c r="C449" s="215"/>
      <c r="D449" s="205" t="s">
        <v>182</v>
      </c>
      <c r="E449" s="216" t="s">
        <v>1</v>
      </c>
      <c r="F449" s="217" t="s">
        <v>605</v>
      </c>
      <c r="G449" s="215"/>
      <c r="H449" s="218">
        <v>15</v>
      </c>
      <c r="I449" s="219"/>
      <c r="J449" s="215"/>
      <c r="K449" s="215"/>
      <c r="L449" s="220"/>
      <c r="M449" s="221"/>
      <c r="N449" s="222"/>
      <c r="O449" s="222"/>
      <c r="P449" s="222"/>
      <c r="Q449" s="222"/>
      <c r="R449" s="222"/>
      <c r="S449" s="222"/>
      <c r="T449" s="223"/>
      <c r="AT449" s="224" t="s">
        <v>182</v>
      </c>
      <c r="AU449" s="224" t="s">
        <v>82</v>
      </c>
      <c r="AV449" s="12" t="s">
        <v>82</v>
      </c>
      <c r="AW449" s="12" t="s">
        <v>32</v>
      </c>
      <c r="AX449" s="12" t="s">
        <v>73</v>
      </c>
      <c r="AY449" s="224" t="s">
        <v>173</v>
      </c>
    </row>
    <row r="450" spans="2:51" s="11" customFormat="1" ht="11.25">
      <c r="B450" s="203"/>
      <c r="C450" s="204"/>
      <c r="D450" s="205" t="s">
        <v>182</v>
      </c>
      <c r="E450" s="206" t="s">
        <v>1</v>
      </c>
      <c r="F450" s="207" t="s">
        <v>575</v>
      </c>
      <c r="G450" s="204"/>
      <c r="H450" s="206" t="s">
        <v>1</v>
      </c>
      <c r="I450" s="208"/>
      <c r="J450" s="204"/>
      <c r="K450" s="204"/>
      <c r="L450" s="209"/>
      <c r="M450" s="210"/>
      <c r="N450" s="211"/>
      <c r="O450" s="211"/>
      <c r="P450" s="211"/>
      <c r="Q450" s="211"/>
      <c r="R450" s="211"/>
      <c r="S450" s="211"/>
      <c r="T450" s="212"/>
      <c r="AT450" s="213" t="s">
        <v>182</v>
      </c>
      <c r="AU450" s="213" t="s">
        <v>82</v>
      </c>
      <c r="AV450" s="11" t="s">
        <v>33</v>
      </c>
      <c r="AW450" s="11" t="s">
        <v>32</v>
      </c>
      <c r="AX450" s="11" t="s">
        <v>73</v>
      </c>
      <c r="AY450" s="213" t="s">
        <v>173</v>
      </c>
    </row>
    <row r="451" spans="2:51" s="11" customFormat="1" ht="11.25">
      <c r="B451" s="203"/>
      <c r="C451" s="204"/>
      <c r="D451" s="205" t="s">
        <v>182</v>
      </c>
      <c r="E451" s="206" t="s">
        <v>1</v>
      </c>
      <c r="F451" s="207" t="s">
        <v>606</v>
      </c>
      <c r="G451" s="204"/>
      <c r="H451" s="206" t="s">
        <v>1</v>
      </c>
      <c r="I451" s="208"/>
      <c r="J451" s="204"/>
      <c r="K451" s="204"/>
      <c r="L451" s="209"/>
      <c r="M451" s="210"/>
      <c r="N451" s="211"/>
      <c r="O451" s="211"/>
      <c r="P451" s="211"/>
      <c r="Q451" s="211"/>
      <c r="R451" s="211"/>
      <c r="S451" s="211"/>
      <c r="T451" s="212"/>
      <c r="AT451" s="213" t="s">
        <v>182</v>
      </c>
      <c r="AU451" s="213" t="s">
        <v>82</v>
      </c>
      <c r="AV451" s="11" t="s">
        <v>33</v>
      </c>
      <c r="AW451" s="11" t="s">
        <v>32</v>
      </c>
      <c r="AX451" s="11" t="s">
        <v>73</v>
      </c>
      <c r="AY451" s="213" t="s">
        <v>173</v>
      </c>
    </row>
    <row r="452" spans="2:51" s="12" customFormat="1" ht="11.25">
      <c r="B452" s="214"/>
      <c r="C452" s="215"/>
      <c r="D452" s="205" t="s">
        <v>182</v>
      </c>
      <c r="E452" s="216" t="s">
        <v>1</v>
      </c>
      <c r="F452" s="217" t="s">
        <v>607</v>
      </c>
      <c r="G452" s="215"/>
      <c r="H452" s="218">
        <v>11.55</v>
      </c>
      <c r="I452" s="219"/>
      <c r="J452" s="215"/>
      <c r="K452" s="215"/>
      <c r="L452" s="220"/>
      <c r="M452" s="221"/>
      <c r="N452" s="222"/>
      <c r="O452" s="222"/>
      <c r="P452" s="222"/>
      <c r="Q452" s="222"/>
      <c r="R452" s="222"/>
      <c r="S452" s="222"/>
      <c r="T452" s="223"/>
      <c r="AT452" s="224" t="s">
        <v>182</v>
      </c>
      <c r="AU452" s="224" t="s">
        <v>82</v>
      </c>
      <c r="AV452" s="12" t="s">
        <v>82</v>
      </c>
      <c r="AW452" s="12" t="s">
        <v>32</v>
      </c>
      <c r="AX452" s="12" t="s">
        <v>73</v>
      </c>
      <c r="AY452" s="224" t="s">
        <v>173</v>
      </c>
    </row>
    <row r="453" spans="2:51" s="13" customFormat="1" ht="11.25">
      <c r="B453" s="225"/>
      <c r="C453" s="226"/>
      <c r="D453" s="205" t="s">
        <v>182</v>
      </c>
      <c r="E453" s="227" t="s">
        <v>1</v>
      </c>
      <c r="F453" s="228" t="s">
        <v>187</v>
      </c>
      <c r="G453" s="226"/>
      <c r="H453" s="229">
        <v>31.98</v>
      </c>
      <c r="I453" s="230"/>
      <c r="J453" s="226"/>
      <c r="K453" s="226"/>
      <c r="L453" s="231"/>
      <c r="M453" s="232"/>
      <c r="N453" s="233"/>
      <c r="O453" s="233"/>
      <c r="P453" s="233"/>
      <c r="Q453" s="233"/>
      <c r="R453" s="233"/>
      <c r="S453" s="233"/>
      <c r="T453" s="234"/>
      <c r="AT453" s="235" t="s">
        <v>182</v>
      </c>
      <c r="AU453" s="235" t="s">
        <v>82</v>
      </c>
      <c r="AV453" s="13" t="s">
        <v>180</v>
      </c>
      <c r="AW453" s="13" t="s">
        <v>32</v>
      </c>
      <c r="AX453" s="13" t="s">
        <v>33</v>
      </c>
      <c r="AY453" s="235" t="s">
        <v>173</v>
      </c>
    </row>
    <row r="454" spans="2:65" s="1" customFormat="1" ht="16.5" customHeight="1">
      <c r="B454" s="34"/>
      <c r="C454" s="192" t="s">
        <v>608</v>
      </c>
      <c r="D454" s="192" t="s">
        <v>175</v>
      </c>
      <c r="E454" s="193" t="s">
        <v>609</v>
      </c>
      <c r="F454" s="194" t="s">
        <v>610</v>
      </c>
      <c r="G454" s="195" t="s">
        <v>239</v>
      </c>
      <c r="H454" s="196">
        <v>193.545</v>
      </c>
      <c r="I454" s="197"/>
      <c r="J454" s="198">
        <f>ROUND(I454*H454,2)</f>
        <v>0</v>
      </c>
      <c r="K454" s="194" t="s">
        <v>347</v>
      </c>
      <c r="L454" s="36"/>
      <c r="M454" s="199" t="s">
        <v>1</v>
      </c>
      <c r="N454" s="200" t="s">
        <v>44</v>
      </c>
      <c r="O454" s="60"/>
      <c r="P454" s="201">
        <f>O454*H454</f>
        <v>0</v>
      </c>
      <c r="Q454" s="201">
        <v>0.0057</v>
      </c>
      <c r="R454" s="201">
        <f>Q454*H454</f>
        <v>1.1032065</v>
      </c>
      <c r="S454" s="201">
        <v>0</v>
      </c>
      <c r="T454" s="202">
        <f>S454*H454</f>
        <v>0</v>
      </c>
      <c r="AR454" s="16" t="s">
        <v>180</v>
      </c>
      <c r="AT454" s="16" t="s">
        <v>175</v>
      </c>
      <c r="AU454" s="16" t="s">
        <v>82</v>
      </c>
      <c r="AY454" s="16" t="s">
        <v>173</v>
      </c>
      <c r="BE454" s="99">
        <f>IF(N454="základní",J454,0)</f>
        <v>0</v>
      </c>
      <c r="BF454" s="99">
        <f>IF(N454="snížená",J454,0)</f>
        <v>0</v>
      </c>
      <c r="BG454" s="99">
        <f>IF(N454="zákl. přenesená",J454,0)</f>
        <v>0</v>
      </c>
      <c r="BH454" s="99">
        <f>IF(N454="sníž. přenesená",J454,0)</f>
        <v>0</v>
      </c>
      <c r="BI454" s="99">
        <f>IF(N454="nulová",J454,0)</f>
        <v>0</v>
      </c>
      <c r="BJ454" s="16" t="s">
        <v>33</v>
      </c>
      <c r="BK454" s="99">
        <f>ROUND(I454*H454,2)</f>
        <v>0</v>
      </c>
      <c r="BL454" s="16" t="s">
        <v>180</v>
      </c>
      <c r="BM454" s="16" t="s">
        <v>611</v>
      </c>
    </row>
    <row r="455" spans="2:51" s="11" customFormat="1" ht="11.25">
      <c r="B455" s="203"/>
      <c r="C455" s="204"/>
      <c r="D455" s="205" t="s">
        <v>182</v>
      </c>
      <c r="E455" s="206" t="s">
        <v>1</v>
      </c>
      <c r="F455" s="207" t="s">
        <v>369</v>
      </c>
      <c r="G455" s="204"/>
      <c r="H455" s="206" t="s">
        <v>1</v>
      </c>
      <c r="I455" s="208"/>
      <c r="J455" s="204"/>
      <c r="K455" s="204"/>
      <c r="L455" s="209"/>
      <c r="M455" s="210"/>
      <c r="N455" s="211"/>
      <c r="O455" s="211"/>
      <c r="P455" s="211"/>
      <c r="Q455" s="211"/>
      <c r="R455" s="211"/>
      <c r="S455" s="211"/>
      <c r="T455" s="212"/>
      <c r="AT455" s="213" t="s">
        <v>182</v>
      </c>
      <c r="AU455" s="213" t="s">
        <v>82</v>
      </c>
      <c r="AV455" s="11" t="s">
        <v>33</v>
      </c>
      <c r="AW455" s="11" t="s">
        <v>32</v>
      </c>
      <c r="AX455" s="11" t="s">
        <v>73</v>
      </c>
      <c r="AY455" s="213" t="s">
        <v>173</v>
      </c>
    </row>
    <row r="456" spans="2:51" s="12" customFormat="1" ht="11.25">
      <c r="B456" s="214"/>
      <c r="C456" s="215"/>
      <c r="D456" s="205" t="s">
        <v>182</v>
      </c>
      <c r="E456" s="216" t="s">
        <v>1</v>
      </c>
      <c r="F456" s="217" t="s">
        <v>612</v>
      </c>
      <c r="G456" s="215"/>
      <c r="H456" s="218">
        <v>36.023</v>
      </c>
      <c r="I456" s="219"/>
      <c r="J456" s="215"/>
      <c r="K456" s="215"/>
      <c r="L456" s="220"/>
      <c r="M456" s="221"/>
      <c r="N456" s="222"/>
      <c r="O456" s="222"/>
      <c r="P456" s="222"/>
      <c r="Q456" s="222"/>
      <c r="R456" s="222"/>
      <c r="S456" s="222"/>
      <c r="T456" s="223"/>
      <c r="AT456" s="224" t="s">
        <v>182</v>
      </c>
      <c r="AU456" s="224" t="s">
        <v>82</v>
      </c>
      <c r="AV456" s="12" t="s">
        <v>82</v>
      </c>
      <c r="AW456" s="12" t="s">
        <v>32</v>
      </c>
      <c r="AX456" s="12" t="s">
        <v>73</v>
      </c>
      <c r="AY456" s="224" t="s">
        <v>173</v>
      </c>
    </row>
    <row r="457" spans="2:51" s="12" customFormat="1" ht="11.25">
      <c r="B457" s="214"/>
      <c r="C457" s="215"/>
      <c r="D457" s="205" t="s">
        <v>182</v>
      </c>
      <c r="E457" s="216" t="s">
        <v>1</v>
      </c>
      <c r="F457" s="217" t="s">
        <v>613</v>
      </c>
      <c r="G457" s="215"/>
      <c r="H457" s="218">
        <v>38.468</v>
      </c>
      <c r="I457" s="219"/>
      <c r="J457" s="215"/>
      <c r="K457" s="215"/>
      <c r="L457" s="220"/>
      <c r="M457" s="221"/>
      <c r="N457" s="222"/>
      <c r="O457" s="222"/>
      <c r="P457" s="222"/>
      <c r="Q457" s="222"/>
      <c r="R457" s="222"/>
      <c r="S457" s="222"/>
      <c r="T457" s="223"/>
      <c r="AT457" s="224" t="s">
        <v>182</v>
      </c>
      <c r="AU457" s="224" t="s">
        <v>82</v>
      </c>
      <c r="AV457" s="12" t="s">
        <v>82</v>
      </c>
      <c r="AW457" s="12" t="s">
        <v>32</v>
      </c>
      <c r="AX457" s="12" t="s">
        <v>73</v>
      </c>
      <c r="AY457" s="224" t="s">
        <v>173</v>
      </c>
    </row>
    <row r="458" spans="2:51" s="11" customFormat="1" ht="11.25">
      <c r="B458" s="203"/>
      <c r="C458" s="204"/>
      <c r="D458" s="205" t="s">
        <v>182</v>
      </c>
      <c r="E458" s="206" t="s">
        <v>1</v>
      </c>
      <c r="F458" s="207" t="s">
        <v>414</v>
      </c>
      <c r="G458" s="204"/>
      <c r="H458" s="206" t="s">
        <v>1</v>
      </c>
      <c r="I458" s="208"/>
      <c r="J458" s="204"/>
      <c r="K458" s="204"/>
      <c r="L458" s="209"/>
      <c r="M458" s="210"/>
      <c r="N458" s="211"/>
      <c r="O458" s="211"/>
      <c r="P458" s="211"/>
      <c r="Q458" s="211"/>
      <c r="R458" s="211"/>
      <c r="S458" s="211"/>
      <c r="T458" s="212"/>
      <c r="AT458" s="213" t="s">
        <v>182</v>
      </c>
      <c r="AU458" s="213" t="s">
        <v>82</v>
      </c>
      <c r="AV458" s="11" t="s">
        <v>33</v>
      </c>
      <c r="AW458" s="11" t="s">
        <v>32</v>
      </c>
      <c r="AX458" s="11" t="s">
        <v>73</v>
      </c>
      <c r="AY458" s="213" t="s">
        <v>173</v>
      </c>
    </row>
    <row r="459" spans="2:51" s="11" customFormat="1" ht="11.25">
      <c r="B459" s="203"/>
      <c r="C459" s="204"/>
      <c r="D459" s="205" t="s">
        <v>182</v>
      </c>
      <c r="E459" s="206" t="s">
        <v>1</v>
      </c>
      <c r="F459" s="207" t="s">
        <v>575</v>
      </c>
      <c r="G459" s="204"/>
      <c r="H459" s="206" t="s">
        <v>1</v>
      </c>
      <c r="I459" s="208"/>
      <c r="J459" s="204"/>
      <c r="K459" s="204"/>
      <c r="L459" s="209"/>
      <c r="M459" s="210"/>
      <c r="N459" s="211"/>
      <c r="O459" s="211"/>
      <c r="P459" s="211"/>
      <c r="Q459" s="211"/>
      <c r="R459" s="211"/>
      <c r="S459" s="211"/>
      <c r="T459" s="212"/>
      <c r="AT459" s="213" t="s">
        <v>182</v>
      </c>
      <c r="AU459" s="213" t="s">
        <v>82</v>
      </c>
      <c r="AV459" s="11" t="s">
        <v>33</v>
      </c>
      <c r="AW459" s="11" t="s">
        <v>32</v>
      </c>
      <c r="AX459" s="11" t="s">
        <v>73</v>
      </c>
      <c r="AY459" s="213" t="s">
        <v>173</v>
      </c>
    </row>
    <row r="460" spans="2:51" s="12" customFormat="1" ht="11.25">
      <c r="B460" s="214"/>
      <c r="C460" s="215"/>
      <c r="D460" s="205" t="s">
        <v>182</v>
      </c>
      <c r="E460" s="216" t="s">
        <v>1</v>
      </c>
      <c r="F460" s="217" t="s">
        <v>614</v>
      </c>
      <c r="G460" s="215"/>
      <c r="H460" s="218">
        <v>62.918</v>
      </c>
      <c r="I460" s="219"/>
      <c r="J460" s="215"/>
      <c r="K460" s="215"/>
      <c r="L460" s="220"/>
      <c r="M460" s="221"/>
      <c r="N460" s="222"/>
      <c r="O460" s="222"/>
      <c r="P460" s="222"/>
      <c r="Q460" s="222"/>
      <c r="R460" s="222"/>
      <c r="S460" s="222"/>
      <c r="T460" s="223"/>
      <c r="AT460" s="224" t="s">
        <v>182</v>
      </c>
      <c r="AU460" s="224" t="s">
        <v>82</v>
      </c>
      <c r="AV460" s="12" t="s">
        <v>82</v>
      </c>
      <c r="AW460" s="12" t="s">
        <v>32</v>
      </c>
      <c r="AX460" s="12" t="s">
        <v>73</v>
      </c>
      <c r="AY460" s="224" t="s">
        <v>173</v>
      </c>
    </row>
    <row r="461" spans="2:51" s="12" customFormat="1" ht="11.25">
      <c r="B461" s="214"/>
      <c r="C461" s="215"/>
      <c r="D461" s="205" t="s">
        <v>182</v>
      </c>
      <c r="E461" s="216" t="s">
        <v>1</v>
      </c>
      <c r="F461" s="217" t="s">
        <v>615</v>
      </c>
      <c r="G461" s="215"/>
      <c r="H461" s="218">
        <v>86.064</v>
      </c>
      <c r="I461" s="219"/>
      <c r="J461" s="215"/>
      <c r="K461" s="215"/>
      <c r="L461" s="220"/>
      <c r="M461" s="221"/>
      <c r="N461" s="222"/>
      <c r="O461" s="222"/>
      <c r="P461" s="222"/>
      <c r="Q461" s="222"/>
      <c r="R461" s="222"/>
      <c r="S461" s="222"/>
      <c r="T461" s="223"/>
      <c r="AT461" s="224" t="s">
        <v>182</v>
      </c>
      <c r="AU461" s="224" t="s">
        <v>82</v>
      </c>
      <c r="AV461" s="12" t="s">
        <v>82</v>
      </c>
      <c r="AW461" s="12" t="s">
        <v>32</v>
      </c>
      <c r="AX461" s="12" t="s">
        <v>73</v>
      </c>
      <c r="AY461" s="224" t="s">
        <v>173</v>
      </c>
    </row>
    <row r="462" spans="2:51" s="11" customFormat="1" ht="11.25">
      <c r="B462" s="203"/>
      <c r="C462" s="204"/>
      <c r="D462" s="205" t="s">
        <v>182</v>
      </c>
      <c r="E462" s="206" t="s">
        <v>1</v>
      </c>
      <c r="F462" s="207" t="s">
        <v>545</v>
      </c>
      <c r="G462" s="204"/>
      <c r="H462" s="206" t="s">
        <v>1</v>
      </c>
      <c r="I462" s="208"/>
      <c r="J462" s="204"/>
      <c r="K462" s="204"/>
      <c r="L462" s="209"/>
      <c r="M462" s="210"/>
      <c r="N462" s="211"/>
      <c r="O462" s="211"/>
      <c r="P462" s="211"/>
      <c r="Q462" s="211"/>
      <c r="R462" s="211"/>
      <c r="S462" s="211"/>
      <c r="T462" s="212"/>
      <c r="AT462" s="213" t="s">
        <v>182</v>
      </c>
      <c r="AU462" s="213" t="s">
        <v>82</v>
      </c>
      <c r="AV462" s="11" t="s">
        <v>33</v>
      </c>
      <c r="AW462" s="11" t="s">
        <v>32</v>
      </c>
      <c r="AX462" s="11" t="s">
        <v>73</v>
      </c>
      <c r="AY462" s="213" t="s">
        <v>173</v>
      </c>
    </row>
    <row r="463" spans="2:51" s="12" customFormat="1" ht="11.25">
      <c r="B463" s="214"/>
      <c r="C463" s="215"/>
      <c r="D463" s="205" t="s">
        <v>182</v>
      </c>
      <c r="E463" s="216" t="s">
        <v>1</v>
      </c>
      <c r="F463" s="217" t="s">
        <v>616</v>
      </c>
      <c r="G463" s="215"/>
      <c r="H463" s="218">
        <v>-28.8</v>
      </c>
      <c r="I463" s="219"/>
      <c r="J463" s="215"/>
      <c r="K463" s="215"/>
      <c r="L463" s="220"/>
      <c r="M463" s="221"/>
      <c r="N463" s="222"/>
      <c r="O463" s="222"/>
      <c r="P463" s="222"/>
      <c r="Q463" s="222"/>
      <c r="R463" s="222"/>
      <c r="S463" s="222"/>
      <c r="T463" s="223"/>
      <c r="AT463" s="224" t="s">
        <v>182</v>
      </c>
      <c r="AU463" s="224" t="s">
        <v>82</v>
      </c>
      <c r="AV463" s="12" t="s">
        <v>82</v>
      </c>
      <c r="AW463" s="12" t="s">
        <v>32</v>
      </c>
      <c r="AX463" s="12" t="s">
        <v>73</v>
      </c>
      <c r="AY463" s="224" t="s">
        <v>173</v>
      </c>
    </row>
    <row r="464" spans="2:51" s="12" customFormat="1" ht="11.25">
      <c r="B464" s="214"/>
      <c r="C464" s="215"/>
      <c r="D464" s="205" t="s">
        <v>182</v>
      </c>
      <c r="E464" s="216" t="s">
        <v>1</v>
      </c>
      <c r="F464" s="217" t="s">
        <v>617</v>
      </c>
      <c r="G464" s="215"/>
      <c r="H464" s="218">
        <v>-4.728</v>
      </c>
      <c r="I464" s="219"/>
      <c r="J464" s="215"/>
      <c r="K464" s="215"/>
      <c r="L464" s="220"/>
      <c r="M464" s="221"/>
      <c r="N464" s="222"/>
      <c r="O464" s="222"/>
      <c r="P464" s="222"/>
      <c r="Q464" s="222"/>
      <c r="R464" s="222"/>
      <c r="S464" s="222"/>
      <c r="T464" s="223"/>
      <c r="AT464" s="224" t="s">
        <v>182</v>
      </c>
      <c r="AU464" s="224" t="s">
        <v>82</v>
      </c>
      <c r="AV464" s="12" t="s">
        <v>82</v>
      </c>
      <c r="AW464" s="12" t="s">
        <v>32</v>
      </c>
      <c r="AX464" s="12" t="s">
        <v>73</v>
      </c>
      <c r="AY464" s="224" t="s">
        <v>173</v>
      </c>
    </row>
    <row r="465" spans="2:51" s="11" customFormat="1" ht="11.25">
      <c r="B465" s="203"/>
      <c r="C465" s="204"/>
      <c r="D465" s="205" t="s">
        <v>182</v>
      </c>
      <c r="E465" s="206" t="s">
        <v>1</v>
      </c>
      <c r="F465" s="207" t="s">
        <v>618</v>
      </c>
      <c r="G465" s="204"/>
      <c r="H465" s="206" t="s">
        <v>1</v>
      </c>
      <c r="I465" s="208"/>
      <c r="J465" s="204"/>
      <c r="K465" s="204"/>
      <c r="L465" s="209"/>
      <c r="M465" s="210"/>
      <c r="N465" s="211"/>
      <c r="O465" s="211"/>
      <c r="P465" s="211"/>
      <c r="Q465" s="211"/>
      <c r="R465" s="211"/>
      <c r="S465" s="211"/>
      <c r="T465" s="212"/>
      <c r="AT465" s="213" t="s">
        <v>182</v>
      </c>
      <c r="AU465" s="213" t="s">
        <v>82</v>
      </c>
      <c r="AV465" s="11" t="s">
        <v>33</v>
      </c>
      <c r="AW465" s="11" t="s">
        <v>32</v>
      </c>
      <c r="AX465" s="11" t="s">
        <v>73</v>
      </c>
      <c r="AY465" s="213" t="s">
        <v>173</v>
      </c>
    </row>
    <row r="466" spans="2:51" s="12" customFormat="1" ht="11.25">
      <c r="B466" s="214"/>
      <c r="C466" s="215"/>
      <c r="D466" s="205" t="s">
        <v>182</v>
      </c>
      <c r="E466" s="216" t="s">
        <v>1</v>
      </c>
      <c r="F466" s="217" t="s">
        <v>619</v>
      </c>
      <c r="G466" s="215"/>
      <c r="H466" s="218">
        <v>3.6</v>
      </c>
      <c r="I466" s="219"/>
      <c r="J466" s="215"/>
      <c r="K466" s="215"/>
      <c r="L466" s="220"/>
      <c r="M466" s="221"/>
      <c r="N466" s="222"/>
      <c r="O466" s="222"/>
      <c r="P466" s="222"/>
      <c r="Q466" s="222"/>
      <c r="R466" s="222"/>
      <c r="S466" s="222"/>
      <c r="T466" s="223"/>
      <c r="AT466" s="224" t="s">
        <v>182</v>
      </c>
      <c r="AU466" s="224" t="s">
        <v>82</v>
      </c>
      <c r="AV466" s="12" t="s">
        <v>82</v>
      </c>
      <c r="AW466" s="12" t="s">
        <v>32</v>
      </c>
      <c r="AX466" s="12" t="s">
        <v>73</v>
      </c>
      <c r="AY466" s="224" t="s">
        <v>173</v>
      </c>
    </row>
    <row r="467" spans="2:51" s="13" customFormat="1" ht="11.25">
      <c r="B467" s="225"/>
      <c r="C467" s="226"/>
      <c r="D467" s="205" t="s">
        <v>182</v>
      </c>
      <c r="E467" s="227" t="s">
        <v>1</v>
      </c>
      <c r="F467" s="228" t="s">
        <v>187</v>
      </c>
      <c r="G467" s="226"/>
      <c r="H467" s="229">
        <v>193.545</v>
      </c>
      <c r="I467" s="230"/>
      <c r="J467" s="226"/>
      <c r="K467" s="226"/>
      <c r="L467" s="231"/>
      <c r="M467" s="232"/>
      <c r="N467" s="233"/>
      <c r="O467" s="233"/>
      <c r="P467" s="233"/>
      <c r="Q467" s="233"/>
      <c r="R467" s="233"/>
      <c r="S467" s="233"/>
      <c r="T467" s="234"/>
      <c r="AT467" s="235" t="s">
        <v>182</v>
      </c>
      <c r="AU467" s="235" t="s">
        <v>82</v>
      </c>
      <c r="AV467" s="13" t="s">
        <v>180</v>
      </c>
      <c r="AW467" s="13" t="s">
        <v>32</v>
      </c>
      <c r="AX467" s="13" t="s">
        <v>33</v>
      </c>
      <c r="AY467" s="235" t="s">
        <v>173</v>
      </c>
    </row>
    <row r="468" spans="2:65" s="1" customFormat="1" ht="16.5" customHeight="1">
      <c r="B468" s="34"/>
      <c r="C468" s="192" t="s">
        <v>620</v>
      </c>
      <c r="D468" s="192" t="s">
        <v>175</v>
      </c>
      <c r="E468" s="193" t="s">
        <v>621</v>
      </c>
      <c r="F468" s="194" t="s">
        <v>622</v>
      </c>
      <c r="G468" s="195" t="s">
        <v>239</v>
      </c>
      <c r="H468" s="196">
        <v>90.853</v>
      </c>
      <c r="I468" s="197"/>
      <c r="J468" s="198">
        <f>ROUND(I468*H468,2)</f>
        <v>0</v>
      </c>
      <c r="K468" s="194" t="s">
        <v>347</v>
      </c>
      <c r="L468" s="36"/>
      <c r="M468" s="199" t="s">
        <v>1</v>
      </c>
      <c r="N468" s="200" t="s">
        <v>44</v>
      </c>
      <c r="O468" s="60"/>
      <c r="P468" s="201">
        <f>O468*H468</f>
        <v>0</v>
      </c>
      <c r="Q468" s="201">
        <v>0.021</v>
      </c>
      <c r="R468" s="201">
        <f>Q468*H468</f>
        <v>1.907913</v>
      </c>
      <c r="S468" s="201">
        <v>0</v>
      </c>
      <c r="T468" s="202">
        <f>S468*H468</f>
        <v>0</v>
      </c>
      <c r="AR468" s="16" t="s">
        <v>180</v>
      </c>
      <c r="AT468" s="16" t="s">
        <v>175</v>
      </c>
      <c r="AU468" s="16" t="s">
        <v>82</v>
      </c>
      <c r="AY468" s="16" t="s">
        <v>173</v>
      </c>
      <c r="BE468" s="99">
        <f>IF(N468="základní",J468,0)</f>
        <v>0</v>
      </c>
      <c r="BF468" s="99">
        <f>IF(N468="snížená",J468,0)</f>
        <v>0</v>
      </c>
      <c r="BG468" s="99">
        <f>IF(N468="zákl. přenesená",J468,0)</f>
        <v>0</v>
      </c>
      <c r="BH468" s="99">
        <f>IF(N468="sníž. přenesená",J468,0)</f>
        <v>0</v>
      </c>
      <c r="BI468" s="99">
        <f>IF(N468="nulová",J468,0)</f>
        <v>0</v>
      </c>
      <c r="BJ468" s="16" t="s">
        <v>33</v>
      </c>
      <c r="BK468" s="99">
        <f>ROUND(I468*H468,2)</f>
        <v>0</v>
      </c>
      <c r="BL468" s="16" t="s">
        <v>180</v>
      </c>
      <c r="BM468" s="16" t="s">
        <v>623</v>
      </c>
    </row>
    <row r="469" spans="2:51" s="11" customFormat="1" ht="11.25">
      <c r="B469" s="203"/>
      <c r="C469" s="204"/>
      <c r="D469" s="205" t="s">
        <v>182</v>
      </c>
      <c r="E469" s="206" t="s">
        <v>1</v>
      </c>
      <c r="F469" s="207" t="s">
        <v>624</v>
      </c>
      <c r="G469" s="204"/>
      <c r="H469" s="206" t="s">
        <v>1</v>
      </c>
      <c r="I469" s="208"/>
      <c r="J469" s="204"/>
      <c r="K469" s="204"/>
      <c r="L469" s="209"/>
      <c r="M469" s="210"/>
      <c r="N469" s="211"/>
      <c r="O469" s="211"/>
      <c r="P469" s="211"/>
      <c r="Q469" s="211"/>
      <c r="R469" s="211"/>
      <c r="S469" s="211"/>
      <c r="T469" s="212"/>
      <c r="AT469" s="213" t="s">
        <v>182</v>
      </c>
      <c r="AU469" s="213" t="s">
        <v>82</v>
      </c>
      <c r="AV469" s="11" t="s">
        <v>33</v>
      </c>
      <c r="AW469" s="11" t="s">
        <v>32</v>
      </c>
      <c r="AX469" s="11" t="s">
        <v>73</v>
      </c>
      <c r="AY469" s="213" t="s">
        <v>173</v>
      </c>
    </row>
    <row r="470" spans="2:51" s="11" customFormat="1" ht="11.25">
      <c r="B470" s="203"/>
      <c r="C470" s="204"/>
      <c r="D470" s="205" t="s">
        <v>182</v>
      </c>
      <c r="E470" s="206" t="s">
        <v>1</v>
      </c>
      <c r="F470" s="207" t="s">
        <v>414</v>
      </c>
      <c r="G470" s="204"/>
      <c r="H470" s="206" t="s">
        <v>1</v>
      </c>
      <c r="I470" s="208"/>
      <c r="J470" s="204"/>
      <c r="K470" s="204"/>
      <c r="L470" s="209"/>
      <c r="M470" s="210"/>
      <c r="N470" s="211"/>
      <c r="O470" s="211"/>
      <c r="P470" s="211"/>
      <c r="Q470" s="211"/>
      <c r="R470" s="211"/>
      <c r="S470" s="211"/>
      <c r="T470" s="212"/>
      <c r="AT470" s="213" t="s">
        <v>182</v>
      </c>
      <c r="AU470" s="213" t="s">
        <v>82</v>
      </c>
      <c r="AV470" s="11" t="s">
        <v>33</v>
      </c>
      <c r="AW470" s="11" t="s">
        <v>32</v>
      </c>
      <c r="AX470" s="11" t="s">
        <v>73</v>
      </c>
      <c r="AY470" s="213" t="s">
        <v>173</v>
      </c>
    </row>
    <row r="471" spans="2:51" s="11" customFormat="1" ht="11.25">
      <c r="B471" s="203"/>
      <c r="C471" s="204"/>
      <c r="D471" s="205" t="s">
        <v>182</v>
      </c>
      <c r="E471" s="206" t="s">
        <v>1</v>
      </c>
      <c r="F471" s="207" t="s">
        <v>539</v>
      </c>
      <c r="G471" s="204"/>
      <c r="H471" s="206" t="s">
        <v>1</v>
      </c>
      <c r="I471" s="208"/>
      <c r="J471" s="204"/>
      <c r="K471" s="204"/>
      <c r="L471" s="209"/>
      <c r="M471" s="210"/>
      <c r="N471" s="211"/>
      <c r="O471" s="211"/>
      <c r="P471" s="211"/>
      <c r="Q471" s="211"/>
      <c r="R471" s="211"/>
      <c r="S471" s="211"/>
      <c r="T471" s="212"/>
      <c r="AT471" s="213" t="s">
        <v>182</v>
      </c>
      <c r="AU471" s="213" t="s">
        <v>82</v>
      </c>
      <c r="AV471" s="11" t="s">
        <v>33</v>
      </c>
      <c r="AW471" s="11" t="s">
        <v>32</v>
      </c>
      <c r="AX471" s="11" t="s">
        <v>73</v>
      </c>
      <c r="AY471" s="213" t="s">
        <v>173</v>
      </c>
    </row>
    <row r="472" spans="2:51" s="12" customFormat="1" ht="11.25">
      <c r="B472" s="214"/>
      <c r="C472" s="215"/>
      <c r="D472" s="205" t="s">
        <v>182</v>
      </c>
      <c r="E472" s="216" t="s">
        <v>1</v>
      </c>
      <c r="F472" s="217" t="s">
        <v>625</v>
      </c>
      <c r="G472" s="215"/>
      <c r="H472" s="218">
        <v>10.44</v>
      </c>
      <c r="I472" s="219"/>
      <c r="J472" s="215"/>
      <c r="K472" s="215"/>
      <c r="L472" s="220"/>
      <c r="M472" s="221"/>
      <c r="N472" s="222"/>
      <c r="O472" s="222"/>
      <c r="P472" s="222"/>
      <c r="Q472" s="222"/>
      <c r="R472" s="222"/>
      <c r="S472" s="222"/>
      <c r="T472" s="223"/>
      <c r="AT472" s="224" t="s">
        <v>182</v>
      </c>
      <c r="AU472" s="224" t="s">
        <v>82</v>
      </c>
      <c r="AV472" s="12" t="s">
        <v>82</v>
      </c>
      <c r="AW472" s="12" t="s">
        <v>32</v>
      </c>
      <c r="AX472" s="12" t="s">
        <v>73</v>
      </c>
      <c r="AY472" s="224" t="s">
        <v>173</v>
      </c>
    </row>
    <row r="473" spans="2:51" s="12" customFormat="1" ht="11.25">
      <c r="B473" s="214"/>
      <c r="C473" s="215"/>
      <c r="D473" s="205" t="s">
        <v>182</v>
      </c>
      <c r="E473" s="216" t="s">
        <v>1</v>
      </c>
      <c r="F473" s="217" t="s">
        <v>626</v>
      </c>
      <c r="G473" s="215"/>
      <c r="H473" s="218">
        <v>15.12</v>
      </c>
      <c r="I473" s="219"/>
      <c r="J473" s="215"/>
      <c r="K473" s="215"/>
      <c r="L473" s="220"/>
      <c r="M473" s="221"/>
      <c r="N473" s="222"/>
      <c r="O473" s="222"/>
      <c r="P473" s="222"/>
      <c r="Q473" s="222"/>
      <c r="R473" s="222"/>
      <c r="S473" s="222"/>
      <c r="T473" s="223"/>
      <c r="AT473" s="224" t="s">
        <v>182</v>
      </c>
      <c r="AU473" s="224" t="s">
        <v>82</v>
      </c>
      <c r="AV473" s="12" t="s">
        <v>82</v>
      </c>
      <c r="AW473" s="12" t="s">
        <v>32</v>
      </c>
      <c r="AX473" s="12" t="s">
        <v>73</v>
      </c>
      <c r="AY473" s="224" t="s">
        <v>173</v>
      </c>
    </row>
    <row r="474" spans="2:51" s="12" customFormat="1" ht="11.25">
      <c r="B474" s="214"/>
      <c r="C474" s="215"/>
      <c r="D474" s="205" t="s">
        <v>182</v>
      </c>
      <c r="E474" s="216" t="s">
        <v>1</v>
      </c>
      <c r="F474" s="217" t="s">
        <v>627</v>
      </c>
      <c r="G474" s="215"/>
      <c r="H474" s="218">
        <v>22.5</v>
      </c>
      <c r="I474" s="219"/>
      <c r="J474" s="215"/>
      <c r="K474" s="215"/>
      <c r="L474" s="220"/>
      <c r="M474" s="221"/>
      <c r="N474" s="222"/>
      <c r="O474" s="222"/>
      <c r="P474" s="222"/>
      <c r="Q474" s="222"/>
      <c r="R474" s="222"/>
      <c r="S474" s="222"/>
      <c r="T474" s="223"/>
      <c r="AT474" s="224" t="s">
        <v>182</v>
      </c>
      <c r="AU474" s="224" t="s">
        <v>82</v>
      </c>
      <c r="AV474" s="12" t="s">
        <v>82</v>
      </c>
      <c r="AW474" s="12" t="s">
        <v>32</v>
      </c>
      <c r="AX474" s="12" t="s">
        <v>73</v>
      </c>
      <c r="AY474" s="224" t="s">
        <v>173</v>
      </c>
    </row>
    <row r="475" spans="2:51" s="12" customFormat="1" ht="11.25">
      <c r="B475" s="214"/>
      <c r="C475" s="215"/>
      <c r="D475" s="205" t="s">
        <v>182</v>
      </c>
      <c r="E475" s="216" t="s">
        <v>1</v>
      </c>
      <c r="F475" s="217" t="s">
        <v>628</v>
      </c>
      <c r="G475" s="215"/>
      <c r="H475" s="218">
        <v>20.92</v>
      </c>
      <c r="I475" s="219"/>
      <c r="J475" s="215"/>
      <c r="K475" s="215"/>
      <c r="L475" s="220"/>
      <c r="M475" s="221"/>
      <c r="N475" s="222"/>
      <c r="O475" s="222"/>
      <c r="P475" s="222"/>
      <c r="Q475" s="222"/>
      <c r="R475" s="222"/>
      <c r="S475" s="222"/>
      <c r="T475" s="223"/>
      <c r="AT475" s="224" t="s">
        <v>182</v>
      </c>
      <c r="AU475" s="224" t="s">
        <v>82</v>
      </c>
      <c r="AV475" s="12" t="s">
        <v>82</v>
      </c>
      <c r="AW475" s="12" t="s">
        <v>32</v>
      </c>
      <c r="AX475" s="12" t="s">
        <v>73</v>
      </c>
      <c r="AY475" s="224" t="s">
        <v>173</v>
      </c>
    </row>
    <row r="476" spans="2:51" s="12" customFormat="1" ht="11.25">
      <c r="B476" s="214"/>
      <c r="C476" s="215"/>
      <c r="D476" s="205" t="s">
        <v>182</v>
      </c>
      <c r="E476" s="216" t="s">
        <v>1</v>
      </c>
      <c r="F476" s="217" t="s">
        <v>629</v>
      </c>
      <c r="G476" s="215"/>
      <c r="H476" s="218">
        <v>22.9</v>
      </c>
      <c r="I476" s="219"/>
      <c r="J476" s="215"/>
      <c r="K476" s="215"/>
      <c r="L476" s="220"/>
      <c r="M476" s="221"/>
      <c r="N476" s="222"/>
      <c r="O476" s="222"/>
      <c r="P476" s="222"/>
      <c r="Q476" s="222"/>
      <c r="R476" s="222"/>
      <c r="S476" s="222"/>
      <c r="T476" s="223"/>
      <c r="AT476" s="224" t="s">
        <v>182</v>
      </c>
      <c r="AU476" s="224" t="s">
        <v>82</v>
      </c>
      <c r="AV476" s="12" t="s">
        <v>82</v>
      </c>
      <c r="AW476" s="12" t="s">
        <v>32</v>
      </c>
      <c r="AX476" s="12" t="s">
        <v>73</v>
      </c>
      <c r="AY476" s="224" t="s">
        <v>173</v>
      </c>
    </row>
    <row r="477" spans="2:51" s="11" customFormat="1" ht="11.25">
      <c r="B477" s="203"/>
      <c r="C477" s="204"/>
      <c r="D477" s="205" t="s">
        <v>182</v>
      </c>
      <c r="E477" s="206" t="s">
        <v>1</v>
      </c>
      <c r="F477" s="207" t="s">
        <v>545</v>
      </c>
      <c r="G477" s="204"/>
      <c r="H477" s="206" t="s">
        <v>1</v>
      </c>
      <c r="I477" s="208"/>
      <c r="J477" s="204"/>
      <c r="K477" s="204"/>
      <c r="L477" s="209"/>
      <c r="M477" s="210"/>
      <c r="N477" s="211"/>
      <c r="O477" s="211"/>
      <c r="P477" s="211"/>
      <c r="Q477" s="211"/>
      <c r="R477" s="211"/>
      <c r="S477" s="211"/>
      <c r="T477" s="212"/>
      <c r="AT477" s="213" t="s">
        <v>182</v>
      </c>
      <c r="AU477" s="213" t="s">
        <v>82</v>
      </c>
      <c r="AV477" s="11" t="s">
        <v>33</v>
      </c>
      <c r="AW477" s="11" t="s">
        <v>32</v>
      </c>
      <c r="AX477" s="11" t="s">
        <v>73</v>
      </c>
      <c r="AY477" s="213" t="s">
        <v>173</v>
      </c>
    </row>
    <row r="478" spans="2:51" s="12" customFormat="1" ht="11.25">
      <c r="B478" s="214"/>
      <c r="C478" s="215"/>
      <c r="D478" s="205" t="s">
        <v>182</v>
      </c>
      <c r="E478" s="216" t="s">
        <v>1</v>
      </c>
      <c r="F478" s="217" t="s">
        <v>630</v>
      </c>
      <c r="G478" s="215"/>
      <c r="H478" s="218">
        <v>-6.304</v>
      </c>
      <c r="I478" s="219"/>
      <c r="J478" s="215"/>
      <c r="K478" s="215"/>
      <c r="L478" s="220"/>
      <c r="M478" s="221"/>
      <c r="N478" s="222"/>
      <c r="O478" s="222"/>
      <c r="P478" s="222"/>
      <c r="Q478" s="222"/>
      <c r="R478" s="222"/>
      <c r="S478" s="222"/>
      <c r="T478" s="223"/>
      <c r="AT478" s="224" t="s">
        <v>182</v>
      </c>
      <c r="AU478" s="224" t="s">
        <v>82</v>
      </c>
      <c r="AV478" s="12" t="s">
        <v>82</v>
      </c>
      <c r="AW478" s="12" t="s">
        <v>32</v>
      </c>
      <c r="AX478" s="12" t="s">
        <v>73</v>
      </c>
      <c r="AY478" s="224" t="s">
        <v>173</v>
      </c>
    </row>
    <row r="479" spans="2:51" s="12" customFormat="1" ht="11.25">
      <c r="B479" s="214"/>
      <c r="C479" s="215"/>
      <c r="D479" s="205" t="s">
        <v>182</v>
      </c>
      <c r="E479" s="216" t="s">
        <v>1</v>
      </c>
      <c r="F479" s="217" t="s">
        <v>557</v>
      </c>
      <c r="G479" s="215"/>
      <c r="H479" s="218">
        <v>-1.773</v>
      </c>
      <c r="I479" s="219"/>
      <c r="J479" s="215"/>
      <c r="K479" s="215"/>
      <c r="L479" s="220"/>
      <c r="M479" s="221"/>
      <c r="N479" s="222"/>
      <c r="O479" s="222"/>
      <c r="P479" s="222"/>
      <c r="Q479" s="222"/>
      <c r="R479" s="222"/>
      <c r="S479" s="222"/>
      <c r="T479" s="223"/>
      <c r="AT479" s="224" t="s">
        <v>182</v>
      </c>
      <c r="AU479" s="224" t="s">
        <v>82</v>
      </c>
      <c r="AV479" s="12" t="s">
        <v>82</v>
      </c>
      <c r="AW479" s="12" t="s">
        <v>32</v>
      </c>
      <c r="AX479" s="12" t="s">
        <v>73</v>
      </c>
      <c r="AY479" s="224" t="s">
        <v>173</v>
      </c>
    </row>
    <row r="480" spans="2:51" s="12" customFormat="1" ht="11.25">
      <c r="B480" s="214"/>
      <c r="C480" s="215"/>
      <c r="D480" s="205" t="s">
        <v>182</v>
      </c>
      <c r="E480" s="216" t="s">
        <v>1</v>
      </c>
      <c r="F480" s="217" t="s">
        <v>631</v>
      </c>
      <c r="G480" s="215"/>
      <c r="H480" s="218">
        <v>-2.4</v>
      </c>
      <c r="I480" s="219"/>
      <c r="J480" s="215"/>
      <c r="K480" s="215"/>
      <c r="L480" s="220"/>
      <c r="M480" s="221"/>
      <c r="N480" s="222"/>
      <c r="O480" s="222"/>
      <c r="P480" s="222"/>
      <c r="Q480" s="222"/>
      <c r="R480" s="222"/>
      <c r="S480" s="222"/>
      <c r="T480" s="223"/>
      <c r="AT480" s="224" t="s">
        <v>182</v>
      </c>
      <c r="AU480" s="224" t="s">
        <v>82</v>
      </c>
      <c r="AV480" s="12" t="s">
        <v>82</v>
      </c>
      <c r="AW480" s="12" t="s">
        <v>32</v>
      </c>
      <c r="AX480" s="12" t="s">
        <v>73</v>
      </c>
      <c r="AY480" s="224" t="s">
        <v>173</v>
      </c>
    </row>
    <row r="481" spans="2:51" s="14" customFormat="1" ht="11.25">
      <c r="B481" s="246"/>
      <c r="C481" s="247"/>
      <c r="D481" s="205" t="s">
        <v>182</v>
      </c>
      <c r="E481" s="248" t="s">
        <v>1</v>
      </c>
      <c r="F481" s="249" t="s">
        <v>574</v>
      </c>
      <c r="G481" s="247"/>
      <c r="H481" s="250">
        <v>81.403</v>
      </c>
      <c r="I481" s="251"/>
      <c r="J481" s="247"/>
      <c r="K481" s="247"/>
      <c r="L481" s="252"/>
      <c r="M481" s="253"/>
      <c r="N481" s="254"/>
      <c r="O481" s="254"/>
      <c r="P481" s="254"/>
      <c r="Q481" s="254"/>
      <c r="R481" s="254"/>
      <c r="S481" s="254"/>
      <c r="T481" s="255"/>
      <c r="AT481" s="256" t="s">
        <v>182</v>
      </c>
      <c r="AU481" s="256" t="s">
        <v>82</v>
      </c>
      <c r="AV481" s="14" t="s">
        <v>193</v>
      </c>
      <c r="AW481" s="14" t="s">
        <v>32</v>
      </c>
      <c r="AX481" s="14" t="s">
        <v>73</v>
      </c>
      <c r="AY481" s="256" t="s">
        <v>173</v>
      </c>
    </row>
    <row r="482" spans="2:51" s="12" customFormat="1" ht="11.25">
      <c r="B482" s="214"/>
      <c r="C482" s="215"/>
      <c r="D482" s="205" t="s">
        <v>182</v>
      </c>
      <c r="E482" s="216" t="s">
        <v>1</v>
      </c>
      <c r="F482" s="217" t="s">
        <v>632</v>
      </c>
      <c r="G482" s="215"/>
      <c r="H482" s="218">
        <v>9.45</v>
      </c>
      <c r="I482" s="219"/>
      <c r="J482" s="215"/>
      <c r="K482" s="215"/>
      <c r="L482" s="220"/>
      <c r="M482" s="221"/>
      <c r="N482" s="222"/>
      <c r="O482" s="222"/>
      <c r="P482" s="222"/>
      <c r="Q482" s="222"/>
      <c r="R482" s="222"/>
      <c r="S482" s="222"/>
      <c r="T482" s="223"/>
      <c r="AT482" s="224" t="s">
        <v>182</v>
      </c>
      <c r="AU482" s="224" t="s">
        <v>82</v>
      </c>
      <c r="AV482" s="12" t="s">
        <v>82</v>
      </c>
      <c r="AW482" s="12" t="s">
        <v>32</v>
      </c>
      <c r="AX482" s="12" t="s">
        <v>73</v>
      </c>
      <c r="AY482" s="224" t="s">
        <v>173</v>
      </c>
    </row>
    <row r="483" spans="2:51" s="14" customFormat="1" ht="11.25">
      <c r="B483" s="246"/>
      <c r="C483" s="247"/>
      <c r="D483" s="205" t="s">
        <v>182</v>
      </c>
      <c r="E483" s="248" t="s">
        <v>1</v>
      </c>
      <c r="F483" s="249" t="s">
        <v>580</v>
      </c>
      <c r="G483" s="247"/>
      <c r="H483" s="250">
        <v>9.45</v>
      </c>
      <c r="I483" s="251"/>
      <c r="J483" s="247"/>
      <c r="K483" s="247"/>
      <c r="L483" s="252"/>
      <c r="M483" s="253"/>
      <c r="N483" s="254"/>
      <c r="O483" s="254"/>
      <c r="P483" s="254"/>
      <c r="Q483" s="254"/>
      <c r="R483" s="254"/>
      <c r="S483" s="254"/>
      <c r="T483" s="255"/>
      <c r="AT483" s="256" t="s">
        <v>182</v>
      </c>
      <c r="AU483" s="256" t="s">
        <v>82</v>
      </c>
      <c r="AV483" s="14" t="s">
        <v>193</v>
      </c>
      <c r="AW483" s="14" t="s">
        <v>32</v>
      </c>
      <c r="AX483" s="14" t="s">
        <v>73</v>
      </c>
      <c r="AY483" s="256" t="s">
        <v>173</v>
      </c>
    </row>
    <row r="484" spans="2:51" s="13" customFormat="1" ht="11.25">
      <c r="B484" s="225"/>
      <c r="C484" s="226"/>
      <c r="D484" s="205" t="s">
        <v>182</v>
      </c>
      <c r="E484" s="227" t="s">
        <v>1</v>
      </c>
      <c r="F484" s="228" t="s">
        <v>187</v>
      </c>
      <c r="G484" s="226"/>
      <c r="H484" s="229">
        <v>90.853</v>
      </c>
      <c r="I484" s="230"/>
      <c r="J484" s="226"/>
      <c r="K484" s="226"/>
      <c r="L484" s="231"/>
      <c r="M484" s="232"/>
      <c r="N484" s="233"/>
      <c r="O484" s="233"/>
      <c r="P484" s="233"/>
      <c r="Q484" s="233"/>
      <c r="R484" s="233"/>
      <c r="S484" s="233"/>
      <c r="T484" s="234"/>
      <c r="AT484" s="235" t="s">
        <v>182</v>
      </c>
      <c r="AU484" s="235" t="s">
        <v>82</v>
      </c>
      <c r="AV484" s="13" t="s">
        <v>180</v>
      </c>
      <c r="AW484" s="13" t="s">
        <v>32</v>
      </c>
      <c r="AX484" s="13" t="s">
        <v>33</v>
      </c>
      <c r="AY484" s="235" t="s">
        <v>173</v>
      </c>
    </row>
    <row r="485" spans="2:65" s="1" customFormat="1" ht="16.5" customHeight="1">
      <c r="B485" s="34"/>
      <c r="C485" s="192" t="s">
        <v>633</v>
      </c>
      <c r="D485" s="192" t="s">
        <v>175</v>
      </c>
      <c r="E485" s="193" t="s">
        <v>634</v>
      </c>
      <c r="F485" s="194" t="s">
        <v>635</v>
      </c>
      <c r="G485" s="195" t="s">
        <v>239</v>
      </c>
      <c r="H485" s="196">
        <v>17.595</v>
      </c>
      <c r="I485" s="197"/>
      <c r="J485" s="198">
        <f>ROUND(I485*H485,2)</f>
        <v>0</v>
      </c>
      <c r="K485" s="194" t="s">
        <v>179</v>
      </c>
      <c r="L485" s="36"/>
      <c r="M485" s="199" t="s">
        <v>1</v>
      </c>
      <c r="N485" s="200" t="s">
        <v>44</v>
      </c>
      <c r="O485" s="60"/>
      <c r="P485" s="201">
        <f>O485*H485</f>
        <v>0</v>
      </c>
      <c r="Q485" s="201">
        <v>0.0345</v>
      </c>
      <c r="R485" s="201">
        <f>Q485*H485</f>
        <v>0.6070275</v>
      </c>
      <c r="S485" s="201">
        <v>0</v>
      </c>
      <c r="T485" s="202">
        <f>S485*H485</f>
        <v>0</v>
      </c>
      <c r="AR485" s="16" t="s">
        <v>180</v>
      </c>
      <c r="AT485" s="16" t="s">
        <v>175</v>
      </c>
      <c r="AU485" s="16" t="s">
        <v>82</v>
      </c>
      <c r="AY485" s="16" t="s">
        <v>173</v>
      </c>
      <c r="BE485" s="99">
        <f>IF(N485="základní",J485,0)</f>
        <v>0</v>
      </c>
      <c r="BF485" s="99">
        <f>IF(N485="snížená",J485,0)</f>
        <v>0</v>
      </c>
      <c r="BG485" s="99">
        <f>IF(N485="zákl. přenesená",J485,0)</f>
        <v>0</v>
      </c>
      <c r="BH485" s="99">
        <f>IF(N485="sníž. přenesená",J485,0)</f>
        <v>0</v>
      </c>
      <c r="BI485" s="99">
        <f>IF(N485="nulová",J485,0)</f>
        <v>0</v>
      </c>
      <c r="BJ485" s="16" t="s">
        <v>33</v>
      </c>
      <c r="BK485" s="99">
        <f>ROUND(I485*H485,2)</f>
        <v>0</v>
      </c>
      <c r="BL485" s="16" t="s">
        <v>180</v>
      </c>
      <c r="BM485" s="16" t="s">
        <v>636</v>
      </c>
    </row>
    <row r="486" spans="2:51" s="11" customFormat="1" ht="11.25">
      <c r="B486" s="203"/>
      <c r="C486" s="204"/>
      <c r="D486" s="205" t="s">
        <v>182</v>
      </c>
      <c r="E486" s="206" t="s">
        <v>1</v>
      </c>
      <c r="F486" s="207" t="s">
        <v>349</v>
      </c>
      <c r="G486" s="204"/>
      <c r="H486" s="206" t="s">
        <v>1</v>
      </c>
      <c r="I486" s="208"/>
      <c r="J486" s="204"/>
      <c r="K486" s="204"/>
      <c r="L486" s="209"/>
      <c r="M486" s="210"/>
      <c r="N486" s="211"/>
      <c r="O486" s="211"/>
      <c r="P486" s="211"/>
      <c r="Q486" s="211"/>
      <c r="R486" s="211"/>
      <c r="S486" s="211"/>
      <c r="T486" s="212"/>
      <c r="AT486" s="213" t="s">
        <v>182</v>
      </c>
      <c r="AU486" s="213" t="s">
        <v>82</v>
      </c>
      <c r="AV486" s="11" t="s">
        <v>33</v>
      </c>
      <c r="AW486" s="11" t="s">
        <v>32</v>
      </c>
      <c r="AX486" s="11" t="s">
        <v>73</v>
      </c>
      <c r="AY486" s="213" t="s">
        <v>173</v>
      </c>
    </row>
    <row r="487" spans="2:51" s="12" customFormat="1" ht="11.25">
      <c r="B487" s="214"/>
      <c r="C487" s="215"/>
      <c r="D487" s="205" t="s">
        <v>182</v>
      </c>
      <c r="E487" s="216" t="s">
        <v>1</v>
      </c>
      <c r="F487" s="217" t="s">
        <v>637</v>
      </c>
      <c r="G487" s="215"/>
      <c r="H487" s="218">
        <v>9.75</v>
      </c>
      <c r="I487" s="219"/>
      <c r="J487" s="215"/>
      <c r="K487" s="215"/>
      <c r="L487" s="220"/>
      <c r="M487" s="221"/>
      <c r="N487" s="222"/>
      <c r="O487" s="222"/>
      <c r="P487" s="222"/>
      <c r="Q487" s="222"/>
      <c r="R487" s="222"/>
      <c r="S487" s="222"/>
      <c r="T487" s="223"/>
      <c r="AT487" s="224" t="s">
        <v>182</v>
      </c>
      <c r="AU487" s="224" t="s">
        <v>82</v>
      </c>
      <c r="AV487" s="12" t="s">
        <v>82</v>
      </c>
      <c r="AW487" s="12" t="s">
        <v>32</v>
      </c>
      <c r="AX487" s="12" t="s">
        <v>73</v>
      </c>
      <c r="AY487" s="224" t="s">
        <v>173</v>
      </c>
    </row>
    <row r="488" spans="2:51" s="12" customFormat="1" ht="11.25">
      <c r="B488" s="214"/>
      <c r="C488" s="215"/>
      <c r="D488" s="205" t="s">
        <v>182</v>
      </c>
      <c r="E488" s="216" t="s">
        <v>1</v>
      </c>
      <c r="F488" s="217" t="s">
        <v>638</v>
      </c>
      <c r="G488" s="215"/>
      <c r="H488" s="218">
        <v>9.913</v>
      </c>
      <c r="I488" s="219"/>
      <c r="J488" s="215"/>
      <c r="K488" s="215"/>
      <c r="L488" s="220"/>
      <c r="M488" s="221"/>
      <c r="N488" s="222"/>
      <c r="O488" s="222"/>
      <c r="P488" s="222"/>
      <c r="Q488" s="222"/>
      <c r="R488" s="222"/>
      <c r="S488" s="222"/>
      <c r="T488" s="223"/>
      <c r="AT488" s="224" t="s">
        <v>182</v>
      </c>
      <c r="AU488" s="224" t="s">
        <v>82</v>
      </c>
      <c r="AV488" s="12" t="s">
        <v>82</v>
      </c>
      <c r="AW488" s="12" t="s">
        <v>32</v>
      </c>
      <c r="AX488" s="12" t="s">
        <v>73</v>
      </c>
      <c r="AY488" s="224" t="s">
        <v>173</v>
      </c>
    </row>
    <row r="489" spans="2:51" s="11" customFormat="1" ht="11.25">
      <c r="B489" s="203"/>
      <c r="C489" s="204"/>
      <c r="D489" s="205" t="s">
        <v>182</v>
      </c>
      <c r="E489" s="206" t="s">
        <v>1</v>
      </c>
      <c r="F489" s="207" t="s">
        <v>545</v>
      </c>
      <c r="G489" s="204"/>
      <c r="H489" s="206" t="s">
        <v>1</v>
      </c>
      <c r="I489" s="208"/>
      <c r="J489" s="204"/>
      <c r="K489" s="204"/>
      <c r="L489" s="209"/>
      <c r="M489" s="210"/>
      <c r="N489" s="211"/>
      <c r="O489" s="211"/>
      <c r="P489" s="211"/>
      <c r="Q489" s="211"/>
      <c r="R489" s="211"/>
      <c r="S489" s="211"/>
      <c r="T489" s="212"/>
      <c r="AT489" s="213" t="s">
        <v>182</v>
      </c>
      <c r="AU489" s="213" t="s">
        <v>82</v>
      </c>
      <c r="AV489" s="11" t="s">
        <v>33</v>
      </c>
      <c r="AW489" s="11" t="s">
        <v>32</v>
      </c>
      <c r="AX489" s="11" t="s">
        <v>73</v>
      </c>
      <c r="AY489" s="213" t="s">
        <v>173</v>
      </c>
    </row>
    <row r="490" spans="2:51" s="12" customFormat="1" ht="11.25">
      <c r="B490" s="214"/>
      <c r="C490" s="215"/>
      <c r="D490" s="205" t="s">
        <v>182</v>
      </c>
      <c r="E490" s="216" t="s">
        <v>1</v>
      </c>
      <c r="F490" s="217" t="s">
        <v>639</v>
      </c>
      <c r="G490" s="215"/>
      <c r="H490" s="218">
        <v>-4.5</v>
      </c>
      <c r="I490" s="219"/>
      <c r="J490" s="215"/>
      <c r="K490" s="215"/>
      <c r="L490" s="220"/>
      <c r="M490" s="221"/>
      <c r="N490" s="222"/>
      <c r="O490" s="222"/>
      <c r="P490" s="222"/>
      <c r="Q490" s="222"/>
      <c r="R490" s="222"/>
      <c r="S490" s="222"/>
      <c r="T490" s="223"/>
      <c r="AT490" s="224" t="s">
        <v>182</v>
      </c>
      <c r="AU490" s="224" t="s">
        <v>82</v>
      </c>
      <c r="AV490" s="12" t="s">
        <v>82</v>
      </c>
      <c r="AW490" s="12" t="s">
        <v>32</v>
      </c>
      <c r="AX490" s="12" t="s">
        <v>73</v>
      </c>
      <c r="AY490" s="224" t="s">
        <v>173</v>
      </c>
    </row>
    <row r="491" spans="2:51" s="11" customFormat="1" ht="11.25">
      <c r="B491" s="203"/>
      <c r="C491" s="204"/>
      <c r="D491" s="205" t="s">
        <v>182</v>
      </c>
      <c r="E491" s="206" t="s">
        <v>1</v>
      </c>
      <c r="F491" s="207" t="s">
        <v>618</v>
      </c>
      <c r="G491" s="204"/>
      <c r="H491" s="206" t="s">
        <v>1</v>
      </c>
      <c r="I491" s="208"/>
      <c r="J491" s="204"/>
      <c r="K491" s="204"/>
      <c r="L491" s="209"/>
      <c r="M491" s="210"/>
      <c r="N491" s="211"/>
      <c r="O491" s="211"/>
      <c r="P491" s="211"/>
      <c r="Q491" s="211"/>
      <c r="R491" s="211"/>
      <c r="S491" s="211"/>
      <c r="T491" s="212"/>
      <c r="AT491" s="213" t="s">
        <v>182</v>
      </c>
      <c r="AU491" s="213" t="s">
        <v>82</v>
      </c>
      <c r="AV491" s="11" t="s">
        <v>33</v>
      </c>
      <c r="AW491" s="11" t="s">
        <v>32</v>
      </c>
      <c r="AX491" s="11" t="s">
        <v>73</v>
      </c>
      <c r="AY491" s="213" t="s">
        <v>173</v>
      </c>
    </row>
    <row r="492" spans="2:51" s="12" customFormat="1" ht="11.25">
      <c r="B492" s="214"/>
      <c r="C492" s="215"/>
      <c r="D492" s="205" t="s">
        <v>182</v>
      </c>
      <c r="E492" s="216" t="s">
        <v>1</v>
      </c>
      <c r="F492" s="217" t="s">
        <v>640</v>
      </c>
      <c r="G492" s="215"/>
      <c r="H492" s="218">
        <v>2.432</v>
      </c>
      <c r="I492" s="219"/>
      <c r="J492" s="215"/>
      <c r="K492" s="215"/>
      <c r="L492" s="220"/>
      <c r="M492" s="221"/>
      <c r="N492" s="222"/>
      <c r="O492" s="222"/>
      <c r="P492" s="222"/>
      <c r="Q492" s="222"/>
      <c r="R492" s="222"/>
      <c r="S492" s="222"/>
      <c r="T492" s="223"/>
      <c r="AT492" s="224" t="s">
        <v>182</v>
      </c>
      <c r="AU492" s="224" t="s">
        <v>82</v>
      </c>
      <c r="AV492" s="12" t="s">
        <v>82</v>
      </c>
      <c r="AW492" s="12" t="s">
        <v>32</v>
      </c>
      <c r="AX492" s="12" t="s">
        <v>73</v>
      </c>
      <c r="AY492" s="224" t="s">
        <v>173</v>
      </c>
    </row>
    <row r="493" spans="2:51" s="13" customFormat="1" ht="11.25">
      <c r="B493" s="225"/>
      <c r="C493" s="226"/>
      <c r="D493" s="205" t="s">
        <v>182</v>
      </c>
      <c r="E493" s="227" t="s">
        <v>1</v>
      </c>
      <c r="F493" s="228" t="s">
        <v>187</v>
      </c>
      <c r="G493" s="226"/>
      <c r="H493" s="229">
        <v>17.595</v>
      </c>
      <c r="I493" s="230"/>
      <c r="J493" s="226"/>
      <c r="K493" s="226"/>
      <c r="L493" s="231"/>
      <c r="M493" s="232"/>
      <c r="N493" s="233"/>
      <c r="O493" s="233"/>
      <c r="P493" s="233"/>
      <c r="Q493" s="233"/>
      <c r="R493" s="233"/>
      <c r="S493" s="233"/>
      <c r="T493" s="234"/>
      <c r="AT493" s="235" t="s">
        <v>182</v>
      </c>
      <c r="AU493" s="235" t="s">
        <v>82</v>
      </c>
      <c r="AV493" s="13" t="s">
        <v>180</v>
      </c>
      <c r="AW493" s="13" t="s">
        <v>32</v>
      </c>
      <c r="AX493" s="13" t="s">
        <v>33</v>
      </c>
      <c r="AY493" s="235" t="s">
        <v>173</v>
      </c>
    </row>
    <row r="494" spans="2:65" s="1" customFormat="1" ht="16.5" customHeight="1">
      <c r="B494" s="34"/>
      <c r="C494" s="192" t="s">
        <v>641</v>
      </c>
      <c r="D494" s="192" t="s">
        <v>175</v>
      </c>
      <c r="E494" s="193" t="s">
        <v>642</v>
      </c>
      <c r="F494" s="194" t="s">
        <v>643</v>
      </c>
      <c r="G494" s="195" t="s">
        <v>239</v>
      </c>
      <c r="H494" s="196">
        <v>33.66</v>
      </c>
      <c r="I494" s="197"/>
      <c r="J494" s="198">
        <f>ROUND(I494*H494,2)</f>
        <v>0</v>
      </c>
      <c r="K494" s="194" t="s">
        <v>179</v>
      </c>
      <c r="L494" s="36"/>
      <c r="M494" s="199" t="s">
        <v>1</v>
      </c>
      <c r="N494" s="200" t="s">
        <v>44</v>
      </c>
      <c r="O494" s="60"/>
      <c r="P494" s="201">
        <f>O494*H494</f>
        <v>0</v>
      </c>
      <c r="Q494" s="201">
        <v>0.00546</v>
      </c>
      <c r="R494" s="201">
        <f>Q494*H494</f>
        <v>0.18378359999999996</v>
      </c>
      <c r="S494" s="201">
        <v>0</v>
      </c>
      <c r="T494" s="202">
        <f>S494*H494</f>
        <v>0</v>
      </c>
      <c r="AR494" s="16" t="s">
        <v>180</v>
      </c>
      <c r="AT494" s="16" t="s">
        <v>175</v>
      </c>
      <c r="AU494" s="16" t="s">
        <v>82</v>
      </c>
      <c r="AY494" s="16" t="s">
        <v>173</v>
      </c>
      <c r="BE494" s="99">
        <f>IF(N494="základní",J494,0)</f>
        <v>0</v>
      </c>
      <c r="BF494" s="99">
        <f>IF(N494="snížená",J494,0)</f>
        <v>0</v>
      </c>
      <c r="BG494" s="99">
        <f>IF(N494="zákl. přenesená",J494,0)</f>
        <v>0</v>
      </c>
      <c r="BH494" s="99">
        <f>IF(N494="sníž. přenesená",J494,0)</f>
        <v>0</v>
      </c>
      <c r="BI494" s="99">
        <f>IF(N494="nulová",J494,0)</f>
        <v>0</v>
      </c>
      <c r="BJ494" s="16" t="s">
        <v>33</v>
      </c>
      <c r="BK494" s="99">
        <f>ROUND(I494*H494,2)</f>
        <v>0</v>
      </c>
      <c r="BL494" s="16" t="s">
        <v>180</v>
      </c>
      <c r="BM494" s="16" t="s">
        <v>644</v>
      </c>
    </row>
    <row r="495" spans="2:51" s="11" customFormat="1" ht="11.25">
      <c r="B495" s="203"/>
      <c r="C495" s="204"/>
      <c r="D495" s="205" t="s">
        <v>182</v>
      </c>
      <c r="E495" s="206" t="s">
        <v>1</v>
      </c>
      <c r="F495" s="207" t="s">
        <v>197</v>
      </c>
      <c r="G495" s="204"/>
      <c r="H495" s="206" t="s">
        <v>1</v>
      </c>
      <c r="I495" s="208"/>
      <c r="J495" s="204"/>
      <c r="K495" s="204"/>
      <c r="L495" s="209"/>
      <c r="M495" s="210"/>
      <c r="N495" s="211"/>
      <c r="O495" s="211"/>
      <c r="P495" s="211"/>
      <c r="Q495" s="211"/>
      <c r="R495" s="211"/>
      <c r="S495" s="211"/>
      <c r="T495" s="212"/>
      <c r="AT495" s="213" t="s">
        <v>182</v>
      </c>
      <c r="AU495" s="213" t="s">
        <v>82</v>
      </c>
      <c r="AV495" s="11" t="s">
        <v>33</v>
      </c>
      <c r="AW495" s="11" t="s">
        <v>32</v>
      </c>
      <c r="AX495" s="11" t="s">
        <v>73</v>
      </c>
      <c r="AY495" s="213" t="s">
        <v>173</v>
      </c>
    </row>
    <row r="496" spans="2:51" s="12" customFormat="1" ht="11.25">
      <c r="B496" s="214"/>
      <c r="C496" s="215"/>
      <c r="D496" s="205" t="s">
        <v>182</v>
      </c>
      <c r="E496" s="216" t="s">
        <v>1</v>
      </c>
      <c r="F496" s="217" t="s">
        <v>645</v>
      </c>
      <c r="G496" s="215"/>
      <c r="H496" s="218">
        <v>33.66</v>
      </c>
      <c r="I496" s="219"/>
      <c r="J496" s="215"/>
      <c r="K496" s="215"/>
      <c r="L496" s="220"/>
      <c r="M496" s="221"/>
      <c r="N496" s="222"/>
      <c r="O496" s="222"/>
      <c r="P496" s="222"/>
      <c r="Q496" s="222"/>
      <c r="R496" s="222"/>
      <c r="S496" s="222"/>
      <c r="T496" s="223"/>
      <c r="AT496" s="224" t="s">
        <v>182</v>
      </c>
      <c r="AU496" s="224" t="s">
        <v>82</v>
      </c>
      <c r="AV496" s="12" t="s">
        <v>82</v>
      </c>
      <c r="AW496" s="12" t="s">
        <v>32</v>
      </c>
      <c r="AX496" s="12" t="s">
        <v>33</v>
      </c>
      <c r="AY496" s="224" t="s">
        <v>173</v>
      </c>
    </row>
    <row r="497" spans="2:65" s="1" customFormat="1" ht="16.5" customHeight="1">
      <c r="B497" s="34"/>
      <c r="C497" s="192" t="s">
        <v>646</v>
      </c>
      <c r="D497" s="192" t="s">
        <v>175</v>
      </c>
      <c r="E497" s="193" t="s">
        <v>647</v>
      </c>
      <c r="F497" s="194" t="s">
        <v>648</v>
      </c>
      <c r="G497" s="195" t="s">
        <v>239</v>
      </c>
      <c r="H497" s="196">
        <v>33.66</v>
      </c>
      <c r="I497" s="197"/>
      <c r="J497" s="198">
        <f>ROUND(I497*H497,2)</f>
        <v>0</v>
      </c>
      <c r="K497" s="194" t="s">
        <v>179</v>
      </c>
      <c r="L497" s="36"/>
      <c r="M497" s="199" t="s">
        <v>1</v>
      </c>
      <c r="N497" s="200" t="s">
        <v>44</v>
      </c>
      <c r="O497" s="60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AR497" s="16" t="s">
        <v>180</v>
      </c>
      <c r="AT497" s="16" t="s">
        <v>175</v>
      </c>
      <c r="AU497" s="16" t="s">
        <v>82</v>
      </c>
      <c r="AY497" s="16" t="s">
        <v>173</v>
      </c>
      <c r="BE497" s="99">
        <f>IF(N497="základní",J497,0)</f>
        <v>0</v>
      </c>
      <c r="BF497" s="99">
        <f>IF(N497="snížená",J497,0)</f>
        <v>0</v>
      </c>
      <c r="BG497" s="99">
        <f>IF(N497="zákl. přenesená",J497,0)</f>
        <v>0</v>
      </c>
      <c r="BH497" s="99">
        <f>IF(N497="sníž. přenesená",J497,0)</f>
        <v>0</v>
      </c>
      <c r="BI497" s="99">
        <f>IF(N497="nulová",J497,0)</f>
        <v>0</v>
      </c>
      <c r="BJ497" s="16" t="s">
        <v>33</v>
      </c>
      <c r="BK497" s="99">
        <f>ROUND(I497*H497,2)</f>
        <v>0</v>
      </c>
      <c r="BL497" s="16" t="s">
        <v>180</v>
      </c>
      <c r="BM497" s="16" t="s">
        <v>649</v>
      </c>
    </row>
    <row r="498" spans="2:51" s="11" customFormat="1" ht="11.25">
      <c r="B498" s="203"/>
      <c r="C498" s="204"/>
      <c r="D498" s="205" t="s">
        <v>182</v>
      </c>
      <c r="E498" s="206" t="s">
        <v>1</v>
      </c>
      <c r="F498" s="207" t="s">
        <v>197</v>
      </c>
      <c r="G498" s="204"/>
      <c r="H498" s="206" t="s">
        <v>1</v>
      </c>
      <c r="I498" s="208"/>
      <c r="J498" s="204"/>
      <c r="K498" s="204"/>
      <c r="L498" s="209"/>
      <c r="M498" s="210"/>
      <c r="N498" s="211"/>
      <c r="O498" s="211"/>
      <c r="P498" s="211"/>
      <c r="Q498" s="211"/>
      <c r="R498" s="211"/>
      <c r="S498" s="211"/>
      <c r="T498" s="212"/>
      <c r="AT498" s="213" t="s">
        <v>182</v>
      </c>
      <c r="AU498" s="213" t="s">
        <v>82</v>
      </c>
      <c r="AV498" s="11" t="s">
        <v>33</v>
      </c>
      <c r="AW498" s="11" t="s">
        <v>32</v>
      </c>
      <c r="AX498" s="11" t="s">
        <v>73</v>
      </c>
      <c r="AY498" s="213" t="s">
        <v>173</v>
      </c>
    </row>
    <row r="499" spans="2:51" s="11" customFormat="1" ht="11.25">
      <c r="B499" s="203"/>
      <c r="C499" s="204"/>
      <c r="D499" s="205" t="s">
        <v>182</v>
      </c>
      <c r="E499" s="206" t="s">
        <v>1</v>
      </c>
      <c r="F499" s="207" t="s">
        <v>650</v>
      </c>
      <c r="G499" s="204"/>
      <c r="H499" s="206" t="s">
        <v>1</v>
      </c>
      <c r="I499" s="208"/>
      <c r="J499" s="204"/>
      <c r="K499" s="204"/>
      <c r="L499" s="209"/>
      <c r="M499" s="210"/>
      <c r="N499" s="211"/>
      <c r="O499" s="211"/>
      <c r="P499" s="211"/>
      <c r="Q499" s="211"/>
      <c r="R499" s="211"/>
      <c r="S499" s="211"/>
      <c r="T499" s="212"/>
      <c r="AT499" s="213" t="s">
        <v>182</v>
      </c>
      <c r="AU499" s="213" t="s">
        <v>82</v>
      </c>
      <c r="AV499" s="11" t="s">
        <v>33</v>
      </c>
      <c r="AW499" s="11" t="s">
        <v>32</v>
      </c>
      <c r="AX499" s="11" t="s">
        <v>73</v>
      </c>
      <c r="AY499" s="213" t="s">
        <v>173</v>
      </c>
    </row>
    <row r="500" spans="2:51" s="12" customFormat="1" ht="11.25">
      <c r="B500" s="214"/>
      <c r="C500" s="215"/>
      <c r="D500" s="205" t="s">
        <v>182</v>
      </c>
      <c r="E500" s="216" t="s">
        <v>1</v>
      </c>
      <c r="F500" s="217" t="s">
        <v>645</v>
      </c>
      <c r="G500" s="215"/>
      <c r="H500" s="218">
        <v>33.66</v>
      </c>
      <c r="I500" s="219"/>
      <c r="J500" s="215"/>
      <c r="K500" s="215"/>
      <c r="L500" s="220"/>
      <c r="M500" s="221"/>
      <c r="N500" s="222"/>
      <c r="O500" s="222"/>
      <c r="P500" s="222"/>
      <c r="Q500" s="222"/>
      <c r="R500" s="222"/>
      <c r="S500" s="222"/>
      <c r="T500" s="223"/>
      <c r="AT500" s="224" t="s">
        <v>182</v>
      </c>
      <c r="AU500" s="224" t="s">
        <v>82</v>
      </c>
      <c r="AV500" s="12" t="s">
        <v>82</v>
      </c>
      <c r="AW500" s="12" t="s">
        <v>32</v>
      </c>
      <c r="AX500" s="12" t="s">
        <v>33</v>
      </c>
      <c r="AY500" s="224" t="s">
        <v>173</v>
      </c>
    </row>
    <row r="501" spans="2:65" s="1" customFormat="1" ht="16.5" customHeight="1">
      <c r="B501" s="34"/>
      <c r="C501" s="192" t="s">
        <v>651</v>
      </c>
      <c r="D501" s="192" t="s">
        <v>175</v>
      </c>
      <c r="E501" s="193" t="s">
        <v>652</v>
      </c>
      <c r="F501" s="194" t="s">
        <v>653</v>
      </c>
      <c r="G501" s="195" t="s">
        <v>178</v>
      </c>
      <c r="H501" s="196">
        <v>0.411</v>
      </c>
      <c r="I501" s="197"/>
      <c r="J501" s="198">
        <f>ROUND(I501*H501,2)</f>
        <v>0</v>
      </c>
      <c r="K501" s="194" t="s">
        <v>347</v>
      </c>
      <c r="L501" s="36"/>
      <c r="M501" s="199" t="s">
        <v>1</v>
      </c>
      <c r="N501" s="200" t="s">
        <v>44</v>
      </c>
      <c r="O501" s="60"/>
      <c r="P501" s="201">
        <f>O501*H501</f>
        <v>0</v>
      </c>
      <c r="Q501" s="201">
        <v>2.25634</v>
      </c>
      <c r="R501" s="201">
        <f>Q501*H501</f>
        <v>0.9273557399999999</v>
      </c>
      <c r="S501" s="201">
        <v>0</v>
      </c>
      <c r="T501" s="202">
        <f>S501*H501</f>
        <v>0</v>
      </c>
      <c r="AR501" s="16" t="s">
        <v>180</v>
      </c>
      <c r="AT501" s="16" t="s">
        <v>175</v>
      </c>
      <c r="AU501" s="16" t="s">
        <v>82</v>
      </c>
      <c r="AY501" s="16" t="s">
        <v>173</v>
      </c>
      <c r="BE501" s="99">
        <f>IF(N501="základní",J501,0)</f>
        <v>0</v>
      </c>
      <c r="BF501" s="99">
        <f>IF(N501="snížená",J501,0)</f>
        <v>0</v>
      </c>
      <c r="BG501" s="99">
        <f>IF(N501="zákl. přenesená",J501,0)</f>
        <v>0</v>
      </c>
      <c r="BH501" s="99">
        <f>IF(N501="sníž. přenesená",J501,0)</f>
        <v>0</v>
      </c>
      <c r="BI501" s="99">
        <f>IF(N501="nulová",J501,0)</f>
        <v>0</v>
      </c>
      <c r="BJ501" s="16" t="s">
        <v>33</v>
      </c>
      <c r="BK501" s="99">
        <f>ROUND(I501*H501,2)</f>
        <v>0</v>
      </c>
      <c r="BL501" s="16" t="s">
        <v>180</v>
      </c>
      <c r="BM501" s="16" t="s">
        <v>654</v>
      </c>
    </row>
    <row r="502" spans="2:51" s="11" customFormat="1" ht="11.25">
      <c r="B502" s="203"/>
      <c r="C502" s="204"/>
      <c r="D502" s="205" t="s">
        <v>182</v>
      </c>
      <c r="E502" s="206" t="s">
        <v>1</v>
      </c>
      <c r="F502" s="207" t="s">
        <v>655</v>
      </c>
      <c r="G502" s="204"/>
      <c r="H502" s="206" t="s">
        <v>1</v>
      </c>
      <c r="I502" s="208"/>
      <c r="J502" s="204"/>
      <c r="K502" s="204"/>
      <c r="L502" s="209"/>
      <c r="M502" s="210"/>
      <c r="N502" s="211"/>
      <c r="O502" s="211"/>
      <c r="P502" s="211"/>
      <c r="Q502" s="211"/>
      <c r="R502" s="211"/>
      <c r="S502" s="211"/>
      <c r="T502" s="212"/>
      <c r="AT502" s="213" t="s">
        <v>182</v>
      </c>
      <c r="AU502" s="213" t="s">
        <v>82</v>
      </c>
      <c r="AV502" s="11" t="s">
        <v>33</v>
      </c>
      <c r="AW502" s="11" t="s">
        <v>32</v>
      </c>
      <c r="AX502" s="11" t="s">
        <v>73</v>
      </c>
      <c r="AY502" s="213" t="s">
        <v>173</v>
      </c>
    </row>
    <row r="503" spans="2:51" s="11" customFormat="1" ht="11.25">
      <c r="B503" s="203"/>
      <c r="C503" s="204"/>
      <c r="D503" s="205" t="s">
        <v>182</v>
      </c>
      <c r="E503" s="206" t="s">
        <v>1</v>
      </c>
      <c r="F503" s="207" t="s">
        <v>369</v>
      </c>
      <c r="G503" s="204"/>
      <c r="H503" s="206" t="s">
        <v>1</v>
      </c>
      <c r="I503" s="208"/>
      <c r="J503" s="204"/>
      <c r="K503" s="204"/>
      <c r="L503" s="209"/>
      <c r="M503" s="210"/>
      <c r="N503" s="211"/>
      <c r="O503" s="211"/>
      <c r="P503" s="211"/>
      <c r="Q503" s="211"/>
      <c r="R503" s="211"/>
      <c r="S503" s="211"/>
      <c r="T503" s="212"/>
      <c r="AT503" s="213" t="s">
        <v>182</v>
      </c>
      <c r="AU503" s="213" t="s">
        <v>82</v>
      </c>
      <c r="AV503" s="11" t="s">
        <v>33</v>
      </c>
      <c r="AW503" s="11" t="s">
        <v>32</v>
      </c>
      <c r="AX503" s="11" t="s">
        <v>73</v>
      </c>
      <c r="AY503" s="213" t="s">
        <v>173</v>
      </c>
    </row>
    <row r="504" spans="2:51" s="12" customFormat="1" ht="11.25">
      <c r="B504" s="214"/>
      <c r="C504" s="215"/>
      <c r="D504" s="205" t="s">
        <v>182</v>
      </c>
      <c r="E504" s="216" t="s">
        <v>1</v>
      </c>
      <c r="F504" s="217" t="s">
        <v>656</v>
      </c>
      <c r="G504" s="215"/>
      <c r="H504" s="218">
        <v>0.082</v>
      </c>
      <c r="I504" s="219"/>
      <c r="J504" s="215"/>
      <c r="K504" s="215"/>
      <c r="L504" s="220"/>
      <c r="M504" s="221"/>
      <c r="N504" s="222"/>
      <c r="O504" s="222"/>
      <c r="P504" s="222"/>
      <c r="Q504" s="222"/>
      <c r="R504" s="222"/>
      <c r="S504" s="222"/>
      <c r="T504" s="223"/>
      <c r="AT504" s="224" t="s">
        <v>182</v>
      </c>
      <c r="AU504" s="224" t="s">
        <v>82</v>
      </c>
      <c r="AV504" s="12" t="s">
        <v>82</v>
      </c>
      <c r="AW504" s="12" t="s">
        <v>32</v>
      </c>
      <c r="AX504" s="12" t="s">
        <v>73</v>
      </c>
      <c r="AY504" s="224" t="s">
        <v>173</v>
      </c>
    </row>
    <row r="505" spans="2:51" s="12" customFormat="1" ht="11.25">
      <c r="B505" s="214"/>
      <c r="C505" s="215"/>
      <c r="D505" s="205" t="s">
        <v>182</v>
      </c>
      <c r="E505" s="216" t="s">
        <v>1</v>
      </c>
      <c r="F505" s="217" t="s">
        <v>657</v>
      </c>
      <c r="G505" s="215"/>
      <c r="H505" s="218">
        <v>0.029</v>
      </c>
      <c r="I505" s="219"/>
      <c r="J505" s="215"/>
      <c r="K505" s="215"/>
      <c r="L505" s="220"/>
      <c r="M505" s="221"/>
      <c r="N505" s="222"/>
      <c r="O505" s="222"/>
      <c r="P505" s="222"/>
      <c r="Q505" s="222"/>
      <c r="R505" s="222"/>
      <c r="S505" s="222"/>
      <c r="T505" s="223"/>
      <c r="AT505" s="224" t="s">
        <v>182</v>
      </c>
      <c r="AU505" s="224" t="s">
        <v>82</v>
      </c>
      <c r="AV505" s="12" t="s">
        <v>82</v>
      </c>
      <c r="AW505" s="12" t="s">
        <v>32</v>
      </c>
      <c r="AX505" s="12" t="s">
        <v>73</v>
      </c>
      <c r="AY505" s="224" t="s">
        <v>173</v>
      </c>
    </row>
    <row r="506" spans="2:51" s="11" customFormat="1" ht="11.25">
      <c r="B506" s="203"/>
      <c r="C506" s="204"/>
      <c r="D506" s="205" t="s">
        <v>182</v>
      </c>
      <c r="E506" s="206" t="s">
        <v>1</v>
      </c>
      <c r="F506" s="207" t="s">
        <v>414</v>
      </c>
      <c r="G506" s="204"/>
      <c r="H506" s="206" t="s">
        <v>1</v>
      </c>
      <c r="I506" s="208"/>
      <c r="J506" s="204"/>
      <c r="K506" s="204"/>
      <c r="L506" s="209"/>
      <c r="M506" s="210"/>
      <c r="N506" s="211"/>
      <c r="O506" s="211"/>
      <c r="P506" s="211"/>
      <c r="Q506" s="211"/>
      <c r="R506" s="211"/>
      <c r="S506" s="211"/>
      <c r="T506" s="212"/>
      <c r="AT506" s="213" t="s">
        <v>182</v>
      </c>
      <c r="AU506" s="213" t="s">
        <v>82</v>
      </c>
      <c r="AV506" s="11" t="s">
        <v>33</v>
      </c>
      <c r="AW506" s="11" t="s">
        <v>32</v>
      </c>
      <c r="AX506" s="11" t="s">
        <v>73</v>
      </c>
      <c r="AY506" s="213" t="s">
        <v>173</v>
      </c>
    </row>
    <row r="507" spans="2:51" s="12" customFormat="1" ht="11.25">
      <c r="B507" s="214"/>
      <c r="C507" s="215"/>
      <c r="D507" s="205" t="s">
        <v>182</v>
      </c>
      <c r="E507" s="216" t="s">
        <v>1</v>
      </c>
      <c r="F507" s="217" t="s">
        <v>658</v>
      </c>
      <c r="G507" s="215"/>
      <c r="H507" s="218">
        <v>0.276</v>
      </c>
      <c r="I507" s="219"/>
      <c r="J507" s="215"/>
      <c r="K507" s="215"/>
      <c r="L507" s="220"/>
      <c r="M507" s="221"/>
      <c r="N507" s="222"/>
      <c r="O507" s="222"/>
      <c r="P507" s="222"/>
      <c r="Q507" s="222"/>
      <c r="R507" s="222"/>
      <c r="S507" s="222"/>
      <c r="T507" s="223"/>
      <c r="AT507" s="224" t="s">
        <v>182</v>
      </c>
      <c r="AU507" s="224" t="s">
        <v>82</v>
      </c>
      <c r="AV507" s="12" t="s">
        <v>82</v>
      </c>
      <c r="AW507" s="12" t="s">
        <v>32</v>
      </c>
      <c r="AX507" s="12" t="s">
        <v>73</v>
      </c>
      <c r="AY507" s="224" t="s">
        <v>173</v>
      </c>
    </row>
    <row r="508" spans="2:51" s="11" customFormat="1" ht="11.25">
      <c r="B508" s="203"/>
      <c r="C508" s="204"/>
      <c r="D508" s="205" t="s">
        <v>182</v>
      </c>
      <c r="E508" s="206" t="s">
        <v>1</v>
      </c>
      <c r="F508" s="207" t="s">
        <v>659</v>
      </c>
      <c r="G508" s="204"/>
      <c r="H508" s="206" t="s">
        <v>1</v>
      </c>
      <c r="I508" s="208"/>
      <c r="J508" s="204"/>
      <c r="K508" s="204"/>
      <c r="L508" s="209"/>
      <c r="M508" s="210"/>
      <c r="N508" s="211"/>
      <c r="O508" s="211"/>
      <c r="P508" s="211"/>
      <c r="Q508" s="211"/>
      <c r="R508" s="211"/>
      <c r="S508" s="211"/>
      <c r="T508" s="212"/>
      <c r="AT508" s="213" t="s">
        <v>182</v>
      </c>
      <c r="AU508" s="213" t="s">
        <v>82</v>
      </c>
      <c r="AV508" s="11" t="s">
        <v>33</v>
      </c>
      <c r="AW508" s="11" t="s">
        <v>32</v>
      </c>
      <c r="AX508" s="11" t="s">
        <v>73</v>
      </c>
      <c r="AY508" s="213" t="s">
        <v>173</v>
      </c>
    </row>
    <row r="509" spans="2:51" s="12" customFormat="1" ht="11.25">
      <c r="B509" s="214"/>
      <c r="C509" s="215"/>
      <c r="D509" s="205" t="s">
        <v>182</v>
      </c>
      <c r="E509" s="216" t="s">
        <v>1</v>
      </c>
      <c r="F509" s="217" t="s">
        <v>660</v>
      </c>
      <c r="G509" s="215"/>
      <c r="H509" s="218">
        <v>0.024</v>
      </c>
      <c r="I509" s="219"/>
      <c r="J509" s="215"/>
      <c r="K509" s="215"/>
      <c r="L509" s="220"/>
      <c r="M509" s="221"/>
      <c r="N509" s="222"/>
      <c r="O509" s="222"/>
      <c r="P509" s="222"/>
      <c r="Q509" s="222"/>
      <c r="R509" s="222"/>
      <c r="S509" s="222"/>
      <c r="T509" s="223"/>
      <c r="AT509" s="224" t="s">
        <v>182</v>
      </c>
      <c r="AU509" s="224" t="s">
        <v>82</v>
      </c>
      <c r="AV509" s="12" t="s">
        <v>82</v>
      </c>
      <c r="AW509" s="12" t="s">
        <v>32</v>
      </c>
      <c r="AX509" s="12" t="s">
        <v>73</v>
      </c>
      <c r="AY509" s="224" t="s">
        <v>173</v>
      </c>
    </row>
    <row r="510" spans="2:51" s="13" customFormat="1" ht="11.25">
      <c r="B510" s="225"/>
      <c r="C510" s="226"/>
      <c r="D510" s="205" t="s">
        <v>182</v>
      </c>
      <c r="E510" s="227" t="s">
        <v>1</v>
      </c>
      <c r="F510" s="228" t="s">
        <v>187</v>
      </c>
      <c r="G510" s="226"/>
      <c r="H510" s="229">
        <v>0.411</v>
      </c>
      <c r="I510" s="230"/>
      <c r="J510" s="226"/>
      <c r="K510" s="226"/>
      <c r="L510" s="231"/>
      <c r="M510" s="232"/>
      <c r="N510" s="233"/>
      <c r="O510" s="233"/>
      <c r="P510" s="233"/>
      <c r="Q510" s="233"/>
      <c r="R510" s="233"/>
      <c r="S510" s="233"/>
      <c r="T510" s="234"/>
      <c r="AT510" s="235" t="s">
        <v>182</v>
      </c>
      <c r="AU510" s="235" t="s">
        <v>82</v>
      </c>
      <c r="AV510" s="13" t="s">
        <v>180</v>
      </c>
      <c r="AW510" s="13" t="s">
        <v>32</v>
      </c>
      <c r="AX510" s="13" t="s">
        <v>33</v>
      </c>
      <c r="AY510" s="235" t="s">
        <v>173</v>
      </c>
    </row>
    <row r="511" spans="2:65" s="1" customFormat="1" ht="16.5" customHeight="1">
      <c r="B511" s="34"/>
      <c r="C511" s="192" t="s">
        <v>661</v>
      </c>
      <c r="D511" s="192" t="s">
        <v>175</v>
      </c>
      <c r="E511" s="193" t="s">
        <v>662</v>
      </c>
      <c r="F511" s="194" t="s">
        <v>663</v>
      </c>
      <c r="G511" s="195" t="s">
        <v>178</v>
      </c>
      <c r="H511" s="196">
        <v>4.83</v>
      </c>
      <c r="I511" s="197"/>
      <c r="J511" s="198">
        <f>ROUND(I511*H511,2)</f>
        <v>0</v>
      </c>
      <c r="K511" s="194" t="s">
        <v>179</v>
      </c>
      <c r="L511" s="36"/>
      <c r="M511" s="199" t="s">
        <v>1</v>
      </c>
      <c r="N511" s="200" t="s">
        <v>44</v>
      </c>
      <c r="O511" s="60"/>
      <c r="P511" s="201">
        <f>O511*H511</f>
        <v>0</v>
      </c>
      <c r="Q511" s="201">
        <v>2.25634</v>
      </c>
      <c r="R511" s="201">
        <f>Q511*H511</f>
        <v>10.8981222</v>
      </c>
      <c r="S511" s="201">
        <v>0</v>
      </c>
      <c r="T511" s="202">
        <f>S511*H511</f>
        <v>0</v>
      </c>
      <c r="AR511" s="16" t="s">
        <v>180</v>
      </c>
      <c r="AT511" s="16" t="s">
        <v>175</v>
      </c>
      <c r="AU511" s="16" t="s">
        <v>82</v>
      </c>
      <c r="AY511" s="16" t="s">
        <v>173</v>
      </c>
      <c r="BE511" s="99">
        <f>IF(N511="základní",J511,0)</f>
        <v>0</v>
      </c>
      <c r="BF511" s="99">
        <f>IF(N511="snížená",J511,0)</f>
        <v>0</v>
      </c>
      <c r="BG511" s="99">
        <f>IF(N511="zákl. přenesená",J511,0)</f>
        <v>0</v>
      </c>
      <c r="BH511" s="99">
        <f>IF(N511="sníž. přenesená",J511,0)</f>
        <v>0</v>
      </c>
      <c r="BI511" s="99">
        <f>IF(N511="nulová",J511,0)</f>
        <v>0</v>
      </c>
      <c r="BJ511" s="16" t="s">
        <v>33</v>
      </c>
      <c r="BK511" s="99">
        <f>ROUND(I511*H511,2)</f>
        <v>0</v>
      </c>
      <c r="BL511" s="16" t="s">
        <v>180</v>
      </c>
      <c r="BM511" s="16" t="s">
        <v>664</v>
      </c>
    </row>
    <row r="512" spans="2:51" s="11" customFormat="1" ht="11.25">
      <c r="B512" s="203"/>
      <c r="C512" s="204"/>
      <c r="D512" s="205" t="s">
        <v>182</v>
      </c>
      <c r="E512" s="206" t="s">
        <v>1</v>
      </c>
      <c r="F512" s="207" t="s">
        <v>183</v>
      </c>
      <c r="G512" s="204"/>
      <c r="H512" s="206" t="s">
        <v>1</v>
      </c>
      <c r="I512" s="208"/>
      <c r="J512" s="204"/>
      <c r="K512" s="204"/>
      <c r="L512" s="209"/>
      <c r="M512" s="210"/>
      <c r="N512" s="211"/>
      <c r="O512" s="211"/>
      <c r="P512" s="211"/>
      <c r="Q512" s="211"/>
      <c r="R512" s="211"/>
      <c r="S512" s="211"/>
      <c r="T512" s="212"/>
      <c r="AT512" s="213" t="s">
        <v>182</v>
      </c>
      <c r="AU512" s="213" t="s">
        <v>82</v>
      </c>
      <c r="AV512" s="11" t="s">
        <v>33</v>
      </c>
      <c r="AW512" s="11" t="s">
        <v>32</v>
      </c>
      <c r="AX512" s="11" t="s">
        <v>73</v>
      </c>
      <c r="AY512" s="213" t="s">
        <v>173</v>
      </c>
    </row>
    <row r="513" spans="2:51" s="12" customFormat="1" ht="11.25">
      <c r="B513" s="214"/>
      <c r="C513" s="215"/>
      <c r="D513" s="205" t="s">
        <v>182</v>
      </c>
      <c r="E513" s="216" t="s">
        <v>1</v>
      </c>
      <c r="F513" s="217" t="s">
        <v>665</v>
      </c>
      <c r="G513" s="215"/>
      <c r="H513" s="218">
        <v>4.83</v>
      </c>
      <c r="I513" s="219"/>
      <c r="J513" s="215"/>
      <c r="K513" s="215"/>
      <c r="L513" s="220"/>
      <c r="M513" s="221"/>
      <c r="N513" s="222"/>
      <c r="O513" s="222"/>
      <c r="P513" s="222"/>
      <c r="Q513" s="222"/>
      <c r="R513" s="222"/>
      <c r="S513" s="222"/>
      <c r="T513" s="223"/>
      <c r="AT513" s="224" t="s">
        <v>182</v>
      </c>
      <c r="AU513" s="224" t="s">
        <v>82</v>
      </c>
      <c r="AV513" s="12" t="s">
        <v>82</v>
      </c>
      <c r="AW513" s="12" t="s">
        <v>32</v>
      </c>
      <c r="AX513" s="12" t="s">
        <v>33</v>
      </c>
      <c r="AY513" s="224" t="s">
        <v>173</v>
      </c>
    </row>
    <row r="514" spans="2:65" s="1" customFormat="1" ht="16.5" customHeight="1">
      <c r="B514" s="34"/>
      <c r="C514" s="192" t="s">
        <v>666</v>
      </c>
      <c r="D514" s="192" t="s">
        <v>175</v>
      </c>
      <c r="E514" s="193" t="s">
        <v>667</v>
      </c>
      <c r="F514" s="194" t="s">
        <v>668</v>
      </c>
      <c r="G514" s="195" t="s">
        <v>239</v>
      </c>
      <c r="H514" s="196">
        <v>166.29</v>
      </c>
      <c r="I514" s="197"/>
      <c r="J514" s="198">
        <f>ROUND(I514*H514,2)</f>
        <v>0</v>
      </c>
      <c r="K514" s="194" t="s">
        <v>347</v>
      </c>
      <c r="L514" s="36"/>
      <c r="M514" s="199" t="s">
        <v>1</v>
      </c>
      <c r="N514" s="200" t="s">
        <v>44</v>
      </c>
      <c r="O514" s="60"/>
      <c r="P514" s="201">
        <f>O514*H514</f>
        <v>0</v>
      </c>
      <c r="Q514" s="201">
        <v>0.06702</v>
      </c>
      <c r="R514" s="201">
        <f>Q514*H514</f>
        <v>11.144755799999999</v>
      </c>
      <c r="S514" s="201">
        <v>0</v>
      </c>
      <c r="T514" s="202">
        <f>S514*H514</f>
        <v>0</v>
      </c>
      <c r="AR514" s="16" t="s">
        <v>180</v>
      </c>
      <c r="AT514" s="16" t="s">
        <v>175</v>
      </c>
      <c r="AU514" s="16" t="s">
        <v>82</v>
      </c>
      <c r="AY514" s="16" t="s">
        <v>173</v>
      </c>
      <c r="BE514" s="99">
        <f>IF(N514="základní",J514,0)</f>
        <v>0</v>
      </c>
      <c r="BF514" s="99">
        <f>IF(N514="snížená",J514,0)</f>
        <v>0</v>
      </c>
      <c r="BG514" s="99">
        <f>IF(N514="zákl. přenesená",J514,0)</f>
        <v>0</v>
      </c>
      <c r="BH514" s="99">
        <f>IF(N514="sníž. přenesená",J514,0)</f>
        <v>0</v>
      </c>
      <c r="BI514" s="99">
        <f>IF(N514="nulová",J514,0)</f>
        <v>0</v>
      </c>
      <c r="BJ514" s="16" t="s">
        <v>33</v>
      </c>
      <c r="BK514" s="99">
        <f>ROUND(I514*H514,2)</f>
        <v>0</v>
      </c>
      <c r="BL514" s="16" t="s">
        <v>180</v>
      </c>
      <c r="BM514" s="16" t="s">
        <v>669</v>
      </c>
    </row>
    <row r="515" spans="2:51" s="11" customFormat="1" ht="11.25">
      <c r="B515" s="203"/>
      <c r="C515" s="204"/>
      <c r="D515" s="205" t="s">
        <v>182</v>
      </c>
      <c r="E515" s="206" t="s">
        <v>1</v>
      </c>
      <c r="F515" s="207" t="s">
        <v>369</v>
      </c>
      <c r="G515" s="204"/>
      <c r="H515" s="206" t="s">
        <v>1</v>
      </c>
      <c r="I515" s="208"/>
      <c r="J515" s="204"/>
      <c r="K515" s="204"/>
      <c r="L515" s="209"/>
      <c r="M515" s="210"/>
      <c r="N515" s="211"/>
      <c r="O515" s="211"/>
      <c r="P515" s="211"/>
      <c r="Q515" s="211"/>
      <c r="R515" s="211"/>
      <c r="S515" s="211"/>
      <c r="T515" s="212"/>
      <c r="AT515" s="213" t="s">
        <v>182</v>
      </c>
      <c r="AU515" s="213" t="s">
        <v>82</v>
      </c>
      <c r="AV515" s="11" t="s">
        <v>33</v>
      </c>
      <c r="AW515" s="11" t="s">
        <v>32</v>
      </c>
      <c r="AX515" s="11" t="s">
        <v>73</v>
      </c>
      <c r="AY515" s="213" t="s">
        <v>173</v>
      </c>
    </row>
    <row r="516" spans="2:51" s="11" customFormat="1" ht="11.25">
      <c r="B516" s="203"/>
      <c r="C516" s="204"/>
      <c r="D516" s="205" t="s">
        <v>182</v>
      </c>
      <c r="E516" s="206" t="s">
        <v>1</v>
      </c>
      <c r="F516" s="207" t="s">
        <v>670</v>
      </c>
      <c r="G516" s="204"/>
      <c r="H516" s="206" t="s">
        <v>1</v>
      </c>
      <c r="I516" s="208"/>
      <c r="J516" s="204"/>
      <c r="K516" s="204"/>
      <c r="L516" s="209"/>
      <c r="M516" s="210"/>
      <c r="N516" s="211"/>
      <c r="O516" s="211"/>
      <c r="P516" s="211"/>
      <c r="Q516" s="211"/>
      <c r="R516" s="211"/>
      <c r="S516" s="211"/>
      <c r="T516" s="212"/>
      <c r="AT516" s="213" t="s">
        <v>182</v>
      </c>
      <c r="AU516" s="213" t="s">
        <v>82</v>
      </c>
      <c r="AV516" s="11" t="s">
        <v>33</v>
      </c>
      <c r="AW516" s="11" t="s">
        <v>32</v>
      </c>
      <c r="AX516" s="11" t="s">
        <v>73</v>
      </c>
      <c r="AY516" s="213" t="s">
        <v>173</v>
      </c>
    </row>
    <row r="517" spans="2:51" s="12" customFormat="1" ht="11.25">
      <c r="B517" s="214"/>
      <c r="C517" s="215"/>
      <c r="D517" s="205" t="s">
        <v>182</v>
      </c>
      <c r="E517" s="216" t="s">
        <v>1</v>
      </c>
      <c r="F517" s="217" t="s">
        <v>671</v>
      </c>
      <c r="G517" s="215"/>
      <c r="H517" s="218">
        <v>122.64</v>
      </c>
      <c r="I517" s="219"/>
      <c r="J517" s="215"/>
      <c r="K517" s="215"/>
      <c r="L517" s="220"/>
      <c r="M517" s="221"/>
      <c r="N517" s="222"/>
      <c r="O517" s="222"/>
      <c r="P517" s="222"/>
      <c r="Q517" s="222"/>
      <c r="R517" s="222"/>
      <c r="S517" s="222"/>
      <c r="T517" s="223"/>
      <c r="AT517" s="224" t="s">
        <v>182</v>
      </c>
      <c r="AU517" s="224" t="s">
        <v>82</v>
      </c>
      <c r="AV517" s="12" t="s">
        <v>82</v>
      </c>
      <c r="AW517" s="12" t="s">
        <v>32</v>
      </c>
      <c r="AX517" s="12" t="s">
        <v>73</v>
      </c>
      <c r="AY517" s="224" t="s">
        <v>173</v>
      </c>
    </row>
    <row r="518" spans="2:51" s="11" customFormat="1" ht="11.25">
      <c r="B518" s="203"/>
      <c r="C518" s="204"/>
      <c r="D518" s="205" t="s">
        <v>182</v>
      </c>
      <c r="E518" s="206" t="s">
        <v>1</v>
      </c>
      <c r="F518" s="207" t="s">
        <v>414</v>
      </c>
      <c r="G518" s="204"/>
      <c r="H518" s="206" t="s">
        <v>1</v>
      </c>
      <c r="I518" s="208"/>
      <c r="J518" s="204"/>
      <c r="K518" s="204"/>
      <c r="L518" s="209"/>
      <c r="M518" s="210"/>
      <c r="N518" s="211"/>
      <c r="O518" s="211"/>
      <c r="P518" s="211"/>
      <c r="Q518" s="211"/>
      <c r="R518" s="211"/>
      <c r="S518" s="211"/>
      <c r="T518" s="212"/>
      <c r="AT518" s="213" t="s">
        <v>182</v>
      </c>
      <c r="AU518" s="213" t="s">
        <v>82</v>
      </c>
      <c r="AV518" s="11" t="s">
        <v>33</v>
      </c>
      <c r="AW518" s="11" t="s">
        <v>32</v>
      </c>
      <c r="AX518" s="11" t="s">
        <v>73</v>
      </c>
      <c r="AY518" s="213" t="s">
        <v>173</v>
      </c>
    </row>
    <row r="519" spans="2:51" s="11" customFormat="1" ht="11.25">
      <c r="B519" s="203"/>
      <c r="C519" s="204"/>
      <c r="D519" s="205" t="s">
        <v>182</v>
      </c>
      <c r="E519" s="206" t="s">
        <v>1</v>
      </c>
      <c r="F519" s="207" t="s">
        <v>539</v>
      </c>
      <c r="G519" s="204"/>
      <c r="H519" s="206" t="s">
        <v>1</v>
      </c>
      <c r="I519" s="208"/>
      <c r="J519" s="204"/>
      <c r="K519" s="204"/>
      <c r="L519" s="209"/>
      <c r="M519" s="210"/>
      <c r="N519" s="211"/>
      <c r="O519" s="211"/>
      <c r="P519" s="211"/>
      <c r="Q519" s="211"/>
      <c r="R519" s="211"/>
      <c r="S519" s="211"/>
      <c r="T519" s="212"/>
      <c r="AT519" s="213" t="s">
        <v>182</v>
      </c>
      <c r="AU519" s="213" t="s">
        <v>82</v>
      </c>
      <c r="AV519" s="11" t="s">
        <v>33</v>
      </c>
      <c r="AW519" s="11" t="s">
        <v>32</v>
      </c>
      <c r="AX519" s="11" t="s">
        <v>73</v>
      </c>
      <c r="AY519" s="213" t="s">
        <v>173</v>
      </c>
    </row>
    <row r="520" spans="2:51" s="11" customFormat="1" ht="11.25">
      <c r="B520" s="203"/>
      <c r="C520" s="204"/>
      <c r="D520" s="205" t="s">
        <v>182</v>
      </c>
      <c r="E520" s="206" t="s">
        <v>1</v>
      </c>
      <c r="F520" s="207" t="s">
        <v>533</v>
      </c>
      <c r="G520" s="204"/>
      <c r="H520" s="206" t="s">
        <v>1</v>
      </c>
      <c r="I520" s="208"/>
      <c r="J520" s="204"/>
      <c r="K520" s="204"/>
      <c r="L520" s="209"/>
      <c r="M520" s="210"/>
      <c r="N520" s="211"/>
      <c r="O520" s="211"/>
      <c r="P520" s="211"/>
      <c r="Q520" s="211"/>
      <c r="R520" s="211"/>
      <c r="S520" s="211"/>
      <c r="T520" s="212"/>
      <c r="AT520" s="213" t="s">
        <v>182</v>
      </c>
      <c r="AU520" s="213" t="s">
        <v>82</v>
      </c>
      <c r="AV520" s="11" t="s">
        <v>33</v>
      </c>
      <c r="AW520" s="11" t="s">
        <v>32</v>
      </c>
      <c r="AX520" s="11" t="s">
        <v>73</v>
      </c>
      <c r="AY520" s="213" t="s">
        <v>173</v>
      </c>
    </row>
    <row r="521" spans="2:51" s="12" customFormat="1" ht="11.25">
      <c r="B521" s="214"/>
      <c r="C521" s="215"/>
      <c r="D521" s="205" t="s">
        <v>182</v>
      </c>
      <c r="E521" s="216" t="s">
        <v>1</v>
      </c>
      <c r="F521" s="217" t="s">
        <v>534</v>
      </c>
      <c r="G521" s="215"/>
      <c r="H521" s="218">
        <v>38.2</v>
      </c>
      <c r="I521" s="219"/>
      <c r="J521" s="215"/>
      <c r="K521" s="215"/>
      <c r="L521" s="220"/>
      <c r="M521" s="221"/>
      <c r="N521" s="222"/>
      <c r="O521" s="222"/>
      <c r="P521" s="222"/>
      <c r="Q521" s="222"/>
      <c r="R521" s="222"/>
      <c r="S521" s="222"/>
      <c r="T521" s="223"/>
      <c r="AT521" s="224" t="s">
        <v>182</v>
      </c>
      <c r="AU521" s="224" t="s">
        <v>82</v>
      </c>
      <c r="AV521" s="12" t="s">
        <v>82</v>
      </c>
      <c r="AW521" s="12" t="s">
        <v>32</v>
      </c>
      <c r="AX521" s="12" t="s">
        <v>73</v>
      </c>
      <c r="AY521" s="224" t="s">
        <v>173</v>
      </c>
    </row>
    <row r="522" spans="2:51" s="11" customFormat="1" ht="11.25">
      <c r="B522" s="203"/>
      <c r="C522" s="204"/>
      <c r="D522" s="205" t="s">
        <v>182</v>
      </c>
      <c r="E522" s="206" t="s">
        <v>1</v>
      </c>
      <c r="F522" s="207" t="s">
        <v>672</v>
      </c>
      <c r="G522" s="204"/>
      <c r="H522" s="206" t="s">
        <v>1</v>
      </c>
      <c r="I522" s="208"/>
      <c r="J522" s="204"/>
      <c r="K522" s="204"/>
      <c r="L522" s="209"/>
      <c r="M522" s="210"/>
      <c r="N522" s="211"/>
      <c r="O522" s="211"/>
      <c r="P522" s="211"/>
      <c r="Q522" s="211"/>
      <c r="R522" s="211"/>
      <c r="S522" s="211"/>
      <c r="T522" s="212"/>
      <c r="AT522" s="213" t="s">
        <v>182</v>
      </c>
      <c r="AU522" s="213" t="s">
        <v>82</v>
      </c>
      <c r="AV522" s="11" t="s">
        <v>33</v>
      </c>
      <c r="AW522" s="11" t="s">
        <v>32</v>
      </c>
      <c r="AX522" s="11" t="s">
        <v>73</v>
      </c>
      <c r="AY522" s="213" t="s">
        <v>173</v>
      </c>
    </row>
    <row r="523" spans="2:51" s="12" customFormat="1" ht="11.25">
      <c r="B523" s="214"/>
      <c r="C523" s="215"/>
      <c r="D523" s="205" t="s">
        <v>182</v>
      </c>
      <c r="E523" s="216" t="s">
        <v>1</v>
      </c>
      <c r="F523" s="217" t="s">
        <v>673</v>
      </c>
      <c r="G523" s="215"/>
      <c r="H523" s="218">
        <v>5.45</v>
      </c>
      <c r="I523" s="219"/>
      <c r="J523" s="215"/>
      <c r="K523" s="215"/>
      <c r="L523" s="220"/>
      <c r="M523" s="221"/>
      <c r="N523" s="222"/>
      <c r="O523" s="222"/>
      <c r="P523" s="222"/>
      <c r="Q523" s="222"/>
      <c r="R523" s="222"/>
      <c r="S523" s="222"/>
      <c r="T523" s="223"/>
      <c r="AT523" s="224" t="s">
        <v>182</v>
      </c>
      <c r="AU523" s="224" t="s">
        <v>82</v>
      </c>
      <c r="AV523" s="12" t="s">
        <v>82</v>
      </c>
      <c r="AW523" s="12" t="s">
        <v>32</v>
      </c>
      <c r="AX523" s="12" t="s">
        <v>73</v>
      </c>
      <c r="AY523" s="224" t="s">
        <v>173</v>
      </c>
    </row>
    <row r="524" spans="2:51" s="13" customFormat="1" ht="11.25">
      <c r="B524" s="225"/>
      <c r="C524" s="226"/>
      <c r="D524" s="205" t="s">
        <v>182</v>
      </c>
      <c r="E524" s="227" t="s">
        <v>1</v>
      </c>
      <c r="F524" s="228" t="s">
        <v>187</v>
      </c>
      <c r="G524" s="226"/>
      <c r="H524" s="229">
        <v>166.29</v>
      </c>
      <c r="I524" s="230"/>
      <c r="J524" s="226"/>
      <c r="K524" s="226"/>
      <c r="L524" s="231"/>
      <c r="M524" s="232"/>
      <c r="N524" s="233"/>
      <c r="O524" s="233"/>
      <c r="P524" s="233"/>
      <c r="Q524" s="233"/>
      <c r="R524" s="233"/>
      <c r="S524" s="233"/>
      <c r="T524" s="234"/>
      <c r="AT524" s="235" t="s">
        <v>182</v>
      </c>
      <c r="AU524" s="235" t="s">
        <v>82</v>
      </c>
      <c r="AV524" s="13" t="s">
        <v>180</v>
      </c>
      <c r="AW524" s="13" t="s">
        <v>32</v>
      </c>
      <c r="AX524" s="13" t="s">
        <v>33</v>
      </c>
      <c r="AY524" s="235" t="s">
        <v>173</v>
      </c>
    </row>
    <row r="525" spans="2:65" s="1" customFormat="1" ht="16.5" customHeight="1">
      <c r="B525" s="34"/>
      <c r="C525" s="192" t="s">
        <v>674</v>
      </c>
      <c r="D525" s="192" t="s">
        <v>175</v>
      </c>
      <c r="E525" s="193" t="s">
        <v>675</v>
      </c>
      <c r="F525" s="194" t="s">
        <v>676</v>
      </c>
      <c r="G525" s="195" t="s">
        <v>178</v>
      </c>
      <c r="H525" s="196">
        <v>15.023</v>
      </c>
      <c r="I525" s="197"/>
      <c r="J525" s="198">
        <f>ROUND(I525*H525,2)</f>
        <v>0</v>
      </c>
      <c r="K525" s="194" t="s">
        <v>179</v>
      </c>
      <c r="L525" s="36"/>
      <c r="M525" s="199" t="s">
        <v>1</v>
      </c>
      <c r="N525" s="200" t="s">
        <v>44</v>
      </c>
      <c r="O525" s="60"/>
      <c r="P525" s="201">
        <f>O525*H525</f>
        <v>0</v>
      </c>
      <c r="Q525" s="201">
        <v>1.98</v>
      </c>
      <c r="R525" s="201">
        <f>Q525*H525</f>
        <v>29.74554</v>
      </c>
      <c r="S525" s="201">
        <v>0</v>
      </c>
      <c r="T525" s="202">
        <f>S525*H525</f>
        <v>0</v>
      </c>
      <c r="AR525" s="16" t="s">
        <v>180</v>
      </c>
      <c r="AT525" s="16" t="s">
        <v>175</v>
      </c>
      <c r="AU525" s="16" t="s">
        <v>82</v>
      </c>
      <c r="AY525" s="16" t="s">
        <v>173</v>
      </c>
      <c r="BE525" s="99">
        <f>IF(N525="základní",J525,0)</f>
        <v>0</v>
      </c>
      <c r="BF525" s="99">
        <f>IF(N525="snížená",J525,0)</f>
        <v>0</v>
      </c>
      <c r="BG525" s="99">
        <f>IF(N525="zákl. přenesená",J525,0)</f>
        <v>0</v>
      </c>
      <c r="BH525" s="99">
        <f>IF(N525="sníž. přenesená",J525,0)</f>
        <v>0</v>
      </c>
      <c r="BI525" s="99">
        <f>IF(N525="nulová",J525,0)</f>
        <v>0</v>
      </c>
      <c r="BJ525" s="16" t="s">
        <v>33</v>
      </c>
      <c r="BK525" s="99">
        <f>ROUND(I525*H525,2)</f>
        <v>0</v>
      </c>
      <c r="BL525" s="16" t="s">
        <v>180</v>
      </c>
      <c r="BM525" s="16" t="s">
        <v>677</v>
      </c>
    </row>
    <row r="526" spans="2:51" s="11" customFormat="1" ht="11.25">
      <c r="B526" s="203"/>
      <c r="C526" s="204"/>
      <c r="D526" s="205" t="s">
        <v>182</v>
      </c>
      <c r="E526" s="206" t="s">
        <v>1</v>
      </c>
      <c r="F526" s="207" t="s">
        <v>183</v>
      </c>
      <c r="G526" s="204"/>
      <c r="H526" s="206" t="s">
        <v>1</v>
      </c>
      <c r="I526" s="208"/>
      <c r="J526" s="204"/>
      <c r="K526" s="204"/>
      <c r="L526" s="209"/>
      <c r="M526" s="210"/>
      <c r="N526" s="211"/>
      <c r="O526" s="211"/>
      <c r="P526" s="211"/>
      <c r="Q526" s="211"/>
      <c r="R526" s="211"/>
      <c r="S526" s="211"/>
      <c r="T526" s="212"/>
      <c r="AT526" s="213" t="s">
        <v>182</v>
      </c>
      <c r="AU526" s="213" t="s">
        <v>82</v>
      </c>
      <c r="AV526" s="11" t="s">
        <v>33</v>
      </c>
      <c r="AW526" s="11" t="s">
        <v>32</v>
      </c>
      <c r="AX526" s="11" t="s">
        <v>73</v>
      </c>
      <c r="AY526" s="213" t="s">
        <v>173</v>
      </c>
    </row>
    <row r="527" spans="2:51" s="12" customFormat="1" ht="11.25">
      <c r="B527" s="214"/>
      <c r="C527" s="215"/>
      <c r="D527" s="205" t="s">
        <v>182</v>
      </c>
      <c r="E527" s="216" t="s">
        <v>1</v>
      </c>
      <c r="F527" s="217" t="s">
        <v>678</v>
      </c>
      <c r="G527" s="215"/>
      <c r="H527" s="218">
        <v>4.8</v>
      </c>
      <c r="I527" s="219"/>
      <c r="J527" s="215"/>
      <c r="K527" s="215"/>
      <c r="L527" s="220"/>
      <c r="M527" s="221"/>
      <c r="N527" s="222"/>
      <c r="O527" s="222"/>
      <c r="P527" s="222"/>
      <c r="Q527" s="222"/>
      <c r="R527" s="222"/>
      <c r="S527" s="222"/>
      <c r="T527" s="223"/>
      <c r="AT527" s="224" t="s">
        <v>182</v>
      </c>
      <c r="AU527" s="224" t="s">
        <v>82</v>
      </c>
      <c r="AV527" s="12" t="s">
        <v>82</v>
      </c>
      <c r="AW527" s="12" t="s">
        <v>32</v>
      </c>
      <c r="AX527" s="12" t="s">
        <v>73</v>
      </c>
      <c r="AY527" s="224" t="s">
        <v>173</v>
      </c>
    </row>
    <row r="528" spans="2:51" s="12" customFormat="1" ht="11.25">
      <c r="B528" s="214"/>
      <c r="C528" s="215"/>
      <c r="D528" s="205" t="s">
        <v>182</v>
      </c>
      <c r="E528" s="216" t="s">
        <v>1</v>
      </c>
      <c r="F528" s="217" t="s">
        <v>679</v>
      </c>
      <c r="G528" s="215"/>
      <c r="H528" s="218">
        <v>1.8</v>
      </c>
      <c r="I528" s="219"/>
      <c r="J528" s="215"/>
      <c r="K528" s="215"/>
      <c r="L528" s="220"/>
      <c r="M528" s="221"/>
      <c r="N528" s="222"/>
      <c r="O528" s="222"/>
      <c r="P528" s="222"/>
      <c r="Q528" s="222"/>
      <c r="R528" s="222"/>
      <c r="S528" s="222"/>
      <c r="T528" s="223"/>
      <c r="AT528" s="224" t="s">
        <v>182</v>
      </c>
      <c r="AU528" s="224" t="s">
        <v>82</v>
      </c>
      <c r="AV528" s="12" t="s">
        <v>82</v>
      </c>
      <c r="AW528" s="12" t="s">
        <v>32</v>
      </c>
      <c r="AX528" s="12" t="s">
        <v>73</v>
      </c>
      <c r="AY528" s="224" t="s">
        <v>173</v>
      </c>
    </row>
    <row r="529" spans="2:51" s="12" customFormat="1" ht="11.25">
      <c r="B529" s="214"/>
      <c r="C529" s="215"/>
      <c r="D529" s="205" t="s">
        <v>182</v>
      </c>
      <c r="E529" s="216" t="s">
        <v>1</v>
      </c>
      <c r="F529" s="217" t="s">
        <v>680</v>
      </c>
      <c r="G529" s="215"/>
      <c r="H529" s="218">
        <v>7.695</v>
      </c>
      <c r="I529" s="219"/>
      <c r="J529" s="215"/>
      <c r="K529" s="215"/>
      <c r="L529" s="220"/>
      <c r="M529" s="221"/>
      <c r="N529" s="222"/>
      <c r="O529" s="222"/>
      <c r="P529" s="222"/>
      <c r="Q529" s="222"/>
      <c r="R529" s="222"/>
      <c r="S529" s="222"/>
      <c r="T529" s="223"/>
      <c r="AT529" s="224" t="s">
        <v>182</v>
      </c>
      <c r="AU529" s="224" t="s">
        <v>82</v>
      </c>
      <c r="AV529" s="12" t="s">
        <v>82</v>
      </c>
      <c r="AW529" s="12" t="s">
        <v>32</v>
      </c>
      <c r="AX529" s="12" t="s">
        <v>73</v>
      </c>
      <c r="AY529" s="224" t="s">
        <v>173</v>
      </c>
    </row>
    <row r="530" spans="2:51" s="12" customFormat="1" ht="11.25">
      <c r="B530" s="214"/>
      <c r="C530" s="215"/>
      <c r="D530" s="205" t="s">
        <v>182</v>
      </c>
      <c r="E530" s="216" t="s">
        <v>1</v>
      </c>
      <c r="F530" s="217" t="s">
        <v>681</v>
      </c>
      <c r="G530" s="215"/>
      <c r="H530" s="218">
        <v>0.637</v>
      </c>
      <c r="I530" s="219"/>
      <c r="J530" s="215"/>
      <c r="K530" s="215"/>
      <c r="L530" s="220"/>
      <c r="M530" s="221"/>
      <c r="N530" s="222"/>
      <c r="O530" s="222"/>
      <c r="P530" s="222"/>
      <c r="Q530" s="222"/>
      <c r="R530" s="222"/>
      <c r="S530" s="222"/>
      <c r="T530" s="223"/>
      <c r="AT530" s="224" t="s">
        <v>182</v>
      </c>
      <c r="AU530" s="224" t="s">
        <v>82</v>
      </c>
      <c r="AV530" s="12" t="s">
        <v>82</v>
      </c>
      <c r="AW530" s="12" t="s">
        <v>32</v>
      </c>
      <c r="AX530" s="12" t="s">
        <v>73</v>
      </c>
      <c r="AY530" s="224" t="s">
        <v>173</v>
      </c>
    </row>
    <row r="531" spans="2:51" s="12" customFormat="1" ht="11.25">
      <c r="B531" s="214"/>
      <c r="C531" s="215"/>
      <c r="D531" s="205" t="s">
        <v>182</v>
      </c>
      <c r="E531" s="216" t="s">
        <v>1</v>
      </c>
      <c r="F531" s="217" t="s">
        <v>682</v>
      </c>
      <c r="G531" s="215"/>
      <c r="H531" s="218">
        <v>0.091</v>
      </c>
      <c r="I531" s="219"/>
      <c r="J531" s="215"/>
      <c r="K531" s="215"/>
      <c r="L531" s="220"/>
      <c r="M531" s="221"/>
      <c r="N531" s="222"/>
      <c r="O531" s="222"/>
      <c r="P531" s="222"/>
      <c r="Q531" s="222"/>
      <c r="R531" s="222"/>
      <c r="S531" s="222"/>
      <c r="T531" s="223"/>
      <c r="AT531" s="224" t="s">
        <v>182</v>
      </c>
      <c r="AU531" s="224" t="s">
        <v>82</v>
      </c>
      <c r="AV531" s="12" t="s">
        <v>82</v>
      </c>
      <c r="AW531" s="12" t="s">
        <v>32</v>
      </c>
      <c r="AX531" s="12" t="s">
        <v>73</v>
      </c>
      <c r="AY531" s="224" t="s">
        <v>173</v>
      </c>
    </row>
    <row r="532" spans="2:51" s="13" customFormat="1" ht="11.25">
      <c r="B532" s="225"/>
      <c r="C532" s="226"/>
      <c r="D532" s="205" t="s">
        <v>182</v>
      </c>
      <c r="E532" s="227" t="s">
        <v>1</v>
      </c>
      <c r="F532" s="228" t="s">
        <v>187</v>
      </c>
      <c r="G532" s="226"/>
      <c r="H532" s="229">
        <v>15.023</v>
      </c>
      <c r="I532" s="230"/>
      <c r="J532" s="226"/>
      <c r="K532" s="226"/>
      <c r="L532" s="231"/>
      <c r="M532" s="232"/>
      <c r="N532" s="233"/>
      <c r="O532" s="233"/>
      <c r="P532" s="233"/>
      <c r="Q532" s="233"/>
      <c r="R532" s="233"/>
      <c r="S532" s="233"/>
      <c r="T532" s="234"/>
      <c r="AT532" s="235" t="s">
        <v>182</v>
      </c>
      <c r="AU532" s="235" t="s">
        <v>82</v>
      </c>
      <c r="AV532" s="13" t="s">
        <v>180</v>
      </c>
      <c r="AW532" s="13" t="s">
        <v>32</v>
      </c>
      <c r="AX532" s="13" t="s">
        <v>33</v>
      </c>
      <c r="AY532" s="235" t="s">
        <v>173</v>
      </c>
    </row>
    <row r="533" spans="2:65" s="1" customFormat="1" ht="16.5" customHeight="1">
      <c r="B533" s="34"/>
      <c r="C533" s="192" t="s">
        <v>683</v>
      </c>
      <c r="D533" s="192" t="s">
        <v>175</v>
      </c>
      <c r="E533" s="193" t="s">
        <v>684</v>
      </c>
      <c r="F533" s="194" t="s">
        <v>685</v>
      </c>
      <c r="G533" s="195" t="s">
        <v>342</v>
      </c>
      <c r="H533" s="196">
        <v>1</v>
      </c>
      <c r="I533" s="197"/>
      <c r="J533" s="198">
        <f aca="true" t="shared" si="5" ref="J533:J538">ROUND(I533*H533,2)</f>
        <v>0</v>
      </c>
      <c r="K533" s="194" t="s">
        <v>179</v>
      </c>
      <c r="L533" s="36"/>
      <c r="M533" s="199" t="s">
        <v>1</v>
      </c>
      <c r="N533" s="200" t="s">
        <v>44</v>
      </c>
      <c r="O533" s="60"/>
      <c r="P533" s="201">
        <f aca="true" t="shared" si="6" ref="P533:P538">O533*H533</f>
        <v>0</v>
      </c>
      <c r="Q533" s="201">
        <v>0.01698</v>
      </c>
      <c r="R533" s="201">
        <f aca="true" t="shared" si="7" ref="R533:R538">Q533*H533</f>
        <v>0.01698</v>
      </c>
      <c r="S533" s="201">
        <v>0</v>
      </c>
      <c r="T533" s="202">
        <f aca="true" t="shared" si="8" ref="T533:T538">S533*H533</f>
        <v>0</v>
      </c>
      <c r="AR533" s="16" t="s">
        <v>180</v>
      </c>
      <c r="AT533" s="16" t="s">
        <v>175</v>
      </c>
      <c r="AU533" s="16" t="s">
        <v>82</v>
      </c>
      <c r="AY533" s="16" t="s">
        <v>173</v>
      </c>
      <c r="BE533" s="99">
        <f aca="true" t="shared" si="9" ref="BE533:BE538">IF(N533="základní",J533,0)</f>
        <v>0</v>
      </c>
      <c r="BF533" s="99">
        <f aca="true" t="shared" si="10" ref="BF533:BF538">IF(N533="snížená",J533,0)</f>
        <v>0</v>
      </c>
      <c r="BG533" s="99">
        <f aca="true" t="shared" si="11" ref="BG533:BG538">IF(N533="zákl. přenesená",J533,0)</f>
        <v>0</v>
      </c>
      <c r="BH533" s="99">
        <f aca="true" t="shared" si="12" ref="BH533:BH538">IF(N533="sníž. přenesená",J533,0)</f>
        <v>0</v>
      </c>
      <c r="BI533" s="99">
        <f aca="true" t="shared" si="13" ref="BI533:BI538">IF(N533="nulová",J533,0)</f>
        <v>0</v>
      </c>
      <c r="BJ533" s="16" t="s">
        <v>33</v>
      </c>
      <c r="BK533" s="99">
        <f aca="true" t="shared" si="14" ref="BK533:BK538">ROUND(I533*H533,2)</f>
        <v>0</v>
      </c>
      <c r="BL533" s="16" t="s">
        <v>180</v>
      </c>
      <c r="BM533" s="16" t="s">
        <v>686</v>
      </c>
    </row>
    <row r="534" spans="2:65" s="1" customFormat="1" ht="16.5" customHeight="1">
      <c r="B534" s="34"/>
      <c r="C534" s="192" t="s">
        <v>687</v>
      </c>
      <c r="D534" s="192" t="s">
        <v>175</v>
      </c>
      <c r="E534" s="193" t="s">
        <v>688</v>
      </c>
      <c r="F534" s="194" t="s">
        <v>689</v>
      </c>
      <c r="G534" s="195" t="s">
        <v>342</v>
      </c>
      <c r="H534" s="196">
        <v>4</v>
      </c>
      <c r="I534" s="197"/>
      <c r="J534" s="198">
        <f t="shared" si="5"/>
        <v>0</v>
      </c>
      <c r="K534" s="194" t="s">
        <v>347</v>
      </c>
      <c r="L534" s="36"/>
      <c r="M534" s="199" t="s">
        <v>1</v>
      </c>
      <c r="N534" s="200" t="s">
        <v>44</v>
      </c>
      <c r="O534" s="60"/>
      <c r="P534" s="201">
        <f t="shared" si="6"/>
        <v>0</v>
      </c>
      <c r="Q534" s="201">
        <v>0.04684</v>
      </c>
      <c r="R534" s="201">
        <f t="shared" si="7"/>
        <v>0.18736</v>
      </c>
      <c r="S534" s="201">
        <v>0</v>
      </c>
      <c r="T534" s="202">
        <f t="shared" si="8"/>
        <v>0</v>
      </c>
      <c r="AR534" s="16" t="s">
        <v>180</v>
      </c>
      <c r="AT534" s="16" t="s">
        <v>175</v>
      </c>
      <c r="AU534" s="16" t="s">
        <v>82</v>
      </c>
      <c r="AY534" s="16" t="s">
        <v>173</v>
      </c>
      <c r="BE534" s="99">
        <f t="shared" si="9"/>
        <v>0</v>
      </c>
      <c r="BF534" s="99">
        <f t="shared" si="10"/>
        <v>0</v>
      </c>
      <c r="BG534" s="99">
        <f t="shared" si="11"/>
        <v>0</v>
      </c>
      <c r="BH534" s="99">
        <f t="shared" si="12"/>
        <v>0</v>
      </c>
      <c r="BI534" s="99">
        <f t="shared" si="13"/>
        <v>0</v>
      </c>
      <c r="BJ534" s="16" t="s">
        <v>33</v>
      </c>
      <c r="BK534" s="99">
        <f t="shared" si="14"/>
        <v>0</v>
      </c>
      <c r="BL534" s="16" t="s">
        <v>180</v>
      </c>
      <c r="BM534" s="16" t="s">
        <v>690</v>
      </c>
    </row>
    <row r="535" spans="2:65" s="1" customFormat="1" ht="16.5" customHeight="1">
      <c r="B535" s="34"/>
      <c r="C535" s="236" t="s">
        <v>691</v>
      </c>
      <c r="D535" s="236" t="s">
        <v>229</v>
      </c>
      <c r="E535" s="237" t="s">
        <v>692</v>
      </c>
      <c r="F535" s="238" t="s">
        <v>693</v>
      </c>
      <c r="G535" s="239" t="s">
        <v>342</v>
      </c>
      <c r="H535" s="240">
        <v>4</v>
      </c>
      <c r="I535" s="241"/>
      <c r="J535" s="242">
        <f t="shared" si="5"/>
        <v>0</v>
      </c>
      <c r="K535" s="238" t="s">
        <v>1</v>
      </c>
      <c r="L535" s="243"/>
      <c r="M535" s="244" t="s">
        <v>1</v>
      </c>
      <c r="N535" s="245" t="s">
        <v>44</v>
      </c>
      <c r="O535" s="60"/>
      <c r="P535" s="201">
        <f t="shared" si="6"/>
        <v>0</v>
      </c>
      <c r="Q535" s="201">
        <v>0.0137</v>
      </c>
      <c r="R535" s="201">
        <f t="shared" si="7"/>
        <v>0.0548</v>
      </c>
      <c r="S535" s="201">
        <v>0</v>
      </c>
      <c r="T535" s="202">
        <f t="shared" si="8"/>
        <v>0</v>
      </c>
      <c r="AR535" s="16" t="s">
        <v>220</v>
      </c>
      <c r="AT535" s="16" t="s">
        <v>229</v>
      </c>
      <c r="AU535" s="16" t="s">
        <v>82</v>
      </c>
      <c r="AY535" s="16" t="s">
        <v>173</v>
      </c>
      <c r="BE535" s="99">
        <f t="shared" si="9"/>
        <v>0</v>
      </c>
      <c r="BF535" s="99">
        <f t="shared" si="10"/>
        <v>0</v>
      </c>
      <c r="BG535" s="99">
        <f t="shared" si="11"/>
        <v>0</v>
      </c>
      <c r="BH535" s="99">
        <f t="shared" si="12"/>
        <v>0</v>
      </c>
      <c r="BI535" s="99">
        <f t="shared" si="13"/>
        <v>0</v>
      </c>
      <c r="BJ535" s="16" t="s">
        <v>33</v>
      </c>
      <c r="BK535" s="99">
        <f t="shared" si="14"/>
        <v>0</v>
      </c>
      <c r="BL535" s="16" t="s">
        <v>180</v>
      </c>
      <c r="BM535" s="16" t="s">
        <v>694</v>
      </c>
    </row>
    <row r="536" spans="2:65" s="1" customFormat="1" ht="16.5" customHeight="1">
      <c r="B536" s="34"/>
      <c r="C536" s="236" t="s">
        <v>695</v>
      </c>
      <c r="D536" s="236" t="s">
        <v>229</v>
      </c>
      <c r="E536" s="237" t="s">
        <v>696</v>
      </c>
      <c r="F536" s="238" t="s">
        <v>697</v>
      </c>
      <c r="G536" s="239" t="s">
        <v>342</v>
      </c>
      <c r="H536" s="240">
        <v>1</v>
      </c>
      <c r="I536" s="241"/>
      <c r="J536" s="242">
        <f t="shared" si="5"/>
        <v>0</v>
      </c>
      <c r="K536" s="238" t="s">
        <v>1</v>
      </c>
      <c r="L536" s="243"/>
      <c r="M536" s="244" t="s">
        <v>1</v>
      </c>
      <c r="N536" s="245" t="s">
        <v>44</v>
      </c>
      <c r="O536" s="60"/>
      <c r="P536" s="201">
        <f t="shared" si="6"/>
        <v>0</v>
      </c>
      <c r="Q536" s="201">
        <v>0.0138</v>
      </c>
      <c r="R536" s="201">
        <f t="shared" si="7"/>
        <v>0.0138</v>
      </c>
      <c r="S536" s="201">
        <v>0</v>
      </c>
      <c r="T536" s="202">
        <f t="shared" si="8"/>
        <v>0</v>
      </c>
      <c r="AR536" s="16" t="s">
        <v>220</v>
      </c>
      <c r="AT536" s="16" t="s">
        <v>229</v>
      </c>
      <c r="AU536" s="16" t="s">
        <v>82</v>
      </c>
      <c r="AY536" s="16" t="s">
        <v>173</v>
      </c>
      <c r="BE536" s="99">
        <f t="shared" si="9"/>
        <v>0</v>
      </c>
      <c r="BF536" s="99">
        <f t="shared" si="10"/>
        <v>0</v>
      </c>
      <c r="BG536" s="99">
        <f t="shared" si="11"/>
        <v>0</v>
      </c>
      <c r="BH536" s="99">
        <f t="shared" si="12"/>
        <v>0</v>
      </c>
      <c r="BI536" s="99">
        <f t="shared" si="13"/>
        <v>0</v>
      </c>
      <c r="BJ536" s="16" t="s">
        <v>33</v>
      </c>
      <c r="BK536" s="99">
        <f t="shared" si="14"/>
        <v>0</v>
      </c>
      <c r="BL536" s="16" t="s">
        <v>180</v>
      </c>
      <c r="BM536" s="16" t="s">
        <v>698</v>
      </c>
    </row>
    <row r="537" spans="2:65" s="1" customFormat="1" ht="16.5" customHeight="1">
      <c r="B537" s="34"/>
      <c r="C537" s="192" t="s">
        <v>699</v>
      </c>
      <c r="D537" s="192" t="s">
        <v>175</v>
      </c>
      <c r="E537" s="193" t="s">
        <v>700</v>
      </c>
      <c r="F537" s="194" t="s">
        <v>701</v>
      </c>
      <c r="G537" s="195" t="s">
        <v>342</v>
      </c>
      <c r="H537" s="196">
        <v>1</v>
      </c>
      <c r="I537" s="197"/>
      <c r="J537" s="198">
        <f t="shared" si="5"/>
        <v>0</v>
      </c>
      <c r="K537" s="194" t="s">
        <v>179</v>
      </c>
      <c r="L537" s="36"/>
      <c r="M537" s="199" t="s">
        <v>1</v>
      </c>
      <c r="N537" s="200" t="s">
        <v>44</v>
      </c>
      <c r="O537" s="60"/>
      <c r="P537" s="201">
        <f t="shared" si="6"/>
        <v>0</v>
      </c>
      <c r="Q537" s="201">
        <v>0</v>
      </c>
      <c r="R537" s="201">
        <f t="shared" si="7"/>
        <v>0</v>
      </c>
      <c r="S537" s="201">
        <v>0</v>
      </c>
      <c r="T537" s="202">
        <f t="shared" si="8"/>
        <v>0</v>
      </c>
      <c r="AR537" s="16" t="s">
        <v>180</v>
      </c>
      <c r="AT537" s="16" t="s">
        <v>175</v>
      </c>
      <c r="AU537" s="16" t="s">
        <v>82</v>
      </c>
      <c r="AY537" s="16" t="s">
        <v>173</v>
      </c>
      <c r="BE537" s="99">
        <f t="shared" si="9"/>
        <v>0</v>
      </c>
      <c r="BF537" s="99">
        <f t="shared" si="10"/>
        <v>0</v>
      </c>
      <c r="BG537" s="99">
        <f t="shared" si="11"/>
        <v>0</v>
      </c>
      <c r="BH537" s="99">
        <f t="shared" si="12"/>
        <v>0</v>
      </c>
      <c r="BI537" s="99">
        <f t="shared" si="13"/>
        <v>0</v>
      </c>
      <c r="BJ537" s="16" t="s">
        <v>33</v>
      </c>
      <c r="BK537" s="99">
        <f t="shared" si="14"/>
        <v>0</v>
      </c>
      <c r="BL537" s="16" t="s">
        <v>180</v>
      </c>
      <c r="BM537" s="16" t="s">
        <v>702</v>
      </c>
    </row>
    <row r="538" spans="2:65" s="1" customFormat="1" ht="16.5" customHeight="1">
      <c r="B538" s="34"/>
      <c r="C538" s="236" t="s">
        <v>703</v>
      </c>
      <c r="D538" s="236" t="s">
        <v>229</v>
      </c>
      <c r="E538" s="237" t="s">
        <v>704</v>
      </c>
      <c r="F538" s="238" t="s">
        <v>705</v>
      </c>
      <c r="G538" s="239" t="s">
        <v>342</v>
      </c>
      <c r="H538" s="240">
        <v>1</v>
      </c>
      <c r="I538" s="241"/>
      <c r="J538" s="242">
        <f t="shared" si="5"/>
        <v>0</v>
      </c>
      <c r="K538" s="238" t="s">
        <v>1</v>
      </c>
      <c r="L538" s="243"/>
      <c r="M538" s="244" t="s">
        <v>1</v>
      </c>
      <c r="N538" s="245" t="s">
        <v>44</v>
      </c>
      <c r="O538" s="60"/>
      <c r="P538" s="201">
        <f t="shared" si="6"/>
        <v>0</v>
      </c>
      <c r="Q538" s="201">
        <v>0.00024</v>
      </c>
      <c r="R538" s="201">
        <f t="shared" si="7"/>
        <v>0.00024</v>
      </c>
      <c r="S538" s="201">
        <v>0</v>
      </c>
      <c r="T538" s="202">
        <f t="shared" si="8"/>
        <v>0</v>
      </c>
      <c r="AR538" s="16" t="s">
        <v>220</v>
      </c>
      <c r="AT538" s="16" t="s">
        <v>229</v>
      </c>
      <c r="AU538" s="16" t="s">
        <v>82</v>
      </c>
      <c r="AY538" s="16" t="s">
        <v>173</v>
      </c>
      <c r="BE538" s="99">
        <f t="shared" si="9"/>
        <v>0</v>
      </c>
      <c r="BF538" s="99">
        <f t="shared" si="10"/>
        <v>0</v>
      </c>
      <c r="BG538" s="99">
        <f t="shared" si="11"/>
        <v>0</v>
      </c>
      <c r="BH538" s="99">
        <f t="shared" si="12"/>
        <v>0</v>
      </c>
      <c r="BI538" s="99">
        <f t="shared" si="13"/>
        <v>0</v>
      </c>
      <c r="BJ538" s="16" t="s">
        <v>33</v>
      </c>
      <c r="BK538" s="99">
        <f t="shared" si="14"/>
        <v>0</v>
      </c>
      <c r="BL538" s="16" t="s">
        <v>180</v>
      </c>
      <c r="BM538" s="16" t="s">
        <v>706</v>
      </c>
    </row>
    <row r="539" spans="2:63" s="10" customFormat="1" ht="22.9" customHeight="1">
      <c r="B539" s="176"/>
      <c r="C539" s="177"/>
      <c r="D539" s="178" t="s">
        <v>72</v>
      </c>
      <c r="E539" s="190" t="s">
        <v>224</v>
      </c>
      <c r="F539" s="190" t="s">
        <v>707</v>
      </c>
      <c r="G539" s="177"/>
      <c r="H539" s="177"/>
      <c r="I539" s="180"/>
      <c r="J539" s="191">
        <f>BK539</f>
        <v>0</v>
      </c>
      <c r="K539" s="177"/>
      <c r="L539" s="182"/>
      <c r="M539" s="183"/>
      <c r="N539" s="184"/>
      <c r="O539" s="184"/>
      <c r="P539" s="185">
        <f>SUM(P540:P607)</f>
        <v>0</v>
      </c>
      <c r="Q539" s="184"/>
      <c r="R539" s="185">
        <f>SUM(R540:R607)</f>
        <v>4.95950205</v>
      </c>
      <c r="S539" s="184"/>
      <c r="T539" s="186">
        <f>SUM(T540:T607)</f>
        <v>0</v>
      </c>
      <c r="AR539" s="187" t="s">
        <v>33</v>
      </c>
      <c r="AT539" s="188" t="s">
        <v>72</v>
      </c>
      <c r="AU539" s="188" t="s">
        <v>33</v>
      </c>
      <c r="AY539" s="187" t="s">
        <v>173</v>
      </c>
      <c r="BK539" s="189">
        <f>SUM(BK540:BK607)</f>
        <v>0</v>
      </c>
    </row>
    <row r="540" spans="2:65" s="1" customFormat="1" ht="16.5" customHeight="1">
      <c r="B540" s="34"/>
      <c r="C540" s="192" t="s">
        <v>708</v>
      </c>
      <c r="D540" s="192" t="s">
        <v>175</v>
      </c>
      <c r="E540" s="193" t="s">
        <v>709</v>
      </c>
      <c r="F540" s="194" t="s">
        <v>710</v>
      </c>
      <c r="G540" s="195" t="s">
        <v>270</v>
      </c>
      <c r="H540" s="196">
        <v>30.2</v>
      </c>
      <c r="I540" s="197"/>
      <c r="J540" s="198">
        <f>ROUND(I540*H540,2)</f>
        <v>0</v>
      </c>
      <c r="K540" s="194" t="s">
        <v>179</v>
      </c>
      <c r="L540" s="36"/>
      <c r="M540" s="199" t="s">
        <v>1</v>
      </c>
      <c r="N540" s="200" t="s">
        <v>44</v>
      </c>
      <c r="O540" s="60"/>
      <c r="P540" s="201">
        <f>O540*H540</f>
        <v>0</v>
      </c>
      <c r="Q540" s="201">
        <v>0.10095</v>
      </c>
      <c r="R540" s="201">
        <f>Q540*H540</f>
        <v>3.0486899999999997</v>
      </c>
      <c r="S540" s="201">
        <v>0</v>
      </c>
      <c r="T540" s="202">
        <f>S540*H540</f>
        <v>0</v>
      </c>
      <c r="AR540" s="16" t="s">
        <v>180</v>
      </c>
      <c r="AT540" s="16" t="s">
        <v>175</v>
      </c>
      <c r="AU540" s="16" t="s">
        <v>82</v>
      </c>
      <c r="AY540" s="16" t="s">
        <v>173</v>
      </c>
      <c r="BE540" s="99">
        <f>IF(N540="základní",J540,0)</f>
        <v>0</v>
      </c>
      <c r="BF540" s="99">
        <f>IF(N540="snížená",J540,0)</f>
        <v>0</v>
      </c>
      <c r="BG540" s="99">
        <f>IF(N540="zákl. přenesená",J540,0)</f>
        <v>0</v>
      </c>
      <c r="BH540" s="99">
        <f>IF(N540="sníž. přenesená",J540,0)</f>
        <v>0</v>
      </c>
      <c r="BI540" s="99">
        <f>IF(N540="nulová",J540,0)</f>
        <v>0</v>
      </c>
      <c r="BJ540" s="16" t="s">
        <v>33</v>
      </c>
      <c r="BK540" s="99">
        <f>ROUND(I540*H540,2)</f>
        <v>0</v>
      </c>
      <c r="BL540" s="16" t="s">
        <v>180</v>
      </c>
      <c r="BM540" s="16" t="s">
        <v>711</v>
      </c>
    </row>
    <row r="541" spans="2:51" s="11" customFormat="1" ht="11.25">
      <c r="B541" s="203"/>
      <c r="C541" s="204"/>
      <c r="D541" s="205" t="s">
        <v>182</v>
      </c>
      <c r="E541" s="206" t="s">
        <v>1</v>
      </c>
      <c r="F541" s="207" t="s">
        <v>258</v>
      </c>
      <c r="G541" s="204"/>
      <c r="H541" s="206" t="s">
        <v>1</v>
      </c>
      <c r="I541" s="208"/>
      <c r="J541" s="204"/>
      <c r="K541" s="204"/>
      <c r="L541" s="209"/>
      <c r="M541" s="210"/>
      <c r="N541" s="211"/>
      <c r="O541" s="211"/>
      <c r="P541" s="211"/>
      <c r="Q541" s="211"/>
      <c r="R541" s="211"/>
      <c r="S541" s="211"/>
      <c r="T541" s="212"/>
      <c r="AT541" s="213" t="s">
        <v>182</v>
      </c>
      <c r="AU541" s="213" t="s">
        <v>82</v>
      </c>
      <c r="AV541" s="11" t="s">
        <v>33</v>
      </c>
      <c r="AW541" s="11" t="s">
        <v>32</v>
      </c>
      <c r="AX541" s="11" t="s">
        <v>73</v>
      </c>
      <c r="AY541" s="213" t="s">
        <v>173</v>
      </c>
    </row>
    <row r="542" spans="2:51" s="12" customFormat="1" ht="11.25">
      <c r="B542" s="214"/>
      <c r="C542" s="215"/>
      <c r="D542" s="205" t="s">
        <v>182</v>
      </c>
      <c r="E542" s="216" t="s">
        <v>1</v>
      </c>
      <c r="F542" s="217" t="s">
        <v>273</v>
      </c>
      <c r="G542" s="215"/>
      <c r="H542" s="218">
        <v>30.2</v>
      </c>
      <c r="I542" s="219"/>
      <c r="J542" s="215"/>
      <c r="K542" s="215"/>
      <c r="L542" s="220"/>
      <c r="M542" s="221"/>
      <c r="N542" s="222"/>
      <c r="O542" s="222"/>
      <c r="P542" s="222"/>
      <c r="Q542" s="222"/>
      <c r="R542" s="222"/>
      <c r="S542" s="222"/>
      <c r="T542" s="223"/>
      <c r="AT542" s="224" t="s">
        <v>182</v>
      </c>
      <c r="AU542" s="224" t="s">
        <v>82</v>
      </c>
      <c r="AV542" s="12" t="s">
        <v>82</v>
      </c>
      <c r="AW542" s="12" t="s">
        <v>32</v>
      </c>
      <c r="AX542" s="12" t="s">
        <v>33</v>
      </c>
      <c r="AY542" s="224" t="s">
        <v>173</v>
      </c>
    </row>
    <row r="543" spans="2:65" s="1" customFormat="1" ht="16.5" customHeight="1">
      <c r="B543" s="34"/>
      <c r="C543" s="236" t="s">
        <v>712</v>
      </c>
      <c r="D543" s="236" t="s">
        <v>229</v>
      </c>
      <c r="E543" s="237" t="s">
        <v>713</v>
      </c>
      <c r="F543" s="238" t="s">
        <v>714</v>
      </c>
      <c r="G543" s="239" t="s">
        <v>270</v>
      </c>
      <c r="H543" s="240">
        <v>61</v>
      </c>
      <c r="I543" s="241"/>
      <c r="J543" s="242">
        <f>ROUND(I543*H543,2)</f>
        <v>0</v>
      </c>
      <c r="K543" s="238" t="s">
        <v>218</v>
      </c>
      <c r="L543" s="243"/>
      <c r="M543" s="244" t="s">
        <v>1</v>
      </c>
      <c r="N543" s="245" t="s">
        <v>44</v>
      </c>
      <c r="O543" s="60"/>
      <c r="P543" s="201">
        <f>O543*H543</f>
        <v>0</v>
      </c>
      <c r="Q543" s="201">
        <v>0.0274</v>
      </c>
      <c r="R543" s="201">
        <f>Q543*H543</f>
        <v>1.6714</v>
      </c>
      <c r="S543" s="201">
        <v>0</v>
      </c>
      <c r="T543" s="202">
        <f>S543*H543</f>
        <v>0</v>
      </c>
      <c r="AR543" s="16" t="s">
        <v>220</v>
      </c>
      <c r="AT543" s="16" t="s">
        <v>229</v>
      </c>
      <c r="AU543" s="16" t="s">
        <v>82</v>
      </c>
      <c r="AY543" s="16" t="s">
        <v>173</v>
      </c>
      <c r="BE543" s="99">
        <f>IF(N543="základní",J543,0)</f>
        <v>0</v>
      </c>
      <c r="BF543" s="99">
        <f>IF(N543="snížená",J543,0)</f>
        <v>0</v>
      </c>
      <c r="BG543" s="99">
        <f>IF(N543="zákl. přenesená",J543,0)</f>
        <v>0</v>
      </c>
      <c r="BH543" s="99">
        <f>IF(N543="sníž. přenesená",J543,0)</f>
        <v>0</v>
      </c>
      <c r="BI543" s="99">
        <f>IF(N543="nulová",J543,0)</f>
        <v>0</v>
      </c>
      <c r="BJ543" s="16" t="s">
        <v>33</v>
      </c>
      <c r="BK543" s="99">
        <f>ROUND(I543*H543,2)</f>
        <v>0</v>
      </c>
      <c r="BL543" s="16" t="s">
        <v>180</v>
      </c>
      <c r="BM543" s="16" t="s">
        <v>715</v>
      </c>
    </row>
    <row r="544" spans="2:65" s="1" customFormat="1" ht="16.5" customHeight="1">
      <c r="B544" s="34"/>
      <c r="C544" s="192" t="s">
        <v>716</v>
      </c>
      <c r="D544" s="192" t="s">
        <v>175</v>
      </c>
      <c r="E544" s="193" t="s">
        <v>717</v>
      </c>
      <c r="F544" s="194" t="s">
        <v>718</v>
      </c>
      <c r="G544" s="195" t="s">
        <v>239</v>
      </c>
      <c r="H544" s="196">
        <v>64.385</v>
      </c>
      <c r="I544" s="197"/>
      <c r="J544" s="198">
        <f>ROUND(I544*H544,2)</f>
        <v>0</v>
      </c>
      <c r="K544" s="194" t="s">
        <v>347</v>
      </c>
      <c r="L544" s="36"/>
      <c r="M544" s="199" t="s">
        <v>1</v>
      </c>
      <c r="N544" s="200" t="s">
        <v>44</v>
      </c>
      <c r="O544" s="60"/>
      <c r="P544" s="201">
        <f>O544*H544</f>
        <v>0</v>
      </c>
      <c r="Q544" s="201">
        <v>0</v>
      </c>
      <c r="R544" s="201">
        <f>Q544*H544</f>
        <v>0</v>
      </c>
      <c r="S544" s="201">
        <v>0</v>
      </c>
      <c r="T544" s="202">
        <f>S544*H544</f>
        <v>0</v>
      </c>
      <c r="AR544" s="16" t="s">
        <v>180</v>
      </c>
      <c r="AT544" s="16" t="s">
        <v>175</v>
      </c>
      <c r="AU544" s="16" t="s">
        <v>82</v>
      </c>
      <c r="AY544" s="16" t="s">
        <v>173</v>
      </c>
      <c r="BE544" s="99">
        <f>IF(N544="základní",J544,0)</f>
        <v>0</v>
      </c>
      <c r="BF544" s="99">
        <f>IF(N544="snížená",J544,0)</f>
        <v>0</v>
      </c>
      <c r="BG544" s="99">
        <f>IF(N544="zákl. přenesená",J544,0)</f>
        <v>0</v>
      </c>
      <c r="BH544" s="99">
        <f>IF(N544="sníž. přenesená",J544,0)</f>
        <v>0</v>
      </c>
      <c r="BI544" s="99">
        <f>IF(N544="nulová",J544,0)</f>
        <v>0</v>
      </c>
      <c r="BJ544" s="16" t="s">
        <v>33</v>
      </c>
      <c r="BK544" s="99">
        <f>ROUND(I544*H544,2)</f>
        <v>0</v>
      </c>
      <c r="BL544" s="16" t="s">
        <v>180</v>
      </c>
      <c r="BM544" s="16" t="s">
        <v>719</v>
      </c>
    </row>
    <row r="545" spans="2:51" s="11" customFormat="1" ht="11.25">
      <c r="B545" s="203"/>
      <c r="C545" s="204"/>
      <c r="D545" s="205" t="s">
        <v>182</v>
      </c>
      <c r="E545" s="206" t="s">
        <v>1</v>
      </c>
      <c r="F545" s="207" t="s">
        <v>720</v>
      </c>
      <c r="G545" s="204"/>
      <c r="H545" s="206" t="s">
        <v>1</v>
      </c>
      <c r="I545" s="208"/>
      <c r="J545" s="204"/>
      <c r="K545" s="204"/>
      <c r="L545" s="209"/>
      <c r="M545" s="210"/>
      <c r="N545" s="211"/>
      <c r="O545" s="211"/>
      <c r="P545" s="211"/>
      <c r="Q545" s="211"/>
      <c r="R545" s="211"/>
      <c r="S545" s="211"/>
      <c r="T545" s="212"/>
      <c r="AT545" s="213" t="s">
        <v>182</v>
      </c>
      <c r="AU545" s="213" t="s">
        <v>82</v>
      </c>
      <c r="AV545" s="11" t="s">
        <v>33</v>
      </c>
      <c r="AW545" s="11" t="s">
        <v>32</v>
      </c>
      <c r="AX545" s="11" t="s">
        <v>73</v>
      </c>
      <c r="AY545" s="213" t="s">
        <v>173</v>
      </c>
    </row>
    <row r="546" spans="2:51" s="11" customFormat="1" ht="11.25">
      <c r="B546" s="203"/>
      <c r="C546" s="204"/>
      <c r="D546" s="205" t="s">
        <v>182</v>
      </c>
      <c r="E546" s="206" t="s">
        <v>1</v>
      </c>
      <c r="F546" s="207" t="s">
        <v>351</v>
      </c>
      <c r="G546" s="204"/>
      <c r="H546" s="206" t="s">
        <v>1</v>
      </c>
      <c r="I546" s="208"/>
      <c r="J546" s="204"/>
      <c r="K546" s="204"/>
      <c r="L546" s="209"/>
      <c r="M546" s="210"/>
      <c r="N546" s="211"/>
      <c r="O546" s="211"/>
      <c r="P546" s="211"/>
      <c r="Q546" s="211"/>
      <c r="R546" s="211"/>
      <c r="S546" s="211"/>
      <c r="T546" s="212"/>
      <c r="AT546" s="213" t="s">
        <v>182</v>
      </c>
      <c r="AU546" s="213" t="s">
        <v>82</v>
      </c>
      <c r="AV546" s="11" t="s">
        <v>33</v>
      </c>
      <c r="AW546" s="11" t="s">
        <v>32</v>
      </c>
      <c r="AX546" s="11" t="s">
        <v>73</v>
      </c>
      <c r="AY546" s="213" t="s">
        <v>173</v>
      </c>
    </row>
    <row r="547" spans="2:51" s="12" customFormat="1" ht="11.25">
      <c r="B547" s="214"/>
      <c r="C547" s="215"/>
      <c r="D547" s="205" t="s">
        <v>182</v>
      </c>
      <c r="E547" s="216" t="s">
        <v>1</v>
      </c>
      <c r="F547" s="217" t="s">
        <v>721</v>
      </c>
      <c r="G547" s="215"/>
      <c r="H547" s="218">
        <v>64.385</v>
      </c>
      <c r="I547" s="219"/>
      <c r="J547" s="215"/>
      <c r="K547" s="215"/>
      <c r="L547" s="220"/>
      <c r="M547" s="221"/>
      <c r="N547" s="222"/>
      <c r="O547" s="222"/>
      <c r="P547" s="222"/>
      <c r="Q547" s="222"/>
      <c r="R547" s="222"/>
      <c r="S547" s="222"/>
      <c r="T547" s="223"/>
      <c r="AT547" s="224" t="s">
        <v>182</v>
      </c>
      <c r="AU547" s="224" t="s">
        <v>82</v>
      </c>
      <c r="AV547" s="12" t="s">
        <v>82</v>
      </c>
      <c r="AW547" s="12" t="s">
        <v>32</v>
      </c>
      <c r="AX547" s="12" t="s">
        <v>33</v>
      </c>
      <c r="AY547" s="224" t="s">
        <v>173</v>
      </c>
    </row>
    <row r="548" spans="2:65" s="1" customFormat="1" ht="16.5" customHeight="1">
      <c r="B548" s="34"/>
      <c r="C548" s="192" t="s">
        <v>722</v>
      </c>
      <c r="D548" s="192" t="s">
        <v>175</v>
      </c>
      <c r="E548" s="193" t="s">
        <v>723</v>
      </c>
      <c r="F548" s="194" t="s">
        <v>724</v>
      </c>
      <c r="G548" s="195" t="s">
        <v>239</v>
      </c>
      <c r="H548" s="196">
        <v>1931.55</v>
      </c>
      <c r="I548" s="197"/>
      <c r="J548" s="198">
        <f>ROUND(I548*H548,2)</f>
        <v>0</v>
      </c>
      <c r="K548" s="194" t="s">
        <v>347</v>
      </c>
      <c r="L548" s="36"/>
      <c r="M548" s="199" t="s">
        <v>1</v>
      </c>
      <c r="N548" s="200" t="s">
        <v>44</v>
      </c>
      <c r="O548" s="60"/>
      <c r="P548" s="201">
        <f>O548*H548</f>
        <v>0</v>
      </c>
      <c r="Q548" s="201">
        <v>0</v>
      </c>
      <c r="R548" s="201">
        <f>Q548*H548</f>
        <v>0</v>
      </c>
      <c r="S548" s="201">
        <v>0</v>
      </c>
      <c r="T548" s="202">
        <f>S548*H548</f>
        <v>0</v>
      </c>
      <c r="AR548" s="16" t="s">
        <v>180</v>
      </c>
      <c r="AT548" s="16" t="s">
        <v>175</v>
      </c>
      <c r="AU548" s="16" t="s">
        <v>82</v>
      </c>
      <c r="AY548" s="16" t="s">
        <v>173</v>
      </c>
      <c r="BE548" s="99">
        <f>IF(N548="základní",J548,0)</f>
        <v>0</v>
      </c>
      <c r="BF548" s="99">
        <f>IF(N548="snížená",J548,0)</f>
        <v>0</v>
      </c>
      <c r="BG548" s="99">
        <f>IF(N548="zákl. přenesená",J548,0)</f>
        <v>0</v>
      </c>
      <c r="BH548" s="99">
        <f>IF(N548="sníž. přenesená",J548,0)</f>
        <v>0</v>
      </c>
      <c r="BI548" s="99">
        <f>IF(N548="nulová",J548,0)</f>
        <v>0</v>
      </c>
      <c r="BJ548" s="16" t="s">
        <v>33</v>
      </c>
      <c r="BK548" s="99">
        <f>ROUND(I548*H548,2)</f>
        <v>0</v>
      </c>
      <c r="BL548" s="16" t="s">
        <v>180</v>
      </c>
      <c r="BM548" s="16" t="s">
        <v>725</v>
      </c>
    </row>
    <row r="549" spans="2:51" s="12" customFormat="1" ht="11.25">
      <c r="B549" s="214"/>
      <c r="C549" s="215"/>
      <c r="D549" s="205" t="s">
        <v>182</v>
      </c>
      <c r="E549" s="215"/>
      <c r="F549" s="217" t="s">
        <v>726</v>
      </c>
      <c r="G549" s="215"/>
      <c r="H549" s="218">
        <v>1931.55</v>
      </c>
      <c r="I549" s="219"/>
      <c r="J549" s="215"/>
      <c r="K549" s="215"/>
      <c r="L549" s="220"/>
      <c r="M549" s="221"/>
      <c r="N549" s="222"/>
      <c r="O549" s="222"/>
      <c r="P549" s="222"/>
      <c r="Q549" s="222"/>
      <c r="R549" s="222"/>
      <c r="S549" s="222"/>
      <c r="T549" s="223"/>
      <c r="AT549" s="224" t="s">
        <v>182</v>
      </c>
      <c r="AU549" s="224" t="s">
        <v>82</v>
      </c>
      <c r="AV549" s="12" t="s">
        <v>82</v>
      </c>
      <c r="AW549" s="12" t="s">
        <v>4</v>
      </c>
      <c r="AX549" s="12" t="s">
        <v>33</v>
      </c>
      <c r="AY549" s="224" t="s">
        <v>173</v>
      </c>
    </row>
    <row r="550" spans="2:65" s="1" customFormat="1" ht="16.5" customHeight="1">
      <c r="B550" s="34"/>
      <c r="C550" s="192" t="s">
        <v>727</v>
      </c>
      <c r="D550" s="192" t="s">
        <v>175</v>
      </c>
      <c r="E550" s="193" t="s">
        <v>728</v>
      </c>
      <c r="F550" s="194" t="s">
        <v>729</v>
      </c>
      <c r="G550" s="195" t="s">
        <v>239</v>
      </c>
      <c r="H550" s="196">
        <v>64.385</v>
      </c>
      <c r="I550" s="197"/>
      <c r="J550" s="198">
        <f>ROUND(I550*H550,2)</f>
        <v>0</v>
      </c>
      <c r="K550" s="194" t="s">
        <v>347</v>
      </c>
      <c r="L550" s="36"/>
      <c r="M550" s="199" t="s">
        <v>1</v>
      </c>
      <c r="N550" s="200" t="s">
        <v>44</v>
      </c>
      <c r="O550" s="60"/>
      <c r="P550" s="201">
        <f>O550*H550</f>
        <v>0</v>
      </c>
      <c r="Q550" s="201">
        <v>0</v>
      </c>
      <c r="R550" s="201">
        <f>Q550*H550</f>
        <v>0</v>
      </c>
      <c r="S550" s="201">
        <v>0</v>
      </c>
      <c r="T550" s="202">
        <f>S550*H550</f>
        <v>0</v>
      </c>
      <c r="AR550" s="16" t="s">
        <v>180</v>
      </c>
      <c r="AT550" s="16" t="s">
        <v>175</v>
      </c>
      <c r="AU550" s="16" t="s">
        <v>82</v>
      </c>
      <c r="AY550" s="16" t="s">
        <v>173</v>
      </c>
      <c r="BE550" s="99">
        <f>IF(N550="základní",J550,0)</f>
        <v>0</v>
      </c>
      <c r="BF550" s="99">
        <f>IF(N550="snížená",J550,0)</f>
        <v>0</v>
      </c>
      <c r="BG550" s="99">
        <f>IF(N550="zákl. přenesená",J550,0)</f>
        <v>0</v>
      </c>
      <c r="BH550" s="99">
        <f>IF(N550="sníž. přenesená",J550,0)</f>
        <v>0</v>
      </c>
      <c r="BI550" s="99">
        <f>IF(N550="nulová",J550,0)</f>
        <v>0</v>
      </c>
      <c r="BJ550" s="16" t="s">
        <v>33</v>
      </c>
      <c r="BK550" s="99">
        <f>ROUND(I550*H550,2)</f>
        <v>0</v>
      </c>
      <c r="BL550" s="16" t="s">
        <v>180</v>
      </c>
      <c r="BM550" s="16" t="s">
        <v>730</v>
      </c>
    </row>
    <row r="551" spans="2:65" s="1" customFormat="1" ht="16.5" customHeight="1">
      <c r="B551" s="34"/>
      <c r="C551" s="192" t="s">
        <v>731</v>
      </c>
      <c r="D551" s="192" t="s">
        <v>175</v>
      </c>
      <c r="E551" s="193" t="s">
        <v>732</v>
      </c>
      <c r="F551" s="194" t="s">
        <v>733</v>
      </c>
      <c r="G551" s="195" t="s">
        <v>239</v>
      </c>
      <c r="H551" s="196">
        <v>537.385</v>
      </c>
      <c r="I551" s="197"/>
      <c r="J551" s="198">
        <f>ROUND(I551*H551,2)</f>
        <v>0</v>
      </c>
      <c r="K551" s="194" t="s">
        <v>347</v>
      </c>
      <c r="L551" s="36"/>
      <c r="M551" s="199" t="s">
        <v>1</v>
      </c>
      <c r="N551" s="200" t="s">
        <v>44</v>
      </c>
      <c r="O551" s="60"/>
      <c r="P551" s="201">
        <f>O551*H551</f>
        <v>0</v>
      </c>
      <c r="Q551" s="201">
        <v>0.00013</v>
      </c>
      <c r="R551" s="201">
        <f>Q551*H551</f>
        <v>0.06986004999999999</v>
      </c>
      <c r="S551" s="201">
        <v>0</v>
      </c>
      <c r="T551" s="202">
        <f>S551*H551</f>
        <v>0</v>
      </c>
      <c r="AR551" s="16" t="s">
        <v>180</v>
      </c>
      <c r="AT551" s="16" t="s">
        <v>175</v>
      </c>
      <c r="AU551" s="16" t="s">
        <v>82</v>
      </c>
      <c r="AY551" s="16" t="s">
        <v>173</v>
      </c>
      <c r="BE551" s="99">
        <f>IF(N551="základní",J551,0)</f>
        <v>0</v>
      </c>
      <c r="BF551" s="99">
        <f>IF(N551="snížená",J551,0)</f>
        <v>0</v>
      </c>
      <c r="BG551" s="99">
        <f>IF(N551="zákl. přenesená",J551,0)</f>
        <v>0</v>
      </c>
      <c r="BH551" s="99">
        <f>IF(N551="sníž. přenesená",J551,0)</f>
        <v>0</v>
      </c>
      <c r="BI551" s="99">
        <f>IF(N551="nulová",J551,0)</f>
        <v>0</v>
      </c>
      <c r="BJ551" s="16" t="s">
        <v>33</v>
      </c>
      <c r="BK551" s="99">
        <f>ROUND(I551*H551,2)</f>
        <v>0</v>
      </c>
      <c r="BL551" s="16" t="s">
        <v>180</v>
      </c>
      <c r="BM551" s="16" t="s">
        <v>734</v>
      </c>
    </row>
    <row r="552" spans="2:51" s="11" customFormat="1" ht="11.25">
      <c r="B552" s="203"/>
      <c r="C552" s="204"/>
      <c r="D552" s="205" t="s">
        <v>182</v>
      </c>
      <c r="E552" s="206" t="s">
        <v>1</v>
      </c>
      <c r="F552" s="207" t="s">
        <v>369</v>
      </c>
      <c r="G552" s="204"/>
      <c r="H552" s="206" t="s">
        <v>1</v>
      </c>
      <c r="I552" s="208"/>
      <c r="J552" s="204"/>
      <c r="K552" s="204"/>
      <c r="L552" s="209"/>
      <c r="M552" s="210"/>
      <c r="N552" s="211"/>
      <c r="O552" s="211"/>
      <c r="P552" s="211"/>
      <c r="Q552" s="211"/>
      <c r="R552" s="211"/>
      <c r="S552" s="211"/>
      <c r="T552" s="212"/>
      <c r="AT552" s="213" t="s">
        <v>182</v>
      </c>
      <c r="AU552" s="213" t="s">
        <v>82</v>
      </c>
      <c r="AV552" s="11" t="s">
        <v>33</v>
      </c>
      <c r="AW552" s="11" t="s">
        <v>32</v>
      </c>
      <c r="AX552" s="11" t="s">
        <v>73</v>
      </c>
      <c r="AY552" s="213" t="s">
        <v>173</v>
      </c>
    </row>
    <row r="553" spans="2:51" s="12" customFormat="1" ht="11.25">
      <c r="B553" s="214"/>
      <c r="C553" s="215"/>
      <c r="D553" s="205" t="s">
        <v>182</v>
      </c>
      <c r="E553" s="216" t="s">
        <v>1</v>
      </c>
      <c r="F553" s="217" t="s">
        <v>735</v>
      </c>
      <c r="G553" s="215"/>
      <c r="H553" s="218">
        <v>60.996</v>
      </c>
      <c r="I553" s="219"/>
      <c r="J553" s="215"/>
      <c r="K553" s="215"/>
      <c r="L553" s="220"/>
      <c r="M553" s="221"/>
      <c r="N553" s="222"/>
      <c r="O553" s="222"/>
      <c r="P553" s="222"/>
      <c r="Q553" s="222"/>
      <c r="R553" s="222"/>
      <c r="S553" s="222"/>
      <c r="T553" s="223"/>
      <c r="AT553" s="224" t="s">
        <v>182</v>
      </c>
      <c r="AU553" s="224" t="s">
        <v>82</v>
      </c>
      <c r="AV553" s="12" t="s">
        <v>82</v>
      </c>
      <c r="AW553" s="12" t="s">
        <v>32</v>
      </c>
      <c r="AX553" s="12" t="s">
        <v>73</v>
      </c>
      <c r="AY553" s="224" t="s">
        <v>173</v>
      </c>
    </row>
    <row r="554" spans="2:51" s="12" customFormat="1" ht="11.25">
      <c r="B554" s="214"/>
      <c r="C554" s="215"/>
      <c r="D554" s="205" t="s">
        <v>182</v>
      </c>
      <c r="E554" s="216" t="s">
        <v>1</v>
      </c>
      <c r="F554" s="217" t="s">
        <v>736</v>
      </c>
      <c r="G554" s="215"/>
      <c r="H554" s="218">
        <v>41.82</v>
      </c>
      <c r="I554" s="219"/>
      <c r="J554" s="215"/>
      <c r="K554" s="215"/>
      <c r="L554" s="220"/>
      <c r="M554" s="221"/>
      <c r="N554" s="222"/>
      <c r="O554" s="222"/>
      <c r="P554" s="222"/>
      <c r="Q554" s="222"/>
      <c r="R554" s="222"/>
      <c r="S554" s="222"/>
      <c r="T554" s="223"/>
      <c r="AT554" s="224" t="s">
        <v>182</v>
      </c>
      <c r="AU554" s="224" t="s">
        <v>82</v>
      </c>
      <c r="AV554" s="12" t="s">
        <v>82</v>
      </c>
      <c r="AW554" s="12" t="s">
        <v>32</v>
      </c>
      <c r="AX554" s="12" t="s">
        <v>73</v>
      </c>
      <c r="AY554" s="224" t="s">
        <v>173</v>
      </c>
    </row>
    <row r="555" spans="2:51" s="12" customFormat="1" ht="11.25">
      <c r="B555" s="214"/>
      <c r="C555" s="215"/>
      <c r="D555" s="205" t="s">
        <v>182</v>
      </c>
      <c r="E555" s="216" t="s">
        <v>1</v>
      </c>
      <c r="F555" s="217" t="s">
        <v>737</v>
      </c>
      <c r="G555" s="215"/>
      <c r="H555" s="218">
        <v>4.5</v>
      </c>
      <c r="I555" s="219"/>
      <c r="J555" s="215"/>
      <c r="K555" s="215"/>
      <c r="L555" s="220"/>
      <c r="M555" s="221"/>
      <c r="N555" s="222"/>
      <c r="O555" s="222"/>
      <c r="P555" s="222"/>
      <c r="Q555" s="222"/>
      <c r="R555" s="222"/>
      <c r="S555" s="222"/>
      <c r="T555" s="223"/>
      <c r="AT555" s="224" t="s">
        <v>182</v>
      </c>
      <c r="AU555" s="224" t="s">
        <v>82</v>
      </c>
      <c r="AV555" s="12" t="s">
        <v>82</v>
      </c>
      <c r="AW555" s="12" t="s">
        <v>32</v>
      </c>
      <c r="AX555" s="12" t="s">
        <v>73</v>
      </c>
      <c r="AY555" s="224" t="s">
        <v>173</v>
      </c>
    </row>
    <row r="556" spans="2:51" s="11" customFormat="1" ht="11.25">
      <c r="B556" s="203"/>
      <c r="C556" s="204"/>
      <c r="D556" s="205" t="s">
        <v>182</v>
      </c>
      <c r="E556" s="206" t="s">
        <v>1</v>
      </c>
      <c r="F556" s="207" t="s">
        <v>414</v>
      </c>
      <c r="G556" s="204"/>
      <c r="H556" s="206" t="s">
        <v>1</v>
      </c>
      <c r="I556" s="208"/>
      <c r="J556" s="204"/>
      <c r="K556" s="204"/>
      <c r="L556" s="209"/>
      <c r="M556" s="210"/>
      <c r="N556" s="211"/>
      <c r="O556" s="211"/>
      <c r="P556" s="211"/>
      <c r="Q556" s="211"/>
      <c r="R556" s="211"/>
      <c r="S556" s="211"/>
      <c r="T556" s="212"/>
      <c r="AT556" s="213" t="s">
        <v>182</v>
      </c>
      <c r="AU556" s="213" t="s">
        <v>82</v>
      </c>
      <c r="AV556" s="11" t="s">
        <v>33</v>
      </c>
      <c r="AW556" s="11" t="s">
        <v>32</v>
      </c>
      <c r="AX556" s="11" t="s">
        <v>73</v>
      </c>
      <c r="AY556" s="213" t="s">
        <v>173</v>
      </c>
    </row>
    <row r="557" spans="2:51" s="11" customFormat="1" ht="11.25">
      <c r="B557" s="203"/>
      <c r="C557" s="204"/>
      <c r="D557" s="205" t="s">
        <v>182</v>
      </c>
      <c r="E557" s="206" t="s">
        <v>1</v>
      </c>
      <c r="F557" s="207" t="s">
        <v>539</v>
      </c>
      <c r="G557" s="204"/>
      <c r="H557" s="206" t="s">
        <v>1</v>
      </c>
      <c r="I557" s="208"/>
      <c r="J557" s="204"/>
      <c r="K557" s="204"/>
      <c r="L557" s="209"/>
      <c r="M557" s="210"/>
      <c r="N557" s="211"/>
      <c r="O557" s="211"/>
      <c r="P557" s="211"/>
      <c r="Q557" s="211"/>
      <c r="R557" s="211"/>
      <c r="S557" s="211"/>
      <c r="T557" s="212"/>
      <c r="AT557" s="213" t="s">
        <v>182</v>
      </c>
      <c r="AU557" s="213" t="s">
        <v>82</v>
      </c>
      <c r="AV557" s="11" t="s">
        <v>33</v>
      </c>
      <c r="AW557" s="11" t="s">
        <v>32</v>
      </c>
      <c r="AX557" s="11" t="s">
        <v>73</v>
      </c>
      <c r="AY557" s="213" t="s">
        <v>173</v>
      </c>
    </row>
    <row r="558" spans="2:51" s="12" customFormat="1" ht="11.25">
      <c r="B558" s="214"/>
      <c r="C558" s="215"/>
      <c r="D558" s="205" t="s">
        <v>182</v>
      </c>
      <c r="E558" s="216" t="s">
        <v>1</v>
      </c>
      <c r="F558" s="217" t="s">
        <v>738</v>
      </c>
      <c r="G558" s="215"/>
      <c r="H558" s="218">
        <v>18</v>
      </c>
      <c r="I558" s="219"/>
      <c r="J558" s="215"/>
      <c r="K558" s="215"/>
      <c r="L558" s="220"/>
      <c r="M558" s="221"/>
      <c r="N558" s="222"/>
      <c r="O558" s="222"/>
      <c r="P558" s="222"/>
      <c r="Q558" s="222"/>
      <c r="R558" s="222"/>
      <c r="S558" s="222"/>
      <c r="T558" s="223"/>
      <c r="AT558" s="224" t="s">
        <v>182</v>
      </c>
      <c r="AU558" s="224" t="s">
        <v>82</v>
      </c>
      <c r="AV558" s="12" t="s">
        <v>82</v>
      </c>
      <c r="AW558" s="12" t="s">
        <v>32</v>
      </c>
      <c r="AX558" s="12" t="s">
        <v>73</v>
      </c>
      <c r="AY558" s="224" t="s">
        <v>173</v>
      </c>
    </row>
    <row r="559" spans="2:51" s="12" customFormat="1" ht="11.25">
      <c r="B559" s="214"/>
      <c r="C559" s="215"/>
      <c r="D559" s="205" t="s">
        <v>182</v>
      </c>
      <c r="E559" s="216" t="s">
        <v>1</v>
      </c>
      <c r="F559" s="217" t="s">
        <v>739</v>
      </c>
      <c r="G559" s="215"/>
      <c r="H559" s="218">
        <v>19.14</v>
      </c>
      <c r="I559" s="219"/>
      <c r="J559" s="215"/>
      <c r="K559" s="215"/>
      <c r="L559" s="220"/>
      <c r="M559" s="221"/>
      <c r="N559" s="222"/>
      <c r="O559" s="222"/>
      <c r="P559" s="222"/>
      <c r="Q559" s="222"/>
      <c r="R559" s="222"/>
      <c r="S559" s="222"/>
      <c r="T559" s="223"/>
      <c r="AT559" s="224" t="s">
        <v>182</v>
      </c>
      <c r="AU559" s="224" t="s">
        <v>82</v>
      </c>
      <c r="AV559" s="12" t="s">
        <v>82</v>
      </c>
      <c r="AW559" s="12" t="s">
        <v>32</v>
      </c>
      <c r="AX559" s="12" t="s">
        <v>73</v>
      </c>
      <c r="AY559" s="224" t="s">
        <v>173</v>
      </c>
    </row>
    <row r="560" spans="2:51" s="12" customFormat="1" ht="11.25">
      <c r="B560" s="214"/>
      <c r="C560" s="215"/>
      <c r="D560" s="205" t="s">
        <v>182</v>
      </c>
      <c r="E560" s="216" t="s">
        <v>1</v>
      </c>
      <c r="F560" s="217" t="s">
        <v>740</v>
      </c>
      <c r="G560" s="215"/>
      <c r="H560" s="218">
        <v>19.459</v>
      </c>
      <c r="I560" s="219"/>
      <c r="J560" s="215"/>
      <c r="K560" s="215"/>
      <c r="L560" s="220"/>
      <c r="M560" s="221"/>
      <c r="N560" s="222"/>
      <c r="O560" s="222"/>
      <c r="P560" s="222"/>
      <c r="Q560" s="222"/>
      <c r="R560" s="222"/>
      <c r="S560" s="222"/>
      <c r="T560" s="223"/>
      <c r="AT560" s="224" t="s">
        <v>182</v>
      </c>
      <c r="AU560" s="224" t="s">
        <v>82</v>
      </c>
      <c r="AV560" s="12" t="s">
        <v>82</v>
      </c>
      <c r="AW560" s="12" t="s">
        <v>32</v>
      </c>
      <c r="AX560" s="12" t="s">
        <v>73</v>
      </c>
      <c r="AY560" s="224" t="s">
        <v>173</v>
      </c>
    </row>
    <row r="561" spans="2:51" s="11" customFormat="1" ht="11.25">
      <c r="B561" s="203"/>
      <c r="C561" s="204"/>
      <c r="D561" s="205" t="s">
        <v>182</v>
      </c>
      <c r="E561" s="206" t="s">
        <v>1</v>
      </c>
      <c r="F561" s="207" t="s">
        <v>575</v>
      </c>
      <c r="G561" s="204"/>
      <c r="H561" s="206" t="s">
        <v>1</v>
      </c>
      <c r="I561" s="208"/>
      <c r="J561" s="204"/>
      <c r="K561" s="204"/>
      <c r="L561" s="209"/>
      <c r="M561" s="210"/>
      <c r="N561" s="211"/>
      <c r="O561" s="211"/>
      <c r="P561" s="211"/>
      <c r="Q561" s="211"/>
      <c r="R561" s="211"/>
      <c r="S561" s="211"/>
      <c r="T561" s="212"/>
      <c r="AT561" s="213" t="s">
        <v>182</v>
      </c>
      <c r="AU561" s="213" t="s">
        <v>82</v>
      </c>
      <c r="AV561" s="11" t="s">
        <v>33</v>
      </c>
      <c r="AW561" s="11" t="s">
        <v>32</v>
      </c>
      <c r="AX561" s="11" t="s">
        <v>73</v>
      </c>
      <c r="AY561" s="213" t="s">
        <v>173</v>
      </c>
    </row>
    <row r="562" spans="2:51" s="12" customFormat="1" ht="11.25">
      <c r="B562" s="214"/>
      <c r="C562" s="215"/>
      <c r="D562" s="205" t="s">
        <v>182</v>
      </c>
      <c r="E562" s="216" t="s">
        <v>1</v>
      </c>
      <c r="F562" s="217" t="s">
        <v>741</v>
      </c>
      <c r="G562" s="215"/>
      <c r="H562" s="218">
        <v>54.4</v>
      </c>
      <c r="I562" s="219"/>
      <c r="J562" s="215"/>
      <c r="K562" s="215"/>
      <c r="L562" s="220"/>
      <c r="M562" s="221"/>
      <c r="N562" s="222"/>
      <c r="O562" s="222"/>
      <c r="P562" s="222"/>
      <c r="Q562" s="222"/>
      <c r="R562" s="222"/>
      <c r="S562" s="222"/>
      <c r="T562" s="223"/>
      <c r="AT562" s="224" t="s">
        <v>182</v>
      </c>
      <c r="AU562" s="224" t="s">
        <v>82</v>
      </c>
      <c r="AV562" s="12" t="s">
        <v>82</v>
      </c>
      <c r="AW562" s="12" t="s">
        <v>32</v>
      </c>
      <c r="AX562" s="12" t="s">
        <v>73</v>
      </c>
      <c r="AY562" s="224" t="s">
        <v>173</v>
      </c>
    </row>
    <row r="563" spans="2:51" s="12" customFormat="1" ht="11.25">
      <c r="B563" s="214"/>
      <c r="C563" s="215"/>
      <c r="D563" s="205" t="s">
        <v>182</v>
      </c>
      <c r="E563" s="216" t="s">
        <v>1</v>
      </c>
      <c r="F563" s="217" t="s">
        <v>742</v>
      </c>
      <c r="G563" s="215"/>
      <c r="H563" s="218">
        <v>216.88</v>
      </c>
      <c r="I563" s="219"/>
      <c r="J563" s="215"/>
      <c r="K563" s="215"/>
      <c r="L563" s="220"/>
      <c r="M563" s="221"/>
      <c r="N563" s="222"/>
      <c r="O563" s="222"/>
      <c r="P563" s="222"/>
      <c r="Q563" s="222"/>
      <c r="R563" s="222"/>
      <c r="S563" s="222"/>
      <c r="T563" s="223"/>
      <c r="AT563" s="224" t="s">
        <v>182</v>
      </c>
      <c r="AU563" s="224" t="s">
        <v>82</v>
      </c>
      <c r="AV563" s="12" t="s">
        <v>82</v>
      </c>
      <c r="AW563" s="12" t="s">
        <v>32</v>
      </c>
      <c r="AX563" s="12" t="s">
        <v>73</v>
      </c>
      <c r="AY563" s="224" t="s">
        <v>173</v>
      </c>
    </row>
    <row r="564" spans="2:51" s="12" customFormat="1" ht="11.25">
      <c r="B564" s="214"/>
      <c r="C564" s="215"/>
      <c r="D564" s="205" t="s">
        <v>182</v>
      </c>
      <c r="E564" s="216" t="s">
        <v>1</v>
      </c>
      <c r="F564" s="217" t="s">
        <v>743</v>
      </c>
      <c r="G564" s="215"/>
      <c r="H564" s="218">
        <v>102.19</v>
      </c>
      <c r="I564" s="219"/>
      <c r="J564" s="215"/>
      <c r="K564" s="215"/>
      <c r="L564" s="220"/>
      <c r="M564" s="221"/>
      <c r="N564" s="222"/>
      <c r="O564" s="222"/>
      <c r="P564" s="222"/>
      <c r="Q564" s="222"/>
      <c r="R564" s="222"/>
      <c r="S564" s="222"/>
      <c r="T564" s="223"/>
      <c r="AT564" s="224" t="s">
        <v>182</v>
      </c>
      <c r="AU564" s="224" t="s">
        <v>82</v>
      </c>
      <c r="AV564" s="12" t="s">
        <v>82</v>
      </c>
      <c r="AW564" s="12" t="s">
        <v>32</v>
      </c>
      <c r="AX564" s="12" t="s">
        <v>73</v>
      </c>
      <c r="AY564" s="224" t="s">
        <v>173</v>
      </c>
    </row>
    <row r="565" spans="2:51" s="13" customFormat="1" ht="11.25">
      <c r="B565" s="225"/>
      <c r="C565" s="226"/>
      <c r="D565" s="205" t="s">
        <v>182</v>
      </c>
      <c r="E565" s="227" t="s">
        <v>1</v>
      </c>
      <c r="F565" s="228" t="s">
        <v>187</v>
      </c>
      <c r="G565" s="226"/>
      <c r="H565" s="229">
        <v>537.385</v>
      </c>
      <c r="I565" s="230"/>
      <c r="J565" s="226"/>
      <c r="K565" s="226"/>
      <c r="L565" s="231"/>
      <c r="M565" s="232"/>
      <c r="N565" s="233"/>
      <c r="O565" s="233"/>
      <c r="P565" s="233"/>
      <c r="Q565" s="233"/>
      <c r="R565" s="233"/>
      <c r="S565" s="233"/>
      <c r="T565" s="234"/>
      <c r="AT565" s="235" t="s">
        <v>182</v>
      </c>
      <c r="AU565" s="235" t="s">
        <v>82</v>
      </c>
      <c r="AV565" s="13" t="s">
        <v>180</v>
      </c>
      <c r="AW565" s="13" t="s">
        <v>32</v>
      </c>
      <c r="AX565" s="13" t="s">
        <v>33</v>
      </c>
      <c r="AY565" s="235" t="s">
        <v>173</v>
      </c>
    </row>
    <row r="566" spans="2:65" s="1" customFormat="1" ht="16.5" customHeight="1">
      <c r="B566" s="34"/>
      <c r="C566" s="192" t="s">
        <v>744</v>
      </c>
      <c r="D566" s="192" t="s">
        <v>175</v>
      </c>
      <c r="E566" s="193" t="s">
        <v>745</v>
      </c>
      <c r="F566" s="194" t="s">
        <v>746</v>
      </c>
      <c r="G566" s="195" t="s">
        <v>239</v>
      </c>
      <c r="H566" s="196">
        <v>843.7</v>
      </c>
      <c r="I566" s="197"/>
      <c r="J566" s="198">
        <f>ROUND(I566*H566,2)</f>
        <v>0</v>
      </c>
      <c r="K566" s="194" t="s">
        <v>347</v>
      </c>
      <c r="L566" s="36"/>
      <c r="M566" s="199" t="s">
        <v>1</v>
      </c>
      <c r="N566" s="200" t="s">
        <v>44</v>
      </c>
      <c r="O566" s="60"/>
      <c r="P566" s="201">
        <f>O566*H566</f>
        <v>0</v>
      </c>
      <c r="Q566" s="201">
        <v>4E-05</v>
      </c>
      <c r="R566" s="201">
        <f>Q566*H566</f>
        <v>0.03374800000000001</v>
      </c>
      <c r="S566" s="201">
        <v>0</v>
      </c>
      <c r="T566" s="202">
        <f>S566*H566</f>
        <v>0</v>
      </c>
      <c r="AR566" s="16" t="s">
        <v>180</v>
      </c>
      <c r="AT566" s="16" t="s">
        <v>175</v>
      </c>
      <c r="AU566" s="16" t="s">
        <v>82</v>
      </c>
      <c r="AY566" s="16" t="s">
        <v>173</v>
      </c>
      <c r="BE566" s="99">
        <f>IF(N566="základní",J566,0)</f>
        <v>0</v>
      </c>
      <c r="BF566" s="99">
        <f>IF(N566="snížená",J566,0)</f>
        <v>0</v>
      </c>
      <c r="BG566" s="99">
        <f>IF(N566="zákl. přenesená",J566,0)</f>
        <v>0</v>
      </c>
      <c r="BH566" s="99">
        <f>IF(N566="sníž. přenesená",J566,0)</f>
        <v>0</v>
      </c>
      <c r="BI566" s="99">
        <f>IF(N566="nulová",J566,0)</f>
        <v>0</v>
      </c>
      <c r="BJ566" s="16" t="s">
        <v>33</v>
      </c>
      <c r="BK566" s="99">
        <f>ROUND(I566*H566,2)</f>
        <v>0</v>
      </c>
      <c r="BL566" s="16" t="s">
        <v>180</v>
      </c>
      <c r="BM566" s="16" t="s">
        <v>747</v>
      </c>
    </row>
    <row r="567" spans="2:51" s="11" customFormat="1" ht="11.25">
      <c r="B567" s="203"/>
      <c r="C567" s="204"/>
      <c r="D567" s="205" t="s">
        <v>182</v>
      </c>
      <c r="E567" s="206" t="s">
        <v>1</v>
      </c>
      <c r="F567" s="207" t="s">
        <v>369</v>
      </c>
      <c r="G567" s="204"/>
      <c r="H567" s="206" t="s">
        <v>1</v>
      </c>
      <c r="I567" s="208"/>
      <c r="J567" s="204"/>
      <c r="K567" s="204"/>
      <c r="L567" s="209"/>
      <c r="M567" s="210"/>
      <c r="N567" s="211"/>
      <c r="O567" s="211"/>
      <c r="P567" s="211"/>
      <c r="Q567" s="211"/>
      <c r="R567" s="211"/>
      <c r="S567" s="211"/>
      <c r="T567" s="212"/>
      <c r="AT567" s="213" t="s">
        <v>182</v>
      </c>
      <c r="AU567" s="213" t="s">
        <v>82</v>
      </c>
      <c r="AV567" s="11" t="s">
        <v>33</v>
      </c>
      <c r="AW567" s="11" t="s">
        <v>32</v>
      </c>
      <c r="AX567" s="11" t="s">
        <v>73</v>
      </c>
      <c r="AY567" s="213" t="s">
        <v>173</v>
      </c>
    </row>
    <row r="568" spans="2:51" s="12" customFormat="1" ht="11.25">
      <c r="B568" s="214"/>
      <c r="C568" s="215"/>
      <c r="D568" s="205" t="s">
        <v>182</v>
      </c>
      <c r="E568" s="216" t="s">
        <v>1</v>
      </c>
      <c r="F568" s="217" t="s">
        <v>748</v>
      </c>
      <c r="G568" s="215"/>
      <c r="H568" s="218">
        <v>212.8</v>
      </c>
      <c r="I568" s="219"/>
      <c r="J568" s="215"/>
      <c r="K568" s="215"/>
      <c r="L568" s="220"/>
      <c r="M568" s="221"/>
      <c r="N568" s="222"/>
      <c r="O568" s="222"/>
      <c r="P568" s="222"/>
      <c r="Q568" s="222"/>
      <c r="R568" s="222"/>
      <c r="S568" s="222"/>
      <c r="T568" s="223"/>
      <c r="AT568" s="224" t="s">
        <v>182</v>
      </c>
      <c r="AU568" s="224" t="s">
        <v>82</v>
      </c>
      <c r="AV568" s="12" t="s">
        <v>82</v>
      </c>
      <c r="AW568" s="12" t="s">
        <v>32</v>
      </c>
      <c r="AX568" s="12" t="s">
        <v>73</v>
      </c>
      <c r="AY568" s="224" t="s">
        <v>173</v>
      </c>
    </row>
    <row r="569" spans="2:51" s="11" customFormat="1" ht="11.25">
      <c r="B569" s="203"/>
      <c r="C569" s="204"/>
      <c r="D569" s="205" t="s">
        <v>182</v>
      </c>
      <c r="E569" s="206" t="s">
        <v>1</v>
      </c>
      <c r="F569" s="207" t="s">
        <v>414</v>
      </c>
      <c r="G569" s="204"/>
      <c r="H569" s="206" t="s">
        <v>1</v>
      </c>
      <c r="I569" s="208"/>
      <c r="J569" s="204"/>
      <c r="K569" s="204"/>
      <c r="L569" s="209"/>
      <c r="M569" s="210"/>
      <c r="N569" s="211"/>
      <c r="O569" s="211"/>
      <c r="P569" s="211"/>
      <c r="Q569" s="211"/>
      <c r="R569" s="211"/>
      <c r="S569" s="211"/>
      <c r="T569" s="212"/>
      <c r="AT569" s="213" t="s">
        <v>182</v>
      </c>
      <c r="AU569" s="213" t="s">
        <v>82</v>
      </c>
      <c r="AV569" s="11" t="s">
        <v>33</v>
      </c>
      <c r="AW569" s="11" t="s">
        <v>32</v>
      </c>
      <c r="AX569" s="11" t="s">
        <v>73</v>
      </c>
      <c r="AY569" s="213" t="s">
        <v>173</v>
      </c>
    </row>
    <row r="570" spans="2:51" s="12" customFormat="1" ht="11.25">
      <c r="B570" s="214"/>
      <c r="C570" s="215"/>
      <c r="D570" s="205" t="s">
        <v>182</v>
      </c>
      <c r="E570" s="216" t="s">
        <v>1</v>
      </c>
      <c r="F570" s="217" t="s">
        <v>749</v>
      </c>
      <c r="G570" s="215"/>
      <c r="H570" s="218">
        <v>35</v>
      </c>
      <c r="I570" s="219"/>
      <c r="J570" s="215"/>
      <c r="K570" s="215"/>
      <c r="L570" s="220"/>
      <c r="M570" s="221"/>
      <c r="N570" s="222"/>
      <c r="O570" s="222"/>
      <c r="P570" s="222"/>
      <c r="Q570" s="222"/>
      <c r="R570" s="222"/>
      <c r="S570" s="222"/>
      <c r="T570" s="223"/>
      <c r="AT570" s="224" t="s">
        <v>182</v>
      </c>
      <c r="AU570" s="224" t="s">
        <v>82</v>
      </c>
      <c r="AV570" s="12" t="s">
        <v>82</v>
      </c>
      <c r="AW570" s="12" t="s">
        <v>32</v>
      </c>
      <c r="AX570" s="12" t="s">
        <v>73</v>
      </c>
      <c r="AY570" s="224" t="s">
        <v>173</v>
      </c>
    </row>
    <row r="571" spans="2:51" s="12" customFormat="1" ht="11.25">
      <c r="B571" s="214"/>
      <c r="C571" s="215"/>
      <c r="D571" s="205" t="s">
        <v>182</v>
      </c>
      <c r="E571" s="216" t="s">
        <v>1</v>
      </c>
      <c r="F571" s="217" t="s">
        <v>750</v>
      </c>
      <c r="G571" s="215"/>
      <c r="H571" s="218">
        <v>52.5</v>
      </c>
      <c r="I571" s="219"/>
      <c r="J571" s="215"/>
      <c r="K571" s="215"/>
      <c r="L571" s="220"/>
      <c r="M571" s="221"/>
      <c r="N571" s="222"/>
      <c r="O571" s="222"/>
      <c r="P571" s="222"/>
      <c r="Q571" s="222"/>
      <c r="R571" s="222"/>
      <c r="S571" s="222"/>
      <c r="T571" s="223"/>
      <c r="AT571" s="224" t="s">
        <v>182</v>
      </c>
      <c r="AU571" s="224" t="s">
        <v>82</v>
      </c>
      <c r="AV571" s="12" t="s">
        <v>82</v>
      </c>
      <c r="AW571" s="12" t="s">
        <v>32</v>
      </c>
      <c r="AX571" s="12" t="s">
        <v>73</v>
      </c>
      <c r="AY571" s="224" t="s">
        <v>173</v>
      </c>
    </row>
    <row r="572" spans="2:51" s="12" customFormat="1" ht="11.25">
      <c r="B572" s="214"/>
      <c r="C572" s="215"/>
      <c r="D572" s="205" t="s">
        <v>182</v>
      </c>
      <c r="E572" s="216" t="s">
        <v>1</v>
      </c>
      <c r="F572" s="217" t="s">
        <v>751</v>
      </c>
      <c r="G572" s="215"/>
      <c r="H572" s="218">
        <v>543.4</v>
      </c>
      <c r="I572" s="219"/>
      <c r="J572" s="215"/>
      <c r="K572" s="215"/>
      <c r="L572" s="220"/>
      <c r="M572" s="221"/>
      <c r="N572" s="222"/>
      <c r="O572" s="222"/>
      <c r="P572" s="222"/>
      <c r="Q572" s="222"/>
      <c r="R572" s="222"/>
      <c r="S572" s="222"/>
      <c r="T572" s="223"/>
      <c r="AT572" s="224" t="s">
        <v>182</v>
      </c>
      <c r="AU572" s="224" t="s">
        <v>82</v>
      </c>
      <c r="AV572" s="12" t="s">
        <v>82</v>
      </c>
      <c r="AW572" s="12" t="s">
        <v>32</v>
      </c>
      <c r="AX572" s="12" t="s">
        <v>73</v>
      </c>
      <c r="AY572" s="224" t="s">
        <v>173</v>
      </c>
    </row>
    <row r="573" spans="2:51" s="13" customFormat="1" ht="11.25">
      <c r="B573" s="225"/>
      <c r="C573" s="226"/>
      <c r="D573" s="205" t="s">
        <v>182</v>
      </c>
      <c r="E573" s="227" t="s">
        <v>1</v>
      </c>
      <c r="F573" s="228" t="s">
        <v>187</v>
      </c>
      <c r="G573" s="226"/>
      <c r="H573" s="229">
        <v>843.7</v>
      </c>
      <c r="I573" s="230"/>
      <c r="J573" s="226"/>
      <c r="K573" s="226"/>
      <c r="L573" s="231"/>
      <c r="M573" s="232"/>
      <c r="N573" s="233"/>
      <c r="O573" s="233"/>
      <c r="P573" s="233"/>
      <c r="Q573" s="233"/>
      <c r="R573" s="233"/>
      <c r="S573" s="233"/>
      <c r="T573" s="234"/>
      <c r="AT573" s="235" t="s">
        <v>182</v>
      </c>
      <c r="AU573" s="235" t="s">
        <v>82</v>
      </c>
      <c r="AV573" s="13" t="s">
        <v>180</v>
      </c>
      <c r="AW573" s="13" t="s">
        <v>32</v>
      </c>
      <c r="AX573" s="13" t="s">
        <v>33</v>
      </c>
      <c r="AY573" s="235" t="s">
        <v>173</v>
      </c>
    </row>
    <row r="574" spans="2:65" s="1" customFormat="1" ht="16.5" customHeight="1">
      <c r="B574" s="34"/>
      <c r="C574" s="192" t="s">
        <v>752</v>
      </c>
      <c r="D574" s="192" t="s">
        <v>175</v>
      </c>
      <c r="E574" s="193" t="s">
        <v>753</v>
      </c>
      <c r="F574" s="194" t="s">
        <v>754</v>
      </c>
      <c r="G574" s="195" t="s">
        <v>239</v>
      </c>
      <c r="H574" s="196">
        <v>855.299</v>
      </c>
      <c r="I574" s="197"/>
      <c r="J574" s="198">
        <f>ROUND(I574*H574,2)</f>
        <v>0</v>
      </c>
      <c r="K574" s="194" t="s">
        <v>347</v>
      </c>
      <c r="L574" s="36"/>
      <c r="M574" s="199" t="s">
        <v>1</v>
      </c>
      <c r="N574" s="200" t="s">
        <v>44</v>
      </c>
      <c r="O574" s="60"/>
      <c r="P574" s="201">
        <f>O574*H574</f>
        <v>0</v>
      </c>
      <c r="Q574" s="201">
        <v>0</v>
      </c>
      <c r="R574" s="201">
        <f>Q574*H574</f>
        <v>0</v>
      </c>
      <c r="S574" s="201">
        <v>0</v>
      </c>
      <c r="T574" s="202">
        <f>S574*H574</f>
        <v>0</v>
      </c>
      <c r="AR574" s="16" t="s">
        <v>180</v>
      </c>
      <c r="AT574" s="16" t="s">
        <v>175</v>
      </c>
      <c r="AU574" s="16" t="s">
        <v>82</v>
      </c>
      <c r="AY574" s="16" t="s">
        <v>173</v>
      </c>
      <c r="BE574" s="99">
        <f>IF(N574="základní",J574,0)</f>
        <v>0</v>
      </c>
      <c r="BF574" s="99">
        <f>IF(N574="snížená",J574,0)</f>
        <v>0</v>
      </c>
      <c r="BG574" s="99">
        <f>IF(N574="zákl. přenesená",J574,0)</f>
        <v>0</v>
      </c>
      <c r="BH574" s="99">
        <f>IF(N574="sníž. přenesená",J574,0)</f>
        <v>0</v>
      </c>
      <c r="BI574" s="99">
        <f>IF(N574="nulová",J574,0)</f>
        <v>0</v>
      </c>
      <c r="BJ574" s="16" t="s">
        <v>33</v>
      </c>
      <c r="BK574" s="99">
        <f>ROUND(I574*H574,2)</f>
        <v>0</v>
      </c>
      <c r="BL574" s="16" t="s">
        <v>180</v>
      </c>
      <c r="BM574" s="16" t="s">
        <v>755</v>
      </c>
    </row>
    <row r="575" spans="2:51" s="11" customFormat="1" ht="11.25">
      <c r="B575" s="203"/>
      <c r="C575" s="204"/>
      <c r="D575" s="205" t="s">
        <v>182</v>
      </c>
      <c r="E575" s="206" t="s">
        <v>1</v>
      </c>
      <c r="F575" s="207" t="s">
        <v>756</v>
      </c>
      <c r="G575" s="204"/>
      <c r="H575" s="206" t="s">
        <v>1</v>
      </c>
      <c r="I575" s="208"/>
      <c r="J575" s="204"/>
      <c r="K575" s="204"/>
      <c r="L575" s="209"/>
      <c r="M575" s="210"/>
      <c r="N575" s="211"/>
      <c r="O575" s="211"/>
      <c r="P575" s="211"/>
      <c r="Q575" s="211"/>
      <c r="R575" s="211"/>
      <c r="S575" s="211"/>
      <c r="T575" s="212"/>
      <c r="AT575" s="213" t="s">
        <v>182</v>
      </c>
      <c r="AU575" s="213" t="s">
        <v>82</v>
      </c>
      <c r="AV575" s="11" t="s">
        <v>33</v>
      </c>
      <c r="AW575" s="11" t="s">
        <v>32</v>
      </c>
      <c r="AX575" s="11" t="s">
        <v>73</v>
      </c>
      <c r="AY575" s="213" t="s">
        <v>173</v>
      </c>
    </row>
    <row r="576" spans="2:51" s="11" customFormat="1" ht="11.25">
      <c r="B576" s="203"/>
      <c r="C576" s="204"/>
      <c r="D576" s="205" t="s">
        <v>182</v>
      </c>
      <c r="E576" s="206" t="s">
        <v>1</v>
      </c>
      <c r="F576" s="207" t="s">
        <v>369</v>
      </c>
      <c r="G576" s="204"/>
      <c r="H576" s="206" t="s">
        <v>1</v>
      </c>
      <c r="I576" s="208"/>
      <c r="J576" s="204"/>
      <c r="K576" s="204"/>
      <c r="L576" s="209"/>
      <c r="M576" s="210"/>
      <c r="N576" s="211"/>
      <c r="O576" s="211"/>
      <c r="P576" s="211"/>
      <c r="Q576" s="211"/>
      <c r="R576" s="211"/>
      <c r="S576" s="211"/>
      <c r="T576" s="212"/>
      <c r="AT576" s="213" t="s">
        <v>182</v>
      </c>
      <c r="AU576" s="213" t="s">
        <v>82</v>
      </c>
      <c r="AV576" s="11" t="s">
        <v>33</v>
      </c>
      <c r="AW576" s="11" t="s">
        <v>32</v>
      </c>
      <c r="AX576" s="11" t="s">
        <v>73</v>
      </c>
      <c r="AY576" s="213" t="s">
        <v>173</v>
      </c>
    </row>
    <row r="577" spans="2:51" s="12" customFormat="1" ht="11.25">
      <c r="B577" s="214"/>
      <c r="C577" s="215"/>
      <c r="D577" s="205" t="s">
        <v>182</v>
      </c>
      <c r="E577" s="216" t="s">
        <v>1</v>
      </c>
      <c r="F577" s="217" t="s">
        <v>748</v>
      </c>
      <c r="G577" s="215"/>
      <c r="H577" s="218">
        <v>212.8</v>
      </c>
      <c r="I577" s="219"/>
      <c r="J577" s="215"/>
      <c r="K577" s="215"/>
      <c r="L577" s="220"/>
      <c r="M577" s="221"/>
      <c r="N577" s="222"/>
      <c r="O577" s="222"/>
      <c r="P577" s="222"/>
      <c r="Q577" s="222"/>
      <c r="R577" s="222"/>
      <c r="S577" s="222"/>
      <c r="T577" s="223"/>
      <c r="AT577" s="224" t="s">
        <v>182</v>
      </c>
      <c r="AU577" s="224" t="s">
        <v>82</v>
      </c>
      <c r="AV577" s="12" t="s">
        <v>82</v>
      </c>
      <c r="AW577" s="12" t="s">
        <v>32</v>
      </c>
      <c r="AX577" s="12" t="s">
        <v>73</v>
      </c>
      <c r="AY577" s="224" t="s">
        <v>173</v>
      </c>
    </row>
    <row r="578" spans="2:51" s="11" customFormat="1" ht="11.25">
      <c r="B578" s="203"/>
      <c r="C578" s="204"/>
      <c r="D578" s="205" t="s">
        <v>182</v>
      </c>
      <c r="E578" s="206" t="s">
        <v>1</v>
      </c>
      <c r="F578" s="207" t="s">
        <v>414</v>
      </c>
      <c r="G578" s="204"/>
      <c r="H578" s="206" t="s">
        <v>1</v>
      </c>
      <c r="I578" s="208"/>
      <c r="J578" s="204"/>
      <c r="K578" s="204"/>
      <c r="L578" s="209"/>
      <c r="M578" s="210"/>
      <c r="N578" s="211"/>
      <c r="O578" s="211"/>
      <c r="P578" s="211"/>
      <c r="Q578" s="211"/>
      <c r="R578" s="211"/>
      <c r="S578" s="211"/>
      <c r="T578" s="212"/>
      <c r="AT578" s="213" t="s">
        <v>182</v>
      </c>
      <c r="AU578" s="213" t="s">
        <v>82</v>
      </c>
      <c r="AV578" s="11" t="s">
        <v>33</v>
      </c>
      <c r="AW578" s="11" t="s">
        <v>32</v>
      </c>
      <c r="AX578" s="11" t="s">
        <v>73</v>
      </c>
      <c r="AY578" s="213" t="s">
        <v>173</v>
      </c>
    </row>
    <row r="579" spans="2:51" s="11" customFormat="1" ht="11.25">
      <c r="B579" s="203"/>
      <c r="C579" s="204"/>
      <c r="D579" s="205" t="s">
        <v>182</v>
      </c>
      <c r="E579" s="206" t="s">
        <v>1</v>
      </c>
      <c r="F579" s="207" t="s">
        <v>539</v>
      </c>
      <c r="G579" s="204"/>
      <c r="H579" s="206" t="s">
        <v>1</v>
      </c>
      <c r="I579" s="208"/>
      <c r="J579" s="204"/>
      <c r="K579" s="204"/>
      <c r="L579" s="209"/>
      <c r="M579" s="210"/>
      <c r="N579" s="211"/>
      <c r="O579" s="211"/>
      <c r="P579" s="211"/>
      <c r="Q579" s="211"/>
      <c r="R579" s="211"/>
      <c r="S579" s="211"/>
      <c r="T579" s="212"/>
      <c r="AT579" s="213" t="s">
        <v>182</v>
      </c>
      <c r="AU579" s="213" t="s">
        <v>82</v>
      </c>
      <c r="AV579" s="11" t="s">
        <v>33</v>
      </c>
      <c r="AW579" s="11" t="s">
        <v>32</v>
      </c>
      <c r="AX579" s="11" t="s">
        <v>73</v>
      </c>
      <c r="AY579" s="213" t="s">
        <v>173</v>
      </c>
    </row>
    <row r="580" spans="2:51" s="12" customFormat="1" ht="11.25">
      <c r="B580" s="214"/>
      <c r="C580" s="215"/>
      <c r="D580" s="205" t="s">
        <v>182</v>
      </c>
      <c r="E580" s="216" t="s">
        <v>1</v>
      </c>
      <c r="F580" s="217" t="s">
        <v>749</v>
      </c>
      <c r="G580" s="215"/>
      <c r="H580" s="218">
        <v>35</v>
      </c>
      <c r="I580" s="219"/>
      <c r="J580" s="215"/>
      <c r="K580" s="215"/>
      <c r="L580" s="220"/>
      <c r="M580" s="221"/>
      <c r="N580" s="222"/>
      <c r="O580" s="222"/>
      <c r="P580" s="222"/>
      <c r="Q580" s="222"/>
      <c r="R580" s="222"/>
      <c r="S580" s="222"/>
      <c r="T580" s="223"/>
      <c r="AT580" s="224" t="s">
        <v>182</v>
      </c>
      <c r="AU580" s="224" t="s">
        <v>82</v>
      </c>
      <c r="AV580" s="12" t="s">
        <v>82</v>
      </c>
      <c r="AW580" s="12" t="s">
        <v>32</v>
      </c>
      <c r="AX580" s="12" t="s">
        <v>73</v>
      </c>
      <c r="AY580" s="224" t="s">
        <v>173</v>
      </c>
    </row>
    <row r="581" spans="2:51" s="12" customFormat="1" ht="11.25">
      <c r="B581" s="214"/>
      <c r="C581" s="215"/>
      <c r="D581" s="205" t="s">
        <v>182</v>
      </c>
      <c r="E581" s="216" t="s">
        <v>1</v>
      </c>
      <c r="F581" s="217" t="s">
        <v>739</v>
      </c>
      <c r="G581" s="215"/>
      <c r="H581" s="218">
        <v>19.14</v>
      </c>
      <c r="I581" s="219"/>
      <c r="J581" s="215"/>
      <c r="K581" s="215"/>
      <c r="L581" s="220"/>
      <c r="M581" s="221"/>
      <c r="N581" s="222"/>
      <c r="O581" s="222"/>
      <c r="P581" s="222"/>
      <c r="Q581" s="222"/>
      <c r="R581" s="222"/>
      <c r="S581" s="222"/>
      <c r="T581" s="223"/>
      <c r="AT581" s="224" t="s">
        <v>182</v>
      </c>
      <c r="AU581" s="224" t="s">
        <v>82</v>
      </c>
      <c r="AV581" s="12" t="s">
        <v>82</v>
      </c>
      <c r="AW581" s="12" t="s">
        <v>32</v>
      </c>
      <c r="AX581" s="12" t="s">
        <v>73</v>
      </c>
      <c r="AY581" s="224" t="s">
        <v>173</v>
      </c>
    </row>
    <row r="582" spans="2:51" s="12" customFormat="1" ht="11.25">
      <c r="B582" s="214"/>
      <c r="C582" s="215"/>
      <c r="D582" s="205" t="s">
        <v>182</v>
      </c>
      <c r="E582" s="216" t="s">
        <v>1</v>
      </c>
      <c r="F582" s="217" t="s">
        <v>740</v>
      </c>
      <c r="G582" s="215"/>
      <c r="H582" s="218">
        <v>19.459</v>
      </c>
      <c r="I582" s="219"/>
      <c r="J582" s="215"/>
      <c r="K582" s="215"/>
      <c r="L582" s="220"/>
      <c r="M582" s="221"/>
      <c r="N582" s="222"/>
      <c r="O582" s="222"/>
      <c r="P582" s="222"/>
      <c r="Q582" s="222"/>
      <c r="R582" s="222"/>
      <c r="S582" s="222"/>
      <c r="T582" s="223"/>
      <c r="AT582" s="224" t="s">
        <v>182</v>
      </c>
      <c r="AU582" s="224" t="s">
        <v>82</v>
      </c>
      <c r="AV582" s="12" t="s">
        <v>82</v>
      </c>
      <c r="AW582" s="12" t="s">
        <v>32</v>
      </c>
      <c r="AX582" s="12" t="s">
        <v>73</v>
      </c>
      <c r="AY582" s="224" t="s">
        <v>173</v>
      </c>
    </row>
    <row r="583" spans="2:51" s="12" customFormat="1" ht="11.25">
      <c r="B583" s="214"/>
      <c r="C583" s="215"/>
      <c r="D583" s="205" t="s">
        <v>182</v>
      </c>
      <c r="E583" s="216" t="s">
        <v>1</v>
      </c>
      <c r="F583" s="217" t="s">
        <v>757</v>
      </c>
      <c r="G583" s="215"/>
      <c r="H583" s="218">
        <v>25.5</v>
      </c>
      <c r="I583" s="219"/>
      <c r="J583" s="215"/>
      <c r="K583" s="215"/>
      <c r="L583" s="220"/>
      <c r="M583" s="221"/>
      <c r="N583" s="222"/>
      <c r="O583" s="222"/>
      <c r="P583" s="222"/>
      <c r="Q583" s="222"/>
      <c r="R583" s="222"/>
      <c r="S583" s="222"/>
      <c r="T583" s="223"/>
      <c r="AT583" s="224" t="s">
        <v>182</v>
      </c>
      <c r="AU583" s="224" t="s">
        <v>82</v>
      </c>
      <c r="AV583" s="12" t="s">
        <v>82</v>
      </c>
      <c r="AW583" s="12" t="s">
        <v>32</v>
      </c>
      <c r="AX583" s="12" t="s">
        <v>73</v>
      </c>
      <c r="AY583" s="224" t="s">
        <v>173</v>
      </c>
    </row>
    <row r="584" spans="2:51" s="12" customFormat="1" ht="11.25">
      <c r="B584" s="214"/>
      <c r="C584" s="215"/>
      <c r="D584" s="205" t="s">
        <v>182</v>
      </c>
      <c r="E584" s="216" t="s">
        <v>1</v>
      </c>
      <c r="F584" s="217" t="s">
        <v>758</v>
      </c>
      <c r="G584" s="215"/>
      <c r="H584" s="218">
        <v>543.4</v>
      </c>
      <c r="I584" s="219"/>
      <c r="J584" s="215"/>
      <c r="K584" s="215"/>
      <c r="L584" s="220"/>
      <c r="M584" s="221"/>
      <c r="N584" s="222"/>
      <c r="O584" s="222"/>
      <c r="P584" s="222"/>
      <c r="Q584" s="222"/>
      <c r="R584" s="222"/>
      <c r="S584" s="222"/>
      <c r="T584" s="223"/>
      <c r="AT584" s="224" t="s">
        <v>182</v>
      </c>
      <c r="AU584" s="224" t="s">
        <v>82</v>
      </c>
      <c r="AV584" s="12" t="s">
        <v>82</v>
      </c>
      <c r="AW584" s="12" t="s">
        <v>32</v>
      </c>
      <c r="AX584" s="12" t="s">
        <v>73</v>
      </c>
      <c r="AY584" s="224" t="s">
        <v>173</v>
      </c>
    </row>
    <row r="585" spans="2:51" s="13" customFormat="1" ht="11.25">
      <c r="B585" s="225"/>
      <c r="C585" s="226"/>
      <c r="D585" s="205" t="s">
        <v>182</v>
      </c>
      <c r="E585" s="227" t="s">
        <v>1</v>
      </c>
      <c r="F585" s="228" t="s">
        <v>187</v>
      </c>
      <c r="G585" s="226"/>
      <c r="H585" s="229">
        <v>855.299</v>
      </c>
      <c r="I585" s="230"/>
      <c r="J585" s="226"/>
      <c r="K585" s="226"/>
      <c r="L585" s="231"/>
      <c r="M585" s="232"/>
      <c r="N585" s="233"/>
      <c r="O585" s="233"/>
      <c r="P585" s="233"/>
      <c r="Q585" s="233"/>
      <c r="R585" s="233"/>
      <c r="S585" s="233"/>
      <c r="T585" s="234"/>
      <c r="AT585" s="235" t="s">
        <v>182</v>
      </c>
      <c r="AU585" s="235" t="s">
        <v>82</v>
      </c>
      <c r="AV585" s="13" t="s">
        <v>180</v>
      </c>
      <c r="AW585" s="13" t="s">
        <v>32</v>
      </c>
      <c r="AX585" s="13" t="s">
        <v>33</v>
      </c>
      <c r="AY585" s="235" t="s">
        <v>173</v>
      </c>
    </row>
    <row r="586" spans="2:65" s="1" customFormat="1" ht="16.5" customHeight="1">
      <c r="B586" s="34"/>
      <c r="C586" s="192" t="s">
        <v>759</v>
      </c>
      <c r="D586" s="192" t="s">
        <v>175</v>
      </c>
      <c r="E586" s="193" t="s">
        <v>760</v>
      </c>
      <c r="F586" s="194" t="s">
        <v>761</v>
      </c>
      <c r="G586" s="195" t="s">
        <v>270</v>
      </c>
      <c r="H586" s="196">
        <v>5.2</v>
      </c>
      <c r="I586" s="197"/>
      <c r="J586" s="198">
        <f>ROUND(I586*H586,2)</f>
        <v>0</v>
      </c>
      <c r="K586" s="194" t="s">
        <v>179</v>
      </c>
      <c r="L586" s="36"/>
      <c r="M586" s="199" t="s">
        <v>1</v>
      </c>
      <c r="N586" s="200" t="s">
        <v>44</v>
      </c>
      <c r="O586" s="60"/>
      <c r="P586" s="201">
        <f>O586*H586</f>
        <v>0</v>
      </c>
      <c r="Q586" s="201">
        <v>0.00622</v>
      </c>
      <c r="R586" s="201">
        <f>Q586*H586</f>
        <v>0.032344</v>
      </c>
      <c r="S586" s="201">
        <v>0</v>
      </c>
      <c r="T586" s="202">
        <f>S586*H586</f>
        <v>0</v>
      </c>
      <c r="AR586" s="16" t="s">
        <v>180</v>
      </c>
      <c r="AT586" s="16" t="s">
        <v>175</v>
      </c>
      <c r="AU586" s="16" t="s">
        <v>82</v>
      </c>
      <c r="AY586" s="16" t="s">
        <v>173</v>
      </c>
      <c r="BE586" s="99">
        <f>IF(N586="základní",J586,0)</f>
        <v>0</v>
      </c>
      <c r="BF586" s="99">
        <f>IF(N586="snížená",J586,0)</f>
        <v>0</v>
      </c>
      <c r="BG586" s="99">
        <f>IF(N586="zákl. přenesená",J586,0)</f>
        <v>0</v>
      </c>
      <c r="BH586" s="99">
        <f>IF(N586="sníž. přenesená",J586,0)</f>
        <v>0</v>
      </c>
      <c r="BI586" s="99">
        <f>IF(N586="nulová",J586,0)</f>
        <v>0</v>
      </c>
      <c r="BJ586" s="16" t="s">
        <v>33</v>
      </c>
      <c r="BK586" s="99">
        <f>ROUND(I586*H586,2)</f>
        <v>0</v>
      </c>
      <c r="BL586" s="16" t="s">
        <v>180</v>
      </c>
      <c r="BM586" s="16" t="s">
        <v>762</v>
      </c>
    </row>
    <row r="587" spans="2:51" s="11" customFormat="1" ht="11.25">
      <c r="B587" s="203"/>
      <c r="C587" s="204"/>
      <c r="D587" s="205" t="s">
        <v>182</v>
      </c>
      <c r="E587" s="206" t="s">
        <v>1</v>
      </c>
      <c r="F587" s="207" t="s">
        <v>563</v>
      </c>
      <c r="G587" s="204"/>
      <c r="H587" s="206" t="s">
        <v>1</v>
      </c>
      <c r="I587" s="208"/>
      <c r="J587" s="204"/>
      <c r="K587" s="204"/>
      <c r="L587" s="209"/>
      <c r="M587" s="210"/>
      <c r="N587" s="211"/>
      <c r="O587" s="211"/>
      <c r="P587" s="211"/>
      <c r="Q587" s="211"/>
      <c r="R587" s="211"/>
      <c r="S587" s="211"/>
      <c r="T587" s="212"/>
      <c r="AT587" s="213" t="s">
        <v>182</v>
      </c>
      <c r="AU587" s="213" t="s">
        <v>82</v>
      </c>
      <c r="AV587" s="11" t="s">
        <v>33</v>
      </c>
      <c r="AW587" s="11" t="s">
        <v>32</v>
      </c>
      <c r="AX587" s="11" t="s">
        <v>73</v>
      </c>
      <c r="AY587" s="213" t="s">
        <v>173</v>
      </c>
    </row>
    <row r="588" spans="2:51" s="12" customFormat="1" ht="11.25">
      <c r="B588" s="214"/>
      <c r="C588" s="215"/>
      <c r="D588" s="205" t="s">
        <v>182</v>
      </c>
      <c r="E588" s="216" t="s">
        <v>1</v>
      </c>
      <c r="F588" s="217" t="s">
        <v>763</v>
      </c>
      <c r="G588" s="215"/>
      <c r="H588" s="218">
        <v>5.2</v>
      </c>
      <c r="I588" s="219"/>
      <c r="J588" s="215"/>
      <c r="K588" s="215"/>
      <c r="L588" s="220"/>
      <c r="M588" s="221"/>
      <c r="N588" s="222"/>
      <c r="O588" s="222"/>
      <c r="P588" s="222"/>
      <c r="Q588" s="222"/>
      <c r="R588" s="222"/>
      <c r="S588" s="222"/>
      <c r="T588" s="223"/>
      <c r="AT588" s="224" t="s">
        <v>182</v>
      </c>
      <c r="AU588" s="224" t="s">
        <v>82</v>
      </c>
      <c r="AV588" s="12" t="s">
        <v>82</v>
      </c>
      <c r="AW588" s="12" t="s">
        <v>32</v>
      </c>
      <c r="AX588" s="12" t="s">
        <v>33</v>
      </c>
      <c r="AY588" s="224" t="s">
        <v>173</v>
      </c>
    </row>
    <row r="589" spans="2:65" s="1" customFormat="1" ht="16.5" customHeight="1">
      <c r="B589" s="34"/>
      <c r="C589" s="192" t="s">
        <v>764</v>
      </c>
      <c r="D589" s="192" t="s">
        <v>175</v>
      </c>
      <c r="E589" s="193" t="s">
        <v>765</v>
      </c>
      <c r="F589" s="194" t="s">
        <v>766</v>
      </c>
      <c r="G589" s="195" t="s">
        <v>342</v>
      </c>
      <c r="H589" s="196">
        <v>2</v>
      </c>
      <c r="I589" s="197"/>
      <c r="J589" s="198">
        <f aca="true" t="shared" si="15" ref="J589:J601">ROUND(I589*H589,2)</f>
        <v>0</v>
      </c>
      <c r="K589" s="194" t="s">
        <v>1</v>
      </c>
      <c r="L589" s="36"/>
      <c r="M589" s="199" t="s">
        <v>1</v>
      </c>
      <c r="N589" s="200" t="s">
        <v>44</v>
      </c>
      <c r="O589" s="60"/>
      <c r="P589" s="201">
        <f aca="true" t="shared" si="16" ref="P589:P601">O589*H589</f>
        <v>0</v>
      </c>
      <c r="Q589" s="201">
        <v>0</v>
      </c>
      <c r="R589" s="201">
        <f aca="true" t="shared" si="17" ref="R589:R601">Q589*H589</f>
        <v>0</v>
      </c>
      <c r="S589" s="201">
        <v>0</v>
      </c>
      <c r="T589" s="202">
        <f aca="true" t="shared" si="18" ref="T589:T601">S589*H589</f>
        <v>0</v>
      </c>
      <c r="AR589" s="16" t="s">
        <v>180</v>
      </c>
      <c r="AT589" s="16" t="s">
        <v>175</v>
      </c>
      <c r="AU589" s="16" t="s">
        <v>82</v>
      </c>
      <c r="AY589" s="16" t="s">
        <v>173</v>
      </c>
      <c r="BE589" s="99">
        <f aca="true" t="shared" si="19" ref="BE589:BE601">IF(N589="základní",J589,0)</f>
        <v>0</v>
      </c>
      <c r="BF589" s="99">
        <f aca="true" t="shared" si="20" ref="BF589:BF601">IF(N589="snížená",J589,0)</f>
        <v>0</v>
      </c>
      <c r="BG589" s="99">
        <f aca="true" t="shared" si="21" ref="BG589:BG601">IF(N589="zákl. přenesená",J589,0)</f>
        <v>0</v>
      </c>
      <c r="BH589" s="99">
        <f aca="true" t="shared" si="22" ref="BH589:BH601">IF(N589="sníž. přenesená",J589,0)</f>
        <v>0</v>
      </c>
      <c r="BI589" s="99">
        <f aca="true" t="shared" si="23" ref="BI589:BI601">IF(N589="nulová",J589,0)</f>
        <v>0</v>
      </c>
      <c r="BJ589" s="16" t="s">
        <v>33</v>
      </c>
      <c r="BK589" s="99">
        <f aca="true" t="shared" si="24" ref="BK589:BK601">ROUND(I589*H589,2)</f>
        <v>0</v>
      </c>
      <c r="BL589" s="16" t="s">
        <v>180</v>
      </c>
      <c r="BM589" s="16" t="s">
        <v>767</v>
      </c>
    </row>
    <row r="590" spans="2:65" s="1" customFormat="1" ht="16.5" customHeight="1">
      <c r="B590" s="34"/>
      <c r="C590" s="192" t="s">
        <v>768</v>
      </c>
      <c r="D590" s="192" t="s">
        <v>175</v>
      </c>
      <c r="E590" s="193" t="s">
        <v>769</v>
      </c>
      <c r="F590" s="194" t="s">
        <v>770</v>
      </c>
      <c r="G590" s="195" t="s">
        <v>342</v>
      </c>
      <c r="H590" s="196">
        <v>2</v>
      </c>
      <c r="I590" s="197"/>
      <c r="J590" s="198">
        <f t="shared" si="15"/>
        <v>0</v>
      </c>
      <c r="K590" s="194" t="s">
        <v>1</v>
      </c>
      <c r="L590" s="36"/>
      <c r="M590" s="199" t="s">
        <v>1</v>
      </c>
      <c r="N590" s="200" t="s">
        <v>44</v>
      </c>
      <c r="O590" s="60"/>
      <c r="P590" s="201">
        <f t="shared" si="16"/>
        <v>0</v>
      </c>
      <c r="Q590" s="201">
        <v>0</v>
      </c>
      <c r="R590" s="201">
        <f t="shared" si="17"/>
        <v>0</v>
      </c>
      <c r="S590" s="201">
        <v>0</v>
      </c>
      <c r="T590" s="202">
        <f t="shared" si="18"/>
        <v>0</v>
      </c>
      <c r="AR590" s="16" t="s">
        <v>180</v>
      </c>
      <c r="AT590" s="16" t="s">
        <v>175</v>
      </c>
      <c r="AU590" s="16" t="s">
        <v>82</v>
      </c>
      <c r="AY590" s="16" t="s">
        <v>173</v>
      </c>
      <c r="BE590" s="99">
        <f t="shared" si="19"/>
        <v>0</v>
      </c>
      <c r="BF590" s="99">
        <f t="shared" si="20"/>
        <v>0</v>
      </c>
      <c r="BG590" s="99">
        <f t="shared" si="21"/>
        <v>0</v>
      </c>
      <c r="BH590" s="99">
        <f t="shared" si="22"/>
        <v>0</v>
      </c>
      <c r="BI590" s="99">
        <f t="shared" si="23"/>
        <v>0</v>
      </c>
      <c r="BJ590" s="16" t="s">
        <v>33</v>
      </c>
      <c r="BK590" s="99">
        <f t="shared" si="24"/>
        <v>0</v>
      </c>
      <c r="BL590" s="16" t="s">
        <v>180</v>
      </c>
      <c r="BM590" s="16" t="s">
        <v>771</v>
      </c>
    </row>
    <row r="591" spans="2:65" s="1" customFormat="1" ht="16.5" customHeight="1">
      <c r="B591" s="34"/>
      <c r="C591" s="192" t="s">
        <v>772</v>
      </c>
      <c r="D591" s="192" t="s">
        <v>175</v>
      </c>
      <c r="E591" s="193" t="s">
        <v>773</v>
      </c>
      <c r="F591" s="194" t="s">
        <v>774</v>
      </c>
      <c r="G591" s="195" t="s">
        <v>775</v>
      </c>
      <c r="H591" s="196">
        <v>2</v>
      </c>
      <c r="I591" s="197"/>
      <c r="J591" s="198">
        <f t="shared" si="15"/>
        <v>0</v>
      </c>
      <c r="K591" s="194" t="s">
        <v>179</v>
      </c>
      <c r="L591" s="36"/>
      <c r="M591" s="199" t="s">
        <v>1</v>
      </c>
      <c r="N591" s="200" t="s">
        <v>44</v>
      </c>
      <c r="O591" s="60"/>
      <c r="P591" s="201">
        <f t="shared" si="16"/>
        <v>0</v>
      </c>
      <c r="Q591" s="201">
        <v>0.00052</v>
      </c>
      <c r="R591" s="201">
        <f t="shared" si="17"/>
        <v>0.00104</v>
      </c>
      <c r="S591" s="201">
        <v>0</v>
      </c>
      <c r="T591" s="202">
        <f t="shared" si="18"/>
        <v>0</v>
      </c>
      <c r="AR591" s="16" t="s">
        <v>263</v>
      </c>
      <c r="AT591" s="16" t="s">
        <v>175</v>
      </c>
      <c r="AU591" s="16" t="s">
        <v>82</v>
      </c>
      <c r="AY591" s="16" t="s">
        <v>173</v>
      </c>
      <c r="BE591" s="99">
        <f t="shared" si="19"/>
        <v>0</v>
      </c>
      <c r="BF591" s="99">
        <f t="shared" si="20"/>
        <v>0</v>
      </c>
      <c r="BG591" s="99">
        <f t="shared" si="21"/>
        <v>0</v>
      </c>
      <c r="BH591" s="99">
        <f t="shared" si="22"/>
        <v>0</v>
      </c>
      <c r="BI591" s="99">
        <f t="shared" si="23"/>
        <v>0</v>
      </c>
      <c r="BJ591" s="16" t="s">
        <v>33</v>
      </c>
      <c r="BK591" s="99">
        <f t="shared" si="24"/>
        <v>0</v>
      </c>
      <c r="BL591" s="16" t="s">
        <v>263</v>
      </c>
      <c r="BM591" s="16" t="s">
        <v>776</v>
      </c>
    </row>
    <row r="592" spans="2:65" s="1" customFormat="1" ht="16.5" customHeight="1">
      <c r="B592" s="34"/>
      <c r="C592" s="192" t="s">
        <v>777</v>
      </c>
      <c r="D592" s="192" t="s">
        <v>175</v>
      </c>
      <c r="E592" s="193" t="s">
        <v>778</v>
      </c>
      <c r="F592" s="194" t="s">
        <v>779</v>
      </c>
      <c r="G592" s="195" t="s">
        <v>775</v>
      </c>
      <c r="H592" s="196">
        <v>1</v>
      </c>
      <c r="I592" s="197"/>
      <c r="J592" s="198">
        <f t="shared" si="15"/>
        <v>0</v>
      </c>
      <c r="K592" s="194" t="s">
        <v>1</v>
      </c>
      <c r="L592" s="36"/>
      <c r="M592" s="199" t="s">
        <v>1</v>
      </c>
      <c r="N592" s="200" t="s">
        <v>44</v>
      </c>
      <c r="O592" s="60"/>
      <c r="P592" s="201">
        <f t="shared" si="16"/>
        <v>0</v>
      </c>
      <c r="Q592" s="201">
        <v>0.00052</v>
      </c>
      <c r="R592" s="201">
        <f t="shared" si="17"/>
        <v>0.00052</v>
      </c>
      <c r="S592" s="201">
        <v>0</v>
      </c>
      <c r="T592" s="202">
        <f t="shared" si="18"/>
        <v>0</v>
      </c>
      <c r="AR592" s="16" t="s">
        <v>263</v>
      </c>
      <c r="AT592" s="16" t="s">
        <v>175</v>
      </c>
      <c r="AU592" s="16" t="s">
        <v>82</v>
      </c>
      <c r="AY592" s="16" t="s">
        <v>173</v>
      </c>
      <c r="BE592" s="99">
        <f t="shared" si="19"/>
        <v>0</v>
      </c>
      <c r="BF592" s="99">
        <f t="shared" si="20"/>
        <v>0</v>
      </c>
      <c r="BG592" s="99">
        <f t="shared" si="21"/>
        <v>0</v>
      </c>
      <c r="BH592" s="99">
        <f t="shared" si="22"/>
        <v>0</v>
      </c>
      <c r="BI592" s="99">
        <f t="shared" si="23"/>
        <v>0</v>
      </c>
      <c r="BJ592" s="16" t="s">
        <v>33</v>
      </c>
      <c r="BK592" s="99">
        <f t="shared" si="24"/>
        <v>0</v>
      </c>
      <c r="BL592" s="16" t="s">
        <v>263</v>
      </c>
      <c r="BM592" s="16" t="s">
        <v>780</v>
      </c>
    </row>
    <row r="593" spans="2:65" s="1" customFormat="1" ht="16.5" customHeight="1">
      <c r="B593" s="34"/>
      <c r="C593" s="192" t="s">
        <v>781</v>
      </c>
      <c r="D593" s="192" t="s">
        <v>175</v>
      </c>
      <c r="E593" s="193" t="s">
        <v>782</v>
      </c>
      <c r="F593" s="194" t="s">
        <v>783</v>
      </c>
      <c r="G593" s="195" t="s">
        <v>342</v>
      </c>
      <c r="H593" s="196">
        <v>5</v>
      </c>
      <c r="I593" s="197"/>
      <c r="J593" s="198">
        <f t="shared" si="15"/>
        <v>0</v>
      </c>
      <c r="K593" s="194" t="s">
        <v>1</v>
      </c>
      <c r="L593" s="36"/>
      <c r="M593" s="199" t="s">
        <v>1</v>
      </c>
      <c r="N593" s="200" t="s">
        <v>44</v>
      </c>
      <c r="O593" s="60"/>
      <c r="P593" s="201">
        <f t="shared" si="16"/>
        <v>0</v>
      </c>
      <c r="Q593" s="201">
        <v>0</v>
      </c>
      <c r="R593" s="201">
        <f t="shared" si="17"/>
        <v>0</v>
      </c>
      <c r="S593" s="201">
        <v>0</v>
      </c>
      <c r="T593" s="202">
        <f t="shared" si="18"/>
        <v>0</v>
      </c>
      <c r="AR593" s="16" t="s">
        <v>263</v>
      </c>
      <c r="AT593" s="16" t="s">
        <v>175</v>
      </c>
      <c r="AU593" s="16" t="s">
        <v>82</v>
      </c>
      <c r="AY593" s="16" t="s">
        <v>173</v>
      </c>
      <c r="BE593" s="99">
        <f t="shared" si="19"/>
        <v>0</v>
      </c>
      <c r="BF593" s="99">
        <f t="shared" si="20"/>
        <v>0</v>
      </c>
      <c r="BG593" s="99">
        <f t="shared" si="21"/>
        <v>0</v>
      </c>
      <c r="BH593" s="99">
        <f t="shared" si="22"/>
        <v>0</v>
      </c>
      <c r="BI593" s="99">
        <f t="shared" si="23"/>
        <v>0</v>
      </c>
      <c r="BJ593" s="16" t="s">
        <v>33</v>
      </c>
      <c r="BK593" s="99">
        <f t="shared" si="24"/>
        <v>0</v>
      </c>
      <c r="BL593" s="16" t="s">
        <v>263</v>
      </c>
      <c r="BM593" s="16" t="s">
        <v>784</v>
      </c>
    </row>
    <row r="594" spans="2:65" s="1" customFormat="1" ht="16.5" customHeight="1">
      <c r="B594" s="34"/>
      <c r="C594" s="192" t="s">
        <v>785</v>
      </c>
      <c r="D594" s="192" t="s">
        <v>175</v>
      </c>
      <c r="E594" s="193" t="s">
        <v>786</v>
      </c>
      <c r="F594" s="194" t="s">
        <v>787</v>
      </c>
      <c r="G594" s="195" t="s">
        <v>342</v>
      </c>
      <c r="H594" s="196">
        <v>4</v>
      </c>
      <c r="I594" s="197"/>
      <c r="J594" s="198">
        <f t="shared" si="15"/>
        <v>0</v>
      </c>
      <c r="K594" s="194" t="s">
        <v>1</v>
      </c>
      <c r="L594" s="36"/>
      <c r="M594" s="199" t="s">
        <v>1</v>
      </c>
      <c r="N594" s="200" t="s">
        <v>44</v>
      </c>
      <c r="O594" s="60"/>
      <c r="P594" s="201">
        <f t="shared" si="16"/>
        <v>0</v>
      </c>
      <c r="Q594" s="201">
        <v>0</v>
      </c>
      <c r="R594" s="201">
        <f t="shared" si="17"/>
        <v>0</v>
      </c>
      <c r="S594" s="201">
        <v>0</v>
      </c>
      <c r="T594" s="202">
        <f t="shared" si="18"/>
        <v>0</v>
      </c>
      <c r="AR594" s="16" t="s">
        <v>263</v>
      </c>
      <c r="AT594" s="16" t="s">
        <v>175</v>
      </c>
      <c r="AU594" s="16" t="s">
        <v>82</v>
      </c>
      <c r="AY594" s="16" t="s">
        <v>173</v>
      </c>
      <c r="BE594" s="99">
        <f t="shared" si="19"/>
        <v>0</v>
      </c>
      <c r="BF594" s="99">
        <f t="shared" si="20"/>
        <v>0</v>
      </c>
      <c r="BG594" s="99">
        <f t="shared" si="21"/>
        <v>0</v>
      </c>
      <c r="BH594" s="99">
        <f t="shared" si="22"/>
        <v>0</v>
      </c>
      <c r="BI594" s="99">
        <f t="shared" si="23"/>
        <v>0</v>
      </c>
      <c r="BJ594" s="16" t="s">
        <v>33</v>
      </c>
      <c r="BK594" s="99">
        <f t="shared" si="24"/>
        <v>0</v>
      </c>
      <c r="BL594" s="16" t="s">
        <v>263</v>
      </c>
      <c r="BM594" s="16" t="s">
        <v>788</v>
      </c>
    </row>
    <row r="595" spans="2:65" s="1" customFormat="1" ht="16.5" customHeight="1">
      <c r="B595" s="34"/>
      <c r="C595" s="192" t="s">
        <v>789</v>
      </c>
      <c r="D595" s="192" t="s">
        <v>175</v>
      </c>
      <c r="E595" s="193" t="s">
        <v>790</v>
      </c>
      <c r="F595" s="194" t="s">
        <v>791</v>
      </c>
      <c r="G595" s="195" t="s">
        <v>342</v>
      </c>
      <c r="H595" s="196">
        <v>2</v>
      </c>
      <c r="I595" s="197"/>
      <c r="J595" s="198">
        <f t="shared" si="15"/>
        <v>0</v>
      </c>
      <c r="K595" s="194" t="s">
        <v>1</v>
      </c>
      <c r="L595" s="36"/>
      <c r="M595" s="199" t="s">
        <v>1</v>
      </c>
      <c r="N595" s="200" t="s">
        <v>44</v>
      </c>
      <c r="O595" s="60"/>
      <c r="P595" s="201">
        <f t="shared" si="16"/>
        <v>0</v>
      </c>
      <c r="Q595" s="201">
        <v>0</v>
      </c>
      <c r="R595" s="201">
        <f t="shared" si="17"/>
        <v>0</v>
      </c>
      <c r="S595" s="201">
        <v>0</v>
      </c>
      <c r="T595" s="202">
        <f t="shared" si="18"/>
        <v>0</v>
      </c>
      <c r="AR595" s="16" t="s">
        <v>263</v>
      </c>
      <c r="AT595" s="16" t="s">
        <v>175</v>
      </c>
      <c r="AU595" s="16" t="s">
        <v>82</v>
      </c>
      <c r="AY595" s="16" t="s">
        <v>173</v>
      </c>
      <c r="BE595" s="99">
        <f t="shared" si="19"/>
        <v>0</v>
      </c>
      <c r="BF595" s="99">
        <f t="shared" si="20"/>
        <v>0</v>
      </c>
      <c r="BG595" s="99">
        <f t="shared" si="21"/>
        <v>0</v>
      </c>
      <c r="BH595" s="99">
        <f t="shared" si="22"/>
        <v>0</v>
      </c>
      <c r="BI595" s="99">
        <f t="shared" si="23"/>
        <v>0</v>
      </c>
      <c r="BJ595" s="16" t="s">
        <v>33</v>
      </c>
      <c r="BK595" s="99">
        <f t="shared" si="24"/>
        <v>0</v>
      </c>
      <c r="BL595" s="16" t="s">
        <v>263</v>
      </c>
      <c r="BM595" s="16" t="s">
        <v>792</v>
      </c>
    </row>
    <row r="596" spans="2:65" s="1" customFormat="1" ht="16.5" customHeight="1">
      <c r="B596" s="34"/>
      <c r="C596" s="236" t="s">
        <v>793</v>
      </c>
      <c r="D596" s="236" t="s">
        <v>229</v>
      </c>
      <c r="E596" s="237" t="s">
        <v>794</v>
      </c>
      <c r="F596" s="238" t="s">
        <v>795</v>
      </c>
      <c r="G596" s="239" t="s">
        <v>342</v>
      </c>
      <c r="H596" s="240">
        <v>2</v>
      </c>
      <c r="I596" s="241"/>
      <c r="J596" s="242">
        <f t="shared" si="15"/>
        <v>0</v>
      </c>
      <c r="K596" s="238" t="s">
        <v>1</v>
      </c>
      <c r="L596" s="243"/>
      <c r="M596" s="244" t="s">
        <v>1</v>
      </c>
      <c r="N596" s="245" t="s">
        <v>44</v>
      </c>
      <c r="O596" s="60"/>
      <c r="P596" s="201">
        <f t="shared" si="16"/>
        <v>0</v>
      </c>
      <c r="Q596" s="201">
        <v>0</v>
      </c>
      <c r="R596" s="201">
        <f t="shared" si="17"/>
        <v>0</v>
      </c>
      <c r="S596" s="201">
        <v>0</v>
      </c>
      <c r="T596" s="202">
        <f t="shared" si="18"/>
        <v>0</v>
      </c>
      <c r="AR596" s="16" t="s">
        <v>344</v>
      </c>
      <c r="AT596" s="16" t="s">
        <v>229</v>
      </c>
      <c r="AU596" s="16" t="s">
        <v>82</v>
      </c>
      <c r="AY596" s="16" t="s">
        <v>173</v>
      </c>
      <c r="BE596" s="99">
        <f t="shared" si="19"/>
        <v>0</v>
      </c>
      <c r="BF596" s="99">
        <f t="shared" si="20"/>
        <v>0</v>
      </c>
      <c r="BG596" s="99">
        <f t="shared" si="21"/>
        <v>0</v>
      </c>
      <c r="BH596" s="99">
        <f t="shared" si="22"/>
        <v>0</v>
      </c>
      <c r="BI596" s="99">
        <f t="shared" si="23"/>
        <v>0</v>
      </c>
      <c r="BJ596" s="16" t="s">
        <v>33</v>
      </c>
      <c r="BK596" s="99">
        <f t="shared" si="24"/>
        <v>0</v>
      </c>
      <c r="BL596" s="16" t="s">
        <v>263</v>
      </c>
      <c r="BM596" s="16" t="s">
        <v>796</v>
      </c>
    </row>
    <row r="597" spans="2:65" s="1" customFormat="1" ht="16.5" customHeight="1">
      <c r="B597" s="34"/>
      <c r="C597" s="192" t="s">
        <v>797</v>
      </c>
      <c r="D597" s="192" t="s">
        <v>175</v>
      </c>
      <c r="E597" s="193" t="s">
        <v>798</v>
      </c>
      <c r="F597" s="194" t="s">
        <v>799</v>
      </c>
      <c r="G597" s="195" t="s">
        <v>775</v>
      </c>
      <c r="H597" s="196">
        <v>1</v>
      </c>
      <c r="I597" s="197"/>
      <c r="J597" s="198">
        <f t="shared" si="15"/>
        <v>0</v>
      </c>
      <c r="K597" s="194" t="s">
        <v>179</v>
      </c>
      <c r="L597" s="36"/>
      <c r="M597" s="199" t="s">
        <v>1</v>
      </c>
      <c r="N597" s="200" t="s">
        <v>44</v>
      </c>
      <c r="O597" s="60"/>
      <c r="P597" s="201">
        <f t="shared" si="16"/>
        <v>0</v>
      </c>
      <c r="Q597" s="201">
        <v>0.00052</v>
      </c>
      <c r="R597" s="201">
        <f t="shared" si="17"/>
        <v>0.00052</v>
      </c>
      <c r="S597" s="201">
        <v>0</v>
      </c>
      <c r="T597" s="202">
        <f t="shared" si="18"/>
        <v>0</v>
      </c>
      <c r="AR597" s="16" t="s">
        <v>263</v>
      </c>
      <c r="AT597" s="16" t="s">
        <v>175</v>
      </c>
      <c r="AU597" s="16" t="s">
        <v>82</v>
      </c>
      <c r="AY597" s="16" t="s">
        <v>173</v>
      </c>
      <c r="BE597" s="99">
        <f t="shared" si="19"/>
        <v>0</v>
      </c>
      <c r="BF597" s="99">
        <f t="shared" si="20"/>
        <v>0</v>
      </c>
      <c r="BG597" s="99">
        <f t="shared" si="21"/>
        <v>0</v>
      </c>
      <c r="BH597" s="99">
        <f t="shared" si="22"/>
        <v>0</v>
      </c>
      <c r="BI597" s="99">
        <f t="shared" si="23"/>
        <v>0</v>
      </c>
      <c r="BJ597" s="16" t="s">
        <v>33</v>
      </c>
      <c r="BK597" s="99">
        <f t="shared" si="24"/>
        <v>0</v>
      </c>
      <c r="BL597" s="16" t="s">
        <v>263</v>
      </c>
      <c r="BM597" s="16" t="s">
        <v>800</v>
      </c>
    </row>
    <row r="598" spans="2:65" s="1" customFormat="1" ht="16.5" customHeight="1">
      <c r="B598" s="34"/>
      <c r="C598" s="192" t="s">
        <v>801</v>
      </c>
      <c r="D598" s="192" t="s">
        <v>175</v>
      </c>
      <c r="E598" s="193" t="s">
        <v>802</v>
      </c>
      <c r="F598" s="194" t="s">
        <v>803</v>
      </c>
      <c r="G598" s="195" t="s">
        <v>775</v>
      </c>
      <c r="H598" s="196">
        <v>1</v>
      </c>
      <c r="I598" s="197"/>
      <c r="J598" s="198">
        <f t="shared" si="15"/>
        <v>0</v>
      </c>
      <c r="K598" s="194" t="s">
        <v>1</v>
      </c>
      <c r="L598" s="36"/>
      <c r="M598" s="199" t="s">
        <v>1</v>
      </c>
      <c r="N598" s="200" t="s">
        <v>44</v>
      </c>
      <c r="O598" s="60"/>
      <c r="P598" s="201">
        <f t="shared" si="16"/>
        <v>0</v>
      </c>
      <c r="Q598" s="201">
        <v>0.0016</v>
      </c>
      <c r="R598" s="201">
        <f t="shared" si="17"/>
        <v>0.0016</v>
      </c>
      <c r="S598" s="201">
        <v>0</v>
      </c>
      <c r="T598" s="202">
        <f t="shared" si="18"/>
        <v>0</v>
      </c>
      <c r="AR598" s="16" t="s">
        <v>263</v>
      </c>
      <c r="AT598" s="16" t="s">
        <v>175</v>
      </c>
      <c r="AU598" s="16" t="s">
        <v>82</v>
      </c>
      <c r="AY598" s="16" t="s">
        <v>173</v>
      </c>
      <c r="BE598" s="99">
        <f t="shared" si="19"/>
        <v>0</v>
      </c>
      <c r="BF598" s="99">
        <f t="shared" si="20"/>
        <v>0</v>
      </c>
      <c r="BG598" s="99">
        <f t="shared" si="21"/>
        <v>0</v>
      </c>
      <c r="BH598" s="99">
        <f t="shared" si="22"/>
        <v>0</v>
      </c>
      <c r="BI598" s="99">
        <f t="shared" si="23"/>
        <v>0</v>
      </c>
      <c r="BJ598" s="16" t="s">
        <v>33</v>
      </c>
      <c r="BK598" s="99">
        <f t="shared" si="24"/>
        <v>0</v>
      </c>
      <c r="BL598" s="16" t="s">
        <v>263</v>
      </c>
      <c r="BM598" s="16" t="s">
        <v>804</v>
      </c>
    </row>
    <row r="599" spans="2:65" s="1" customFormat="1" ht="16.5" customHeight="1">
      <c r="B599" s="34"/>
      <c r="C599" s="192" t="s">
        <v>805</v>
      </c>
      <c r="D599" s="192" t="s">
        <v>175</v>
      </c>
      <c r="E599" s="193" t="s">
        <v>806</v>
      </c>
      <c r="F599" s="194" t="s">
        <v>807</v>
      </c>
      <c r="G599" s="195" t="s">
        <v>775</v>
      </c>
      <c r="H599" s="196">
        <v>1</v>
      </c>
      <c r="I599" s="197"/>
      <c r="J599" s="198">
        <f t="shared" si="15"/>
        <v>0</v>
      </c>
      <c r="K599" s="194" t="s">
        <v>1</v>
      </c>
      <c r="L599" s="36"/>
      <c r="M599" s="199" t="s">
        <v>1</v>
      </c>
      <c r="N599" s="200" t="s">
        <v>44</v>
      </c>
      <c r="O599" s="60"/>
      <c r="P599" s="201">
        <f t="shared" si="16"/>
        <v>0</v>
      </c>
      <c r="Q599" s="201">
        <v>0.0016</v>
      </c>
      <c r="R599" s="201">
        <f t="shared" si="17"/>
        <v>0.0016</v>
      </c>
      <c r="S599" s="201">
        <v>0</v>
      </c>
      <c r="T599" s="202">
        <f t="shared" si="18"/>
        <v>0</v>
      </c>
      <c r="AR599" s="16" t="s">
        <v>263</v>
      </c>
      <c r="AT599" s="16" t="s">
        <v>175</v>
      </c>
      <c r="AU599" s="16" t="s">
        <v>82</v>
      </c>
      <c r="AY599" s="16" t="s">
        <v>173</v>
      </c>
      <c r="BE599" s="99">
        <f t="shared" si="19"/>
        <v>0</v>
      </c>
      <c r="BF599" s="99">
        <f t="shared" si="20"/>
        <v>0</v>
      </c>
      <c r="BG599" s="99">
        <f t="shared" si="21"/>
        <v>0</v>
      </c>
      <c r="BH599" s="99">
        <f t="shared" si="22"/>
        <v>0</v>
      </c>
      <c r="BI599" s="99">
        <f t="shared" si="23"/>
        <v>0</v>
      </c>
      <c r="BJ599" s="16" t="s">
        <v>33</v>
      </c>
      <c r="BK599" s="99">
        <f t="shared" si="24"/>
        <v>0</v>
      </c>
      <c r="BL599" s="16" t="s">
        <v>263</v>
      </c>
      <c r="BM599" s="16" t="s">
        <v>808</v>
      </c>
    </row>
    <row r="600" spans="2:65" s="1" customFormat="1" ht="16.5" customHeight="1">
      <c r="B600" s="34"/>
      <c r="C600" s="192" t="s">
        <v>809</v>
      </c>
      <c r="D600" s="192" t="s">
        <v>175</v>
      </c>
      <c r="E600" s="193" t="s">
        <v>810</v>
      </c>
      <c r="F600" s="194" t="s">
        <v>811</v>
      </c>
      <c r="G600" s="195" t="s">
        <v>775</v>
      </c>
      <c r="H600" s="196">
        <v>5</v>
      </c>
      <c r="I600" s="197"/>
      <c r="J600" s="198">
        <f t="shared" si="15"/>
        <v>0</v>
      </c>
      <c r="K600" s="194" t="s">
        <v>1</v>
      </c>
      <c r="L600" s="36"/>
      <c r="M600" s="199" t="s">
        <v>1</v>
      </c>
      <c r="N600" s="200" t="s">
        <v>44</v>
      </c>
      <c r="O600" s="60"/>
      <c r="P600" s="201">
        <f t="shared" si="16"/>
        <v>0</v>
      </c>
      <c r="Q600" s="201">
        <v>0.00052</v>
      </c>
      <c r="R600" s="201">
        <f t="shared" si="17"/>
        <v>0.0026</v>
      </c>
      <c r="S600" s="201">
        <v>0</v>
      </c>
      <c r="T600" s="202">
        <f t="shared" si="18"/>
        <v>0</v>
      </c>
      <c r="AR600" s="16" t="s">
        <v>263</v>
      </c>
      <c r="AT600" s="16" t="s">
        <v>175</v>
      </c>
      <c r="AU600" s="16" t="s">
        <v>82</v>
      </c>
      <c r="AY600" s="16" t="s">
        <v>173</v>
      </c>
      <c r="BE600" s="99">
        <f t="shared" si="19"/>
        <v>0</v>
      </c>
      <c r="BF600" s="99">
        <f t="shared" si="20"/>
        <v>0</v>
      </c>
      <c r="BG600" s="99">
        <f t="shared" si="21"/>
        <v>0</v>
      </c>
      <c r="BH600" s="99">
        <f t="shared" si="22"/>
        <v>0</v>
      </c>
      <c r="BI600" s="99">
        <f t="shared" si="23"/>
        <v>0</v>
      </c>
      <c r="BJ600" s="16" t="s">
        <v>33</v>
      </c>
      <c r="BK600" s="99">
        <f t="shared" si="24"/>
        <v>0</v>
      </c>
      <c r="BL600" s="16" t="s">
        <v>263</v>
      </c>
      <c r="BM600" s="16" t="s">
        <v>812</v>
      </c>
    </row>
    <row r="601" spans="2:65" s="1" customFormat="1" ht="16.5" customHeight="1">
      <c r="B601" s="34"/>
      <c r="C601" s="192" t="s">
        <v>813</v>
      </c>
      <c r="D601" s="192" t="s">
        <v>175</v>
      </c>
      <c r="E601" s="193" t="s">
        <v>814</v>
      </c>
      <c r="F601" s="194" t="s">
        <v>815</v>
      </c>
      <c r="G601" s="195" t="s">
        <v>342</v>
      </c>
      <c r="H601" s="196">
        <v>6</v>
      </c>
      <c r="I601" s="197"/>
      <c r="J601" s="198">
        <f t="shared" si="15"/>
        <v>0</v>
      </c>
      <c r="K601" s="194" t="s">
        <v>179</v>
      </c>
      <c r="L601" s="36"/>
      <c r="M601" s="199" t="s">
        <v>1</v>
      </c>
      <c r="N601" s="200" t="s">
        <v>44</v>
      </c>
      <c r="O601" s="60"/>
      <c r="P601" s="201">
        <f t="shared" si="16"/>
        <v>0</v>
      </c>
      <c r="Q601" s="201">
        <v>0.00044</v>
      </c>
      <c r="R601" s="201">
        <f t="shared" si="17"/>
        <v>0.00264</v>
      </c>
      <c r="S601" s="201">
        <v>0</v>
      </c>
      <c r="T601" s="202">
        <f t="shared" si="18"/>
        <v>0</v>
      </c>
      <c r="AR601" s="16" t="s">
        <v>180</v>
      </c>
      <c r="AT601" s="16" t="s">
        <v>175</v>
      </c>
      <c r="AU601" s="16" t="s">
        <v>82</v>
      </c>
      <c r="AY601" s="16" t="s">
        <v>173</v>
      </c>
      <c r="BE601" s="99">
        <f t="shared" si="19"/>
        <v>0</v>
      </c>
      <c r="BF601" s="99">
        <f t="shared" si="20"/>
        <v>0</v>
      </c>
      <c r="BG601" s="99">
        <f t="shared" si="21"/>
        <v>0</v>
      </c>
      <c r="BH601" s="99">
        <f t="shared" si="22"/>
        <v>0</v>
      </c>
      <c r="BI601" s="99">
        <f t="shared" si="23"/>
        <v>0</v>
      </c>
      <c r="BJ601" s="16" t="s">
        <v>33</v>
      </c>
      <c r="BK601" s="99">
        <f t="shared" si="24"/>
        <v>0</v>
      </c>
      <c r="BL601" s="16" t="s">
        <v>180</v>
      </c>
      <c r="BM601" s="16" t="s">
        <v>816</v>
      </c>
    </row>
    <row r="602" spans="2:51" s="12" customFormat="1" ht="11.25">
      <c r="B602" s="214"/>
      <c r="C602" s="215"/>
      <c r="D602" s="205" t="s">
        <v>182</v>
      </c>
      <c r="E602" s="216" t="s">
        <v>1</v>
      </c>
      <c r="F602" s="217" t="s">
        <v>817</v>
      </c>
      <c r="G602" s="215"/>
      <c r="H602" s="218">
        <v>6</v>
      </c>
      <c r="I602" s="219"/>
      <c r="J602" s="215"/>
      <c r="K602" s="215"/>
      <c r="L602" s="220"/>
      <c r="M602" s="221"/>
      <c r="N602" s="222"/>
      <c r="O602" s="222"/>
      <c r="P602" s="222"/>
      <c r="Q602" s="222"/>
      <c r="R602" s="222"/>
      <c r="S602" s="222"/>
      <c r="T602" s="223"/>
      <c r="AT602" s="224" t="s">
        <v>182</v>
      </c>
      <c r="AU602" s="224" t="s">
        <v>82</v>
      </c>
      <c r="AV602" s="12" t="s">
        <v>82</v>
      </c>
      <c r="AW602" s="12" t="s">
        <v>32</v>
      </c>
      <c r="AX602" s="12" t="s">
        <v>33</v>
      </c>
      <c r="AY602" s="224" t="s">
        <v>173</v>
      </c>
    </row>
    <row r="603" spans="2:65" s="1" customFormat="1" ht="16.5" customHeight="1">
      <c r="B603" s="34"/>
      <c r="C603" s="236" t="s">
        <v>818</v>
      </c>
      <c r="D603" s="236" t="s">
        <v>229</v>
      </c>
      <c r="E603" s="237" t="s">
        <v>819</v>
      </c>
      <c r="F603" s="238" t="s">
        <v>820</v>
      </c>
      <c r="G603" s="239" t="s">
        <v>821</v>
      </c>
      <c r="H603" s="240">
        <v>91.98</v>
      </c>
      <c r="I603" s="241"/>
      <c r="J603" s="242">
        <f>ROUND(I603*H603,2)</f>
        <v>0</v>
      </c>
      <c r="K603" s="238" t="s">
        <v>1</v>
      </c>
      <c r="L603" s="243"/>
      <c r="M603" s="244" t="s">
        <v>1</v>
      </c>
      <c r="N603" s="245" t="s">
        <v>44</v>
      </c>
      <c r="O603" s="60"/>
      <c r="P603" s="201">
        <f>O603*H603</f>
        <v>0</v>
      </c>
      <c r="Q603" s="201">
        <v>0.001</v>
      </c>
      <c r="R603" s="201">
        <f>Q603*H603</f>
        <v>0.09198</v>
      </c>
      <c r="S603" s="201">
        <v>0</v>
      </c>
      <c r="T603" s="202">
        <f>S603*H603</f>
        <v>0</v>
      </c>
      <c r="AR603" s="16" t="s">
        <v>220</v>
      </c>
      <c r="AT603" s="16" t="s">
        <v>229</v>
      </c>
      <c r="AU603" s="16" t="s">
        <v>82</v>
      </c>
      <c r="AY603" s="16" t="s">
        <v>173</v>
      </c>
      <c r="BE603" s="99">
        <f>IF(N603="základní",J603,0)</f>
        <v>0</v>
      </c>
      <c r="BF603" s="99">
        <f>IF(N603="snížená",J603,0)</f>
        <v>0</v>
      </c>
      <c r="BG603" s="99">
        <f>IF(N603="zákl. přenesená",J603,0)</f>
        <v>0</v>
      </c>
      <c r="BH603" s="99">
        <f>IF(N603="sníž. přenesená",J603,0)</f>
        <v>0</v>
      </c>
      <c r="BI603" s="99">
        <f>IF(N603="nulová",J603,0)</f>
        <v>0</v>
      </c>
      <c r="BJ603" s="16" t="s">
        <v>33</v>
      </c>
      <c r="BK603" s="99">
        <f>ROUND(I603*H603,2)</f>
        <v>0</v>
      </c>
      <c r="BL603" s="16" t="s">
        <v>180</v>
      </c>
      <c r="BM603" s="16" t="s">
        <v>822</v>
      </c>
    </row>
    <row r="604" spans="2:51" s="12" customFormat="1" ht="11.25">
      <c r="B604" s="214"/>
      <c r="C604" s="215"/>
      <c r="D604" s="205" t="s">
        <v>182</v>
      </c>
      <c r="E604" s="216" t="s">
        <v>1</v>
      </c>
      <c r="F604" s="217" t="s">
        <v>823</v>
      </c>
      <c r="G604" s="215"/>
      <c r="H604" s="218">
        <v>91.98</v>
      </c>
      <c r="I604" s="219"/>
      <c r="J604" s="215"/>
      <c r="K604" s="215"/>
      <c r="L604" s="220"/>
      <c r="M604" s="221"/>
      <c r="N604" s="222"/>
      <c r="O604" s="222"/>
      <c r="P604" s="222"/>
      <c r="Q604" s="222"/>
      <c r="R604" s="222"/>
      <c r="S604" s="222"/>
      <c r="T604" s="223"/>
      <c r="AT604" s="224" t="s">
        <v>182</v>
      </c>
      <c r="AU604" s="224" t="s">
        <v>82</v>
      </c>
      <c r="AV604" s="12" t="s">
        <v>82</v>
      </c>
      <c r="AW604" s="12" t="s">
        <v>32</v>
      </c>
      <c r="AX604" s="12" t="s">
        <v>33</v>
      </c>
      <c r="AY604" s="224" t="s">
        <v>173</v>
      </c>
    </row>
    <row r="605" spans="2:65" s="1" customFormat="1" ht="16.5" customHeight="1">
      <c r="B605" s="34"/>
      <c r="C605" s="192" t="s">
        <v>824</v>
      </c>
      <c r="D605" s="192" t="s">
        <v>175</v>
      </c>
      <c r="E605" s="193" t="s">
        <v>825</v>
      </c>
      <c r="F605" s="194" t="s">
        <v>826</v>
      </c>
      <c r="G605" s="195" t="s">
        <v>342</v>
      </c>
      <c r="H605" s="196">
        <v>48</v>
      </c>
      <c r="I605" s="197"/>
      <c r="J605" s="198">
        <f>ROUND(I605*H605,2)</f>
        <v>0</v>
      </c>
      <c r="K605" s="194" t="s">
        <v>179</v>
      </c>
      <c r="L605" s="36"/>
      <c r="M605" s="199" t="s">
        <v>1</v>
      </c>
      <c r="N605" s="200" t="s">
        <v>44</v>
      </c>
      <c r="O605" s="60"/>
      <c r="P605" s="201">
        <f>O605*H605</f>
        <v>0</v>
      </c>
      <c r="Q605" s="201">
        <v>2E-05</v>
      </c>
      <c r="R605" s="201">
        <f>Q605*H605</f>
        <v>0.0009600000000000001</v>
      </c>
      <c r="S605" s="201">
        <v>0</v>
      </c>
      <c r="T605" s="202">
        <f>S605*H605</f>
        <v>0</v>
      </c>
      <c r="AR605" s="16" t="s">
        <v>180</v>
      </c>
      <c r="AT605" s="16" t="s">
        <v>175</v>
      </c>
      <c r="AU605" s="16" t="s">
        <v>82</v>
      </c>
      <c r="AY605" s="16" t="s">
        <v>173</v>
      </c>
      <c r="BE605" s="99">
        <f>IF(N605="základní",J605,0)</f>
        <v>0</v>
      </c>
      <c r="BF605" s="99">
        <f>IF(N605="snížená",J605,0)</f>
        <v>0</v>
      </c>
      <c r="BG605" s="99">
        <f>IF(N605="zákl. přenesená",J605,0)</f>
        <v>0</v>
      </c>
      <c r="BH605" s="99">
        <f>IF(N605="sníž. přenesená",J605,0)</f>
        <v>0</v>
      </c>
      <c r="BI605" s="99">
        <f>IF(N605="nulová",J605,0)</f>
        <v>0</v>
      </c>
      <c r="BJ605" s="16" t="s">
        <v>33</v>
      </c>
      <c r="BK605" s="99">
        <f>ROUND(I605*H605,2)</f>
        <v>0</v>
      </c>
      <c r="BL605" s="16" t="s">
        <v>180</v>
      </c>
      <c r="BM605" s="16" t="s">
        <v>827</v>
      </c>
    </row>
    <row r="606" spans="2:51" s="11" customFormat="1" ht="11.25">
      <c r="B606" s="203"/>
      <c r="C606" s="204"/>
      <c r="D606" s="205" t="s">
        <v>182</v>
      </c>
      <c r="E606" s="206" t="s">
        <v>1</v>
      </c>
      <c r="F606" s="207" t="s">
        <v>310</v>
      </c>
      <c r="G606" s="204"/>
      <c r="H606" s="206" t="s">
        <v>1</v>
      </c>
      <c r="I606" s="208"/>
      <c r="J606" s="204"/>
      <c r="K606" s="204"/>
      <c r="L606" s="209"/>
      <c r="M606" s="210"/>
      <c r="N606" s="211"/>
      <c r="O606" s="211"/>
      <c r="P606" s="211"/>
      <c r="Q606" s="211"/>
      <c r="R606" s="211"/>
      <c r="S606" s="211"/>
      <c r="T606" s="212"/>
      <c r="AT606" s="213" t="s">
        <v>182</v>
      </c>
      <c r="AU606" s="213" t="s">
        <v>82</v>
      </c>
      <c r="AV606" s="11" t="s">
        <v>33</v>
      </c>
      <c r="AW606" s="11" t="s">
        <v>32</v>
      </c>
      <c r="AX606" s="11" t="s">
        <v>73</v>
      </c>
      <c r="AY606" s="213" t="s">
        <v>173</v>
      </c>
    </row>
    <row r="607" spans="2:51" s="12" customFormat="1" ht="11.25">
      <c r="B607" s="214"/>
      <c r="C607" s="215"/>
      <c r="D607" s="205" t="s">
        <v>182</v>
      </c>
      <c r="E607" s="216" t="s">
        <v>1</v>
      </c>
      <c r="F607" s="217" t="s">
        <v>828</v>
      </c>
      <c r="G607" s="215"/>
      <c r="H607" s="218">
        <v>48</v>
      </c>
      <c r="I607" s="219"/>
      <c r="J607" s="215"/>
      <c r="K607" s="215"/>
      <c r="L607" s="220"/>
      <c r="M607" s="221"/>
      <c r="N607" s="222"/>
      <c r="O607" s="222"/>
      <c r="P607" s="222"/>
      <c r="Q607" s="222"/>
      <c r="R607" s="222"/>
      <c r="S607" s="222"/>
      <c r="T607" s="223"/>
      <c r="AT607" s="224" t="s">
        <v>182</v>
      </c>
      <c r="AU607" s="224" t="s">
        <v>82</v>
      </c>
      <c r="AV607" s="12" t="s">
        <v>82</v>
      </c>
      <c r="AW607" s="12" t="s">
        <v>32</v>
      </c>
      <c r="AX607" s="12" t="s">
        <v>33</v>
      </c>
      <c r="AY607" s="224" t="s">
        <v>173</v>
      </c>
    </row>
    <row r="608" spans="2:63" s="10" customFormat="1" ht="22.9" customHeight="1">
      <c r="B608" s="176"/>
      <c r="C608" s="177"/>
      <c r="D608" s="178" t="s">
        <v>72</v>
      </c>
      <c r="E608" s="190" t="s">
        <v>768</v>
      </c>
      <c r="F608" s="190" t="s">
        <v>829</v>
      </c>
      <c r="G608" s="177"/>
      <c r="H608" s="177"/>
      <c r="I608" s="180"/>
      <c r="J608" s="191">
        <f>BK608</f>
        <v>0</v>
      </c>
      <c r="K608" s="177"/>
      <c r="L608" s="182"/>
      <c r="M608" s="183"/>
      <c r="N608" s="184"/>
      <c r="O608" s="184"/>
      <c r="P608" s="185">
        <f>SUM(P609:P782)</f>
        <v>0</v>
      </c>
      <c r="Q608" s="184"/>
      <c r="R608" s="185">
        <f>SUM(R609:R782)</f>
        <v>0</v>
      </c>
      <c r="S608" s="184"/>
      <c r="T608" s="186">
        <f>SUM(T609:T782)</f>
        <v>45.251251800000006</v>
      </c>
      <c r="AR608" s="187" t="s">
        <v>33</v>
      </c>
      <c r="AT608" s="188" t="s">
        <v>72</v>
      </c>
      <c r="AU608" s="188" t="s">
        <v>33</v>
      </c>
      <c r="AY608" s="187" t="s">
        <v>173</v>
      </c>
      <c r="BK608" s="189">
        <f>SUM(BK609:BK782)</f>
        <v>0</v>
      </c>
    </row>
    <row r="609" spans="2:65" s="1" customFormat="1" ht="16.5" customHeight="1">
      <c r="B609" s="34"/>
      <c r="C609" s="192" t="s">
        <v>830</v>
      </c>
      <c r="D609" s="192" t="s">
        <v>175</v>
      </c>
      <c r="E609" s="193" t="s">
        <v>831</v>
      </c>
      <c r="F609" s="194" t="s">
        <v>832</v>
      </c>
      <c r="G609" s="195" t="s">
        <v>239</v>
      </c>
      <c r="H609" s="196">
        <v>6.038</v>
      </c>
      <c r="I609" s="197"/>
      <c r="J609" s="198">
        <f>ROUND(I609*H609,2)</f>
        <v>0</v>
      </c>
      <c r="K609" s="194" t="s">
        <v>347</v>
      </c>
      <c r="L609" s="36"/>
      <c r="M609" s="199" t="s">
        <v>1</v>
      </c>
      <c r="N609" s="200" t="s">
        <v>44</v>
      </c>
      <c r="O609" s="60"/>
      <c r="P609" s="201">
        <f>O609*H609</f>
        <v>0</v>
      </c>
      <c r="Q609" s="201">
        <v>0</v>
      </c>
      <c r="R609" s="201">
        <f>Q609*H609</f>
        <v>0</v>
      </c>
      <c r="S609" s="201">
        <v>0.131</v>
      </c>
      <c r="T609" s="202">
        <f>S609*H609</f>
        <v>0.7909780000000001</v>
      </c>
      <c r="AR609" s="16" t="s">
        <v>180</v>
      </c>
      <c r="AT609" s="16" t="s">
        <v>175</v>
      </c>
      <c r="AU609" s="16" t="s">
        <v>82</v>
      </c>
      <c r="AY609" s="16" t="s">
        <v>173</v>
      </c>
      <c r="BE609" s="99">
        <f>IF(N609="základní",J609,0)</f>
        <v>0</v>
      </c>
      <c r="BF609" s="99">
        <f>IF(N609="snížená",J609,0)</f>
        <v>0</v>
      </c>
      <c r="BG609" s="99">
        <f>IF(N609="zákl. přenesená",J609,0)</f>
        <v>0</v>
      </c>
      <c r="BH609" s="99">
        <f>IF(N609="sníž. přenesená",J609,0)</f>
        <v>0</v>
      </c>
      <c r="BI609" s="99">
        <f>IF(N609="nulová",J609,0)</f>
        <v>0</v>
      </c>
      <c r="BJ609" s="16" t="s">
        <v>33</v>
      </c>
      <c r="BK609" s="99">
        <f>ROUND(I609*H609,2)</f>
        <v>0</v>
      </c>
      <c r="BL609" s="16" t="s">
        <v>180</v>
      </c>
      <c r="BM609" s="16" t="s">
        <v>833</v>
      </c>
    </row>
    <row r="610" spans="2:51" s="11" customFormat="1" ht="11.25">
      <c r="B610" s="203"/>
      <c r="C610" s="204"/>
      <c r="D610" s="205" t="s">
        <v>182</v>
      </c>
      <c r="E610" s="206" t="s">
        <v>1</v>
      </c>
      <c r="F610" s="207" t="s">
        <v>834</v>
      </c>
      <c r="G610" s="204"/>
      <c r="H610" s="206" t="s">
        <v>1</v>
      </c>
      <c r="I610" s="208"/>
      <c r="J610" s="204"/>
      <c r="K610" s="204"/>
      <c r="L610" s="209"/>
      <c r="M610" s="210"/>
      <c r="N610" s="211"/>
      <c r="O610" s="211"/>
      <c r="P610" s="211"/>
      <c r="Q610" s="211"/>
      <c r="R610" s="211"/>
      <c r="S610" s="211"/>
      <c r="T610" s="212"/>
      <c r="AT610" s="213" t="s">
        <v>182</v>
      </c>
      <c r="AU610" s="213" t="s">
        <v>82</v>
      </c>
      <c r="AV610" s="11" t="s">
        <v>33</v>
      </c>
      <c r="AW610" s="11" t="s">
        <v>32</v>
      </c>
      <c r="AX610" s="11" t="s">
        <v>73</v>
      </c>
      <c r="AY610" s="213" t="s">
        <v>173</v>
      </c>
    </row>
    <row r="611" spans="2:51" s="12" customFormat="1" ht="11.25">
      <c r="B611" s="214"/>
      <c r="C611" s="215"/>
      <c r="D611" s="205" t="s">
        <v>182</v>
      </c>
      <c r="E611" s="216" t="s">
        <v>1</v>
      </c>
      <c r="F611" s="217" t="s">
        <v>835</v>
      </c>
      <c r="G611" s="215"/>
      <c r="H611" s="218">
        <v>1.838</v>
      </c>
      <c r="I611" s="219"/>
      <c r="J611" s="215"/>
      <c r="K611" s="215"/>
      <c r="L611" s="220"/>
      <c r="M611" s="221"/>
      <c r="N611" s="222"/>
      <c r="O611" s="222"/>
      <c r="P611" s="222"/>
      <c r="Q611" s="222"/>
      <c r="R611" s="222"/>
      <c r="S611" s="222"/>
      <c r="T611" s="223"/>
      <c r="AT611" s="224" t="s">
        <v>182</v>
      </c>
      <c r="AU611" s="224" t="s">
        <v>82</v>
      </c>
      <c r="AV611" s="12" t="s">
        <v>82</v>
      </c>
      <c r="AW611" s="12" t="s">
        <v>32</v>
      </c>
      <c r="AX611" s="12" t="s">
        <v>73</v>
      </c>
      <c r="AY611" s="224" t="s">
        <v>173</v>
      </c>
    </row>
    <row r="612" spans="2:51" s="12" customFormat="1" ht="11.25">
      <c r="B612" s="214"/>
      <c r="C612" s="215"/>
      <c r="D612" s="205" t="s">
        <v>182</v>
      </c>
      <c r="E612" s="216" t="s">
        <v>1</v>
      </c>
      <c r="F612" s="217" t="s">
        <v>836</v>
      </c>
      <c r="G612" s="215"/>
      <c r="H612" s="218">
        <v>4.2</v>
      </c>
      <c r="I612" s="219"/>
      <c r="J612" s="215"/>
      <c r="K612" s="215"/>
      <c r="L612" s="220"/>
      <c r="M612" s="221"/>
      <c r="N612" s="222"/>
      <c r="O612" s="222"/>
      <c r="P612" s="222"/>
      <c r="Q612" s="222"/>
      <c r="R612" s="222"/>
      <c r="S612" s="222"/>
      <c r="T612" s="223"/>
      <c r="AT612" s="224" t="s">
        <v>182</v>
      </c>
      <c r="AU612" s="224" t="s">
        <v>82</v>
      </c>
      <c r="AV612" s="12" t="s">
        <v>82</v>
      </c>
      <c r="AW612" s="12" t="s">
        <v>32</v>
      </c>
      <c r="AX612" s="12" t="s">
        <v>73</v>
      </c>
      <c r="AY612" s="224" t="s">
        <v>173</v>
      </c>
    </row>
    <row r="613" spans="2:51" s="13" customFormat="1" ht="11.25">
      <c r="B613" s="225"/>
      <c r="C613" s="226"/>
      <c r="D613" s="205" t="s">
        <v>182</v>
      </c>
      <c r="E613" s="227" t="s">
        <v>1</v>
      </c>
      <c r="F613" s="228" t="s">
        <v>187</v>
      </c>
      <c r="G613" s="226"/>
      <c r="H613" s="229">
        <v>6.038</v>
      </c>
      <c r="I613" s="230"/>
      <c r="J613" s="226"/>
      <c r="K613" s="226"/>
      <c r="L613" s="231"/>
      <c r="M613" s="232"/>
      <c r="N613" s="233"/>
      <c r="O613" s="233"/>
      <c r="P613" s="233"/>
      <c r="Q613" s="233"/>
      <c r="R613" s="233"/>
      <c r="S613" s="233"/>
      <c r="T613" s="234"/>
      <c r="AT613" s="235" t="s">
        <v>182</v>
      </c>
      <c r="AU613" s="235" t="s">
        <v>82</v>
      </c>
      <c r="AV613" s="13" t="s">
        <v>180</v>
      </c>
      <c r="AW613" s="13" t="s">
        <v>32</v>
      </c>
      <c r="AX613" s="13" t="s">
        <v>33</v>
      </c>
      <c r="AY613" s="235" t="s">
        <v>173</v>
      </c>
    </row>
    <row r="614" spans="2:65" s="1" customFormat="1" ht="16.5" customHeight="1">
      <c r="B614" s="34"/>
      <c r="C614" s="192" t="s">
        <v>837</v>
      </c>
      <c r="D614" s="192" t="s">
        <v>175</v>
      </c>
      <c r="E614" s="193" t="s">
        <v>838</v>
      </c>
      <c r="F614" s="194" t="s">
        <v>839</v>
      </c>
      <c r="G614" s="195" t="s">
        <v>239</v>
      </c>
      <c r="H614" s="196">
        <v>30.119</v>
      </c>
      <c r="I614" s="197"/>
      <c r="J614" s="198">
        <f>ROUND(I614*H614,2)</f>
        <v>0</v>
      </c>
      <c r="K614" s="194" t="s">
        <v>347</v>
      </c>
      <c r="L614" s="36"/>
      <c r="M614" s="199" t="s">
        <v>1</v>
      </c>
      <c r="N614" s="200" t="s">
        <v>44</v>
      </c>
      <c r="O614" s="60"/>
      <c r="P614" s="201">
        <f>O614*H614</f>
        <v>0</v>
      </c>
      <c r="Q614" s="201">
        <v>0</v>
      </c>
      <c r="R614" s="201">
        <f>Q614*H614</f>
        <v>0</v>
      </c>
      <c r="S614" s="201">
        <v>0.261</v>
      </c>
      <c r="T614" s="202">
        <f>S614*H614</f>
        <v>7.861059</v>
      </c>
      <c r="AR614" s="16" t="s">
        <v>180</v>
      </c>
      <c r="AT614" s="16" t="s">
        <v>175</v>
      </c>
      <c r="AU614" s="16" t="s">
        <v>82</v>
      </c>
      <c r="AY614" s="16" t="s">
        <v>173</v>
      </c>
      <c r="BE614" s="99">
        <f>IF(N614="základní",J614,0)</f>
        <v>0</v>
      </c>
      <c r="BF614" s="99">
        <f>IF(N614="snížená",J614,0)</f>
        <v>0</v>
      </c>
      <c r="BG614" s="99">
        <f>IF(N614="zákl. přenesená",J614,0)</f>
        <v>0</v>
      </c>
      <c r="BH614" s="99">
        <f>IF(N614="sníž. přenesená",J614,0)</f>
        <v>0</v>
      </c>
      <c r="BI614" s="99">
        <f>IF(N614="nulová",J614,0)</f>
        <v>0</v>
      </c>
      <c r="BJ614" s="16" t="s">
        <v>33</v>
      </c>
      <c r="BK614" s="99">
        <f>ROUND(I614*H614,2)</f>
        <v>0</v>
      </c>
      <c r="BL614" s="16" t="s">
        <v>180</v>
      </c>
      <c r="BM614" s="16" t="s">
        <v>840</v>
      </c>
    </row>
    <row r="615" spans="2:51" s="11" customFormat="1" ht="11.25">
      <c r="B615" s="203"/>
      <c r="C615" s="204"/>
      <c r="D615" s="205" t="s">
        <v>182</v>
      </c>
      <c r="E615" s="206" t="s">
        <v>1</v>
      </c>
      <c r="F615" s="207" t="s">
        <v>834</v>
      </c>
      <c r="G615" s="204"/>
      <c r="H615" s="206" t="s">
        <v>1</v>
      </c>
      <c r="I615" s="208"/>
      <c r="J615" s="204"/>
      <c r="K615" s="204"/>
      <c r="L615" s="209"/>
      <c r="M615" s="210"/>
      <c r="N615" s="211"/>
      <c r="O615" s="211"/>
      <c r="P615" s="211"/>
      <c r="Q615" s="211"/>
      <c r="R615" s="211"/>
      <c r="S615" s="211"/>
      <c r="T615" s="212"/>
      <c r="AT615" s="213" t="s">
        <v>182</v>
      </c>
      <c r="AU615" s="213" t="s">
        <v>82</v>
      </c>
      <c r="AV615" s="11" t="s">
        <v>33</v>
      </c>
      <c r="AW615" s="11" t="s">
        <v>32</v>
      </c>
      <c r="AX615" s="11" t="s">
        <v>73</v>
      </c>
      <c r="AY615" s="213" t="s">
        <v>173</v>
      </c>
    </row>
    <row r="616" spans="2:51" s="12" customFormat="1" ht="11.25">
      <c r="B616" s="214"/>
      <c r="C616" s="215"/>
      <c r="D616" s="205" t="s">
        <v>182</v>
      </c>
      <c r="E616" s="216" t="s">
        <v>1</v>
      </c>
      <c r="F616" s="217" t="s">
        <v>841</v>
      </c>
      <c r="G616" s="215"/>
      <c r="H616" s="218">
        <v>4.078</v>
      </c>
      <c r="I616" s="219"/>
      <c r="J616" s="215"/>
      <c r="K616" s="215"/>
      <c r="L616" s="220"/>
      <c r="M616" s="221"/>
      <c r="N616" s="222"/>
      <c r="O616" s="222"/>
      <c r="P616" s="222"/>
      <c r="Q616" s="222"/>
      <c r="R616" s="222"/>
      <c r="S616" s="222"/>
      <c r="T616" s="223"/>
      <c r="AT616" s="224" t="s">
        <v>182</v>
      </c>
      <c r="AU616" s="224" t="s">
        <v>82</v>
      </c>
      <c r="AV616" s="12" t="s">
        <v>82</v>
      </c>
      <c r="AW616" s="12" t="s">
        <v>32</v>
      </c>
      <c r="AX616" s="12" t="s">
        <v>73</v>
      </c>
      <c r="AY616" s="224" t="s">
        <v>173</v>
      </c>
    </row>
    <row r="617" spans="2:51" s="11" customFormat="1" ht="11.25">
      <c r="B617" s="203"/>
      <c r="C617" s="204"/>
      <c r="D617" s="205" t="s">
        <v>182</v>
      </c>
      <c r="E617" s="206" t="s">
        <v>1</v>
      </c>
      <c r="F617" s="207" t="s">
        <v>414</v>
      </c>
      <c r="G617" s="204"/>
      <c r="H617" s="206" t="s">
        <v>1</v>
      </c>
      <c r="I617" s="208"/>
      <c r="J617" s="204"/>
      <c r="K617" s="204"/>
      <c r="L617" s="209"/>
      <c r="M617" s="210"/>
      <c r="N617" s="211"/>
      <c r="O617" s="211"/>
      <c r="P617" s="211"/>
      <c r="Q617" s="211"/>
      <c r="R617" s="211"/>
      <c r="S617" s="211"/>
      <c r="T617" s="212"/>
      <c r="AT617" s="213" t="s">
        <v>182</v>
      </c>
      <c r="AU617" s="213" t="s">
        <v>82</v>
      </c>
      <c r="AV617" s="11" t="s">
        <v>33</v>
      </c>
      <c r="AW617" s="11" t="s">
        <v>32</v>
      </c>
      <c r="AX617" s="11" t="s">
        <v>73</v>
      </c>
      <c r="AY617" s="213" t="s">
        <v>173</v>
      </c>
    </row>
    <row r="618" spans="2:51" s="11" customFormat="1" ht="11.25">
      <c r="B618" s="203"/>
      <c r="C618" s="204"/>
      <c r="D618" s="205" t="s">
        <v>182</v>
      </c>
      <c r="E618" s="206" t="s">
        <v>1</v>
      </c>
      <c r="F618" s="207" t="s">
        <v>575</v>
      </c>
      <c r="G618" s="204"/>
      <c r="H618" s="206" t="s">
        <v>1</v>
      </c>
      <c r="I618" s="208"/>
      <c r="J618" s="204"/>
      <c r="K618" s="204"/>
      <c r="L618" s="209"/>
      <c r="M618" s="210"/>
      <c r="N618" s="211"/>
      <c r="O618" s="211"/>
      <c r="P618" s="211"/>
      <c r="Q618" s="211"/>
      <c r="R618" s="211"/>
      <c r="S618" s="211"/>
      <c r="T618" s="212"/>
      <c r="AT618" s="213" t="s">
        <v>182</v>
      </c>
      <c r="AU618" s="213" t="s">
        <v>82</v>
      </c>
      <c r="AV618" s="11" t="s">
        <v>33</v>
      </c>
      <c r="AW618" s="11" t="s">
        <v>32</v>
      </c>
      <c r="AX618" s="11" t="s">
        <v>73</v>
      </c>
      <c r="AY618" s="213" t="s">
        <v>173</v>
      </c>
    </row>
    <row r="619" spans="2:51" s="12" customFormat="1" ht="11.25">
      <c r="B619" s="214"/>
      <c r="C619" s="215"/>
      <c r="D619" s="205" t="s">
        <v>182</v>
      </c>
      <c r="E619" s="216" t="s">
        <v>1</v>
      </c>
      <c r="F619" s="217" t="s">
        <v>842</v>
      </c>
      <c r="G619" s="215"/>
      <c r="H619" s="218">
        <v>6.926</v>
      </c>
      <c r="I619" s="219"/>
      <c r="J619" s="215"/>
      <c r="K619" s="215"/>
      <c r="L619" s="220"/>
      <c r="M619" s="221"/>
      <c r="N619" s="222"/>
      <c r="O619" s="222"/>
      <c r="P619" s="222"/>
      <c r="Q619" s="222"/>
      <c r="R619" s="222"/>
      <c r="S619" s="222"/>
      <c r="T619" s="223"/>
      <c r="AT619" s="224" t="s">
        <v>182</v>
      </c>
      <c r="AU619" s="224" t="s">
        <v>82</v>
      </c>
      <c r="AV619" s="12" t="s">
        <v>82</v>
      </c>
      <c r="AW619" s="12" t="s">
        <v>32</v>
      </c>
      <c r="AX619" s="12" t="s">
        <v>73</v>
      </c>
      <c r="AY619" s="224" t="s">
        <v>173</v>
      </c>
    </row>
    <row r="620" spans="2:51" s="12" customFormat="1" ht="11.25">
      <c r="B620" s="214"/>
      <c r="C620" s="215"/>
      <c r="D620" s="205" t="s">
        <v>182</v>
      </c>
      <c r="E620" s="216" t="s">
        <v>1</v>
      </c>
      <c r="F620" s="217" t="s">
        <v>843</v>
      </c>
      <c r="G620" s="215"/>
      <c r="H620" s="218">
        <v>19.115</v>
      </c>
      <c r="I620" s="219"/>
      <c r="J620" s="215"/>
      <c r="K620" s="215"/>
      <c r="L620" s="220"/>
      <c r="M620" s="221"/>
      <c r="N620" s="222"/>
      <c r="O620" s="222"/>
      <c r="P620" s="222"/>
      <c r="Q620" s="222"/>
      <c r="R620" s="222"/>
      <c r="S620" s="222"/>
      <c r="T620" s="223"/>
      <c r="AT620" s="224" t="s">
        <v>182</v>
      </c>
      <c r="AU620" s="224" t="s">
        <v>82</v>
      </c>
      <c r="AV620" s="12" t="s">
        <v>82</v>
      </c>
      <c r="AW620" s="12" t="s">
        <v>32</v>
      </c>
      <c r="AX620" s="12" t="s">
        <v>73</v>
      </c>
      <c r="AY620" s="224" t="s">
        <v>173</v>
      </c>
    </row>
    <row r="621" spans="2:51" s="13" customFormat="1" ht="11.25">
      <c r="B621" s="225"/>
      <c r="C621" s="226"/>
      <c r="D621" s="205" t="s">
        <v>182</v>
      </c>
      <c r="E621" s="227" t="s">
        <v>1</v>
      </c>
      <c r="F621" s="228" t="s">
        <v>187</v>
      </c>
      <c r="G621" s="226"/>
      <c r="H621" s="229">
        <v>30.119</v>
      </c>
      <c r="I621" s="230"/>
      <c r="J621" s="226"/>
      <c r="K621" s="226"/>
      <c r="L621" s="231"/>
      <c r="M621" s="232"/>
      <c r="N621" s="233"/>
      <c r="O621" s="233"/>
      <c r="P621" s="233"/>
      <c r="Q621" s="233"/>
      <c r="R621" s="233"/>
      <c r="S621" s="233"/>
      <c r="T621" s="234"/>
      <c r="AT621" s="235" t="s">
        <v>182</v>
      </c>
      <c r="AU621" s="235" t="s">
        <v>82</v>
      </c>
      <c r="AV621" s="13" t="s">
        <v>180</v>
      </c>
      <c r="AW621" s="13" t="s">
        <v>32</v>
      </c>
      <c r="AX621" s="13" t="s">
        <v>33</v>
      </c>
      <c r="AY621" s="235" t="s">
        <v>173</v>
      </c>
    </row>
    <row r="622" spans="2:65" s="1" customFormat="1" ht="16.5" customHeight="1">
      <c r="B622" s="34"/>
      <c r="C622" s="192" t="s">
        <v>844</v>
      </c>
      <c r="D622" s="192" t="s">
        <v>175</v>
      </c>
      <c r="E622" s="193" t="s">
        <v>845</v>
      </c>
      <c r="F622" s="194" t="s">
        <v>846</v>
      </c>
      <c r="G622" s="195" t="s">
        <v>239</v>
      </c>
      <c r="H622" s="196">
        <v>16.783</v>
      </c>
      <c r="I622" s="197"/>
      <c r="J622" s="198">
        <f>ROUND(I622*H622,2)</f>
        <v>0</v>
      </c>
      <c r="K622" s="194" t="s">
        <v>347</v>
      </c>
      <c r="L622" s="36"/>
      <c r="M622" s="199" t="s">
        <v>1</v>
      </c>
      <c r="N622" s="200" t="s">
        <v>44</v>
      </c>
      <c r="O622" s="60"/>
      <c r="P622" s="201">
        <f>O622*H622</f>
        <v>0</v>
      </c>
      <c r="Q622" s="201">
        <v>0</v>
      </c>
      <c r="R622" s="201">
        <f>Q622*H622</f>
        <v>0</v>
      </c>
      <c r="S622" s="201">
        <v>0.022</v>
      </c>
      <c r="T622" s="202">
        <f>S622*H622</f>
        <v>0.369226</v>
      </c>
      <c r="AR622" s="16" t="s">
        <v>263</v>
      </c>
      <c r="AT622" s="16" t="s">
        <v>175</v>
      </c>
      <c r="AU622" s="16" t="s">
        <v>82</v>
      </c>
      <c r="AY622" s="16" t="s">
        <v>173</v>
      </c>
      <c r="BE622" s="99">
        <f>IF(N622="základní",J622,0)</f>
        <v>0</v>
      </c>
      <c r="BF622" s="99">
        <f>IF(N622="snížená",J622,0)</f>
        <v>0</v>
      </c>
      <c r="BG622" s="99">
        <f>IF(N622="zákl. přenesená",J622,0)</f>
        <v>0</v>
      </c>
      <c r="BH622" s="99">
        <f>IF(N622="sníž. přenesená",J622,0)</f>
        <v>0</v>
      </c>
      <c r="BI622" s="99">
        <f>IF(N622="nulová",J622,0)</f>
        <v>0</v>
      </c>
      <c r="BJ622" s="16" t="s">
        <v>33</v>
      </c>
      <c r="BK622" s="99">
        <f>ROUND(I622*H622,2)</f>
        <v>0</v>
      </c>
      <c r="BL622" s="16" t="s">
        <v>263</v>
      </c>
      <c r="BM622" s="16" t="s">
        <v>847</v>
      </c>
    </row>
    <row r="623" spans="2:51" s="11" customFormat="1" ht="11.25">
      <c r="B623" s="203"/>
      <c r="C623" s="204"/>
      <c r="D623" s="205" t="s">
        <v>182</v>
      </c>
      <c r="E623" s="206" t="s">
        <v>1</v>
      </c>
      <c r="F623" s="207" t="s">
        <v>834</v>
      </c>
      <c r="G623" s="204"/>
      <c r="H623" s="206" t="s">
        <v>1</v>
      </c>
      <c r="I623" s="208"/>
      <c r="J623" s="204"/>
      <c r="K623" s="204"/>
      <c r="L623" s="209"/>
      <c r="M623" s="210"/>
      <c r="N623" s="211"/>
      <c r="O623" s="211"/>
      <c r="P623" s="211"/>
      <c r="Q623" s="211"/>
      <c r="R623" s="211"/>
      <c r="S623" s="211"/>
      <c r="T623" s="212"/>
      <c r="AT623" s="213" t="s">
        <v>182</v>
      </c>
      <c r="AU623" s="213" t="s">
        <v>82</v>
      </c>
      <c r="AV623" s="11" t="s">
        <v>33</v>
      </c>
      <c r="AW623" s="11" t="s">
        <v>32</v>
      </c>
      <c r="AX623" s="11" t="s">
        <v>73</v>
      </c>
      <c r="AY623" s="213" t="s">
        <v>173</v>
      </c>
    </row>
    <row r="624" spans="2:51" s="12" customFormat="1" ht="11.25">
      <c r="B624" s="214"/>
      <c r="C624" s="215"/>
      <c r="D624" s="205" t="s">
        <v>182</v>
      </c>
      <c r="E624" s="216" t="s">
        <v>1</v>
      </c>
      <c r="F624" s="217" t="s">
        <v>848</v>
      </c>
      <c r="G624" s="215"/>
      <c r="H624" s="218">
        <v>4.963</v>
      </c>
      <c r="I624" s="219"/>
      <c r="J624" s="215"/>
      <c r="K624" s="215"/>
      <c r="L624" s="220"/>
      <c r="M624" s="221"/>
      <c r="N624" s="222"/>
      <c r="O624" s="222"/>
      <c r="P624" s="222"/>
      <c r="Q624" s="222"/>
      <c r="R624" s="222"/>
      <c r="S624" s="222"/>
      <c r="T624" s="223"/>
      <c r="AT624" s="224" t="s">
        <v>182</v>
      </c>
      <c r="AU624" s="224" t="s">
        <v>82</v>
      </c>
      <c r="AV624" s="12" t="s">
        <v>82</v>
      </c>
      <c r="AW624" s="12" t="s">
        <v>32</v>
      </c>
      <c r="AX624" s="12" t="s">
        <v>73</v>
      </c>
      <c r="AY624" s="224" t="s">
        <v>173</v>
      </c>
    </row>
    <row r="625" spans="2:51" s="12" customFormat="1" ht="11.25">
      <c r="B625" s="214"/>
      <c r="C625" s="215"/>
      <c r="D625" s="205" t="s">
        <v>182</v>
      </c>
      <c r="E625" s="216" t="s">
        <v>1</v>
      </c>
      <c r="F625" s="217" t="s">
        <v>849</v>
      </c>
      <c r="G625" s="215"/>
      <c r="H625" s="218">
        <v>9.6</v>
      </c>
      <c r="I625" s="219"/>
      <c r="J625" s="215"/>
      <c r="K625" s="215"/>
      <c r="L625" s="220"/>
      <c r="M625" s="221"/>
      <c r="N625" s="222"/>
      <c r="O625" s="222"/>
      <c r="P625" s="222"/>
      <c r="Q625" s="222"/>
      <c r="R625" s="222"/>
      <c r="S625" s="222"/>
      <c r="T625" s="223"/>
      <c r="AT625" s="224" t="s">
        <v>182</v>
      </c>
      <c r="AU625" s="224" t="s">
        <v>82</v>
      </c>
      <c r="AV625" s="12" t="s">
        <v>82</v>
      </c>
      <c r="AW625" s="12" t="s">
        <v>32</v>
      </c>
      <c r="AX625" s="12" t="s">
        <v>73</v>
      </c>
      <c r="AY625" s="224" t="s">
        <v>173</v>
      </c>
    </row>
    <row r="626" spans="2:51" s="12" customFormat="1" ht="11.25">
      <c r="B626" s="214"/>
      <c r="C626" s="215"/>
      <c r="D626" s="205" t="s">
        <v>182</v>
      </c>
      <c r="E626" s="216" t="s">
        <v>1</v>
      </c>
      <c r="F626" s="217" t="s">
        <v>850</v>
      </c>
      <c r="G626" s="215"/>
      <c r="H626" s="218">
        <v>1.41</v>
      </c>
      <c r="I626" s="219"/>
      <c r="J626" s="215"/>
      <c r="K626" s="215"/>
      <c r="L626" s="220"/>
      <c r="M626" s="221"/>
      <c r="N626" s="222"/>
      <c r="O626" s="222"/>
      <c r="P626" s="222"/>
      <c r="Q626" s="222"/>
      <c r="R626" s="222"/>
      <c r="S626" s="222"/>
      <c r="T626" s="223"/>
      <c r="AT626" s="224" t="s">
        <v>182</v>
      </c>
      <c r="AU626" s="224" t="s">
        <v>82</v>
      </c>
      <c r="AV626" s="12" t="s">
        <v>82</v>
      </c>
      <c r="AW626" s="12" t="s">
        <v>32</v>
      </c>
      <c r="AX626" s="12" t="s">
        <v>73</v>
      </c>
      <c r="AY626" s="224" t="s">
        <v>173</v>
      </c>
    </row>
    <row r="627" spans="2:51" s="12" customFormat="1" ht="11.25">
      <c r="B627" s="214"/>
      <c r="C627" s="215"/>
      <c r="D627" s="205" t="s">
        <v>182</v>
      </c>
      <c r="E627" s="216" t="s">
        <v>1</v>
      </c>
      <c r="F627" s="217" t="s">
        <v>851</v>
      </c>
      <c r="G627" s="215"/>
      <c r="H627" s="218">
        <v>0.81</v>
      </c>
      <c r="I627" s="219"/>
      <c r="J627" s="215"/>
      <c r="K627" s="215"/>
      <c r="L627" s="220"/>
      <c r="M627" s="221"/>
      <c r="N627" s="222"/>
      <c r="O627" s="222"/>
      <c r="P627" s="222"/>
      <c r="Q627" s="222"/>
      <c r="R627" s="222"/>
      <c r="S627" s="222"/>
      <c r="T627" s="223"/>
      <c r="AT627" s="224" t="s">
        <v>182</v>
      </c>
      <c r="AU627" s="224" t="s">
        <v>82</v>
      </c>
      <c r="AV627" s="12" t="s">
        <v>82</v>
      </c>
      <c r="AW627" s="12" t="s">
        <v>32</v>
      </c>
      <c r="AX627" s="12" t="s">
        <v>73</v>
      </c>
      <c r="AY627" s="224" t="s">
        <v>173</v>
      </c>
    </row>
    <row r="628" spans="2:51" s="13" customFormat="1" ht="11.25">
      <c r="B628" s="225"/>
      <c r="C628" s="226"/>
      <c r="D628" s="205" t="s">
        <v>182</v>
      </c>
      <c r="E628" s="227" t="s">
        <v>1</v>
      </c>
      <c r="F628" s="228" t="s">
        <v>187</v>
      </c>
      <c r="G628" s="226"/>
      <c r="H628" s="229">
        <v>16.783</v>
      </c>
      <c r="I628" s="230"/>
      <c r="J628" s="226"/>
      <c r="K628" s="226"/>
      <c r="L628" s="231"/>
      <c r="M628" s="232"/>
      <c r="N628" s="233"/>
      <c r="O628" s="233"/>
      <c r="P628" s="233"/>
      <c r="Q628" s="233"/>
      <c r="R628" s="233"/>
      <c r="S628" s="233"/>
      <c r="T628" s="234"/>
      <c r="AT628" s="235" t="s">
        <v>182</v>
      </c>
      <c r="AU628" s="235" t="s">
        <v>82</v>
      </c>
      <c r="AV628" s="13" t="s">
        <v>180</v>
      </c>
      <c r="AW628" s="13" t="s">
        <v>32</v>
      </c>
      <c r="AX628" s="13" t="s">
        <v>33</v>
      </c>
      <c r="AY628" s="235" t="s">
        <v>173</v>
      </c>
    </row>
    <row r="629" spans="2:65" s="1" customFormat="1" ht="16.5" customHeight="1">
      <c r="B629" s="34"/>
      <c r="C629" s="192" t="s">
        <v>852</v>
      </c>
      <c r="D629" s="192" t="s">
        <v>175</v>
      </c>
      <c r="E629" s="193" t="s">
        <v>853</v>
      </c>
      <c r="F629" s="194" t="s">
        <v>854</v>
      </c>
      <c r="G629" s="195" t="s">
        <v>239</v>
      </c>
      <c r="H629" s="196">
        <v>16.783</v>
      </c>
      <c r="I629" s="197"/>
      <c r="J629" s="198">
        <f>ROUND(I629*H629,2)</f>
        <v>0</v>
      </c>
      <c r="K629" s="194" t="s">
        <v>347</v>
      </c>
      <c r="L629" s="36"/>
      <c r="M629" s="199" t="s">
        <v>1</v>
      </c>
      <c r="N629" s="200" t="s">
        <v>44</v>
      </c>
      <c r="O629" s="60"/>
      <c r="P629" s="201">
        <f>O629*H629</f>
        <v>0</v>
      </c>
      <c r="Q629" s="201">
        <v>0</v>
      </c>
      <c r="R629" s="201">
        <f>Q629*H629</f>
        <v>0</v>
      </c>
      <c r="S629" s="201">
        <v>0</v>
      </c>
      <c r="T629" s="202">
        <f>S629*H629</f>
        <v>0</v>
      </c>
      <c r="AR629" s="16" t="s">
        <v>263</v>
      </c>
      <c r="AT629" s="16" t="s">
        <v>175</v>
      </c>
      <c r="AU629" s="16" t="s">
        <v>82</v>
      </c>
      <c r="AY629" s="16" t="s">
        <v>173</v>
      </c>
      <c r="BE629" s="99">
        <f>IF(N629="základní",J629,0)</f>
        <v>0</v>
      </c>
      <c r="BF629" s="99">
        <f>IF(N629="snížená",J629,0)</f>
        <v>0</v>
      </c>
      <c r="BG629" s="99">
        <f>IF(N629="zákl. přenesená",J629,0)</f>
        <v>0</v>
      </c>
      <c r="BH629" s="99">
        <f>IF(N629="sníž. přenesená",J629,0)</f>
        <v>0</v>
      </c>
      <c r="BI629" s="99">
        <f>IF(N629="nulová",J629,0)</f>
        <v>0</v>
      </c>
      <c r="BJ629" s="16" t="s">
        <v>33</v>
      </c>
      <c r="BK629" s="99">
        <f>ROUND(I629*H629,2)</f>
        <v>0</v>
      </c>
      <c r="BL629" s="16" t="s">
        <v>263</v>
      </c>
      <c r="BM629" s="16" t="s">
        <v>855</v>
      </c>
    </row>
    <row r="630" spans="2:65" s="1" customFormat="1" ht="16.5" customHeight="1">
      <c r="B630" s="34"/>
      <c r="C630" s="192" t="s">
        <v>856</v>
      </c>
      <c r="D630" s="192" t="s">
        <v>175</v>
      </c>
      <c r="E630" s="193" t="s">
        <v>857</v>
      </c>
      <c r="F630" s="194" t="s">
        <v>858</v>
      </c>
      <c r="G630" s="195" t="s">
        <v>178</v>
      </c>
      <c r="H630" s="196">
        <v>4.988</v>
      </c>
      <c r="I630" s="197"/>
      <c r="J630" s="198">
        <f>ROUND(I630*H630,2)</f>
        <v>0</v>
      </c>
      <c r="K630" s="194" t="s">
        <v>347</v>
      </c>
      <c r="L630" s="36"/>
      <c r="M630" s="199" t="s">
        <v>1</v>
      </c>
      <c r="N630" s="200" t="s">
        <v>44</v>
      </c>
      <c r="O630" s="60"/>
      <c r="P630" s="201">
        <f>O630*H630</f>
        <v>0</v>
      </c>
      <c r="Q630" s="201">
        <v>0</v>
      </c>
      <c r="R630" s="201">
        <f>Q630*H630</f>
        <v>0</v>
      </c>
      <c r="S630" s="201">
        <v>2.2</v>
      </c>
      <c r="T630" s="202">
        <f>S630*H630</f>
        <v>10.973600000000001</v>
      </c>
      <c r="AR630" s="16" t="s">
        <v>263</v>
      </c>
      <c r="AT630" s="16" t="s">
        <v>175</v>
      </c>
      <c r="AU630" s="16" t="s">
        <v>82</v>
      </c>
      <c r="AY630" s="16" t="s">
        <v>173</v>
      </c>
      <c r="BE630" s="99">
        <f>IF(N630="základní",J630,0)</f>
        <v>0</v>
      </c>
      <c r="BF630" s="99">
        <f>IF(N630="snížená",J630,0)</f>
        <v>0</v>
      </c>
      <c r="BG630" s="99">
        <f>IF(N630="zákl. přenesená",J630,0)</f>
        <v>0</v>
      </c>
      <c r="BH630" s="99">
        <f>IF(N630="sníž. přenesená",J630,0)</f>
        <v>0</v>
      </c>
      <c r="BI630" s="99">
        <f>IF(N630="nulová",J630,0)</f>
        <v>0</v>
      </c>
      <c r="BJ630" s="16" t="s">
        <v>33</v>
      </c>
      <c r="BK630" s="99">
        <f>ROUND(I630*H630,2)</f>
        <v>0</v>
      </c>
      <c r="BL630" s="16" t="s">
        <v>263</v>
      </c>
      <c r="BM630" s="16" t="s">
        <v>859</v>
      </c>
    </row>
    <row r="631" spans="2:51" s="11" customFormat="1" ht="11.25">
      <c r="B631" s="203"/>
      <c r="C631" s="204"/>
      <c r="D631" s="205" t="s">
        <v>182</v>
      </c>
      <c r="E631" s="206" t="s">
        <v>1</v>
      </c>
      <c r="F631" s="207" t="s">
        <v>369</v>
      </c>
      <c r="G631" s="204"/>
      <c r="H631" s="206" t="s">
        <v>1</v>
      </c>
      <c r="I631" s="208"/>
      <c r="J631" s="204"/>
      <c r="K631" s="204"/>
      <c r="L631" s="209"/>
      <c r="M631" s="210"/>
      <c r="N631" s="211"/>
      <c r="O631" s="211"/>
      <c r="P631" s="211"/>
      <c r="Q631" s="211"/>
      <c r="R631" s="211"/>
      <c r="S631" s="211"/>
      <c r="T631" s="212"/>
      <c r="AT631" s="213" t="s">
        <v>182</v>
      </c>
      <c r="AU631" s="213" t="s">
        <v>82</v>
      </c>
      <c r="AV631" s="11" t="s">
        <v>33</v>
      </c>
      <c r="AW631" s="11" t="s">
        <v>32</v>
      </c>
      <c r="AX631" s="11" t="s">
        <v>73</v>
      </c>
      <c r="AY631" s="213" t="s">
        <v>173</v>
      </c>
    </row>
    <row r="632" spans="2:51" s="11" customFormat="1" ht="11.25">
      <c r="B632" s="203"/>
      <c r="C632" s="204"/>
      <c r="D632" s="205" t="s">
        <v>182</v>
      </c>
      <c r="E632" s="206" t="s">
        <v>1</v>
      </c>
      <c r="F632" s="207" t="s">
        <v>670</v>
      </c>
      <c r="G632" s="204"/>
      <c r="H632" s="206" t="s">
        <v>1</v>
      </c>
      <c r="I632" s="208"/>
      <c r="J632" s="204"/>
      <c r="K632" s="204"/>
      <c r="L632" s="209"/>
      <c r="M632" s="210"/>
      <c r="N632" s="211"/>
      <c r="O632" s="211"/>
      <c r="P632" s="211"/>
      <c r="Q632" s="211"/>
      <c r="R632" s="211"/>
      <c r="S632" s="211"/>
      <c r="T632" s="212"/>
      <c r="AT632" s="213" t="s">
        <v>182</v>
      </c>
      <c r="AU632" s="213" t="s">
        <v>82</v>
      </c>
      <c r="AV632" s="11" t="s">
        <v>33</v>
      </c>
      <c r="AW632" s="11" t="s">
        <v>32</v>
      </c>
      <c r="AX632" s="11" t="s">
        <v>73</v>
      </c>
      <c r="AY632" s="213" t="s">
        <v>173</v>
      </c>
    </row>
    <row r="633" spans="2:51" s="12" customFormat="1" ht="11.25">
      <c r="B633" s="214"/>
      <c r="C633" s="215"/>
      <c r="D633" s="205" t="s">
        <v>182</v>
      </c>
      <c r="E633" s="216" t="s">
        <v>1</v>
      </c>
      <c r="F633" s="217" t="s">
        <v>860</v>
      </c>
      <c r="G633" s="215"/>
      <c r="H633" s="218">
        <v>3.679</v>
      </c>
      <c r="I633" s="219"/>
      <c r="J633" s="215"/>
      <c r="K633" s="215"/>
      <c r="L633" s="220"/>
      <c r="M633" s="221"/>
      <c r="N633" s="222"/>
      <c r="O633" s="222"/>
      <c r="P633" s="222"/>
      <c r="Q633" s="222"/>
      <c r="R633" s="222"/>
      <c r="S633" s="222"/>
      <c r="T633" s="223"/>
      <c r="AT633" s="224" t="s">
        <v>182</v>
      </c>
      <c r="AU633" s="224" t="s">
        <v>82</v>
      </c>
      <c r="AV633" s="12" t="s">
        <v>82</v>
      </c>
      <c r="AW633" s="12" t="s">
        <v>32</v>
      </c>
      <c r="AX633" s="12" t="s">
        <v>73</v>
      </c>
      <c r="AY633" s="224" t="s">
        <v>173</v>
      </c>
    </row>
    <row r="634" spans="2:51" s="11" customFormat="1" ht="11.25">
      <c r="B634" s="203"/>
      <c r="C634" s="204"/>
      <c r="D634" s="205" t="s">
        <v>182</v>
      </c>
      <c r="E634" s="206" t="s">
        <v>1</v>
      </c>
      <c r="F634" s="207" t="s">
        <v>414</v>
      </c>
      <c r="G634" s="204"/>
      <c r="H634" s="206" t="s">
        <v>1</v>
      </c>
      <c r="I634" s="208"/>
      <c r="J634" s="204"/>
      <c r="K634" s="204"/>
      <c r="L634" s="209"/>
      <c r="M634" s="210"/>
      <c r="N634" s="211"/>
      <c r="O634" s="211"/>
      <c r="P634" s="211"/>
      <c r="Q634" s="211"/>
      <c r="R634" s="211"/>
      <c r="S634" s="211"/>
      <c r="T634" s="212"/>
      <c r="AT634" s="213" t="s">
        <v>182</v>
      </c>
      <c r="AU634" s="213" t="s">
        <v>82</v>
      </c>
      <c r="AV634" s="11" t="s">
        <v>33</v>
      </c>
      <c r="AW634" s="11" t="s">
        <v>32</v>
      </c>
      <c r="AX634" s="11" t="s">
        <v>73</v>
      </c>
      <c r="AY634" s="213" t="s">
        <v>173</v>
      </c>
    </row>
    <row r="635" spans="2:51" s="11" customFormat="1" ht="11.25">
      <c r="B635" s="203"/>
      <c r="C635" s="204"/>
      <c r="D635" s="205" t="s">
        <v>182</v>
      </c>
      <c r="E635" s="206" t="s">
        <v>1</v>
      </c>
      <c r="F635" s="207" t="s">
        <v>861</v>
      </c>
      <c r="G635" s="204"/>
      <c r="H635" s="206" t="s">
        <v>1</v>
      </c>
      <c r="I635" s="208"/>
      <c r="J635" s="204"/>
      <c r="K635" s="204"/>
      <c r="L635" s="209"/>
      <c r="M635" s="210"/>
      <c r="N635" s="211"/>
      <c r="O635" s="211"/>
      <c r="P635" s="211"/>
      <c r="Q635" s="211"/>
      <c r="R635" s="211"/>
      <c r="S635" s="211"/>
      <c r="T635" s="212"/>
      <c r="AT635" s="213" t="s">
        <v>182</v>
      </c>
      <c r="AU635" s="213" t="s">
        <v>82</v>
      </c>
      <c r="AV635" s="11" t="s">
        <v>33</v>
      </c>
      <c r="AW635" s="11" t="s">
        <v>32</v>
      </c>
      <c r="AX635" s="11" t="s">
        <v>73</v>
      </c>
      <c r="AY635" s="213" t="s">
        <v>173</v>
      </c>
    </row>
    <row r="636" spans="2:51" s="12" customFormat="1" ht="11.25">
      <c r="B636" s="214"/>
      <c r="C636" s="215"/>
      <c r="D636" s="205" t="s">
        <v>182</v>
      </c>
      <c r="E636" s="216" t="s">
        <v>1</v>
      </c>
      <c r="F636" s="217" t="s">
        <v>862</v>
      </c>
      <c r="G636" s="215"/>
      <c r="H636" s="218">
        <v>0.196</v>
      </c>
      <c r="I636" s="219"/>
      <c r="J636" s="215"/>
      <c r="K636" s="215"/>
      <c r="L636" s="220"/>
      <c r="M636" s="221"/>
      <c r="N636" s="222"/>
      <c r="O636" s="222"/>
      <c r="P636" s="222"/>
      <c r="Q636" s="222"/>
      <c r="R636" s="222"/>
      <c r="S636" s="222"/>
      <c r="T636" s="223"/>
      <c r="AT636" s="224" t="s">
        <v>182</v>
      </c>
      <c r="AU636" s="224" t="s">
        <v>82</v>
      </c>
      <c r="AV636" s="12" t="s">
        <v>82</v>
      </c>
      <c r="AW636" s="12" t="s">
        <v>32</v>
      </c>
      <c r="AX636" s="12" t="s">
        <v>73</v>
      </c>
      <c r="AY636" s="224" t="s">
        <v>173</v>
      </c>
    </row>
    <row r="637" spans="2:51" s="12" customFormat="1" ht="11.25">
      <c r="B637" s="214"/>
      <c r="C637" s="215"/>
      <c r="D637" s="205" t="s">
        <v>182</v>
      </c>
      <c r="E637" s="216" t="s">
        <v>1</v>
      </c>
      <c r="F637" s="217" t="s">
        <v>863</v>
      </c>
      <c r="G637" s="215"/>
      <c r="H637" s="218">
        <v>0.378</v>
      </c>
      <c r="I637" s="219"/>
      <c r="J637" s="215"/>
      <c r="K637" s="215"/>
      <c r="L637" s="220"/>
      <c r="M637" s="221"/>
      <c r="N637" s="222"/>
      <c r="O637" s="222"/>
      <c r="P637" s="222"/>
      <c r="Q637" s="222"/>
      <c r="R637" s="222"/>
      <c r="S637" s="222"/>
      <c r="T637" s="223"/>
      <c r="AT637" s="224" t="s">
        <v>182</v>
      </c>
      <c r="AU637" s="224" t="s">
        <v>82</v>
      </c>
      <c r="AV637" s="12" t="s">
        <v>82</v>
      </c>
      <c r="AW637" s="12" t="s">
        <v>32</v>
      </c>
      <c r="AX637" s="12" t="s">
        <v>73</v>
      </c>
      <c r="AY637" s="224" t="s">
        <v>173</v>
      </c>
    </row>
    <row r="638" spans="2:51" s="12" customFormat="1" ht="11.25">
      <c r="B638" s="214"/>
      <c r="C638" s="215"/>
      <c r="D638" s="205" t="s">
        <v>182</v>
      </c>
      <c r="E638" s="216" t="s">
        <v>1</v>
      </c>
      <c r="F638" s="217" t="s">
        <v>864</v>
      </c>
      <c r="G638" s="215"/>
      <c r="H638" s="218">
        <v>0.199</v>
      </c>
      <c r="I638" s="219"/>
      <c r="J638" s="215"/>
      <c r="K638" s="215"/>
      <c r="L638" s="220"/>
      <c r="M638" s="221"/>
      <c r="N638" s="222"/>
      <c r="O638" s="222"/>
      <c r="P638" s="222"/>
      <c r="Q638" s="222"/>
      <c r="R638" s="222"/>
      <c r="S638" s="222"/>
      <c r="T638" s="223"/>
      <c r="AT638" s="224" t="s">
        <v>182</v>
      </c>
      <c r="AU638" s="224" t="s">
        <v>82</v>
      </c>
      <c r="AV638" s="12" t="s">
        <v>82</v>
      </c>
      <c r="AW638" s="12" t="s">
        <v>32</v>
      </c>
      <c r="AX638" s="12" t="s">
        <v>73</v>
      </c>
      <c r="AY638" s="224" t="s">
        <v>173</v>
      </c>
    </row>
    <row r="639" spans="2:51" s="12" customFormat="1" ht="11.25">
      <c r="B639" s="214"/>
      <c r="C639" s="215"/>
      <c r="D639" s="205" t="s">
        <v>182</v>
      </c>
      <c r="E639" s="216" t="s">
        <v>1</v>
      </c>
      <c r="F639" s="217" t="s">
        <v>865</v>
      </c>
      <c r="G639" s="215"/>
      <c r="H639" s="218">
        <v>0.384</v>
      </c>
      <c r="I639" s="219"/>
      <c r="J639" s="215"/>
      <c r="K639" s="215"/>
      <c r="L639" s="220"/>
      <c r="M639" s="221"/>
      <c r="N639" s="222"/>
      <c r="O639" s="222"/>
      <c r="P639" s="222"/>
      <c r="Q639" s="222"/>
      <c r="R639" s="222"/>
      <c r="S639" s="222"/>
      <c r="T639" s="223"/>
      <c r="AT639" s="224" t="s">
        <v>182</v>
      </c>
      <c r="AU639" s="224" t="s">
        <v>82</v>
      </c>
      <c r="AV639" s="12" t="s">
        <v>82</v>
      </c>
      <c r="AW639" s="12" t="s">
        <v>32</v>
      </c>
      <c r="AX639" s="12" t="s">
        <v>73</v>
      </c>
      <c r="AY639" s="224" t="s">
        <v>173</v>
      </c>
    </row>
    <row r="640" spans="2:51" s="11" customFormat="1" ht="11.25">
      <c r="B640" s="203"/>
      <c r="C640" s="204"/>
      <c r="D640" s="205" t="s">
        <v>182</v>
      </c>
      <c r="E640" s="206" t="s">
        <v>1</v>
      </c>
      <c r="F640" s="207" t="s">
        <v>866</v>
      </c>
      <c r="G640" s="204"/>
      <c r="H640" s="206" t="s">
        <v>1</v>
      </c>
      <c r="I640" s="208"/>
      <c r="J640" s="204"/>
      <c r="K640" s="204"/>
      <c r="L640" s="209"/>
      <c r="M640" s="210"/>
      <c r="N640" s="211"/>
      <c r="O640" s="211"/>
      <c r="P640" s="211"/>
      <c r="Q640" s="211"/>
      <c r="R640" s="211"/>
      <c r="S640" s="211"/>
      <c r="T640" s="212"/>
      <c r="AT640" s="213" t="s">
        <v>182</v>
      </c>
      <c r="AU640" s="213" t="s">
        <v>82</v>
      </c>
      <c r="AV640" s="11" t="s">
        <v>33</v>
      </c>
      <c r="AW640" s="11" t="s">
        <v>32</v>
      </c>
      <c r="AX640" s="11" t="s">
        <v>73</v>
      </c>
      <c r="AY640" s="213" t="s">
        <v>173</v>
      </c>
    </row>
    <row r="641" spans="2:51" s="12" customFormat="1" ht="11.25">
      <c r="B641" s="214"/>
      <c r="C641" s="215"/>
      <c r="D641" s="205" t="s">
        <v>182</v>
      </c>
      <c r="E641" s="216" t="s">
        <v>1</v>
      </c>
      <c r="F641" s="217" t="s">
        <v>867</v>
      </c>
      <c r="G641" s="215"/>
      <c r="H641" s="218">
        <v>0.152</v>
      </c>
      <c r="I641" s="219"/>
      <c r="J641" s="215"/>
      <c r="K641" s="215"/>
      <c r="L641" s="220"/>
      <c r="M641" s="221"/>
      <c r="N641" s="222"/>
      <c r="O641" s="222"/>
      <c r="P641" s="222"/>
      <c r="Q641" s="222"/>
      <c r="R641" s="222"/>
      <c r="S641" s="222"/>
      <c r="T641" s="223"/>
      <c r="AT641" s="224" t="s">
        <v>182</v>
      </c>
      <c r="AU641" s="224" t="s">
        <v>82</v>
      </c>
      <c r="AV641" s="12" t="s">
        <v>82</v>
      </c>
      <c r="AW641" s="12" t="s">
        <v>32</v>
      </c>
      <c r="AX641" s="12" t="s">
        <v>73</v>
      </c>
      <c r="AY641" s="224" t="s">
        <v>173</v>
      </c>
    </row>
    <row r="642" spans="2:51" s="13" customFormat="1" ht="11.25">
      <c r="B642" s="225"/>
      <c r="C642" s="226"/>
      <c r="D642" s="205" t="s">
        <v>182</v>
      </c>
      <c r="E642" s="227" t="s">
        <v>1</v>
      </c>
      <c r="F642" s="228" t="s">
        <v>187</v>
      </c>
      <c r="G642" s="226"/>
      <c r="H642" s="229">
        <v>4.988</v>
      </c>
      <c r="I642" s="230"/>
      <c r="J642" s="226"/>
      <c r="K642" s="226"/>
      <c r="L642" s="231"/>
      <c r="M642" s="232"/>
      <c r="N642" s="233"/>
      <c r="O642" s="233"/>
      <c r="P642" s="233"/>
      <c r="Q642" s="233"/>
      <c r="R642" s="233"/>
      <c r="S642" s="233"/>
      <c r="T642" s="234"/>
      <c r="AT642" s="235" t="s">
        <v>182</v>
      </c>
      <c r="AU642" s="235" t="s">
        <v>82</v>
      </c>
      <c r="AV642" s="13" t="s">
        <v>180</v>
      </c>
      <c r="AW642" s="13" t="s">
        <v>32</v>
      </c>
      <c r="AX642" s="13" t="s">
        <v>33</v>
      </c>
      <c r="AY642" s="235" t="s">
        <v>173</v>
      </c>
    </row>
    <row r="643" spans="2:65" s="1" customFormat="1" ht="16.5" customHeight="1">
      <c r="B643" s="34"/>
      <c r="C643" s="192" t="s">
        <v>868</v>
      </c>
      <c r="D643" s="192" t="s">
        <v>175</v>
      </c>
      <c r="E643" s="193" t="s">
        <v>869</v>
      </c>
      <c r="F643" s="194" t="s">
        <v>870</v>
      </c>
      <c r="G643" s="195" t="s">
        <v>239</v>
      </c>
      <c r="H643" s="196">
        <v>166.309</v>
      </c>
      <c r="I643" s="197"/>
      <c r="J643" s="198">
        <f>ROUND(I643*H643,2)</f>
        <v>0</v>
      </c>
      <c r="K643" s="194" t="s">
        <v>347</v>
      </c>
      <c r="L643" s="36"/>
      <c r="M643" s="199" t="s">
        <v>1</v>
      </c>
      <c r="N643" s="200" t="s">
        <v>44</v>
      </c>
      <c r="O643" s="60"/>
      <c r="P643" s="201">
        <f>O643*H643</f>
        <v>0</v>
      </c>
      <c r="Q643" s="201">
        <v>0</v>
      </c>
      <c r="R643" s="201">
        <f>Q643*H643</f>
        <v>0</v>
      </c>
      <c r="S643" s="201">
        <v>0.035</v>
      </c>
      <c r="T643" s="202">
        <f>S643*H643</f>
        <v>5.8208150000000005</v>
      </c>
      <c r="AR643" s="16" t="s">
        <v>263</v>
      </c>
      <c r="AT643" s="16" t="s">
        <v>175</v>
      </c>
      <c r="AU643" s="16" t="s">
        <v>82</v>
      </c>
      <c r="AY643" s="16" t="s">
        <v>173</v>
      </c>
      <c r="BE643" s="99">
        <f>IF(N643="základní",J643,0)</f>
        <v>0</v>
      </c>
      <c r="BF643" s="99">
        <f>IF(N643="snížená",J643,0)</f>
        <v>0</v>
      </c>
      <c r="BG643" s="99">
        <f>IF(N643="zákl. přenesená",J643,0)</f>
        <v>0</v>
      </c>
      <c r="BH643" s="99">
        <f>IF(N643="sníž. přenesená",J643,0)</f>
        <v>0</v>
      </c>
      <c r="BI643" s="99">
        <f>IF(N643="nulová",J643,0)</f>
        <v>0</v>
      </c>
      <c r="BJ643" s="16" t="s">
        <v>33</v>
      </c>
      <c r="BK643" s="99">
        <f>ROUND(I643*H643,2)</f>
        <v>0</v>
      </c>
      <c r="BL643" s="16" t="s">
        <v>263</v>
      </c>
      <c r="BM643" s="16" t="s">
        <v>871</v>
      </c>
    </row>
    <row r="644" spans="2:51" s="11" customFormat="1" ht="11.25">
      <c r="B644" s="203"/>
      <c r="C644" s="204"/>
      <c r="D644" s="205" t="s">
        <v>182</v>
      </c>
      <c r="E644" s="206" t="s">
        <v>1</v>
      </c>
      <c r="F644" s="207" t="s">
        <v>369</v>
      </c>
      <c r="G644" s="204"/>
      <c r="H644" s="206" t="s">
        <v>1</v>
      </c>
      <c r="I644" s="208"/>
      <c r="J644" s="204"/>
      <c r="K644" s="204"/>
      <c r="L644" s="209"/>
      <c r="M644" s="210"/>
      <c r="N644" s="211"/>
      <c r="O644" s="211"/>
      <c r="P644" s="211"/>
      <c r="Q644" s="211"/>
      <c r="R644" s="211"/>
      <c r="S644" s="211"/>
      <c r="T644" s="212"/>
      <c r="AT644" s="213" t="s">
        <v>182</v>
      </c>
      <c r="AU644" s="213" t="s">
        <v>82</v>
      </c>
      <c r="AV644" s="11" t="s">
        <v>33</v>
      </c>
      <c r="AW644" s="11" t="s">
        <v>32</v>
      </c>
      <c r="AX644" s="11" t="s">
        <v>73</v>
      </c>
      <c r="AY644" s="213" t="s">
        <v>173</v>
      </c>
    </row>
    <row r="645" spans="2:51" s="11" customFormat="1" ht="11.25">
      <c r="B645" s="203"/>
      <c r="C645" s="204"/>
      <c r="D645" s="205" t="s">
        <v>182</v>
      </c>
      <c r="E645" s="206" t="s">
        <v>1</v>
      </c>
      <c r="F645" s="207" t="s">
        <v>670</v>
      </c>
      <c r="G645" s="204"/>
      <c r="H645" s="206" t="s">
        <v>1</v>
      </c>
      <c r="I645" s="208"/>
      <c r="J645" s="204"/>
      <c r="K645" s="204"/>
      <c r="L645" s="209"/>
      <c r="M645" s="210"/>
      <c r="N645" s="211"/>
      <c r="O645" s="211"/>
      <c r="P645" s="211"/>
      <c r="Q645" s="211"/>
      <c r="R645" s="211"/>
      <c r="S645" s="211"/>
      <c r="T645" s="212"/>
      <c r="AT645" s="213" t="s">
        <v>182</v>
      </c>
      <c r="AU645" s="213" t="s">
        <v>82</v>
      </c>
      <c r="AV645" s="11" t="s">
        <v>33</v>
      </c>
      <c r="AW645" s="11" t="s">
        <v>32</v>
      </c>
      <c r="AX645" s="11" t="s">
        <v>73</v>
      </c>
      <c r="AY645" s="213" t="s">
        <v>173</v>
      </c>
    </row>
    <row r="646" spans="2:51" s="12" customFormat="1" ht="11.25">
      <c r="B646" s="214"/>
      <c r="C646" s="215"/>
      <c r="D646" s="205" t="s">
        <v>182</v>
      </c>
      <c r="E646" s="216" t="s">
        <v>1</v>
      </c>
      <c r="F646" s="217" t="s">
        <v>671</v>
      </c>
      <c r="G646" s="215"/>
      <c r="H646" s="218">
        <v>122.64</v>
      </c>
      <c r="I646" s="219"/>
      <c r="J646" s="215"/>
      <c r="K646" s="215"/>
      <c r="L646" s="220"/>
      <c r="M646" s="221"/>
      <c r="N646" s="222"/>
      <c r="O646" s="222"/>
      <c r="P646" s="222"/>
      <c r="Q646" s="222"/>
      <c r="R646" s="222"/>
      <c r="S646" s="222"/>
      <c r="T646" s="223"/>
      <c r="AT646" s="224" t="s">
        <v>182</v>
      </c>
      <c r="AU646" s="224" t="s">
        <v>82</v>
      </c>
      <c r="AV646" s="12" t="s">
        <v>82</v>
      </c>
      <c r="AW646" s="12" t="s">
        <v>32</v>
      </c>
      <c r="AX646" s="12" t="s">
        <v>73</v>
      </c>
      <c r="AY646" s="224" t="s">
        <v>173</v>
      </c>
    </row>
    <row r="647" spans="2:51" s="11" customFormat="1" ht="11.25">
      <c r="B647" s="203"/>
      <c r="C647" s="204"/>
      <c r="D647" s="205" t="s">
        <v>182</v>
      </c>
      <c r="E647" s="206" t="s">
        <v>1</v>
      </c>
      <c r="F647" s="207" t="s">
        <v>414</v>
      </c>
      <c r="G647" s="204"/>
      <c r="H647" s="206" t="s">
        <v>1</v>
      </c>
      <c r="I647" s="208"/>
      <c r="J647" s="204"/>
      <c r="K647" s="204"/>
      <c r="L647" s="209"/>
      <c r="M647" s="210"/>
      <c r="N647" s="211"/>
      <c r="O647" s="211"/>
      <c r="P647" s="211"/>
      <c r="Q647" s="211"/>
      <c r="R647" s="211"/>
      <c r="S647" s="211"/>
      <c r="T647" s="212"/>
      <c r="AT647" s="213" t="s">
        <v>182</v>
      </c>
      <c r="AU647" s="213" t="s">
        <v>82</v>
      </c>
      <c r="AV647" s="11" t="s">
        <v>33</v>
      </c>
      <c r="AW647" s="11" t="s">
        <v>32</v>
      </c>
      <c r="AX647" s="11" t="s">
        <v>73</v>
      </c>
      <c r="AY647" s="213" t="s">
        <v>173</v>
      </c>
    </row>
    <row r="648" spans="2:51" s="11" customFormat="1" ht="11.25">
      <c r="B648" s="203"/>
      <c r="C648" s="204"/>
      <c r="D648" s="205" t="s">
        <v>182</v>
      </c>
      <c r="E648" s="206" t="s">
        <v>1</v>
      </c>
      <c r="F648" s="207" t="s">
        <v>861</v>
      </c>
      <c r="G648" s="204"/>
      <c r="H648" s="206" t="s">
        <v>1</v>
      </c>
      <c r="I648" s="208"/>
      <c r="J648" s="204"/>
      <c r="K648" s="204"/>
      <c r="L648" s="209"/>
      <c r="M648" s="210"/>
      <c r="N648" s="211"/>
      <c r="O648" s="211"/>
      <c r="P648" s="211"/>
      <c r="Q648" s="211"/>
      <c r="R648" s="211"/>
      <c r="S648" s="211"/>
      <c r="T648" s="212"/>
      <c r="AT648" s="213" t="s">
        <v>182</v>
      </c>
      <c r="AU648" s="213" t="s">
        <v>82</v>
      </c>
      <c r="AV648" s="11" t="s">
        <v>33</v>
      </c>
      <c r="AW648" s="11" t="s">
        <v>32</v>
      </c>
      <c r="AX648" s="11" t="s">
        <v>73</v>
      </c>
      <c r="AY648" s="213" t="s">
        <v>173</v>
      </c>
    </row>
    <row r="649" spans="2:51" s="12" customFormat="1" ht="11.25">
      <c r="B649" s="214"/>
      <c r="C649" s="215"/>
      <c r="D649" s="205" t="s">
        <v>182</v>
      </c>
      <c r="E649" s="216" t="s">
        <v>1</v>
      </c>
      <c r="F649" s="217" t="s">
        <v>872</v>
      </c>
      <c r="G649" s="215"/>
      <c r="H649" s="218">
        <v>6.54</v>
      </c>
      <c r="I649" s="219"/>
      <c r="J649" s="215"/>
      <c r="K649" s="215"/>
      <c r="L649" s="220"/>
      <c r="M649" s="221"/>
      <c r="N649" s="222"/>
      <c r="O649" s="222"/>
      <c r="P649" s="222"/>
      <c r="Q649" s="222"/>
      <c r="R649" s="222"/>
      <c r="S649" s="222"/>
      <c r="T649" s="223"/>
      <c r="AT649" s="224" t="s">
        <v>182</v>
      </c>
      <c r="AU649" s="224" t="s">
        <v>82</v>
      </c>
      <c r="AV649" s="12" t="s">
        <v>82</v>
      </c>
      <c r="AW649" s="12" t="s">
        <v>32</v>
      </c>
      <c r="AX649" s="12" t="s">
        <v>73</v>
      </c>
      <c r="AY649" s="224" t="s">
        <v>173</v>
      </c>
    </row>
    <row r="650" spans="2:51" s="12" customFormat="1" ht="11.25">
      <c r="B650" s="214"/>
      <c r="C650" s="215"/>
      <c r="D650" s="205" t="s">
        <v>182</v>
      </c>
      <c r="E650" s="216" t="s">
        <v>1</v>
      </c>
      <c r="F650" s="217" t="s">
        <v>873</v>
      </c>
      <c r="G650" s="215"/>
      <c r="H650" s="218">
        <v>12.6</v>
      </c>
      <c r="I650" s="219"/>
      <c r="J650" s="215"/>
      <c r="K650" s="215"/>
      <c r="L650" s="220"/>
      <c r="M650" s="221"/>
      <c r="N650" s="222"/>
      <c r="O650" s="222"/>
      <c r="P650" s="222"/>
      <c r="Q650" s="222"/>
      <c r="R650" s="222"/>
      <c r="S650" s="222"/>
      <c r="T650" s="223"/>
      <c r="AT650" s="224" t="s">
        <v>182</v>
      </c>
      <c r="AU650" s="224" t="s">
        <v>82</v>
      </c>
      <c r="AV650" s="12" t="s">
        <v>82</v>
      </c>
      <c r="AW650" s="12" t="s">
        <v>32</v>
      </c>
      <c r="AX650" s="12" t="s">
        <v>73</v>
      </c>
      <c r="AY650" s="224" t="s">
        <v>173</v>
      </c>
    </row>
    <row r="651" spans="2:51" s="12" customFormat="1" ht="11.25">
      <c r="B651" s="214"/>
      <c r="C651" s="215"/>
      <c r="D651" s="205" t="s">
        <v>182</v>
      </c>
      <c r="E651" s="216" t="s">
        <v>1</v>
      </c>
      <c r="F651" s="217" t="s">
        <v>874</v>
      </c>
      <c r="G651" s="215"/>
      <c r="H651" s="218">
        <v>6.649</v>
      </c>
      <c r="I651" s="219"/>
      <c r="J651" s="215"/>
      <c r="K651" s="215"/>
      <c r="L651" s="220"/>
      <c r="M651" s="221"/>
      <c r="N651" s="222"/>
      <c r="O651" s="222"/>
      <c r="P651" s="222"/>
      <c r="Q651" s="222"/>
      <c r="R651" s="222"/>
      <c r="S651" s="222"/>
      <c r="T651" s="223"/>
      <c r="AT651" s="224" t="s">
        <v>182</v>
      </c>
      <c r="AU651" s="224" t="s">
        <v>82</v>
      </c>
      <c r="AV651" s="12" t="s">
        <v>82</v>
      </c>
      <c r="AW651" s="12" t="s">
        <v>32</v>
      </c>
      <c r="AX651" s="12" t="s">
        <v>73</v>
      </c>
      <c r="AY651" s="224" t="s">
        <v>173</v>
      </c>
    </row>
    <row r="652" spans="2:51" s="12" customFormat="1" ht="11.25">
      <c r="B652" s="214"/>
      <c r="C652" s="215"/>
      <c r="D652" s="205" t="s">
        <v>182</v>
      </c>
      <c r="E652" s="216" t="s">
        <v>1</v>
      </c>
      <c r="F652" s="217" t="s">
        <v>875</v>
      </c>
      <c r="G652" s="215"/>
      <c r="H652" s="218">
        <v>12.81</v>
      </c>
      <c r="I652" s="219"/>
      <c r="J652" s="215"/>
      <c r="K652" s="215"/>
      <c r="L652" s="220"/>
      <c r="M652" s="221"/>
      <c r="N652" s="222"/>
      <c r="O652" s="222"/>
      <c r="P652" s="222"/>
      <c r="Q652" s="222"/>
      <c r="R652" s="222"/>
      <c r="S652" s="222"/>
      <c r="T652" s="223"/>
      <c r="AT652" s="224" t="s">
        <v>182</v>
      </c>
      <c r="AU652" s="224" t="s">
        <v>82</v>
      </c>
      <c r="AV652" s="12" t="s">
        <v>82</v>
      </c>
      <c r="AW652" s="12" t="s">
        <v>32</v>
      </c>
      <c r="AX652" s="12" t="s">
        <v>73</v>
      </c>
      <c r="AY652" s="224" t="s">
        <v>173</v>
      </c>
    </row>
    <row r="653" spans="2:51" s="11" customFormat="1" ht="11.25">
      <c r="B653" s="203"/>
      <c r="C653" s="204"/>
      <c r="D653" s="205" t="s">
        <v>182</v>
      </c>
      <c r="E653" s="206" t="s">
        <v>1</v>
      </c>
      <c r="F653" s="207" t="s">
        <v>866</v>
      </c>
      <c r="G653" s="204"/>
      <c r="H653" s="206" t="s">
        <v>1</v>
      </c>
      <c r="I653" s="208"/>
      <c r="J653" s="204"/>
      <c r="K653" s="204"/>
      <c r="L653" s="209"/>
      <c r="M653" s="210"/>
      <c r="N653" s="211"/>
      <c r="O653" s="211"/>
      <c r="P653" s="211"/>
      <c r="Q653" s="211"/>
      <c r="R653" s="211"/>
      <c r="S653" s="211"/>
      <c r="T653" s="212"/>
      <c r="AT653" s="213" t="s">
        <v>182</v>
      </c>
      <c r="AU653" s="213" t="s">
        <v>82</v>
      </c>
      <c r="AV653" s="11" t="s">
        <v>33</v>
      </c>
      <c r="AW653" s="11" t="s">
        <v>32</v>
      </c>
      <c r="AX653" s="11" t="s">
        <v>73</v>
      </c>
      <c r="AY653" s="213" t="s">
        <v>173</v>
      </c>
    </row>
    <row r="654" spans="2:51" s="12" customFormat="1" ht="11.25">
      <c r="B654" s="214"/>
      <c r="C654" s="215"/>
      <c r="D654" s="205" t="s">
        <v>182</v>
      </c>
      <c r="E654" s="216" t="s">
        <v>1</v>
      </c>
      <c r="F654" s="217" t="s">
        <v>876</v>
      </c>
      <c r="G654" s="215"/>
      <c r="H654" s="218">
        <v>5.07</v>
      </c>
      <c r="I654" s="219"/>
      <c r="J654" s="215"/>
      <c r="K654" s="215"/>
      <c r="L654" s="220"/>
      <c r="M654" s="221"/>
      <c r="N654" s="222"/>
      <c r="O654" s="222"/>
      <c r="P654" s="222"/>
      <c r="Q654" s="222"/>
      <c r="R654" s="222"/>
      <c r="S654" s="222"/>
      <c r="T654" s="223"/>
      <c r="AT654" s="224" t="s">
        <v>182</v>
      </c>
      <c r="AU654" s="224" t="s">
        <v>82</v>
      </c>
      <c r="AV654" s="12" t="s">
        <v>82</v>
      </c>
      <c r="AW654" s="12" t="s">
        <v>32</v>
      </c>
      <c r="AX654" s="12" t="s">
        <v>73</v>
      </c>
      <c r="AY654" s="224" t="s">
        <v>173</v>
      </c>
    </row>
    <row r="655" spans="2:51" s="13" customFormat="1" ht="11.25">
      <c r="B655" s="225"/>
      <c r="C655" s="226"/>
      <c r="D655" s="205" t="s">
        <v>182</v>
      </c>
      <c r="E655" s="227" t="s">
        <v>1</v>
      </c>
      <c r="F655" s="228" t="s">
        <v>187</v>
      </c>
      <c r="G655" s="226"/>
      <c r="H655" s="229">
        <v>166.309</v>
      </c>
      <c r="I655" s="230"/>
      <c r="J655" s="226"/>
      <c r="K655" s="226"/>
      <c r="L655" s="231"/>
      <c r="M655" s="232"/>
      <c r="N655" s="233"/>
      <c r="O655" s="233"/>
      <c r="P655" s="233"/>
      <c r="Q655" s="233"/>
      <c r="R655" s="233"/>
      <c r="S655" s="233"/>
      <c r="T655" s="234"/>
      <c r="AT655" s="235" t="s">
        <v>182</v>
      </c>
      <c r="AU655" s="235" t="s">
        <v>82</v>
      </c>
      <c r="AV655" s="13" t="s">
        <v>180</v>
      </c>
      <c r="AW655" s="13" t="s">
        <v>32</v>
      </c>
      <c r="AX655" s="13" t="s">
        <v>33</v>
      </c>
      <c r="AY655" s="235" t="s">
        <v>173</v>
      </c>
    </row>
    <row r="656" spans="2:65" s="1" customFormat="1" ht="16.5" customHeight="1">
      <c r="B656" s="34"/>
      <c r="C656" s="192" t="s">
        <v>877</v>
      </c>
      <c r="D656" s="192" t="s">
        <v>175</v>
      </c>
      <c r="E656" s="193" t="s">
        <v>878</v>
      </c>
      <c r="F656" s="194" t="s">
        <v>879</v>
      </c>
      <c r="G656" s="195" t="s">
        <v>270</v>
      </c>
      <c r="H656" s="196">
        <v>22.95</v>
      </c>
      <c r="I656" s="197"/>
      <c r="J656" s="198">
        <f>ROUND(I656*H656,2)</f>
        <v>0</v>
      </c>
      <c r="K656" s="194" t="s">
        <v>347</v>
      </c>
      <c r="L656" s="36"/>
      <c r="M656" s="199" t="s">
        <v>1</v>
      </c>
      <c r="N656" s="200" t="s">
        <v>44</v>
      </c>
      <c r="O656" s="60"/>
      <c r="P656" s="201">
        <f>O656*H656</f>
        <v>0</v>
      </c>
      <c r="Q656" s="201">
        <v>0</v>
      </c>
      <c r="R656" s="201">
        <f>Q656*H656</f>
        <v>0</v>
      </c>
      <c r="S656" s="201">
        <v>0.016</v>
      </c>
      <c r="T656" s="202">
        <f>S656*H656</f>
        <v>0.36719999999999997</v>
      </c>
      <c r="AR656" s="16" t="s">
        <v>263</v>
      </c>
      <c r="AT656" s="16" t="s">
        <v>175</v>
      </c>
      <c r="AU656" s="16" t="s">
        <v>82</v>
      </c>
      <c r="AY656" s="16" t="s">
        <v>173</v>
      </c>
      <c r="BE656" s="99">
        <f>IF(N656="základní",J656,0)</f>
        <v>0</v>
      </c>
      <c r="BF656" s="99">
        <f>IF(N656="snížená",J656,0)</f>
        <v>0</v>
      </c>
      <c r="BG656" s="99">
        <f>IF(N656="zákl. přenesená",J656,0)</f>
        <v>0</v>
      </c>
      <c r="BH656" s="99">
        <f>IF(N656="sníž. přenesená",J656,0)</f>
        <v>0</v>
      </c>
      <c r="BI656" s="99">
        <f>IF(N656="nulová",J656,0)</f>
        <v>0</v>
      </c>
      <c r="BJ656" s="16" t="s">
        <v>33</v>
      </c>
      <c r="BK656" s="99">
        <f>ROUND(I656*H656,2)</f>
        <v>0</v>
      </c>
      <c r="BL656" s="16" t="s">
        <v>263</v>
      </c>
      <c r="BM656" s="16" t="s">
        <v>880</v>
      </c>
    </row>
    <row r="657" spans="2:51" s="11" customFormat="1" ht="11.25">
      <c r="B657" s="203"/>
      <c r="C657" s="204"/>
      <c r="D657" s="205" t="s">
        <v>182</v>
      </c>
      <c r="E657" s="206" t="s">
        <v>1</v>
      </c>
      <c r="F657" s="207" t="s">
        <v>351</v>
      </c>
      <c r="G657" s="204"/>
      <c r="H657" s="206" t="s">
        <v>1</v>
      </c>
      <c r="I657" s="208"/>
      <c r="J657" s="204"/>
      <c r="K657" s="204"/>
      <c r="L657" s="209"/>
      <c r="M657" s="210"/>
      <c r="N657" s="211"/>
      <c r="O657" s="211"/>
      <c r="P657" s="211"/>
      <c r="Q657" s="211"/>
      <c r="R657" s="211"/>
      <c r="S657" s="211"/>
      <c r="T657" s="212"/>
      <c r="AT657" s="213" t="s">
        <v>182</v>
      </c>
      <c r="AU657" s="213" t="s">
        <v>82</v>
      </c>
      <c r="AV657" s="11" t="s">
        <v>33</v>
      </c>
      <c r="AW657" s="11" t="s">
        <v>32</v>
      </c>
      <c r="AX657" s="11" t="s">
        <v>73</v>
      </c>
      <c r="AY657" s="213" t="s">
        <v>173</v>
      </c>
    </row>
    <row r="658" spans="2:51" s="11" customFormat="1" ht="11.25">
      <c r="B658" s="203"/>
      <c r="C658" s="204"/>
      <c r="D658" s="205" t="s">
        <v>182</v>
      </c>
      <c r="E658" s="206" t="s">
        <v>1</v>
      </c>
      <c r="F658" s="207" t="s">
        <v>881</v>
      </c>
      <c r="G658" s="204"/>
      <c r="H658" s="206" t="s">
        <v>1</v>
      </c>
      <c r="I658" s="208"/>
      <c r="J658" s="204"/>
      <c r="K658" s="204"/>
      <c r="L658" s="209"/>
      <c r="M658" s="210"/>
      <c r="N658" s="211"/>
      <c r="O658" s="211"/>
      <c r="P658" s="211"/>
      <c r="Q658" s="211"/>
      <c r="R658" s="211"/>
      <c r="S658" s="211"/>
      <c r="T658" s="212"/>
      <c r="AT658" s="213" t="s">
        <v>182</v>
      </c>
      <c r="AU658" s="213" t="s">
        <v>82</v>
      </c>
      <c r="AV658" s="11" t="s">
        <v>33</v>
      </c>
      <c r="AW658" s="11" t="s">
        <v>32</v>
      </c>
      <c r="AX658" s="11" t="s">
        <v>73</v>
      </c>
      <c r="AY658" s="213" t="s">
        <v>173</v>
      </c>
    </row>
    <row r="659" spans="2:51" s="12" customFormat="1" ht="11.25">
      <c r="B659" s="214"/>
      <c r="C659" s="215"/>
      <c r="D659" s="205" t="s">
        <v>182</v>
      </c>
      <c r="E659" s="216" t="s">
        <v>1</v>
      </c>
      <c r="F659" s="217" t="s">
        <v>882</v>
      </c>
      <c r="G659" s="215"/>
      <c r="H659" s="218">
        <v>19.75</v>
      </c>
      <c r="I659" s="219"/>
      <c r="J659" s="215"/>
      <c r="K659" s="215"/>
      <c r="L659" s="220"/>
      <c r="M659" s="221"/>
      <c r="N659" s="222"/>
      <c r="O659" s="222"/>
      <c r="P659" s="222"/>
      <c r="Q659" s="222"/>
      <c r="R659" s="222"/>
      <c r="S659" s="222"/>
      <c r="T659" s="223"/>
      <c r="AT659" s="224" t="s">
        <v>182</v>
      </c>
      <c r="AU659" s="224" t="s">
        <v>82</v>
      </c>
      <c r="AV659" s="12" t="s">
        <v>82</v>
      </c>
      <c r="AW659" s="12" t="s">
        <v>32</v>
      </c>
      <c r="AX659" s="12" t="s">
        <v>73</v>
      </c>
      <c r="AY659" s="224" t="s">
        <v>173</v>
      </c>
    </row>
    <row r="660" spans="2:51" s="11" customFormat="1" ht="11.25">
      <c r="B660" s="203"/>
      <c r="C660" s="204"/>
      <c r="D660" s="205" t="s">
        <v>182</v>
      </c>
      <c r="E660" s="206" t="s">
        <v>1</v>
      </c>
      <c r="F660" s="207" t="s">
        <v>883</v>
      </c>
      <c r="G660" s="204"/>
      <c r="H660" s="206" t="s">
        <v>1</v>
      </c>
      <c r="I660" s="208"/>
      <c r="J660" s="204"/>
      <c r="K660" s="204"/>
      <c r="L660" s="209"/>
      <c r="M660" s="210"/>
      <c r="N660" s="211"/>
      <c r="O660" s="211"/>
      <c r="P660" s="211"/>
      <c r="Q660" s="211"/>
      <c r="R660" s="211"/>
      <c r="S660" s="211"/>
      <c r="T660" s="212"/>
      <c r="AT660" s="213" t="s">
        <v>182</v>
      </c>
      <c r="AU660" s="213" t="s">
        <v>82</v>
      </c>
      <c r="AV660" s="11" t="s">
        <v>33</v>
      </c>
      <c r="AW660" s="11" t="s">
        <v>32</v>
      </c>
      <c r="AX660" s="11" t="s">
        <v>73</v>
      </c>
      <c r="AY660" s="213" t="s">
        <v>173</v>
      </c>
    </row>
    <row r="661" spans="2:51" s="12" customFormat="1" ht="11.25">
      <c r="B661" s="214"/>
      <c r="C661" s="215"/>
      <c r="D661" s="205" t="s">
        <v>182</v>
      </c>
      <c r="E661" s="216" t="s">
        <v>1</v>
      </c>
      <c r="F661" s="217" t="s">
        <v>884</v>
      </c>
      <c r="G661" s="215"/>
      <c r="H661" s="218">
        <v>3.2</v>
      </c>
      <c r="I661" s="219"/>
      <c r="J661" s="215"/>
      <c r="K661" s="215"/>
      <c r="L661" s="220"/>
      <c r="M661" s="221"/>
      <c r="N661" s="222"/>
      <c r="O661" s="222"/>
      <c r="P661" s="222"/>
      <c r="Q661" s="222"/>
      <c r="R661" s="222"/>
      <c r="S661" s="222"/>
      <c r="T661" s="223"/>
      <c r="AT661" s="224" t="s">
        <v>182</v>
      </c>
      <c r="AU661" s="224" t="s">
        <v>82</v>
      </c>
      <c r="AV661" s="12" t="s">
        <v>82</v>
      </c>
      <c r="AW661" s="12" t="s">
        <v>32</v>
      </c>
      <c r="AX661" s="12" t="s">
        <v>73</v>
      </c>
      <c r="AY661" s="224" t="s">
        <v>173</v>
      </c>
    </row>
    <row r="662" spans="2:51" s="13" customFormat="1" ht="11.25">
      <c r="B662" s="225"/>
      <c r="C662" s="226"/>
      <c r="D662" s="205" t="s">
        <v>182</v>
      </c>
      <c r="E662" s="227" t="s">
        <v>1</v>
      </c>
      <c r="F662" s="228" t="s">
        <v>187</v>
      </c>
      <c r="G662" s="226"/>
      <c r="H662" s="229">
        <v>22.95</v>
      </c>
      <c r="I662" s="230"/>
      <c r="J662" s="226"/>
      <c r="K662" s="226"/>
      <c r="L662" s="231"/>
      <c r="M662" s="232"/>
      <c r="N662" s="233"/>
      <c r="O662" s="233"/>
      <c r="P662" s="233"/>
      <c r="Q662" s="233"/>
      <c r="R662" s="233"/>
      <c r="S662" s="233"/>
      <c r="T662" s="234"/>
      <c r="AT662" s="235" t="s">
        <v>182</v>
      </c>
      <c r="AU662" s="235" t="s">
        <v>82</v>
      </c>
      <c r="AV662" s="13" t="s">
        <v>180</v>
      </c>
      <c r="AW662" s="13" t="s">
        <v>32</v>
      </c>
      <c r="AX662" s="13" t="s">
        <v>33</v>
      </c>
      <c r="AY662" s="235" t="s">
        <v>173</v>
      </c>
    </row>
    <row r="663" spans="2:65" s="1" customFormat="1" ht="16.5" customHeight="1">
      <c r="B663" s="34"/>
      <c r="C663" s="192" t="s">
        <v>885</v>
      </c>
      <c r="D663" s="192" t="s">
        <v>175</v>
      </c>
      <c r="E663" s="193" t="s">
        <v>886</v>
      </c>
      <c r="F663" s="194" t="s">
        <v>887</v>
      </c>
      <c r="G663" s="195" t="s">
        <v>270</v>
      </c>
      <c r="H663" s="196">
        <v>9</v>
      </c>
      <c r="I663" s="197"/>
      <c r="J663" s="198">
        <f>ROUND(I663*H663,2)</f>
        <v>0</v>
      </c>
      <c r="K663" s="194" t="s">
        <v>347</v>
      </c>
      <c r="L663" s="36"/>
      <c r="M663" s="199" t="s">
        <v>1</v>
      </c>
      <c r="N663" s="200" t="s">
        <v>44</v>
      </c>
      <c r="O663" s="60"/>
      <c r="P663" s="201">
        <f>O663*H663</f>
        <v>0</v>
      </c>
      <c r="Q663" s="201">
        <v>0</v>
      </c>
      <c r="R663" s="201">
        <f>Q663*H663</f>
        <v>0</v>
      </c>
      <c r="S663" s="201">
        <v>0.0023</v>
      </c>
      <c r="T663" s="202">
        <f>S663*H663</f>
        <v>0.0207</v>
      </c>
      <c r="AR663" s="16" t="s">
        <v>263</v>
      </c>
      <c r="AT663" s="16" t="s">
        <v>175</v>
      </c>
      <c r="AU663" s="16" t="s">
        <v>82</v>
      </c>
      <c r="AY663" s="16" t="s">
        <v>173</v>
      </c>
      <c r="BE663" s="99">
        <f>IF(N663="základní",J663,0)</f>
        <v>0</v>
      </c>
      <c r="BF663" s="99">
        <f>IF(N663="snížená",J663,0)</f>
        <v>0</v>
      </c>
      <c r="BG663" s="99">
        <f>IF(N663="zákl. přenesená",J663,0)</f>
        <v>0</v>
      </c>
      <c r="BH663" s="99">
        <f>IF(N663="sníž. přenesená",J663,0)</f>
        <v>0</v>
      </c>
      <c r="BI663" s="99">
        <f>IF(N663="nulová",J663,0)</f>
        <v>0</v>
      </c>
      <c r="BJ663" s="16" t="s">
        <v>33</v>
      </c>
      <c r="BK663" s="99">
        <f>ROUND(I663*H663,2)</f>
        <v>0</v>
      </c>
      <c r="BL663" s="16" t="s">
        <v>263</v>
      </c>
      <c r="BM663" s="16" t="s">
        <v>888</v>
      </c>
    </row>
    <row r="664" spans="2:51" s="11" customFormat="1" ht="11.25">
      <c r="B664" s="203"/>
      <c r="C664" s="204"/>
      <c r="D664" s="205" t="s">
        <v>182</v>
      </c>
      <c r="E664" s="206" t="s">
        <v>1</v>
      </c>
      <c r="F664" s="207" t="s">
        <v>351</v>
      </c>
      <c r="G664" s="204"/>
      <c r="H664" s="206" t="s">
        <v>1</v>
      </c>
      <c r="I664" s="208"/>
      <c r="J664" s="204"/>
      <c r="K664" s="204"/>
      <c r="L664" s="209"/>
      <c r="M664" s="210"/>
      <c r="N664" s="211"/>
      <c r="O664" s="211"/>
      <c r="P664" s="211"/>
      <c r="Q664" s="211"/>
      <c r="R664" s="211"/>
      <c r="S664" s="211"/>
      <c r="T664" s="212"/>
      <c r="AT664" s="213" t="s">
        <v>182</v>
      </c>
      <c r="AU664" s="213" t="s">
        <v>82</v>
      </c>
      <c r="AV664" s="11" t="s">
        <v>33</v>
      </c>
      <c r="AW664" s="11" t="s">
        <v>32</v>
      </c>
      <c r="AX664" s="11" t="s">
        <v>73</v>
      </c>
      <c r="AY664" s="213" t="s">
        <v>173</v>
      </c>
    </row>
    <row r="665" spans="2:51" s="12" customFormat="1" ht="11.25">
      <c r="B665" s="214"/>
      <c r="C665" s="215"/>
      <c r="D665" s="205" t="s">
        <v>182</v>
      </c>
      <c r="E665" s="216" t="s">
        <v>1</v>
      </c>
      <c r="F665" s="217" t="s">
        <v>889</v>
      </c>
      <c r="G665" s="215"/>
      <c r="H665" s="218">
        <v>9</v>
      </c>
      <c r="I665" s="219"/>
      <c r="J665" s="215"/>
      <c r="K665" s="215"/>
      <c r="L665" s="220"/>
      <c r="M665" s="221"/>
      <c r="N665" s="222"/>
      <c r="O665" s="222"/>
      <c r="P665" s="222"/>
      <c r="Q665" s="222"/>
      <c r="R665" s="222"/>
      <c r="S665" s="222"/>
      <c r="T665" s="223"/>
      <c r="AT665" s="224" t="s">
        <v>182</v>
      </c>
      <c r="AU665" s="224" t="s">
        <v>82</v>
      </c>
      <c r="AV665" s="12" t="s">
        <v>82</v>
      </c>
      <c r="AW665" s="12" t="s">
        <v>32</v>
      </c>
      <c r="AX665" s="12" t="s">
        <v>33</v>
      </c>
      <c r="AY665" s="224" t="s">
        <v>173</v>
      </c>
    </row>
    <row r="666" spans="2:65" s="1" customFormat="1" ht="16.5" customHeight="1">
      <c r="B666" s="34"/>
      <c r="C666" s="192" t="s">
        <v>890</v>
      </c>
      <c r="D666" s="192" t="s">
        <v>175</v>
      </c>
      <c r="E666" s="193" t="s">
        <v>891</v>
      </c>
      <c r="F666" s="194" t="s">
        <v>892</v>
      </c>
      <c r="G666" s="195" t="s">
        <v>239</v>
      </c>
      <c r="H666" s="196">
        <v>150.91</v>
      </c>
      <c r="I666" s="197"/>
      <c r="J666" s="198">
        <f>ROUND(I666*H666,2)</f>
        <v>0</v>
      </c>
      <c r="K666" s="194" t="s">
        <v>347</v>
      </c>
      <c r="L666" s="36"/>
      <c r="M666" s="199" t="s">
        <v>1</v>
      </c>
      <c r="N666" s="200" t="s">
        <v>44</v>
      </c>
      <c r="O666" s="60"/>
      <c r="P666" s="201">
        <f>O666*H666</f>
        <v>0</v>
      </c>
      <c r="Q666" s="201">
        <v>0</v>
      </c>
      <c r="R666" s="201">
        <f>Q666*H666</f>
        <v>0</v>
      </c>
      <c r="S666" s="201">
        <v>0.0025</v>
      </c>
      <c r="T666" s="202">
        <f>S666*H666</f>
        <v>0.377275</v>
      </c>
      <c r="AR666" s="16" t="s">
        <v>180</v>
      </c>
      <c r="AT666" s="16" t="s">
        <v>175</v>
      </c>
      <c r="AU666" s="16" t="s">
        <v>82</v>
      </c>
      <c r="AY666" s="16" t="s">
        <v>173</v>
      </c>
      <c r="BE666" s="99">
        <f>IF(N666="základní",J666,0)</f>
        <v>0</v>
      </c>
      <c r="BF666" s="99">
        <f>IF(N666="snížená",J666,0)</f>
        <v>0</v>
      </c>
      <c r="BG666" s="99">
        <f>IF(N666="zákl. přenesená",J666,0)</f>
        <v>0</v>
      </c>
      <c r="BH666" s="99">
        <f>IF(N666="sníž. přenesená",J666,0)</f>
        <v>0</v>
      </c>
      <c r="BI666" s="99">
        <f>IF(N666="nulová",J666,0)</f>
        <v>0</v>
      </c>
      <c r="BJ666" s="16" t="s">
        <v>33</v>
      </c>
      <c r="BK666" s="99">
        <f>ROUND(I666*H666,2)</f>
        <v>0</v>
      </c>
      <c r="BL666" s="16" t="s">
        <v>180</v>
      </c>
      <c r="BM666" s="16" t="s">
        <v>893</v>
      </c>
    </row>
    <row r="667" spans="2:51" s="11" customFormat="1" ht="11.25">
      <c r="B667" s="203"/>
      <c r="C667" s="204"/>
      <c r="D667" s="205" t="s">
        <v>182</v>
      </c>
      <c r="E667" s="206" t="s">
        <v>1</v>
      </c>
      <c r="F667" s="207" t="s">
        <v>414</v>
      </c>
      <c r="G667" s="204"/>
      <c r="H667" s="206" t="s">
        <v>1</v>
      </c>
      <c r="I667" s="208"/>
      <c r="J667" s="204"/>
      <c r="K667" s="204"/>
      <c r="L667" s="209"/>
      <c r="M667" s="210"/>
      <c r="N667" s="211"/>
      <c r="O667" s="211"/>
      <c r="P667" s="211"/>
      <c r="Q667" s="211"/>
      <c r="R667" s="211"/>
      <c r="S667" s="211"/>
      <c r="T667" s="212"/>
      <c r="AT667" s="213" t="s">
        <v>182</v>
      </c>
      <c r="AU667" s="213" t="s">
        <v>82</v>
      </c>
      <c r="AV667" s="11" t="s">
        <v>33</v>
      </c>
      <c r="AW667" s="11" t="s">
        <v>32</v>
      </c>
      <c r="AX667" s="11" t="s">
        <v>73</v>
      </c>
      <c r="AY667" s="213" t="s">
        <v>173</v>
      </c>
    </row>
    <row r="668" spans="2:51" s="11" customFormat="1" ht="11.25">
      <c r="B668" s="203"/>
      <c r="C668" s="204"/>
      <c r="D668" s="205" t="s">
        <v>182</v>
      </c>
      <c r="E668" s="206" t="s">
        <v>1</v>
      </c>
      <c r="F668" s="207" t="s">
        <v>894</v>
      </c>
      <c r="G668" s="204"/>
      <c r="H668" s="206" t="s">
        <v>1</v>
      </c>
      <c r="I668" s="208"/>
      <c r="J668" s="204"/>
      <c r="K668" s="204"/>
      <c r="L668" s="209"/>
      <c r="M668" s="210"/>
      <c r="N668" s="211"/>
      <c r="O668" s="211"/>
      <c r="P668" s="211"/>
      <c r="Q668" s="211"/>
      <c r="R668" s="211"/>
      <c r="S668" s="211"/>
      <c r="T668" s="212"/>
      <c r="AT668" s="213" t="s">
        <v>182</v>
      </c>
      <c r="AU668" s="213" t="s">
        <v>82</v>
      </c>
      <c r="AV668" s="11" t="s">
        <v>33</v>
      </c>
      <c r="AW668" s="11" t="s">
        <v>32</v>
      </c>
      <c r="AX668" s="11" t="s">
        <v>73</v>
      </c>
      <c r="AY668" s="213" t="s">
        <v>173</v>
      </c>
    </row>
    <row r="669" spans="2:51" s="12" customFormat="1" ht="11.25">
      <c r="B669" s="214"/>
      <c r="C669" s="215"/>
      <c r="D669" s="205" t="s">
        <v>182</v>
      </c>
      <c r="E669" s="216" t="s">
        <v>1</v>
      </c>
      <c r="F669" s="217" t="s">
        <v>895</v>
      </c>
      <c r="G669" s="215"/>
      <c r="H669" s="218">
        <v>150.91</v>
      </c>
      <c r="I669" s="219"/>
      <c r="J669" s="215"/>
      <c r="K669" s="215"/>
      <c r="L669" s="220"/>
      <c r="M669" s="221"/>
      <c r="N669" s="222"/>
      <c r="O669" s="222"/>
      <c r="P669" s="222"/>
      <c r="Q669" s="222"/>
      <c r="R669" s="222"/>
      <c r="S669" s="222"/>
      <c r="T669" s="223"/>
      <c r="AT669" s="224" t="s">
        <v>182</v>
      </c>
      <c r="AU669" s="224" t="s">
        <v>82</v>
      </c>
      <c r="AV669" s="12" t="s">
        <v>82</v>
      </c>
      <c r="AW669" s="12" t="s">
        <v>32</v>
      </c>
      <c r="AX669" s="12" t="s">
        <v>33</v>
      </c>
      <c r="AY669" s="224" t="s">
        <v>173</v>
      </c>
    </row>
    <row r="670" spans="2:65" s="1" customFormat="1" ht="16.5" customHeight="1">
      <c r="B670" s="34"/>
      <c r="C670" s="192" t="s">
        <v>896</v>
      </c>
      <c r="D670" s="192" t="s">
        <v>175</v>
      </c>
      <c r="E670" s="193" t="s">
        <v>897</v>
      </c>
      <c r="F670" s="194" t="s">
        <v>898</v>
      </c>
      <c r="G670" s="195" t="s">
        <v>239</v>
      </c>
      <c r="H670" s="196">
        <v>3.276</v>
      </c>
      <c r="I670" s="197"/>
      <c r="J670" s="198">
        <f>ROUND(I670*H670,2)</f>
        <v>0</v>
      </c>
      <c r="K670" s="194" t="s">
        <v>347</v>
      </c>
      <c r="L670" s="36"/>
      <c r="M670" s="199" t="s">
        <v>1</v>
      </c>
      <c r="N670" s="200" t="s">
        <v>44</v>
      </c>
      <c r="O670" s="60"/>
      <c r="P670" s="201">
        <f>O670*H670</f>
        <v>0</v>
      </c>
      <c r="Q670" s="201">
        <v>0</v>
      </c>
      <c r="R670" s="201">
        <f>Q670*H670</f>
        <v>0</v>
      </c>
      <c r="S670" s="201">
        <v>0.183</v>
      </c>
      <c r="T670" s="202">
        <f>S670*H670</f>
        <v>0.5995079999999999</v>
      </c>
      <c r="AR670" s="16" t="s">
        <v>180</v>
      </c>
      <c r="AT670" s="16" t="s">
        <v>175</v>
      </c>
      <c r="AU670" s="16" t="s">
        <v>82</v>
      </c>
      <c r="AY670" s="16" t="s">
        <v>173</v>
      </c>
      <c r="BE670" s="99">
        <f>IF(N670="základní",J670,0)</f>
        <v>0</v>
      </c>
      <c r="BF670" s="99">
        <f>IF(N670="snížená",J670,0)</f>
        <v>0</v>
      </c>
      <c r="BG670" s="99">
        <f>IF(N670="zákl. přenesená",J670,0)</f>
        <v>0</v>
      </c>
      <c r="BH670" s="99">
        <f>IF(N670="sníž. přenesená",J670,0)</f>
        <v>0</v>
      </c>
      <c r="BI670" s="99">
        <f>IF(N670="nulová",J670,0)</f>
        <v>0</v>
      </c>
      <c r="BJ670" s="16" t="s">
        <v>33</v>
      </c>
      <c r="BK670" s="99">
        <f>ROUND(I670*H670,2)</f>
        <v>0</v>
      </c>
      <c r="BL670" s="16" t="s">
        <v>180</v>
      </c>
      <c r="BM670" s="16" t="s">
        <v>899</v>
      </c>
    </row>
    <row r="671" spans="2:51" s="11" customFormat="1" ht="11.25">
      <c r="B671" s="203"/>
      <c r="C671" s="204"/>
      <c r="D671" s="205" t="s">
        <v>182</v>
      </c>
      <c r="E671" s="206" t="s">
        <v>1</v>
      </c>
      <c r="F671" s="207" t="s">
        <v>900</v>
      </c>
      <c r="G671" s="204"/>
      <c r="H671" s="206" t="s">
        <v>1</v>
      </c>
      <c r="I671" s="208"/>
      <c r="J671" s="204"/>
      <c r="K671" s="204"/>
      <c r="L671" s="209"/>
      <c r="M671" s="210"/>
      <c r="N671" s="211"/>
      <c r="O671" s="211"/>
      <c r="P671" s="211"/>
      <c r="Q671" s="211"/>
      <c r="R671" s="211"/>
      <c r="S671" s="211"/>
      <c r="T671" s="212"/>
      <c r="AT671" s="213" t="s">
        <v>182</v>
      </c>
      <c r="AU671" s="213" t="s">
        <v>82</v>
      </c>
      <c r="AV671" s="11" t="s">
        <v>33</v>
      </c>
      <c r="AW671" s="11" t="s">
        <v>32</v>
      </c>
      <c r="AX671" s="11" t="s">
        <v>73</v>
      </c>
      <c r="AY671" s="213" t="s">
        <v>173</v>
      </c>
    </row>
    <row r="672" spans="2:51" s="11" customFormat="1" ht="11.25">
      <c r="B672" s="203"/>
      <c r="C672" s="204"/>
      <c r="D672" s="205" t="s">
        <v>182</v>
      </c>
      <c r="E672" s="206" t="s">
        <v>1</v>
      </c>
      <c r="F672" s="207" t="s">
        <v>369</v>
      </c>
      <c r="G672" s="204"/>
      <c r="H672" s="206" t="s">
        <v>1</v>
      </c>
      <c r="I672" s="208"/>
      <c r="J672" s="204"/>
      <c r="K672" s="204"/>
      <c r="L672" s="209"/>
      <c r="M672" s="210"/>
      <c r="N672" s="211"/>
      <c r="O672" s="211"/>
      <c r="P672" s="211"/>
      <c r="Q672" s="211"/>
      <c r="R672" s="211"/>
      <c r="S672" s="211"/>
      <c r="T672" s="212"/>
      <c r="AT672" s="213" t="s">
        <v>182</v>
      </c>
      <c r="AU672" s="213" t="s">
        <v>82</v>
      </c>
      <c r="AV672" s="11" t="s">
        <v>33</v>
      </c>
      <c r="AW672" s="11" t="s">
        <v>32</v>
      </c>
      <c r="AX672" s="11" t="s">
        <v>73</v>
      </c>
      <c r="AY672" s="213" t="s">
        <v>173</v>
      </c>
    </row>
    <row r="673" spans="2:51" s="12" customFormat="1" ht="11.25">
      <c r="B673" s="214"/>
      <c r="C673" s="215"/>
      <c r="D673" s="205" t="s">
        <v>182</v>
      </c>
      <c r="E673" s="216" t="s">
        <v>1</v>
      </c>
      <c r="F673" s="217" t="s">
        <v>901</v>
      </c>
      <c r="G673" s="215"/>
      <c r="H673" s="218">
        <v>0.72</v>
      </c>
      <c r="I673" s="219"/>
      <c r="J673" s="215"/>
      <c r="K673" s="215"/>
      <c r="L673" s="220"/>
      <c r="M673" s="221"/>
      <c r="N673" s="222"/>
      <c r="O673" s="222"/>
      <c r="P673" s="222"/>
      <c r="Q673" s="222"/>
      <c r="R673" s="222"/>
      <c r="S673" s="222"/>
      <c r="T673" s="223"/>
      <c r="AT673" s="224" t="s">
        <v>182</v>
      </c>
      <c r="AU673" s="224" t="s">
        <v>82</v>
      </c>
      <c r="AV673" s="12" t="s">
        <v>82</v>
      </c>
      <c r="AW673" s="12" t="s">
        <v>32</v>
      </c>
      <c r="AX673" s="12" t="s">
        <v>73</v>
      </c>
      <c r="AY673" s="224" t="s">
        <v>173</v>
      </c>
    </row>
    <row r="674" spans="2:51" s="12" customFormat="1" ht="11.25">
      <c r="B674" s="214"/>
      <c r="C674" s="215"/>
      <c r="D674" s="205" t="s">
        <v>182</v>
      </c>
      <c r="E674" s="216" t="s">
        <v>1</v>
      </c>
      <c r="F674" s="217" t="s">
        <v>902</v>
      </c>
      <c r="G674" s="215"/>
      <c r="H674" s="218">
        <v>0.6</v>
      </c>
      <c r="I674" s="219"/>
      <c r="J674" s="215"/>
      <c r="K674" s="215"/>
      <c r="L674" s="220"/>
      <c r="M674" s="221"/>
      <c r="N674" s="222"/>
      <c r="O674" s="222"/>
      <c r="P674" s="222"/>
      <c r="Q674" s="222"/>
      <c r="R674" s="222"/>
      <c r="S674" s="222"/>
      <c r="T674" s="223"/>
      <c r="AT674" s="224" t="s">
        <v>182</v>
      </c>
      <c r="AU674" s="224" t="s">
        <v>82</v>
      </c>
      <c r="AV674" s="12" t="s">
        <v>82</v>
      </c>
      <c r="AW674" s="12" t="s">
        <v>32</v>
      </c>
      <c r="AX674" s="12" t="s">
        <v>73</v>
      </c>
      <c r="AY674" s="224" t="s">
        <v>173</v>
      </c>
    </row>
    <row r="675" spans="2:51" s="11" customFormat="1" ht="11.25">
      <c r="B675" s="203"/>
      <c r="C675" s="204"/>
      <c r="D675" s="205" t="s">
        <v>182</v>
      </c>
      <c r="E675" s="206" t="s">
        <v>1</v>
      </c>
      <c r="F675" s="207" t="s">
        <v>414</v>
      </c>
      <c r="G675" s="204"/>
      <c r="H675" s="206" t="s">
        <v>1</v>
      </c>
      <c r="I675" s="208"/>
      <c r="J675" s="204"/>
      <c r="K675" s="204"/>
      <c r="L675" s="209"/>
      <c r="M675" s="210"/>
      <c r="N675" s="211"/>
      <c r="O675" s="211"/>
      <c r="P675" s="211"/>
      <c r="Q675" s="211"/>
      <c r="R675" s="211"/>
      <c r="S675" s="211"/>
      <c r="T675" s="212"/>
      <c r="AT675" s="213" t="s">
        <v>182</v>
      </c>
      <c r="AU675" s="213" t="s">
        <v>82</v>
      </c>
      <c r="AV675" s="11" t="s">
        <v>33</v>
      </c>
      <c r="AW675" s="11" t="s">
        <v>32</v>
      </c>
      <c r="AX675" s="11" t="s">
        <v>73</v>
      </c>
      <c r="AY675" s="213" t="s">
        <v>173</v>
      </c>
    </row>
    <row r="676" spans="2:51" s="12" customFormat="1" ht="11.25">
      <c r="B676" s="214"/>
      <c r="C676" s="215"/>
      <c r="D676" s="205" t="s">
        <v>182</v>
      </c>
      <c r="E676" s="216" t="s">
        <v>1</v>
      </c>
      <c r="F676" s="217" t="s">
        <v>903</v>
      </c>
      <c r="G676" s="215"/>
      <c r="H676" s="218">
        <v>1.956</v>
      </c>
      <c r="I676" s="219"/>
      <c r="J676" s="215"/>
      <c r="K676" s="215"/>
      <c r="L676" s="220"/>
      <c r="M676" s="221"/>
      <c r="N676" s="222"/>
      <c r="O676" s="222"/>
      <c r="P676" s="222"/>
      <c r="Q676" s="222"/>
      <c r="R676" s="222"/>
      <c r="S676" s="222"/>
      <c r="T676" s="223"/>
      <c r="AT676" s="224" t="s">
        <v>182</v>
      </c>
      <c r="AU676" s="224" t="s">
        <v>82</v>
      </c>
      <c r="AV676" s="12" t="s">
        <v>82</v>
      </c>
      <c r="AW676" s="12" t="s">
        <v>32</v>
      </c>
      <c r="AX676" s="12" t="s">
        <v>73</v>
      </c>
      <c r="AY676" s="224" t="s">
        <v>173</v>
      </c>
    </row>
    <row r="677" spans="2:51" s="13" customFormat="1" ht="11.25">
      <c r="B677" s="225"/>
      <c r="C677" s="226"/>
      <c r="D677" s="205" t="s">
        <v>182</v>
      </c>
      <c r="E677" s="227" t="s">
        <v>1</v>
      </c>
      <c r="F677" s="228" t="s">
        <v>187</v>
      </c>
      <c r="G677" s="226"/>
      <c r="H677" s="229">
        <v>3.276</v>
      </c>
      <c r="I677" s="230"/>
      <c r="J677" s="226"/>
      <c r="K677" s="226"/>
      <c r="L677" s="231"/>
      <c r="M677" s="232"/>
      <c r="N677" s="233"/>
      <c r="O677" s="233"/>
      <c r="P677" s="233"/>
      <c r="Q677" s="233"/>
      <c r="R677" s="233"/>
      <c r="S677" s="233"/>
      <c r="T677" s="234"/>
      <c r="AT677" s="235" t="s">
        <v>182</v>
      </c>
      <c r="AU677" s="235" t="s">
        <v>82</v>
      </c>
      <c r="AV677" s="13" t="s">
        <v>180</v>
      </c>
      <c r="AW677" s="13" t="s">
        <v>32</v>
      </c>
      <c r="AX677" s="13" t="s">
        <v>33</v>
      </c>
      <c r="AY677" s="235" t="s">
        <v>173</v>
      </c>
    </row>
    <row r="678" spans="2:65" s="1" customFormat="1" ht="16.5" customHeight="1">
      <c r="B678" s="34"/>
      <c r="C678" s="192" t="s">
        <v>904</v>
      </c>
      <c r="D678" s="192" t="s">
        <v>175</v>
      </c>
      <c r="E678" s="193" t="s">
        <v>905</v>
      </c>
      <c r="F678" s="194" t="s">
        <v>906</v>
      </c>
      <c r="G678" s="195" t="s">
        <v>239</v>
      </c>
      <c r="H678" s="196">
        <v>0.72</v>
      </c>
      <c r="I678" s="197"/>
      <c r="J678" s="198">
        <f>ROUND(I678*H678,2)</f>
        <v>0</v>
      </c>
      <c r="K678" s="194" t="s">
        <v>347</v>
      </c>
      <c r="L678" s="36"/>
      <c r="M678" s="199" t="s">
        <v>1</v>
      </c>
      <c r="N678" s="200" t="s">
        <v>44</v>
      </c>
      <c r="O678" s="60"/>
      <c r="P678" s="201">
        <f>O678*H678</f>
        <v>0</v>
      </c>
      <c r="Q678" s="201">
        <v>0</v>
      </c>
      <c r="R678" s="201">
        <f>Q678*H678</f>
        <v>0</v>
      </c>
      <c r="S678" s="201">
        <v>0.041</v>
      </c>
      <c r="T678" s="202">
        <f>S678*H678</f>
        <v>0.02952</v>
      </c>
      <c r="AR678" s="16" t="s">
        <v>180</v>
      </c>
      <c r="AT678" s="16" t="s">
        <v>175</v>
      </c>
      <c r="AU678" s="16" t="s">
        <v>82</v>
      </c>
      <c r="AY678" s="16" t="s">
        <v>173</v>
      </c>
      <c r="BE678" s="99">
        <f>IF(N678="základní",J678,0)</f>
        <v>0</v>
      </c>
      <c r="BF678" s="99">
        <f>IF(N678="snížená",J678,0)</f>
        <v>0</v>
      </c>
      <c r="BG678" s="99">
        <f>IF(N678="zákl. přenesená",J678,0)</f>
        <v>0</v>
      </c>
      <c r="BH678" s="99">
        <f>IF(N678="sníž. přenesená",J678,0)</f>
        <v>0</v>
      </c>
      <c r="BI678" s="99">
        <f>IF(N678="nulová",J678,0)</f>
        <v>0</v>
      </c>
      <c r="BJ678" s="16" t="s">
        <v>33</v>
      </c>
      <c r="BK678" s="99">
        <f>ROUND(I678*H678,2)</f>
        <v>0</v>
      </c>
      <c r="BL678" s="16" t="s">
        <v>180</v>
      </c>
      <c r="BM678" s="16" t="s">
        <v>907</v>
      </c>
    </row>
    <row r="679" spans="2:51" s="12" customFormat="1" ht="11.25">
      <c r="B679" s="214"/>
      <c r="C679" s="215"/>
      <c r="D679" s="205" t="s">
        <v>182</v>
      </c>
      <c r="E679" s="216" t="s">
        <v>1</v>
      </c>
      <c r="F679" s="217" t="s">
        <v>908</v>
      </c>
      <c r="G679" s="215"/>
      <c r="H679" s="218">
        <v>0.72</v>
      </c>
      <c r="I679" s="219"/>
      <c r="J679" s="215"/>
      <c r="K679" s="215"/>
      <c r="L679" s="220"/>
      <c r="M679" s="221"/>
      <c r="N679" s="222"/>
      <c r="O679" s="222"/>
      <c r="P679" s="222"/>
      <c r="Q679" s="222"/>
      <c r="R679" s="222"/>
      <c r="S679" s="222"/>
      <c r="T679" s="223"/>
      <c r="AT679" s="224" t="s">
        <v>182</v>
      </c>
      <c r="AU679" s="224" t="s">
        <v>82</v>
      </c>
      <c r="AV679" s="12" t="s">
        <v>82</v>
      </c>
      <c r="AW679" s="12" t="s">
        <v>32</v>
      </c>
      <c r="AX679" s="12" t="s">
        <v>33</v>
      </c>
      <c r="AY679" s="224" t="s">
        <v>173</v>
      </c>
    </row>
    <row r="680" spans="2:65" s="1" customFormat="1" ht="16.5" customHeight="1">
      <c r="B680" s="34"/>
      <c r="C680" s="192" t="s">
        <v>909</v>
      </c>
      <c r="D680" s="192" t="s">
        <v>175</v>
      </c>
      <c r="E680" s="193" t="s">
        <v>910</v>
      </c>
      <c r="F680" s="194" t="s">
        <v>911</v>
      </c>
      <c r="G680" s="195" t="s">
        <v>239</v>
      </c>
      <c r="H680" s="196">
        <v>9.6</v>
      </c>
      <c r="I680" s="197"/>
      <c r="J680" s="198">
        <f>ROUND(I680*H680,2)</f>
        <v>0</v>
      </c>
      <c r="K680" s="194" t="s">
        <v>347</v>
      </c>
      <c r="L680" s="36"/>
      <c r="M680" s="199" t="s">
        <v>1</v>
      </c>
      <c r="N680" s="200" t="s">
        <v>44</v>
      </c>
      <c r="O680" s="60"/>
      <c r="P680" s="201">
        <f>O680*H680</f>
        <v>0</v>
      </c>
      <c r="Q680" s="201">
        <v>0</v>
      </c>
      <c r="R680" s="201">
        <f>Q680*H680</f>
        <v>0</v>
      </c>
      <c r="S680" s="201">
        <v>0.015</v>
      </c>
      <c r="T680" s="202">
        <f>S680*H680</f>
        <v>0.144</v>
      </c>
      <c r="AR680" s="16" t="s">
        <v>180</v>
      </c>
      <c r="AT680" s="16" t="s">
        <v>175</v>
      </c>
      <c r="AU680" s="16" t="s">
        <v>82</v>
      </c>
      <c r="AY680" s="16" t="s">
        <v>173</v>
      </c>
      <c r="BE680" s="99">
        <f>IF(N680="základní",J680,0)</f>
        <v>0</v>
      </c>
      <c r="BF680" s="99">
        <f>IF(N680="snížená",J680,0)</f>
        <v>0</v>
      </c>
      <c r="BG680" s="99">
        <f>IF(N680="zákl. přenesená",J680,0)</f>
        <v>0</v>
      </c>
      <c r="BH680" s="99">
        <f>IF(N680="sníž. přenesená",J680,0)</f>
        <v>0</v>
      </c>
      <c r="BI680" s="99">
        <f>IF(N680="nulová",J680,0)</f>
        <v>0</v>
      </c>
      <c r="BJ680" s="16" t="s">
        <v>33</v>
      </c>
      <c r="BK680" s="99">
        <f>ROUND(I680*H680,2)</f>
        <v>0</v>
      </c>
      <c r="BL680" s="16" t="s">
        <v>180</v>
      </c>
      <c r="BM680" s="16" t="s">
        <v>912</v>
      </c>
    </row>
    <row r="681" spans="2:51" s="11" customFormat="1" ht="11.25">
      <c r="B681" s="203"/>
      <c r="C681" s="204"/>
      <c r="D681" s="205" t="s">
        <v>182</v>
      </c>
      <c r="E681" s="206" t="s">
        <v>1</v>
      </c>
      <c r="F681" s="207" t="s">
        <v>414</v>
      </c>
      <c r="G681" s="204"/>
      <c r="H681" s="206" t="s">
        <v>1</v>
      </c>
      <c r="I681" s="208"/>
      <c r="J681" s="204"/>
      <c r="K681" s="204"/>
      <c r="L681" s="209"/>
      <c r="M681" s="210"/>
      <c r="N681" s="211"/>
      <c r="O681" s="211"/>
      <c r="P681" s="211"/>
      <c r="Q681" s="211"/>
      <c r="R681" s="211"/>
      <c r="S681" s="211"/>
      <c r="T681" s="212"/>
      <c r="AT681" s="213" t="s">
        <v>182</v>
      </c>
      <c r="AU681" s="213" t="s">
        <v>82</v>
      </c>
      <c r="AV681" s="11" t="s">
        <v>33</v>
      </c>
      <c r="AW681" s="11" t="s">
        <v>32</v>
      </c>
      <c r="AX681" s="11" t="s">
        <v>73</v>
      </c>
      <c r="AY681" s="213" t="s">
        <v>173</v>
      </c>
    </row>
    <row r="682" spans="2:51" s="12" customFormat="1" ht="11.25">
      <c r="B682" s="214"/>
      <c r="C682" s="215"/>
      <c r="D682" s="205" t="s">
        <v>182</v>
      </c>
      <c r="E682" s="216" t="s">
        <v>1</v>
      </c>
      <c r="F682" s="217" t="s">
        <v>913</v>
      </c>
      <c r="G682" s="215"/>
      <c r="H682" s="218">
        <v>9.6</v>
      </c>
      <c r="I682" s="219"/>
      <c r="J682" s="215"/>
      <c r="K682" s="215"/>
      <c r="L682" s="220"/>
      <c r="M682" s="221"/>
      <c r="N682" s="222"/>
      <c r="O682" s="222"/>
      <c r="P682" s="222"/>
      <c r="Q682" s="222"/>
      <c r="R682" s="222"/>
      <c r="S682" s="222"/>
      <c r="T682" s="223"/>
      <c r="AT682" s="224" t="s">
        <v>182</v>
      </c>
      <c r="AU682" s="224" t="s">
        <v>82</v>
      </c>
      <c r="AV682" s="12" t="s">
        <v>82</v>
      </c>
      <c r="AW682" s="12" t="s">
        <v>32</v>
      </c>
      <c r="AX682" s="12" t="s">
        <v>33</v>
      </c>
      <c r="AY682" s="224" t="s">
        <v>173</v>
      </c>
    </row>
    <row r="683" spans="2:65" s="1" customFormat="1" ht="16.5" customHeight="1">
      <c r="B683" s="34"/>
      <c r="C683" s="192" t="s">
        <v>914</v>
      </c>
      <c r="D683" s="192" t="s">
        <v>175</v>
      </c>
      <c r="E683" s="193" t="s">
        <v>915</v>
      </c>
      <c r="F683" s="194" t="s">
        <v>916</v>
      </c>
      <c r="G683" s="195" t="s">
        <v>239</v>
      </c>
      <c r="H683" s="196">
        <v>18.9</v>
      </c>
      <c r="I683" s="197"/>
      <c r="J683" s="198">
        <f>ROUND(I683*H683,2)</f>
        <v>0</v>
      </c>
      <c r="K683" s="194" t="s">
        <v>347</v>
      </c>
      <c r="L683" s="36"/>
      <c r="M683" s="199" t="s">
        <v>1</v>
      </c>
      <c r="N683" s="200" t="s">
        <v>44</v>
      </c>
      <c r="O683" s="60"/>
      <c r="P683" s="201">
        <f>O683*H683</f>
        <v>0</v>
      </c>
      <c r="Q683" s="201">
        <v>0</v>
      </c>
      <c r="R683" s="201">
        <f>Q683*H683</f>
        <v>0</v>
      </c>
      <c r="S683" s="201">
        <v>0.076</v>
      </c>
      <c r="T683" s="202">
        <f>S683*H683</f>
        <v>1.4364</v>
      </c>
      <c r="AR683" s="16" t="s">
        <v>180</v>
      </c>
      <c r="AT683" s="16" t="s">
        <v>175</v>
      </c>
      <c r="AU683" s="16" t="s">
        <v>82</v>
      </c>
      <c r="AY683" s="16" t="s">
        <v>173</v>
      </c>
      <c r="BE683" s="99">
        <f>IF(N683="základní",J683,0)</f>
        <v>0</v>
      </c>
      <c r="BF683" s="99">
        <f>IF(N683="snížená",J683,0)</f>
        <v>0</v>
      </c>
      <c r="BG683" s="99">
        <f>IF(N683="zákl. přenesená",J683,0)</f>
        <v>0</v>
      </c>
      <c r="BH683" s="99">
        <f>IF(N683="sníž. přenesená",J683,0)</f>
        <v>0</v>
      </c>
      <c r="BI683" s="99">
        <f>IF(N683="nulová",J683,0)</f>
        <v>0</v>
      </c>
      <c r="BJ683" s="16" t="s">
        <v>33</v>
      </c>
      <c r="BK683" s="99">
        <f>ROUND(I683*H683,2)</f>
        <v>0</v>
      </c>
      <c r="BL683" s="16" t="s">
        <v>180</v>
      </c>
      <c r="BM683" s="16" t="s">
        <v>917</v>
      </c>
    </row>
    <row r="684" spans="2:51" s="11" customFormat="1" ht="11.25">
      <c r="B684" s="203"/>
      <c r="C684" s="204"/>
      <c r="D684" s="205" t="s">
        <v>182</v>
      </c>
      <c r="E684" s="206" t="s">
        <v>1</v>
      </c>
      <c r="F684" s="207" t="s">
        <v>369</v>
      </c>
      <c r="G684" s="204"/>
      <c r="H684" s="206" t="s">
        <v>1</v>
      </c>
      <c r="I684" s="208"/>
      <c r="J684" s="204"/>
      <c r="K684" s="204"/>
      <c r="L684" s="209"/>
      <c r="M684" s="210"/>
      <c r="N684" s="211"/>
      <c r="O684" s="211"/>
      <c r="P684" s="211"/>
      <c r="Q684" s="211"/>
      <c r="R684" s="211"/>
      <c r="S684" s="211"/>
      <c r="T684" s="212"/>
      <c r="AT684" s="213" t="s">
        <v>182</v>
      </c>
      <c r="AU684" s="213" t="s">
        <v>82</v>
      </c>
      <c r="AV684" s="11" t="s">
        <v>33</v>
      </c>
      <c r="AW684" s="11" t="s">
        <v>32</v>
      </c>
      <c r="AX684" s="11" t="s">
        <v>73</v>
      </c>
      <c r="AY684" s="213" t="s">
        <v>173</v>
      </c>
    </row>
    <row r="685" spans="2:51" s="12" customFormat="1" ht="11.25">
      <c r="B685" s="214"/>
      <c r="C685" s="215"/>
      <c r="D685" s="205" t="s">
        <v>182</v>
      </c>
      <c r="E685" s="216" t="s">
        <v>1</v>
      </c>
      <c r="F685" s="217" t="s">
        <v>918</v>
      </c>
      <c r="G685" s="215"/>
      <c r="H685" s="218">
        <v>8.61</v>
      </c>
      <c r="I685" s="219"/>
      <c r="J685" s="215"/>
      <c r="K685" s="215"/>
      <c r="L685" s="220"/>
      <c r="M685" s="221"/>
      <c r="N685" s="222"/>
      <c r="O685" s="222"/>
      <c r="P685" s="222"/>
      <c r="Q685" s="222"/>
      <c r="R685" s="222"/>
      <c r="S685" s="222"/>
      <c r="T685" s="223"/>
      <c r="AT685" s="224" t="s">
        <v>182</v>
      </c>
      <c r="AU685" s="224" t="s">
        <v>82</v>
      </c>
      <c r="AV685" s="12" t="s">
        <v>82</v>
      </c>
      <c r="AW685" s="12" t="s">
        <v>32</v>
      </c>
      <c r="AX685" s="12" t="s">
        <v>73</v>
      </c>
      <c r="AY685" s="224" t="s">
        <v>173</v>
      </c>
    </row>
    <row r="686" spans="2:51" s="11" customFormat="1" ht="11.25">
      <c r="B686" s="203"/>
      <c r="C686" s="204"/>
      <c r="D686" s="205" t="s">
        <v>182</v>
      </c>
      <c r="E686" s="206" t="s">
        <v>1</v>
      </c>
      <c r="F686" s="207" t="s">
        <v>414</v>
      </c>
      <c r="G686" s="204"/>
      <c r="H686" s="206" t="s">
        <v>1</v>
      </c>
      <c r="I686" s="208"/>
      <c r="J686" s="204"/>
      <c r="K686" s="204"/>
      <c r="L686" s="209"/>
      <c r="M686" s="210"/>
      <c r="N686" s="211"/>
      <c r="O686" s="211"/>
      <c r="P686" s="211"/>
      <c r="Q686" s="211"/>
      <c r="R686" s="211"/>
      <c r="S686" s="211"/>
      <c r="T686" s="212"/>
      <c r="AT686" s="213" t="s">
        <v>182</v>
      </c>
      <c r="AU686" s="213" t="s">
        <v>82</v>
      </c>
      <c r="AV686" s="11" t="s">
        <v>33</v>
      </c>
      <c r="AW686" s="11" t="s">
        <v>32</v>
      </c>
      <c r="AX686" s="11" t="s">
        <v>73</v>
      </c>
      <c r="AY686" s="213" t="s">
        <v>173</v>
      </c>
    </row>
    <row r="687" spans="2:51" s="12" customFormat="1" ht="11.25">
      <c r="B687" s="214"/>
      <c r="C687" s="215"/>
      <c r="D687" s="205" t="s">
        <v>182</v>
      </c>
      <c r="E687" s="216" t="s">
        <v>1</v>
      </c>
      <c r="F687" s="217" t="s">
        <v>919</v>
      </c>
      <c r="G687" s="215"/>
      <c r="H687" s="218">
        <v>10.29</v>
      </c>
      <c r="I687" s="219"/>
      <c r="J687" s="215"/>
      <c r="K687" s="215"/>
      <c r="L687" s="220"/>
      <c r="M687" s="221"/>
      <c r="N687" s="222"/>
      <c r="O687" s="222"/>
      <c r="P687" s="222"/>
      <c r="Q687" s="222"/>
      <c r="R687" s="222"/>
      <c r="S687" s="222"/>
      <c r="T687" s="223"/>
      <c r="AT687" s="224" t="s">
        <v>182</v>
      </c>
      <c r="AU687" s="224" t="s">
        <v>82</v>
      </c>
      <c r="AV687" s="12" t="s">
        <v>82</v>
      </c>
      <c r="AW687" s="12" t="s">
        <v>32</v>
      </c>
      <c r="AX687" s="12" t="s">
        <v>73</v>
      </c>
      <c r="AY687" s="224" t="s">
        <v>173</v>
      </c>
    </row>
    <row r="688" spans="2:51" s="13" customFormat="1" ht="11.25">
      <c r="B688" s="225"/>
      <c r="C688" s="226"/>
      <c r="D688" s="205" t="s">
        <v>182</v>
      </c>
      <c r="E688" s="227" t="s">
        <v>1</v>
      </c>
      <c r="F688" s="228" t="s">
        <v>187</v>
      </c>
      <c r="G688" s="226"/>
      <c r="H688" s="229">
        <v>18.9</v>
      </c>
      <c r="I688" s="230"/>
      <c r="J688" s="226"/>
      <c r="K688" s="226"/>
      <c r="L688" s="231"/>
      <c r="M688" s="232"/>
      <c r="N688" s="233"/>
      <c r="O688" s="233"/>
      <c r="P688" s="233"/>
      <c r="Q688" s="233"/>
      <c r="R688" s="233"/>
      <c r="S688" s="233"/>
      <c r="T688" s="234"/>
      <c r="AT688" s="235" t="s">
        <v>182</v>
      </c>
      <c r="AU688" s="235" t="s">
        <v>82</v>
      </c>
      <c r="AV688" s="13" t="s">
        <v>180</v>
      </c>
      <c r="AW688" s="13" t="s">
        <v>32</v>
      </c>
      <c r="AX688" s="13" t="s">
        <v>33</v>
      </c>
      <c r="AY688" s="235" t="s">
        <v>173</v>
      </c>
    </row>
    <row r="689" spans="2:65" s="1" customFormat="1" ht="16.5" customHeight="1">
      <c r="B689" s="34"/>
      <c r="C689" s="192" t="s">
        <v>920</v>
      </c>
      <c r="D689" s="192" t="s">
        <v>175</v>
      </c>
      <c r="E689" s="193" t="s">
        <v>921</v>
      </c>
      <c r="F689" s="194" t="s">
        <v>922</v>
      </c>
      <c r="G689" s="195" t="s">
        <v>342</v>
      </c>
      <c r="H689" s="196">
        <v>5</v>
      </c>
      <c r="I689" s="197"/>
      <c r="J689" s="198">
        <f>ROUND(I689*H689,2)</f>
        <v>0</v>
      </c>
      <c r="K689" s="194" t="s">
        <v>347</v>
      </c>
      <c r="L689" s="36"/>
      <c r="M689" s="199" t="s">
        <v>1</v>
      </c>
      <c r="N689" s="200" t="s">
        <v>44</v>
      </c>
      <c r="O689" s="60"/>
      <c r="P689" s="201">
        <f>O689*H689</f>
        <v>0</v>
      </c>
      <c r="Q689" s="201">
        <v>0</v>
      </c>
      <c r="R689" s="201">
        <f>Q689*H689</f>
        <v>0</v>
      </c>
      <c r="S689" s="201">
        <v>0.024</v>
      </c>
      <c r="T689" s="202">
        <f>S689*H689</f>
        <v>0.12</v>
      </c>
      <c r="AR689" s="16" t="s">
        <v>180</v>
      </c>
      <c r="AT689" s="16" t="s">
        <v>175</v>
      </c>
      <c r="AU689" s="16" t="s">
        <v>82</v>
      </c>
      <c r="AY689" s="16" t="s">
        <v>173</v>
      </c>
      <c r="BE689" s="99">
        <f>IF(N689="základní",J689,0)</f>
        <v>0</v>
      </c>
      <c r="BF689" s="99">
        <f>IF(N689="snížená",J689,0)</f>
        <v>0</v>
      </c>
      <c r="BG689" s="99">
        <f>IF(N689="zákl. přenesená",J689,0)</f>
        <v>0</v>
      </c>
      <c r="BH689" s="99">
        <f>IF(N689="sníž. přenesená",J689,0)</f>
        <v>0</v>
      </c>
      <c r="BI689" s="99">
        <f>IF(N689="nulová",J689,0)</f>
        <v>0</v>
      </c>
      <c r="BJ689" s="16" t="s">
        <v>33</v>
      </c>
      <c r="BK689" s="99">
        <f>ROUND(I689*H689,2)</f>
        <v>0</v>
      </c>
      <c r="BL689" s="16" t="s">
        <v>180</v>
      </c>
      <c r="BM689" s="16" t="s">
        <v>923</v>
      </c>
    </row>
    <row r="690" spans="2:65" s="1" customFormat="1" ht="16.5" customHeight="1">
      <c r="B690" s="34"/>
      <c r="C690" s="192" t="s">
        <v>924</v>
      </c>
      <c r="D690" s="192" t="s">
        <v>175</v>
      </c>
      <c r="E690" s="193" t="s">
        <v>925</v>
      </c>
      <c r="F690" s="194" t="s">
        <v>926</v>
      </c>
      <c r="G690" s="195" t="s">
        <v>270</v>
      </c>
      <c r="H690" s="196">
        <v>3.26</v>
      </c>
      <c r="I690" s="197"/>
      <c r="J690" s="198">
        <f>ROUND(I690*H690,2)</f>
        <v>0</v>
      </c>
      <c r="K690" s="194" t="s">
        <v>1</v>
      </c>
      <c r="L690" s="36"/>
      <c r="M690" s="199" t="s">
        <v>1</v>
      </c>
      <c r="N690" s="200" t="s">
        <v>44</v>
      </c>
      <c r="O690" s="60"/>
      <c r="P690" s="201">
        <f>O690*H690</f>
        <v>0</v>
      </c>
      <c r="Q690" s="201">
        <v>0</v>
      </c>
      <c r="R690" s="201">
        <f>Q690*H690</f>
        <v>0</v>
      </c>
      <c r="S690" s="201">
        <v>0.093</v>
      </c>
      <c r="T690" s="202">
        <f>S690*H690</f>
        <v>0.30318</v>
      </c>
      <c r="AR690" s="16" t="s">
        <v>180</v>
      </c>
      <c r="AT690" s="16" t="s">
        <v>175</v>
      </c>
      <c r="AU690" s="16" t="s">
        <v>82</v>
      </c>
      <c r="AY690" s="16" t="s">
        <v>173</v>
      </c>
      <c r="BE690" s="99">
        <f>IF(N690="základní",J690,0)</f>
        <v>0</v>
      </c>
      <c r="BF690" s="99">
        <f>IF(N690="snížená",J690,0)</f>
        <v>0</v>
      </c>
      <c r="BG690" s="99">
        <f>IF(N690="zákl. přenesená",J690,0)</f>
        <v>0</v>
      </c>
      <c r="BH690" s="99">
        <f>IF(N690="sníž. přenesená",J690,0)</f>
        <v>0</v>
      </c>
      <c r="BI690" s="99">
        <f>IF(N690="nulová",J690,0)</f>
        <v>0</v>
      </c>
      <c r="BJ690" s="16" t="s">
        <v>33</v>
      </c>
      <c r="BK690" s="99">
        <f>ROUND(I690*H690,2)</f>
        <v>0</v>
      </c>
      <c r="BL690" s="16" t="s">
        <v>180</v>
      </c>
      <c r="BM690" s="16" t="s">
        <v>927</v>
      </c>
    </row>
    <row r="691" spans="2:51" s="12" customFormat="1" ht="11.25">
      <c r="B691" s="214"/>
      <c r="C691" s="215"/>
      <c r="D691" s="205" t="s">
        <v>182</v>
      </c>
      <c r="E691" s="216" t="s">
        <v>1</v>
      </c>
      <c r="F691" s="217" t="s">
        <v>928</v>
      </c>
      <c r="G691" s="215"/>
      <c r="H691" s="218">
        <v>3.26</v>
      </c>
      <c r="I691" s="219"/>
      <c r="J691" s="215"/>
      <c r="K691" s="215"/>
      <c r="L691" s="220"/>
      <c r="M691" s="221"/>
      <c r="N691" s="222"/>
      <c r="O691" s="222"/>
      <c r="P691" s="222"/>
      <c r="Q691" s="222"/>
      <c r="R691" s="222"/>
      <c r="S691" s="222"/>
      <c r="T691" s="223"/>
      <c r="AT691" s="224" t="s">
        <v>182</v>
      </c>
      <c r="AU691" s="224" t="s">
        <v>82</v>
      </c>
      <c r="AV691" s="12" t="s">
        <v>82</v>
      </c>
      <c r="AW691" s="12" t="s">
        <v>32</v>
      </c>
      <c r="AX691" s="12" t="s">
        <v>33</v>
      </c>
      <c r="AY691" s="224" t="s">
        <v>173</v>
      </c>
    </row>
    <row r="692" spans="2:65" s="1" customFormat="1" ht="16.5" customHeight="1">
      <c r="B692" s="34"/>
      <c r="C692" s="192" t="s">
        <v>929</v>
      </c>
      <c r="D692" s="192" t="s">
        <v>175</v>
      </c>
      <c r="E692" s="193" t="s">
        <v>930</v>
      </c>
      <c r="F692" s="194" t="s">
        <v>931</v>
      </c>
      <c r="G692" s="195" t="s">
        <v>342</v>
      </c>
      <c r="H692" s="196">
        <v>1</v>
      </c>
      <c r="I692" s="197"/>
      <c r="J692" s="198">
        <f>ROUND(I692*H692,2)</f>
        <v>0</v>
      </c>
      <c r="K692" s="194" t="s">
        <v>179</v>
      </c>
      <c r="L692" s="36"/>
      <c r="M692" s="199" t="s">
        <v>1</v>
      </c>
      <c r="N692" s="200" t="s">
        <v>44</v>
      </c>
      <c r="O692" s="60"/>
      <c r="P692" s="201">
        <f>O692*H692</f>
        <v>0</v>
      </c>
      <c r="Q692" s="201">
        <v>0</v>
      </c>
      <c r="R692" s="201">
        <f>Q692*H692</f>
        <v>0</v>
      </c>
      <c r="S692" s="201">
        <v>0.016</v>
      </c>
      <c r="T692" s="202">
        <f>S692*H692</f>
        <v>0.016</v>
      </c>
      <c r="AR692" s="16" t="s">
        <v>180</v>
      </c>
      <c r="AT692" s="16" t="s">
        <v>175</v>
      </c>
      <c r="AU692" s="16" t="s">
        <v>82</v>
      </c>
      <c r="AY692" s="16" t="s">
        <v>173</v>
      </c>
      <c r="BE692" s="99">
        <f>IF(N692="základní",J692,0)</f>
        <v>0</v>
      </c>
      <c r="BF692" s="99">
        <f>IF(N692="snížená",J692,0)</f>
        <v>0</v>
      </c>
      <c r="BG692" s="99">
        <f>IF(N692="zákl. přenesená",J692,0)</f>
        <v>0</v>
      </c>
      <c r="BH692" s="99">
        <f>IF(N692="sníž. přenesená",J692,0)</f>
        <v>0</v>
      </c>
      <c r="BI692" s="99">
        <f>IF(N692="nulová",J692,0)</f>
        <v>0</v>
      </c>
      <c r="BJ692" s="16" t="s">
        <v>33</v>
      </c>
      <c r="BK692" s="99">
        <f>ROUND(I692*H692,2)</f>
        <v>0</v>
      </c>
      <c r="BL692" s="16" t="s">
        <v>180</v>
      </c>
      <c r="BM692" s="16" t="s">
        <v>932</v>
      </c>
    </row>
    <row r="693" spans="2:51" s="12" customFormat="1" ht="11.25">
      <c r="B693" s="214"/>
      <c r="C693" s="215"/>
      <c r="D693" s="205" t="s">
        <v>182</v>
      </c>
      <c r="E693" s="216" t="s">
        <v>1</v>
      </c>
      <c r="F693" s="217" t="s">
        <v>933</v>
      </c>
      <c r="G693" s="215"/>
      <c r="H693" s="218">
        <v>1</v>
      </c>
      <c r="I693" s="219"/>
      <c r="J693" s="215"/>
      <c r="K693" s="215"/>
      <c r="L693" s="220"/>
      <c r="M693" s="221"/>
      <c r="N693" s="222"/>
      <c r="O693" s="222"/>
      <c r="P693" s="222"/>
      <c r="Q693" s="222"/>
      <c r="R693" s="222"/>
      <c r="S693" s="222"/>
      <c r="T693" s="223"/>
      <c r="AT693" s="224" t="s">
        <v>182</v>
      </c>
      <c r="AU693" s="224" t="s">
        <v>82</v>
      </c>
      <c r="AV693" s="12" t="s">
        <v>82</v>
      </c>
      <c r="AW693" s="12" t="s">
        <v>32</v>
      </c>
      <c r="AX693" s="12" t="s">
        <v>33</v>
      </c>
      <c r="AY693" s="224" t="s">
        <v>173</v>
      </c>
    </row>
    <row r="694" spans="2:65" s="1" customFormat="1" ht="16.5" customHeight="1">
      <c r="B694" s="34"/>
      <c r="C694" s="192" t="s">
        <v>934</v>
      </c>
      <c r="D694" s="192" t="s">
        <v>175</v>
      </c>
      <c r="E694" s="193" t="s">
        <v>935</v>
      </c>
      <c r="F694" s="194" t="s">
        <v>936</v>
      </c>
      <c r="G694" s="195" t="s">
        <v>239</v>
      </c>
      <c r="H694" s="196">
        <v>6.84</v>
      </c>
      <c r="I694" s="197"/>
      <c r="J694" s="198">
        <f>ROUND(I694*H694,2)</f>
        <v>0</v>
      </c>
      <c r="K694" s="194" t="s">
        <v>347</v>
      </c>
      <c r="L694" s="36"/>
      <c r="M694" s="199" t="s">
        <v>1</v>
      </c>
      <c r="N694" s="200" t="s">
        <v>44</v>
      </c>
      <c r="O694" s="60"/>
      <c r="P694" s="201">
        <f>O694*H694</f>
        <v>0</v>
      </c>
      <c r="Q694" s="201">
        <v>0</v>
      </c>
      <c r="R694" s="201">
        <f>Q694*H694</f>
        <v>0</v>
      </c>
      <c r="S694" s="201">
        <v>0.27</v>
      </c>
      <c r="T694" s="202">
        <f>S694*H694</f>
        <v>1.8468</v>
      </c>
      <c r="AR694" s="16" t="s">
        <v>180</v>
      </c>
      <c r="AT694" s="16" t="s">
        <v>175</v>
      </c>
      <c r="AU694" s="16" t="s">
        <v>82</v>
      </c>
      <c r="AY694" s="16" t="s">
        <v>173</v>
      </c>
      <c r="BE694" s="99">
        <f>IF(N694="základní",J694,0)</f>
        <v>0</v>
      </c>
      <c r="BF694" s="99">
        <f>IF(N694="snížená",J694,0)</f>
        <v>0</v>
      </c>
      <c r="BG694" s="99">
        <f>IF(N694="zákl. přenesená",J694,0)</f>
        <v>0</v>
      </c>
      <c r="BH694" s="99">
        <f>IF(N694="sníž. přenesená",J694,0)</f>
        <v>0</v>
      </c>
      <c r="BI694" s="99">
        <f>IF(N694="nulová",J694,0)</f>
        <v>0</v>
      </c>
      <c r="BJ694" s="16" t="s">
        <v>33</v>
      </c>
      <c r="BK694" s="99">
        <f>ROUND(I694*H694,2)</f>
        <v>0</v>
      </c>
      <c r="BL694" s="16" t="s">
        <v>180</v>
      </c>
      <c r="BM694" s="16" t="s">
        <v>937</v>
      </c>
    </row>
    <row r="695" spans="2:51" s="11" customFormat="1" ht="11.25">
      <c r="B695" s="203"/>
      <c r="C695" s="204"/>
      <c r="D695" s="205" t="s">
        <v>182</v>
      </c>
      <c r="E695" s="206" t="s">
        <v>1</v>
      </c>
      <c r="F695" s="207" t="s">
        <v>414</v>
      </c>
      <c r="G695" s="204"/>
      <c r="H695" s="206" t="s">
        <v>1</v>
      </c>
      <c r="I695" s="208"/>
      <c r="J695" s="204"/>
      <c r="K695" s="204"/>
      <c r="L695" s="209"/>
      <c r="M695" s="210"/>
      <c r="N695" s="211"/>
      <c r="O695" s="211"/>
      <c r="P695" s="211"/>
      <c r="Q695" s="211"/>
      <c r="R695" s="211"/>
      <c r="S695" s="211"/>
      <c r="T695" s="212"/>
      <c r="AT695" s="213" t="s">
        <v>182</v>
      </c>
      <c r="AU695" s="213" t="s">
        <v>82</v>
      </c>
      <c r="AV695" s="11" t="s">
        <v>33</v>
      </c>
      <c r="AW695" s="11" t="s">
        <v>32</v>
      </c>
      <c r="AX695" s="11" t="s">
        <v>73</v>
      </c>
      <c r="AY695" s="213" t="s">
        <v>173</v>
      </c>
    </row>
    <row r="696" spans="2:51" s="12" customFormat="1" ht="11.25">
      <c r="B696" s="214"/>
      <c r="C696" s="215"/>
      <c r="D696" s="205" t="s">
        <v>182</v>
      </c>
      <c r="E696" s="216" t="s">
        <v>1</v>
      </c>
      <c r="F696" s="217" t="s">
        <v>938</v>
      </c>
      <c r="G696" s="215"/>
      <c r="H696" s="218">
        <v>1.8</v>
      </c>
      <c r="I696" s="219"/>
      <c r="J696" s="215"/>
      <c r="K696" s="215"/>
      <c r="L696" s="220"/>
      <c r="M696" s="221"/>
      <c r="N696" s="222"/>
      <c r="O696" s="222"/>
      <c r="P696" s="222"/>
      <c r="Q696" s="222"/>
      <c r="R696" s="222"/>
      <c r="S696" s="222"/>
      <c r="T696" s="223"/>
      <c r="AT696" s="224" t="s">
        <v>182</v>
      </c>
      <c r="AU696" s="224" t="s">
        <v>82</v>
      </c>
      <c r="AV696" s="12" t="s">
        <v>82</v>
      </c>
      <c r="AW696" s="12" t="s">
        <v>32</v>
      </c>
      <c r="AX696" s="12" t="s">
        <v>73</v>
      </c>
      <c r="AY696" s="224" t="s">
        <v>173</v>
      </c>
    </row>
    <row r="697" spans="2:51" s="12" customFormat="1" ht="11.25">
      <c r="B697" s="214"/>
      <c r="C697" s="215"/>
      <c r="D697" s="205" t="s">
        <v>182</v>
      </c>
      <c r="E697" s="216" t="s">
        <v>1</v>
      </c>
      <c r="F697" s="217" t="s">
        <v>939</v>
      </c>
      <c r="G697" s="215"/>
      <c r="H697" s="218">
        <v>5.04</v>
      </c>
      <c r="I697" s="219"/>
      <c r="J697" s="215"/>
      <c r="K697" s="215"/>
      <c r="L697" s="220"/>
      <c r="M697" s="221"/>
      <c r="N697" s="222"/>
      <c r="O697" s="222"/>
      <c r="P697" s="222"/>
      <c r="Q697" s="222"/>
      <c r="R697" s="222"/>
      <c r="S697" s="222"/>
      <c r="T697" s="223"/>
      <c r="AT697" s="224" t="s">
        <v>182</v>
      </c>
      <c r="AU697" s="224" t="s">
        <v>82</v>
      </c>
      <c r="AV697" s="12" t="s">
        <v>82</v>
      </c>
      <c r="AW697" s="12" t="s">
        <v>32</v>
      </c>
      <c r="AX697" s="12" t="s">
        <v>73</v>
      </c>
      <c r="AY697" s="224" t="s">
        <v>173</v>
      </c>
    </row>
    <row r="698" spans="2:51" s="13" customFormat="1" ht="11.25">
      <c r="B698" s="225"/>
      <c r="C698" s="226"/>
      <c r="D698" s="205" t="s">
        <v>182</v>
      </c>
      <c r="E698" s="227" t="s">
        <v>1</v>
      </c>
      <c r="F698" s="228" t="s">
        <v>187</v>
      </c>
      <c r="G698" s="226"/>
      <c r="H698" s="229">
        <v>6.84</v>
      </c>
      <c r="I698" s="230"/>
      <c r="J698" s="226"/>
      <c r="K698" s="226"/>
      <c r="L698" s="231"/>
      <c r="M698" s="232"/>
      <c r="N698" s="233"/>
      <c r="O698" s="233"/>
      <c r="P698" s="233"/>
      <c r="Q698" s="233"/>
      <c r="R698" s="233"/>
      <c r="S698" s="233"/>
      <c r="T698" s="234"/>
      <c r="AT698" s="235" t="s">
        <v>182</v>
      </c>
      <c r="AU698" s="235" t="s">
        <v>82</v>
      </c>
      <c r="AV698" s="13" t="s">
        <v>180</v>
      </c>
      <c r="AW698" s="13" t="s">
        <v>32</v>
      </c>
      <c r="AX698" s="13" t="s">
        <v>33</v>
      </c>
      <c r="AY698" s="235" t="s">
        <v>173</v>
      </c>
    </row>
    <row r="699" spans="2:65" s="1" customFormat="1" ht="16.5" customHeight="1">
      <c r="B699" s="34"/>
      <c r="C699" s="192" t="s">
        <v>940</v>
      </c>
      <c r="D699" s="192" t="s">
        <v>175</v>
      </c>
      <c r="E699" s="193" t="s">
        <v>941</v>
      </c>
      <c r="F699" s="194" t="s">
        <v>942</v>
      </c>
      <c r="G699" s="195" t="s">
        <v>178</v>
      </c>
      <c r="H699" s="196">
        <v>0.324</v>
      </c>
      <c r="I699" s="197"/>
      <c r="J699" s="198">
        <f>ROUND(I699*H699,2)</f>
        <v>0</v>
      </c>
      <c r="K699" s="194" t="s">
        <v>179</v>
      </c>
      <c r="L699" s="36"/>
      <c r="M699" s="199" t="s">
        <v>1</v>
      </c>
      <c r="N699" s="200" t="s">
        <v>44</v>
      </c>
      <c r="O699" s="60"/>
      <c r="P699" s="201">
        <f>O699*H699</f>
        <v>0</v>
      </c>
      <c r="Q699" s="201">
        <v>0</v>
      </c>
      <c r="R699" s="201">
        <f>Q699*H699</f>
        <v>0</v>
      </c>
      <c r="S699" s="201">
        <v>1.8</v>
      </c>
      <c r="T699" s="202">
        <f>S699*H699</f>
        <v>0.5832</v>
      </c>
      <c r="AR699" s="16" t="s">
        <v>180</v>
      </c>
      <c r="AT699" s="16" t="s">
        <v>175</v>
      </c>
      <c r="AU699" s="16" t="s">
        <v>82</v>
      </c>
      <c r="AY699" s="16" t="s">
        <v>173</v>
      </c>
      <c r="BE699" s="99">
        <f>IF(N699="základní",J699,0)</f>
        <v>0</v>
      </c>
      <c r="BF699" s="99">
        <f>IF(N699="snížená",J699,0)</f>
        <v>0</v>
      </c>
      <c r="BG699" s="99">
        <f>IF(N699="zákl. přenesená",J699,0)</f>
        <v>0</v>
      </c>
      <c r="BH699" s="99">
        <f>IF(N699="sníž. přenesená",J699,0)</f>
        <v>0</v>
      </c>
      <c r="BI699" s="99">
        <f>IF(N699="nulová",J699,0)</f>
        <v>0</v>
      </c>
      <c r="BJ699" s="16" t="s">
        <v>33</v>
      </c>
      <c r="BK699" s="99">
        <f>ROUND(I699*H699,2)</f>
        <v>0</v>
      </c>
      <c r="BL699" s="16" t="s">
        <v>180</v>
      </c>
      <c r="BM699" s="16" t="s">
        <v>943</v>
      </c>
    </row>
    <row r="700" spans="2:51" s="11" customFormat="1" ht="11.25">
      <c r="B700" s="203"/>
      <c r="C700" s="204"/>
      <c r="D700" s="205" t="s">
        <v>182</v>
      </c>
      <c r="E700" s="206" t="s">
        <v>1</v>
      </c>
      <c r="F700" s="207" t="s">
        <v>349</v>
      </c>
      <c r="G700" s="204"/>
      <c r="H700" s="206" t="s">
        <v>1</v>
      </c>
      <c r="I700" s="208"/>
      <c r="J700" s="204"/>
      <c r="K700" s="204"/>
      <c r="L700" s="209"/>
      <c r="M700" s="210"/>
      <c r="N700" s="211"/>
      <c r="O700" s="211"/>
      <c r="P700" s="211"/>
      <c r="Q700" s="211"/>
      <c r="R700" s="211"/>
      <c r="S700" s="211"/>
      <c r="T700" s="212"/>
      <c r="AT700" s="213" t="s">
        <v>182</v>
      </c>
      <c r="AU700" s="213" t="s">
        <v>82</v>
      </c>
      <c r="AV700" s="11" t="s">
        <v>33</v>
      </c>
      <c r="AW700" s="11" t="s">
        <v>32</v>
      </c>
      <c r="AX700" s="11" t="s">
        <v>73</v>
      </c>
      <c r="AY700" s="213" t="s">
        <v>173</v>
      </c>
    </row>
    <row r="701" spans="2:51" s="11" customFormat="1" ht="11.25">
      <c r="B701" s="203"/>
      <c r="C701" s="204"/>
      <c r="D701" s="205" t="s">
        <v>182</v>
      </c>
      <c r="E701" s="206" t="s">
        <v>1</v>
      </c>
      <c r="F701" s="207" t="s">
        <v>944</v>
      </c>
      <c r="G701" s="204"/>
      <c r="H701" s="206" t="s">
        <v>1</v>
      </c>
      <c r="I701" s="208"/>
      <c r="J701" s="204"/>
      <c r="K701" s="204"/>
      <c r="L701" s="209"/>
      <c r="M701" s="210"/>
      <c r="N701" s="211"/>
      <c r="O701" s="211"/>
      <c r="P701" s="211"/>
      <c r="Q701" s="211"/>
      <c r="R701" s="211"/>
      <c r="S701" s="211"/>
      <c r="T701" s="212"/>
      <c r="AT701" s="213" t="s">
        <v>182</v>
      </c>
      <c r="AU701" s="213" t="s">
        <v>82</v>
      </c>
      <c r="AV701" s="11" t="s">
        <v>33</v>
      </c>
      <c r="AW701" s="11" t="s">
        <v>32</v>
      </c>
      <c r="AX701" s="11" t="s">
        <v>73</v>
      </c>
      <c r="AY701" s="213" t="s">
        <v>173</v>
      </c>
    </row>
    <row r="702" spans="2:51" s="12" customFormat="1" ht="11.25">
      <c r="B702" s="214"/>
      <c r="C702" s="215"/>
      <c r="D702" s="205" t="s">
        <v>182</v>
      </c>
      <c r="E702" s="216" t="s">
        <v>1</v>
      </c>
      <c r="F702" s="217" t="s">
        <v>945</v>
      </c>
      <c r="G702" s="215"/>
      <c r="H702" s="218">
        <v>0.324</v>
      </c>
      <c r="I702" s="219"/>
      <c r="J702" s="215"/>
      <c r="K702" s="215"/>
      <c r="L702" s="220"/>
      <c r="M702" s="221"/>
      <c r="N702" s="222"/>
      <c r="O702" s="222"/>
      <c r="P702" s="222"/>
      <c r="Q702" s="222"/>
      <c r="R702" s="222"/>
      <c r="S702" s="222"/>
      <c r="T702" s="223"/>
      <c r="AT702" s="224" t="s">
        <v>182</v>
      </c>
      <c r="AU702" s="224" t="s">
        <v>82</v>
      </c>
      <c r="AV702" s="12" t="s">
        <v>82</v>
      </c>
      <c r="AW702" s="12" t="s">
        <v>32</v>
      </c>
      <c r="AX702" s="12" t="s">
        <v>33</v>
      </c>
      <c r="AY702" s="224" t="s">
        <v>173</v>
      </c>
    </row>
    <row r="703" spans="2:65" s="1" customFormat="1" ht="16.5" customHeight="1">
      <c r="B703" s="34"/>
      <c r="C703" s="192" t="s">
        <v>946</v>
      </c>
      <c r="D703" s="192" t="s">
        <v>175</v>
      </c>
      <c r="E703" s="193" t="s">
        <v>947</v>
      </c>
      <c r="F703" s="194" t="s">
        <v>948</v>
      </c>
      <c r="G703" s="195" t="s">
        <v>270</v>
      </c>
      <c r="H703" s="196">
        <v>7</v>
      </c>
      <c r="I703" s="197"/>
      <c r="J703" s="198">
        <f>ROUND(I703*H703,2)</f>
        <v>0</v>
      </c>
      <c r="K703" s="194" t="s">
        <v>347</v>
      </c>
      <c r="L703" s="36"/>
      <c r="M703" s="199" t="s">
        <v>1</v>
      </c>
      <c r="N703" s="200" t="s">
        <v>44</v>
      </c>
      <c r="O703" s="60"/>
      <c r="P703" s="201">
        <f>O703*H703</f>
        <v>0</v>
      </c>
      <c r="Q703" s="201">
        <v>0</v>
      </c>
      <c r="R703" s="201">
        <f>Q703*H703</f>
        <v>0</v>
      </c>
      <c r="S703" s="201">
        <v>0.042</v>
      </c>
      <c r="T703" s="202">
        <f>S703*H703</f>
        <v>0.29400000000000004</v>
      </c>
      <c r="AR703" s="16" t="s">
        <v>180</v>
      </c>
      <c r="AT703" s="16" t="s">
        <v>175</v>
      </c>
      <c r="AU703" s="16" t="s">
        <v>82</v>
      </c>
      <c r="AY703" s="16" t="s">
        <v>173</v>
      </c>
      <c r="BE703" s="99">
        <f>IF(N703="základní",J703,0)</f>
        <v>0</v>
      </c>
      <c r="BF703" s="99">
        <f>IF(N703="snížená",J703,0)</f>
        <v>0</v>
      </c>
      <c r="BG703" s="99">
        <f>IF(N703="zákl. přenesená",J703,0)</f>
        <v>0</v>
      </c>
      <c r="BH703" s="99">
        <f>IF(N703="sníž. přenesená",J703,0)</f>
        <v>0</v>
      </c>
      <c r="BI703" s="99">
        <f>IF(N703="nulová",J703,0)</f>
        <v>0</v>
      </c>
      <c r="BJ703" s="16" t="s">
        <v>33</v>
      </c>
      <c r="BK703" s="99">
        <f>ROUND(I703*H703,2)</f>
        <v>0</v>
      </c>
      <c r="BL703" s="16" t="s">
        <v>180</v>
      </c>
      <c r="BM703" s="16" t="s">
        <v>949</v>
      </c>
    </row>
    <row r="704" spans="2:51" s="11" customFormat="1" ht="11.25">
      <c r="B704" s="203"/>
      <c r="C704" s="204"/>
      <c r="D704" s="205" t="s">
        <v>182</v>
      </c>
      <c r="E704" s="206" t="s">
        <v>1</v>
      </c>
      <c r="F704" s="207" t="s">
        <v>414</v>
      </c>
      <c r="G704" s="204"/>
      <c r="H704" s="206" t="s">
        <v>1</v>
      </c>
      <c r="I704" s="208"/>
      <c r="J704" s="204"/>
      <c r="K704" s="204"/>
      <c r="L704" s="209"/>
      <c r="M704" s="210"/>
      <c r="N704" s="211"/>
      <c r="O704" s="211"/>
      <c r="P704" s="211"/>
      <c r="Q704" s="211"/>
      <c r="R704" s="211"/>
      <c r="S704" s="211"/>
      <c r="T704" s="212"/>
      <c r="AT704" s="213" t="s">
        <v>182</v>
      </c>
      <c r="AU704" s="213" t="s">
        <v>82</v>
      </c>
      <c r="AV704" s="11" t="s">
        <v>33</v>
      </c>
      <c r="AW704" s="11" t="s">
        <v>32</v>
      </c>
      <c r="AX704" s="11" t="s">
        <v>73</v>
      </c>
      <c r="AY704" s="213" t="s">
        <v>173</v>
      </c>
    </row>
    <row r="705" spans="2:51" s="12" customFormat="1" ht="11.25">
      <c r="B705" s="214"/>
      <c r="C705" s="215"/>
      <c r="D705" s="205" t="s">
        <v>182</v>
      </c>
      <c r="E705" s="216" t="s">
        <v>1</v>
      </c>
      <c r="F705" s="217" t="s">
        <v>950</v>
      </c>
      <c r="G705" s="215"/>
      <c r="H705" s="218">
        <v>7</v>
      </c>
      <c r="I705" s="219"/>
      <c r="J705" s="215"/>
      <c r="K705" s="215"/>
      <c r="L705" s="220"/>
      <c r="M705" s="221"/>
      <c r="N705" s="222"/>
      <c r="O705" s="222"/>
      <c r="P705" s="222"/>
      <c r="Q705" s="222"/>
      <c r="R705" s="222"/>
      <c r="S705" s="222"/>
      <c r="T705" s="223"/>
      <c r="AT705" s="224" t="s">
        <v>182</v>
      </c>
      <c r="AU705" s="224" t="s">
        <v>82</v>
      </c>
      <c r="AV705" s="12" t="s">
        <v>82</v>
      </c>
      <c r="AW705" s="12" t="s">
        <v>32</v>
      </c>
      <c r="AX705" s="12" t="s">
        <v>33</v>
      </c>
      <c r="AY705" s="224" t="s">
        <v>173</v>
      </c>
    </row>
    <row r="706" spans="2:65" s="1" customFormat="1" ht="16.5" customHeight="1">
      <c r="B706" s="34"/>
      <c r="C706" s="192" t="s">
        <v>951</v>
      </c>
      <c r="D706" s="192" t="s">
        <v>175</v>
      </c>
      <c r="E706" s="193" t="s">
        <v>952</v>
      </c>
      <c r="F706" s="194" t="s">
        <v>953</v>
      </c>
      <c r="G706" s="195" t="s">
        <v>270</v>
      </c>
      <c r="H706" s="196">
        <v>45.9</v>
      </c>
      <c r="I706" s="197"/>
      <c r="J706" s="198">
        <f>ROUND(I706*H706,2)</f>
        <v>0</v>
      </c>
      <c r="K706" s="194" t="s">
        <v>347</v>
      </c>
      <c r="L706" s="36"/>
      <c r="M706" s="199" t="s">
        <v>1</v>
      </c>
      <c r="N706" s="200" t="s">
        <v>44</v>
      </c>
      <c r="O706" s="60"/>
      <c r="P706" s="201">
        <f>O706*H706</f>
        <v>0</v>
      </c>
      <c r="Q706" s="201">
        <v>0</v>
      </c>
      <c r="R706" s="201">
        <f>Q706*H706</f>
        <v>0</v>
      </c>
      <c r="S706" s="201">
        <v>0</v>
      </c>
      <c r="T706" s="202">
        <f>S706*H706</f>
        <v>0</v>
      </c>
      <c r="AR706" s="16" t="s">
        <v>180</v>
      </c>
      <c r="AT706" s="16" t="s">
        <v>175</v>
      </c>
      <c r="AU706" s="16" t="s">
        <v>82</v>
      </c>
      <c r="AY706" s="16" t="s">
        <v>173</v>
      </c>
      <c r="BE706" s="99">
        <f>IF(N706="základní",J706,0)</f>
        <v>0</v>
      </c>
      <c r="BF706" s="99">
        <f>IF(N706="snížená",J706,0)</f>
        <v>0</v>
      </c>
      <c r="BG706" s="99">
        <f>IF(N706="zákl. přenesená",J706,0)</f>
        <v>0</v>
      </c>
      <c r="BH706" s="99">
        <f>IF(N706="sníž. přenesená",J706,0)</f>
        <v>0</v>
      </c>
      <c r="BI706" s="99">
        <f>IF(N706="nulová",J706,0)</f>
        <v>0</v>
      </c>
      <c r="BJ706" s="16" t="s">
        <v>33</v>
      </c>
      <c r="BK706" s="99">
        <f>ROUND(I706*H706,2)</f>
        <v>0</v>
      </c>
      <c r="BL706" s="16" t="s">
        <v>180</v>
      </c>
      <c r="BM706" s="16" t="s">
        <v>954</v>
      </c>
    </row>
    <row r="707" spans="2:51" s="11" customFormat="1" ht="11.25">
      <c r="B707" s="203"/>
      <c r="C707" s="204"/>
      <c r="D707" s="205" t="s">
        <v>182</v>
      </c>
      <c r="E707" s="206" t="s">
        <v>1</v>
      </c>
      <c r="F707" s="207" t="s">
        <v>351</v>
      </c>
      <c r="G707" s="204"/>
      <c r="H707" s="206" t="s">
        <v>1</v>
      </c>
      <c r="I707" s="208"/>
      <c r="J707" s="204"/>
      <c r="K707" s="204"/>
      <c r="L707" s="209"/>
      <c r="M707" s="210"/>
      <c r="N707" s="211"/>
      <c r="O707" s="211"/>
      <c r="P707" s="211"/>
      <c r="Q707" s="211"/>
      <c r="R707" s="211"/>
      <c r="S707" s="211"/>
      <c r="T707" s="212"/>
      <c r="AT707" s="213" t="s">
        <v>182</v>
      </c>
      <c r="AU707" s="213" t="s">
        <v>82</v>
      </c>
      <c r="AV707" s="11" t="s">
        <v>33</v>
      </c>
      <c r="AW707" s="11" t="s">
        <v>32</v>
      </c>
      <c r="AX707" s="11" t="s">
        <v>73</v>
      </c>
      <c r="AY707" s="213" t="s">
        <v>173</v>
      </c>
    </row>
    <row r="708" spans="2:51" s="11" customFormat="1" ht="11.25">
      <c r="B708" s="203"/>
      <c r="C708" s="204"/>
      <c r="D708" s="205" t="s">
        <v>182</v>
      </c>
      <c r="E708" s="206" t="s">
        <v>1</v>
      </c>
      <c r="F708" s="207" t="s">
        <v>881</v>
      </c>
      <c r="G708" s="204"/>
      <c r="H708" s="206" t="s">
        <v>1</v>
      </c>
      <c r="I708" s="208"/>
      <c r="J708" s="204"/>
      <c r="K708" s="204"/>
      <c r="L708" s="209"/>
      <c r="M708" s="210"/>
      <c r="N708" s="211"/>
      <c r="O708" s="211"/>
      <c r="P708" s="211"/>
      <c r="Q708" s="211"/>
      <c r="R708" s="211"/>
      <c r="S708" s="211"/>
      <c r="T708" s="212"/>
      <c r="AT708" s="213" t="s">
        <v>182</v>
      </c>
      <c r="AU708" s="213" t="s">
        <v>82</v>
      </c>
      <c r="AV708" s="11" t="s">
        <v>33</v>
      </c>
      <c r="AW708" s="11" t="s">
        <v>32</v>
      </c>
      <c r="AX708" s="11" t="s">
        <v>73</v>
      </c>
      <c r="AY708" s="213" t="s">
        <v>173</v>
      </c>
    </row>
    <row r="709" spans="2:51" s="12" customFormat="1" ht="11.25">
      <c r="B709" s="214"/>
      <c r="C709" s="215"/>
      <c r="D709" s="205" t="s">
        <v>182</v>
      </c>
      <c r="E709" s="216" t="s">
        <v>1</v>
      </c>
      <c r="F709" s="217" t="s">
        <v>955</v>
      </c>
      <c r="G709" s="215"/>
      <c r="H709" s="218">
        <v>39.5</v>
      </c>
      <c r="I709" s="219"/>
      <c r="J709" s="215"/>
      <c r="K709" s="215"/>
      <c r="L709" s="220"/>
      <c r="M709" s="221"/>
      <c r="N709" s="222"/>
      <c r="O709" s="222"/>
      <c r="P709" s="222"/>
      <c r="Q709" s="222"/>
      <c r="R709" s="222"/>
      <c r="S709" s="222"/>
      <c r="T709" s="223"/>
      <c r="AT709" s="224" t="s">
        <v>182</v>
      </c>
      <c r="AU709" s="224" t="s">
        <v>82</v>
      </c>
      <c r="AV709" s="12" t="s">
        <v>82</v>
      </c>
      <c r="AW709" s="12" t="s">
        <v>32</v>
      </c>
      <c r="AX709" s="12" t="s">
        <v>73</v>
      </c>
      <c r="AY709" s="224" t="s">
        <v>173</v>
      </c>
    </row>
    <row r="710" spans="2:51" s="11" customFormat="1" ht="11.25">
      <c r="B710" s="203"/>
      <c r="C710" s="204"/>
      <c r="D710" s="205" t="s">
        <v>182</v>
      </c>
      <c r="E710" s="206" t="s">
        <v>1</v>
      </c>
      <c r="F710" s="207" t="s">
        <v>883</v>
      </c>
      <c r="G710" s="204"/>
      <c r="H710" s="206" t="s">
        <v>1</v>
      </c>
      <c r="I710" s="208"/>
      <c r="J710" s="204"/>
      <c r="K710" s="204"/>
      <c r="L710" s="209"/>
      <c r="M710" s="210"/>
      <c r="N710" s="211"/>
      <c r="O710" s="211"/>
      <c r="P710" s="211"/>
      <c r="Q710" s="211"/>
      <c r="R710" s="211"/>
      <c r="S710" s="211"/>
      <c r="T710" s="212"/>
      <c r="AT710" s="213" t="s">
        <v>182</v>
      </c>
      <c r="AU710" s="213" t="s">
        <v>82</v>
      </c>
      <c r="AV710" s="11" t="s">
        <v>33</v>
      </c>
      <c r="AW710" s="11" t="s">
        <v>32</v>
      </c>
      <c r="AX710" s="11" t="s">
        <v>73</v>
      </c>
      <c r="AY710" s="213" t="s">
        <v>173</v>
      </c>
    </row>
    <row r="711" spans="2:51" s="12" customFormat="1" ht="11.25">
      <c r="B711" s="214"/>
      <c r="C711" s="215"/>
      <c r="D711" s="205" t="s">
        <v>182</v>
      </c>
      <c r="E711" s="216" t="s">
        <v>1</v>
      </c>
      <c r="F711" s="217" t="s">
        <v>956</v>
      </c>
      <c r="G711" s="215"/>
      <c r="H711" s="218">
        <v>6.4</v>
      </c>
      <c r="I711" s="219"/>
      <c r="J711" s="215"/>
      <c r="K711" s="215"/>
      <c r="L711" s="220"/>
      <c r="M711" s="221"/>
      <c r="N711" s="222"/>
      <c r="O711" s="222"/>
      <c r="P711" s="222"/>
      <c r="Q711" s="222"/>
      <c r="R711" s="222"/>
      <c r="S711" s="222"/>
      <c r="T711" s="223"/>
      <c r="AT711" s="224" t="s">
        <v>182</v>
      </c>
      <c r="AU711" s="224" t="s">
        <v>82</v>
      </c>
      <c r="AV711" s="12" t="s">
        <v>82</v>
      </c>
      <c r="AW711" s="12" t="s">
        <v>32</v>
      </c>
      <c r="AX711" s="12" t="s">
        <v>73</v>
      </c>
      <c r="AY711" s="224" t="s">
        <v>173</v>
      </c>
    </row>
    <row r="712" spans="2:51" s="13" customFormat="1" ht="11.25">
      <c r="B712" s="225"/>
      <c r="C712" s="226"/>
      <c r="D712" s="205" t="s">
        <v>182</v>
      </c>
      <c r="E712" s="227" t="s">
        <v>1</v>
      </c>
      <c r="F712" s="228" t="s">
        <v>187</v>
      </c>
      <c r="G712" s="226"/>
      <c r="H712" s="229">
        <v>45.9</v>
      </c>
      <c r="I712" s="230"/>
      <c r="J712" s="226"/>
      <c r="K712" s="226"/>
      <c r="L712" s="231"/>
      <c r="M712" s="232"/>
      <c r="N712" s="233"/>
      <c r="O712" s="233"/>
      <c r="P712" s="233"/>
      <c r="Q712" s="233"/>
      <c r="R712" s="233"/>
      <c r="S712" s="233"/>
      <c r="T712" s="234"/>
      <c r="AT712" s="235" t="s">
        <v>182</v>
      </c>
      <c r="AU712" s="235" t="s">
        <v>82</v>
      </c>
      <c r="AV712" s="13" t="s">
        <v>180</v>
      </c>
      <c r="AW712" s="13" t="s">
        <v>32</v>
      </c>
      <c r="AX712" s="13" t="s">
        <v>33</v>
      </c>
      <c r="AY712" s="235" t="s">
        <v>173</v>
      </c>
    </row>
    <row r="713" spans="2:65" s="1" customFormat="1" ht="16.5" customHeight="1">
      <c r="B713" s="34"/>
      <c r="C713" s="192" t="s">
        <v>957</v>
      </c>
      <c r="D713" s="192" t="s">
        <v>175</v>
      </c>
      <c r="E713" s="193" t="s">
        <v>958</v>
      </c>
      <c r="F713" s="194" t="s">
        <v>959</v>
      </c>
      <c r="G713" s="195" t="s">
        <v>239</v>
      </c>
      <c r="H713" s="196">
        <v>38.599</v>
      </c>
      <c r="I713" s="197"/>
      <c r="J713" s="198">
        <f>ROUND(I713*H713,2)</f>
        <v>0</v>
      </c>
      <c r="K713" s="194" t="s">
        <v>179</v>
      </c>
      <c r="L713" s="36"/>
      <c r="M713" s="199" t="s">
        <v>1</v>
      </c>
      <c r="N713" s="200" t="s">
        <v>44</v>
      </c>
      <c r="O713" s="60"/>
      <c r="P713" s="201">
        <f>O713*H713</f>
        <v>0</v>
      </c>
      <c r="Q713" s="201">
        <v>0</v>
      </c>
      <c r="R713" s="201">
        <f>Q713*H713</f>
        <v>0</v>
      </c>
      <c r="S713" s="201">
        <v>0.01</v>
      </c>
      <c r="T713" s="202">
        <f>S713*H713</f>
        <v>0.38599</v>
      </c>
      <c r="AR713" s="16" t="s">
        <v>180</v>
      </c>
      <c r="AT713" s="16" t="s">
        <v>175</v>
      </c>
      <c r="AU713" s="16" t="s">
        <v>82</v>
      </c>
      <c r="AY713" s="16" t="s">
        <v>173</v>
      </c>
      <c r="BE713" s="99">
        <f>IF(N713="základní",J713,0)</f>
        <v>0</v>
      </c>
      <c r="BF713" s="99">
        <f>IF(N713="snížená",J713,0)</f>
        <v>0</v>
      </c>
      <c r="BG713" s="99">
        <f>IF(N713="zákl. přenesená",J713,0)</f>
        <v>0</v>
      </c>
      <c r="BH713" s="99">
        <f>IF(N713="sníž. přenesená",J713,0)</f>
        <v>0</v>
      </c>
      <c r="BI713" s="99">
        <f>IF(N713="nulová",J713,0)</f>
        <v>0</v>
      </c>
      <c r="BJ713" s="16" t="s">
        <v>33</v>
      </c>
      <c r="BK713" s="99">
        <f>ROUND(I713*H713,2)</f>
        <v>0</v>
      </c>
      <c r="BL713" s="16" t="s">
        <v>180</v>
      </c>
      <c r="BM713" s="16" t="s">
        <v>960</v>
      </c>
    </row>
    <row r="714" spans="2:51" s="11" customFormat="1" ht="11.25">
      <c r="B714" s="203"/>
      <c r="C714" s="204"/>
      <c r="D714" s="205" t="s">
        <v>182</v>
      </c>
      <c r="E714" s="206" t="s">
        <v>1</v>
      </c>
      <c r="F714" s="207" t="s">
        <v>414</v>
      </c>
      <c r="G714" s="204"/>
      <c r="H714" s="206" t="s">
        <v>1</v>
      </c>
      <c r="I714" s="208"/>
      <c r="J714" s="204"/>
      <c r="K714" s="204"/>
      <c r="L714" s="209"/>
      <c r="M714" s="210"/>
      <c r="N714" s="211"/>
      <c r="O714" s="211"/>
      <c r="P714" s="211"/>
      <c r="Q714" s="211"/>
      <c r="R714" s="211"/>
      <c r="S714" s="211"/>
      <c r="T714" s="212"/>
      <c r="AT714" s="213" t="s">
        <v>182</v>
      </c>
      <c r="AU714" s="213" t="s">
        <v>82</v>
      </c>
      <c r="AV714" s="11" t="s">
        <v>33</v>
      </c>
      <c r="AW714" s="11" t="s">
        <v>32</v>
      </c>
      <c r="AX714" s="11" t="s">
        <v>73</v>
      </c>
      <c r="AY714" s="213" t="s">
        <v>173</v>
      </c>
    </row>
    <row r="715" spans="2:51" s="11" customFormat="1" ht="11.25">
      <c r="B715" s="203"/>
      <c r="C715" s="204"/>
      <c r="D715" s="205" t="s">
        <v>182</v>
      </c>
      <c r="E715" s="206" t="s">
        <v>1</v>
      </c>
      <c r="F715" s="207" t="s">
        <v>861</v>
      </c>
      <c r="G715" s="204"/>
      <c r="H715" s="206" t="s">
        <v>1</v>
      </c>
      <c r="I715" s="208"/>
      <c r="J715" s="204"/>
      <c r="K715" s="204"/>
      <c r="L715" s="209"/>
      <c r="M715" s="210"/>
      <c r="N715" s="211"/>
      <c r="O715" s="211"/>
      <c r="P715" s="211"/>
      <c r="Q715" s="211"/>
      <c r="R715" s="211"/>
      <c r="S715" s="211"/>
      <c r="T715" s="212"/>
      <c r="AT715" s="213" t="s">
        <v>182</v>
      </c>
      <c r="AU715" s="213" t="s">
        <v>82</v>
      </c>
      <c r="AV715" s="11" t="s">
        <v>33</v>
      </c>
      <c r="AW715" s="11" t="s">
        <v>32</v>
      </c>
      <c r="AX715" s="11" t="s">
        <v>73</v>
      </c>
      <c r="AY715" s="213" t="s">
        <v>173</v>
      </c>
    </row>
    <row r="716" spans="2:51" s="12" customFormat="1" ht="11.25">
      <c r="B716" s="214"/>
      <c r="C716" s="215"/>
      <c r="D716" s="205" t="s">
        <v>182</v>
      </c>
      <c r="E716" s="216" t="s">
        <v>1</v>
      </c>
      <c r="F716" s="217" t="s">
        <v>872</v>
      </c>
      <c r="G716" s="215"/>
      <c r="H716" s="218">
        <v>6.54</v>
      </c>
      <c r="I716" s="219"/>
      <c r="J716" s="215"/>
      <c r="K716" s="215"/>
      <c r="L716" s="220"/>
      <c r="M716" s="221"/>
      <c r="N716" s="222"/>
      <c r="O716" s="222"/>
      <c r="P716" s="222"/>
      <c r="Q716" s="222"/>
      <c r="R716" s="222"/>
      <c r="S716" s="222"/>
      <c r="T716" s="223"/>
      <c r="AT716" s="224" t="s">
        <v>182</v>
      </c>
      <c r="AU716" s="224" t="s">
        <v>82</v>
      </c>
      <c r="AV716" s="12" t="s">
        <v>82</v>
      </c>
      <c r="AW716" s="12" t="s">
        <v>32</v>
      </c>
      <c r="AX716" s="12" t="s">
        <v>73</v>
      </c>
      <c r="AY716" s="224" t="s">
        <v>173</v>
      </c>
    </row>
    <row r="717" spans="2:51" s="12" customFormat="1" ht="11.25">
      <c r="B717" s="214"/>
      <c r="C717" s="215"/>
      <c r="D717" s="205" t="s">
        <v>182</v>
      </c>
      <c r="E717" s="216" t="s">
        <v>1</v>
      </c>
      <c r="F717" s="217" t="s">
        <v>873</v>
      </c>
      <c r="G717" s="215"/>
      <c r="H717" s="218">
        <v>12.6</v>
      </c>
      <c r="I717" s="219"/>
      <c r="J717" s="215"/>
      <c r="K717" s="215"/>
      <c r="L717" s="220"/>
      <c r="M717" s="221"/>
      <c r="N717" s="222"/>
      <c r="O717" s="222"/>
      <c r="P717" s="222"/>
      <c r="Q717" s="222"/>
      <c r="R717" s="222"/>
      <c r="S717" s="222"/>
      <c r="T717" s="223"/>
      <c r="AT717" s="224" t="s">
        <v>182</v>
      </c>
      <c r="AU717" s="224" t="s">
        <v>82</v>
      </c>
      <c r="AV717" s="12" t="s">
        <v>82</v>
      </c>
      <c r="AW717" s="12" t="s">
        <v>32</v>
      </c>
      <c r="AX717" s="12" t="s">
        <v>73</v>
      </c>
      <c r="AY717" s="224" t="s">
        <v>173</v>
      </c>
    </row>
    <row r="718" spans="2:51" s="12" customFormat="1" ht="11.25">
      <c r="B718" s="214"/>
      <c r="C718" s="215"/>
      <c r="D718" s="205" t="s">
        <v>182</v>
      </c>
      <c r="E718" s="216" t="s">
        <v>1</v>
      </c>
      <c r="F718" s="217" t="s">
        <v>874</v>
      </c>
      <c r="G718" s="215"/>
      <c r="H718" s="218">
        <v>6.649</v>
      </c>
      <c r="I718" s="219"/>
      <c r="J718" s="215"/>
      <c r="K718" s="215"/>
      <c r="L718" s="220"/>
      <c r="M718" s="221"/>
      <c r="N718" s="222"/>
      <c r="O718" s="222"/>
      <c r="P718" s="222"/>
      <c r="Q718" s="222"/>
      <c r="R718" s="222"/>
      <c r="S718" s="222"/>
      <c r="T718" s="223"/>
      <c r="AT718" s="224" t="s">
        <v>182</v>
      </c>
      <c r="AU718" s="224" t="s">
        <v>82</v>
      </c>
      <c r="AV718" s="12" t="s">
        <v>82</v>
      </c>
      <c r="AW718" s="12" t="s">
        <v>32</v>
      </c>
      <c r="AX718" s="12" t="s">
        <v>73</v>
      </c>
      <c r="AY718" s="224" t="s">
        <v>173</v>
      </c>
    </row>
    <row r="719" spans="2:51" s="12" customFormat="1" ht="11.25">
      <c r="B719" s="214"/>
      <c r="C719" s="215"/>
      <c r="D719" s="205" t="s">
        <v>182</v>
      </c>
      <c r="E719" s="216" t="s">
        <v>1</v>
      </c>
      <c r="F719" s="217" t="s">
        <v>875</v>
      </c>
      <c r="G719" s="215"/>
      <c r="H719" s="218">
        <v>12.81</v>
      </c>
      <c r="I719" s="219"/>
      <c r="J719" s="215"/>
      <c r="K719" s="215"/>
      <c r="L719" s="220"/>
      <c r="M719" s="221"/>
      <c r="N719" s="222"/>
      <c r="O719" s="222"/>
      <c r="P719" s="222"/>
      <c r="Q719" s="222"/>
      <c r="R719" s="222"/>
      <c r="S719" s="222"/>
      <c r="T719" s="223"/>
      <c r="AT719" s="224" t="s">
        <v>182</v>
      </c>
      <c r="AU719" s="224" t="s">
        <v>82</v>
      </c>
      <c r="AV719" s="12" t="s">
        <v>82</v>
      </c>
      <c r="AW719" s="12" t="s">
        <v>32</v>
      </c>
      <c r="AX719" s="12" t="s">
        <v>73</v>
      </c>
      <c r="AY719" s="224" t="s">
        <v>173</v>
      </c>
    </row>
    <row r="720" spans="2:51" s="13" customFormat="1" ht="11.25">
      <c r="B720" s="225"/>
      <c r="C720" s="226"/>
      <c r="D720" s="205" t="s">
        <v>182</v>
      </c>
      <c r="E720" s="227" t="s">
        <v>1</v>
      </c>
      <c r="F720" s="228" t="s">
        <v>187</v>
      </c>
      <c r="G720" s="226"/>
      <c r="H720" s="229">
        <v>38.599</v>
      </c>
      <c r="I720" s="230"/>
      <c r="J720" s="226"/>
      <c r="K720" s="226"/>
      <c r="L720" s="231"/>
      <c r="M720" s="232"/>
      <c r="N720" s="233"/>
      <c r="O720" s="233"/>
      <c r="P720" s="233"/>
      <c r="Q720" s="233"/>
      <c r="R720" s="233"/>
      <c r="S720" s="233"/>
      <c r="T720" s="234"/>
      <c r="AT720" s="235" t="s">
        <v>182</v>
      </c>
      <c r="AU720" s="235" t="s">
        <v>82</v>
      </c>
      <c r="AV720" s="13" t="s">
        <v>180</v>
      </c>
      <c r="AW720" s="13" t="s">
        <v>32</v>
      </c>
      <c r="AX720" s="13" t="s">
        <v>33</v>
      </c>
      <c r="AY720" s="235" t="s">
        <v>173</v>
      </c>
    </row>
    <row r="721" spans="2:65" s="1" customFormat="1" ht="16.5" customHeight="1">
      <c r="B721" s="34"/>
      <c r="C721" s="192" t="s">
        <v>961</v>
      </c>
      <c r="D721" s="192" t="s">
        <v>175</v>
      </c>
      <c r="E721" s="193" t="s">
        <v>962</v>
      </c>
      <c r="F721" s="194" t="s">
        <v>963</v>
      </c>
      <c r="G721" s="195" t="s">
        <v>239</v>
      </c>
      <c r="H721" s="196">
        <v>193.545</v>
      </c>
      <c r="I721" s="197"/>
      <c r="J721" s="198">
        <f>ROUND(I721*H721,2)</f>
        <v>0</v>
      </c>
      <c r="K721" s="194" t="s">
        <v>347</v>
      </c>
      <c r="L721" s="36"/>
      <c r="M721" s="199" t="s">
        <v>1</v>
      </c>
      <c r="N721" s="200" t="s">
        <v>44</v>
      </c>
      <c r="O721" s="60"/>
      <c r="P721" s="201">
        <f>O721*H721</f>
        <v>0</v>
      </c>
      <c r="Q721" s="201">
        <v>0</v>
      </c>
      <c r="R721" s="201">
        <f>Q721*H721</f>
        <v>0</v>
      </c>
      <c r="S721" s="201">
        <v>0.004</v>
      </c>
      <c r="T721" s="202">
        <f>S721*H721</f>
        <v>0.77418</v>
      </c>
      <c r="AR721" s="16" t="s">
        <v>180</v>
      </c>
      <c r="AT721" s="16" t="s">
        <v>175</v>
      </c>
      <c r="AU721" s="16" t="s">
        <v>82</v>
      </c>
      <c r="AY721" s="16" t="s">
        <v>173</v>
      </c>
      <c r="BE721" s="99">
        <f>IF(N721="základní",J721,0)</f>
        <v>0</v>
      </c>
      <c r="BF721" s="99">
        <f>IF(N721="snížená",J721,0)</f>
        <v>0</v>
      </c>
      <c r="BG721" s="99">
        <f>IF(N721="zákl. přenesená",J721,0)</f>
        <v>0</v>
      </c>
      <c r="BH721" s="99">
        <f>IF(N721="sníž. přenesená",J721,0)</f>
        <v>0</v>
      </c>
      <c r="BI721" s="99">
        <f>IF(N721="nulová",J721,0)</f>
        <v>0</v>
      </c>
      <c r="BJ721" s="16" t="s">
        <v>33</v>
      </c>
      <c r="BK721" s="99">
        <f>ROUND(I721*H721,2)</f>
        <v>0</v>
      </c>
      <c r="BL721" s="16" t="s">
        <v>180</v>
      </c>
      <c r="BM721" s="16" t="s">
        <v>964</v>
      </c>
    </row>
    <row r="722" spans="2:51" s="11" customFormat="1" ht="11.25">
      <c r="B722" s="203"/>
      <c r="C722" s="204"/>
      <c r="D722" s="205" t="s">
        <v>182</v>
      </c>
      <c r="E722" s="206" t="s">
        <v>1</v>
      </c>
      <c r="F722" s="207" t="s">
        <v>965</v>
      </c>
      <c r="G722" s="204"/>
      <c r="H722" s="206" t="s">
        <v>1</v>
      </c>
      <c r="I722" s="208"/>
      <c r="J722" s="204"/>
      <c r="K722" s="204"/>
      <c r="L722" s="209"/>
      <c r="M722" s="210"/>
      <c r="N722" s="211"/>
      <c r="O722" s="211"/>
      <c r="P722" s="211"/>
      <c r="Q722" s="211"/>
      <c r="R722" s="211"/>
      <c r="S722" s="211"/>
      <c r="T722" s="212"/>
      <c r="AT722" s="213" t="s">
        <v>182</v>
      </c>
      <c r="AU722" s="213" t="s">
        <v>82</v>
      </c>
      <c r="AV722" s="11" t="s">
        <v>33</v>
      </c>
      <c r="AW722" s="11" t="s">
        <v>32</v>
      </c>
      <c r="AX722" s="11" t="s">
        <v>73</v>
      </c>
      <c r="AY722" s="213" t="s">
        <v>173</v>
      </c>
    </row>
    <row r="723" spans="2:51" s="12" customFormat="1" ht="11.25">
      <c r="B723" s="214"/>
      <c r="C723" s="215"/>
      <c r="D723" s="205" t="s">
        <v>182</v>
      </c>
      <c r="E723" s="216" t="s">
        <v>1</v>
      </c>
      <c r="F723" s="217" t="s">
        <v>966</v>
      </c>
      <c r="G723" s="215"/>
      <c r="H723" s="218">
        <v>193.545</v>
      </c>
      <c r="I723" s="219"/>
      <c r="J723" s="215"/>
      <c r="K723" s="215"/>
      <c r="L723" s="220"/>
      <c r="M723" s="221"/>
      <c r="N723" s="222"/>
      <c r="O723" s="222"/>
      <c r="P723" s="222"/>
      <c r="Q723" s="222"/>
      <c r="R723" s="222"/>
      <c r="S723" s="222"/>
      <c r="T723" s="223"/>
      <c r="AT723" s="224" t="s">
        <v>182</v>
      </c>
      <c r="AU723" s="224" t="s">
        <v>82</v>
      </c>
      <c r="AV723" s="12" t="s">
        <v>82</v>
      </c>
      <c r="AW723" s="12" t="s">
        <v>32</v>
      </c>
      <c r="AX723" s="12" t="s">
        <v>33</v>
      </c>
      <c r="AY723" s="224" t="s">
        <v>173</v>
      </c>
    </row>
    <row r="724" spans="2:65" s="1" customFormat="1" ht="16.5" customHeight="1">
      <c r="B724" s="34"/>
      <c r="C724" s="192" t="s">
        <v>967</v>
      </c>
      <c r="D724" s="192" t="s">
        <v>175</v>
      </c>
      <c r="E724" s="193" t="s">
        <v>968</v>
      </c>
      <c r="F724" s="194" t="s">
        <v>969</v>
      </c>
      <c r="G724" s="195" t="s">
        <v>239</v>
      </c>
      <c r="H724" s="196">
        <v>86.322</v>
      </c>
      <c r="I724" s="197"/>
      <c r="J724" s="198">
        <f>ROUND(I724*H724,2)</f>
        <v>0</v>
      </c>
      <c r="K724" s="194" t="s">
        <v>347</v>
      </c>
      <c r="L724" s="36"/>
      <c r="M724" s="199" t="s">
        <v>1</v>
      </c>
      <c r="N724" s="200" t="s">
        <v>44</v>
      </c>
      <c r="O724" s="60"/>
      <c r="P724" s="201">
        <f>O724*H724</f>
        <v>0</v>
      </c>
      <c r="Q724" s="201">
        <v>0</v>
      </c>
      <c r="R724" s="201">
        <f>Q724*H724</f>
        <v>0</v>
      </c>
      <c r="S724" s="201">
        <v>0.046</v>
      </c>
      <c r="T724" s="202">
        <f>S724*H724</f>
        <v>3.970812</v>
      </c>
      <c r="AR724" s="16" t="s">
        <v>180</v>
      </c>
      <c r="AT724" s="16" t="s">
        <v>175</v>
      </c>
      <c r="AU724" s="16" t="s">
        <v>82</v>
      </c>
      <c r="AY724" s="16" t="s">
        <v>173</v>
      </c>
      <c r="BE724" s="99">
        <f>IF(N724="základní",J724,0)</f>
        <v>0</v>
      </c>
      <c r="BF724" s="99">
        <f>IF(N724="snížená",J724,0)</f>
        <v>0</v>
      </c>
      <c r="BG724" s="99">
        <f>IF(N724="zákl. přenesená",J724,0)</f>
        <v>0</v>
      </c>
      <c r="BH724" s="99">
        <f>IF(N724="sníž. přenesená",J724,0)</f>
        <v>0</v>
      </c>
      <c r="BI724" s="99">
        <f>IF(N724="nulová",J724,0)</f>
        <v>0</v>
      </c>
      <c r="BJ724" s="16" t="s">
        <v>33</v>
      </c>
      <c r="BK724" s="99">
        <f>ROUND(I724*H724,2)</f>
        <v>0</v>
      </c>
      <c r="BL724" s="16" t="s">
        <v>180</v>
      </c>
      <c r="BM724" s="16" t="s">
        <v>970</v>
      </c>
    </row>
    <row r="725" spans="2:51" s="11" customFormat="1" ht="11.25">
      <c r="B725" s="203"/>
      <c r="C725" s="204"/>
      <c r="D725" s="205" t="s">
        <v>182</v>
      </c>
      <c r="E725" s="206" t="s">
        <v>1</v>
      </c>
      <c r="F725" s="207" t="s">
        <v>624</v>
      </c>
      <c r="G725" s="204"/>
      <c r="H725" s="206" t="s">
        <v>1</v>
      </c>
      <c r="I725" s="208"/>
      <c r="J725" s="204"/>
      <c r="K725" s="204"/>
      <c r="L725" s="209"/>
      <c r="M725" s="210"/>
      <c r="N725" s="211"/>
      <c r="O725" s="211"/>
      <c r="P725" s="211"/>
      <c r="Q725" s="211"/>
      <c r="R725" s="211"/>
      <c r="S725" s="211"/>
      <c r="T725" s="212"/>
      <c r="AT725" s="213" t="s">
        <v>182</v>
      </c>
      <c r="AU725" s="213" t="s">
        <v>82</v>
      </c>
      <c r="AV725" s="11" t="s">
        <v>33</v>
      </c>
      <c r="AW725" s="11" t="s">
        <v>32</v>
      </c>
      <c r="AX725" s="11" t="s">
        <v>73</v>
      </c>
      <c r="AY725" s="213" t="s">
        <v>173</v>
      </c>
    </row>
    <row r="726" spans="2:51" s="11" customFormat="1" ht="11.25">
      <c r="B726" s="203"/>
      <c r="C726" s="204"/>
      <c r="D726" s="205" t="s">
        <v>182</v>
      </c>
      <c r="E726" s="206" t="s">
        <v>1</v>
      </c>
      <c r="F726" s="207" t="s">
        <v>414</v>
      </c>
      <c r="G726" s="204"/>
      <c r="H726" s="206" t="s">
        <v>1</v>
      </c>
      <c r="I726" s="208"/>
      <c r="J726" s="204"/>
      <c r="K726" s="204"/>
      <c r="L726" s="209"/>
      <c r="M726" s="210"/>
      <c r="N726" s="211"/>
      <c r="O726" s="211"/>
      <c r="P726" s="211"/>
      <c r="Q726" s="211"/>
      <c r="R726" s="211"/>
      <c r="S726" s="211"/>
      <c r="T726" s="212"/>
      <c r="AT726" s="213" t="s">
        <v>182</v>
      </c>
      <c r="AU726" s="213" t="s">
        <v>82</v>
      </c>
      <c r="AV726" s="11" t="s">
        <v>33</v>
      </c>
      <c r="AW726" s="11" t="s">
        <v>32</v>
      </c>
      <c r="AX726" s="11" t="s">
        <v>73</v>
      </c>
      <c r="AY726" s="213" t="s">
        <v>173</v>
      </c>
    </row>
    <row r="727" spans="2:51" s="11" customFormat="1" ht="11.25">
      <c r="B727" s="203"/>
      <c r="C727" s="204"/>
      <c r="D727" s="205" t="s">
        <v>182</v>
      </c>
      <c r="E727" s="206" t="s">
        <v>1</v>
      </c>
      <c r="F727" s="207" t="s">
        <v>861</v>
      </c>
      <c r="G727" s="204"/>
      <c r="H727" s="206" t="s">
        <v>1</v>
      </c>
      <c r="I727" s="208"/>
      <c r="J727" s="204"/>
      <c r="K727" s="204"/>
      <c r="L727" s="209"/>
      <c r="M727" s="210"/>
      <c r="N727" s="211"/>
      <c r="O727" s="211"/>
      <c r="P727" s="211"/>
      <c r="Q727" s="211"/>
      <c r="R727" s="211"/>
      <c r="S727" s="211"/>
      <c r="T727" s="212"/>
      <c r="AT727" s="213" t="s">
        <v>182</v>
      </c>
      <c r="AU727" s="213" t="s">
        <v>82</v>
      </c>
      <c r="AV727" s="11" t="s">
        <v>33</v>
      </c>
      <c r="AW727" s="11" t="s">
        <v>32</v>
      </c>
      <c r="AX727" s="11" t="s">
        <v>73</v>
      </c>
      <c r="AY727" s="213" t="s">
        <v>173</v>
      </c>
    </row>
    <row r="728" spans="2:51" s="12" customFormat="1" ht="11.25">
      <c r="B728" s="214"/>
      <c r="C728" s="215"/>
      <c r="D728" s="205" t="s">
        <v>182</v>
      </c>
      <c r="E728" s="216" t="s">
        <v>1</v>
      </c>
      <c r="F728" s="217" t="s">
        <v>971</v>
      </c>
      <c r="G728" s="215"/>
      <c r="H728" s="218">
        <v>18.13</v>
      </c>
      <c r="I728" s="219"/>
      <c r="J728" s="215"/>
      <c r="K728" s="215"/>
      <c r="L728" s="220"/>
      <c r="M728" s="221"/>
      <c r="N728" s="222"/>
      <c r="O728" s="222"/>
      <c r="P728" s="222"/>
      <c r="Q728" s="222"/>
      <c r="R728" s="222"/>
      <c r="S728" s="222"/>
      <c r="T728" s="223"/>
      <c r="AT728" s="224" t="s">
        <v>182</v>
      </c>
      <c r="AU728" s="224" t="s">
        <v>82</v>
      </c>
      <c r="AV728" s="12" t="s">
        <v>82</v>
      </c>
      <c r="AW728" s="12" t="s">
        <v>32</v>
      </c>
      <c r="AX728" s="12" t="s">
        <v>73</v>
      </c>
      <c r="AY728" s="224" t="s">
        <v>173</v>
      </c>
    </row>
    <row r="729" spans="2:51" s="12" customFormat="1" ht="11.25">
      <c r="B729" s="214"/>
      <c r="C729" s="215"/>
      <c r="D729" s="205" t="s">
        <v>182</v>
      </c>
      <c r="E729" s="216" t="s">
        <v>1</v>
      </c>
      <c r="F729" s="217" t="s">
        <v>972</v>
      </c>
      <c r="G729" s="215"/>
      <c r="H729" s="218">
        <v>25.2</v>
      </c>
      <c r="I729" s="219"/>
      <c r="J729" s="215"/>
      <c r="K729" s="215"/>
      <c r="L729" s="220"/>
      <c r="M729" s="221"/>
      <c r="N729" s="222"/>
      <c r="O729" s="222"/>
      <c r="P729" s="222"/>
      <c r="Q729" s="222"/>
      <c r="R729" s="222"/>
      <c r="S729" s="222"/>
      <c r="T729" s="223"/>
      <c r="AT729" s="224" t="s">
        <v>182</v>
      </c>
      <c r="AU729" s="224" t="s">
        <v>82</v>
      </c>
      <c r="AV729" s="12" t="s">
        <v>82</v>
      </c>
      <c r="AW729" s="12" t="s">
        <v>32</v>
      </c>
      <c r="AX729" s="12" t="s">
        <v>73</v>
      </c>
      <c r="AY729" s="224" t="s">
        <v>173</v>
      </c>
    </row>
    <row r="730" spans="2:51" s="12" customFormat="1" ht="11.25">
      <c r="B730" s="214"/>
      <c r="C730" s="215"/>
      <c r="D730" s="205" t="s">
        <v>182</v>
      </c>
      <c r="E730" s="216" t="s">
        <v>1</v>
      </c>
      <c r="F730" s="217" t="s">
        <v>973</v>
      </c>
      <c r="G730" s="215"/>
      <c r="H730" s="218">
        <v>18.305</v>
      </c>
      <c r="I730" s="219"/>
      <c r="J730" s="215"/>
      <c r="K730" s="215"/>
      <c r="L730" s="220"/>
      <c r="M730" s="221"/>
      <c r="N730" s="222"/>
      <c r="O730" s="222"/>
      <c r="P730" s="222"/>
      <c r="Q730" s="222"/>
      <c r="R730" s="222"/>
      <c r="S730" s="222"/>
      <c r="T730" s="223"/>
      <c r="AT730" s="224" t="s">
        <v>182</v>
      </c>
      <c r="AU730" s="224" t="s">
        <v>82</v>
      </c>
      <c r="AV730" s="12" t="s">
        <v>82</v>
      </c>
      <c r="AW730" s="12" t="s">
        <v>32</v>
      </c>
      <c r="AX730" s="12" t="s">
        <v>73</v>
      </c>
      <c r="AY730" s="224" t="s">
        <v>173</v>
      </c>
    </row>
    <row r="731" spans="2:51" s="12" customFormat="1" ht="11.25">
      <c r="B731" s="214"/>
      <c r="C731" s="215"/>
      <c r="D731" s="205" t="s">
        <v>182</v>
      </c>
      <c r="E731" s="216" t="s">
        <v>1</v>
      </c>
      <c r="F731" s="217" t="s">
        <v>974</v>
      </c>
      <c r="G731" s="215"/>
      <c r="H731" s="218">
        <v>25.375</v>
      </c>
      <c r="I731" s="219"/>
      <c r="J731" s="215"/>
      <c r="K731" s="215"/>
      <c r="L731" s="220"/>
      <c r="M731" s="221"/>
      <c r="N731" s="222"/>
      <c r="O731" s="222"/>
      <c r="P731" s="222"/>
      <c r="Q731" s="222"/>
      <c r="R731" s="222"/>
      <c r="S731" s="222"/>
      <c r="T731" s="223"/>
      <c r="AT731" s="224" t="s">
        <v>182</v>
      </c>
      <c r="AU731" s="224" t="s">
        <v>82</v>
      </c>
      <c r="AV731" s="12" t="s">
        <v>82</v>
      </c>
      <c r="AW731" s="12" t="s">
        <v>32</v>
      </c>
      <c r="AX731" s="12" t="s">
        <v>73</v>
      </c>
      <c r="AY731" s="224" t="s">
        <v>173</v>
      </c>
    </row>
    <row r="732" spans="2:51" s="11" customFormat="1" ht="11.25">
      <c r="B732" s="203"/>
      <c r="C732" s="204"/>
      <c r="D732" s="205" t="s">
        <v>182</v>
      </c>
      <c r="E732" s="206" t="s">
        <v>1</v>
      </c>
      <c r="F732" s="207" t="s">
        <v>545</v>
      </c>
      <c r="G732" s="204"/>
      <c r="H732" s="206" t="s">
        <v>1</v>
      </c>
      <c r="I732" s="208"/>
      <c r="J732" s="204"/>
      <c r="K732" s="204"/>
      <c r="L732" s="209"/>
      <c r="M732" s="210"/>
      <c r="N732" s="211"/>
      <c r="O732" s="211"/>
      <c r="P732" s="211"/>
      <c r="Q732" s="211"/>
      <c r="R732" s="211"/>
      <c r="S732" s="211"/>
      <c r="T732" s="212"/>
      <c r="AT732" s="213" t="s">
        <v>182</v>
      </c>
      <c r="AU732" s="213" t="s">
        <v>82</v>
      </c>
      <c r="AV732" s="11" t="s">
        <v>33</v>
      </c>
      <c r="AW732" s="11" t="s">
        <v>32</v>
      </c>
      <c r="AX732" s="11" t="s">
        <v>73</v>
      </c>
      <c r="AY732" s="213" t="s">
        <v>173</v>
      </c>
    </row>
    <row r="733" spans="2:51" s="12" customFormat="1" ht="11.25">
      <c r="B733" s="214"/>
      <c r="C733" s="215"/>
      <c r="D733" s="205" t="s">
        <v>182</v>
      </c>
      <c r="E733" s="216" t="s">
        <v>1</v>
      </c>
      <c r="F733" s="217" t="s">
        <v>975</v>
      </c>
      <c r="G733" s="215"/>
      <c r="H733" s="218">
        <v>-2.256</v>
      </c>
      <c r="I733" s="219"/>
      <c r="J733" s="215"/>
      <c r="K733" s="215"/>
      <c r="L733" s="220"/>
      <c r="M733" s="221"/>
      <c r="N733" s="222"/>
      <c r="O733" s="222"/>
      <c r="P733" s="222"/>
      <c r="Q733" s="222"/>
      <c r="R733" s="222"/>
      <c r="S733" s="222"/>
      <c r="T733" s="223"/>
      <c r="AT733" s="224" t="s">
        <v>182</v>
      </c>
      <c r="AU733" s="224" t="s">
        <v>82</v>
      </c>
      <c r="AV733" s="12" t="s">
        <v>82</v>
      </c>
      <c r="AW733" s="12" t="s">
        <v>32</v>
      </c>
      <c r="AX733" s="12" t="s">
        <v>73</v>
      </c>
      <c r="AY733" s="224" t="s">
        <v>173</v>
      </c>
    </row>
    <row r="734" spans="2:51" s="12" customFormat="1" ht="11.25">
      <c r="B734" s="214"/>
      <c r="C734" s="215"/>
      <c r="D734" s="205" t="s">
        <v>182</v>
      </c>
      <c r="E734" s="216" t="s">
        <v>1</v>
      </c>
      <c r="F734" s="217" t="s">
        <v>976</v>
      </c>
      <c r="G734" s="215"/>
      <c r="H734" s="218">
        <v>-4.464</v>
      </c>
      <c r="I734" s="219"/>
      <c r="J734" s="215"/>
      <c r="K734" s="215"/>
      <c r="L734" s="220"/>
      <c r="M734" s="221"/>
      <c r="N734" s="222"/>
      <c r="O734" s="222"/>
      <c r="P734" s="222"/>
      <c r="Q734" s="222"/>
      <c r="R734" s="222"/>
      <c r="S734" s="222"/>
      <c r="T734" s="223"/>
      <c r="AT734" s="224" t="s">
        <v>182</v>
      </c>
      <c r="AU734" s="224" t="s">
        <v>82</v>
      </c>
      <c r="AV734" s="12" t="s">
        <v>82</v>
      </c>
      <c r="AW734" s="12" t="s">
        <v>32</v>
      </c>
      <c r="AX734" s="12" t="s">
        <v>73</v>
      </c>
      <c r="AY734" s="224" t="s">
        <v>173</v>
      </c>
    </row>
    <row r="735" spans="2:51" s="11" customFormat="1" ht="11.25">
      <c r="B735" s="203"/>
      <c r="C735" s="204"/>
      <c r="D735" s="205" t="s">
        <v>182</v>
      </c>
      <c r="E735" s="206" t="s">
        <v>1</v>
      </c>
      <c r="F735" s="207" t="s">
        <v>618</v>
      </c>
      <c r="G735" s="204"/>
      <c r="H735" s="206" t="s">
        <v>1</v>
      </c>
      <c r="I735" s="208"/>
      <c r="J735" s="204"/>
      <c r="K735" s="204"/>
      <c r="L735" s="209"/>
      <c r="M735" s="210"/>
      <c r="N735" s="211"/>
      <c r="O735" s="211"/>
      <c r="P735" s="211"/>
      <c r="Q735" s="211"/>
      <c r="R735" s="211"/>
      <c r="S735" s="211"/>
      <c r="T735" s="212"/>
      <c r="AT735" s="213" t="s">
        <v>182</v>
      </c>
      <c r="AU735" s="213" t="s">
        <v>82</v>
      </c>
      <c r="AV735" s="11" t="s">
        <v>33</v>
      </c>
      <c r="AW735" s="11" t="s">
        <v>32</v>
      </c>
      <c r="AX735" s="11" t="s">
        <v>73</v>
      </c>
      <c r="AY735" s="213" t="s">
        <v>173</v>
      </c>
    </row>
    <row r="736" spans="2:51" s="12" customFormat="1" ht="11.25">
      <c r="B736" s="214"/>
      <c r="C736" s="215"/>
      <c r="D736" s="205" t="s">
        <v>182</v>
      </c>
      <c r="E736" s="216" t="s">
        <v>1</v>
      </c>
      <c r="F736" s="217" t="s">
        <v>640</v>
      </c>
      <c r="G736" s="215"/>
      <c r="H736" s="218">
        <v>2.432</v>
      </c>
      <c r="I736" s="219"/>
      <c r="J736" s="215"/>
      <c r="K736" s="215"/>
      <c r="L736" s="220"/>
      <c r="M736" s="221"/>
      <c r="N736" s="222"/>
      <c r="O736" s="222"/>
      <c r="P736" s="222"/>
      <c r="Q736" s="222"/>
      <c r="R736" s="222"/>
      <c r="S736" s="222"/>
      <c r="T736" s="223"/>
      <c r="AT736" s="224" t="s">
        <v>182</v>
      </c>
      <c r="AU736" s="224" t="s">
        <v>82</v>
      </c>
      <c r="AV736" s="12" t="s">
        <v>82</v>
      </c>
      <c r="AW736" s="12" t="s">
        <v>32</v>
      </c>
      <c r="AX736" s="12" t="s">
        <v>73</v>
      </c>
      <c r="AY736" s="224" t="s">
        <v>173</v>
      </c>
    </row>
    <row r="737" spans="2:51" s="11" customFormat="1" ht="11.25">
      <c r="B737" s="203"/>
      <c r="C737" s="204"/>
      <c r="D737" s="205" t="s">
        <v>182</v>
      </c>
      <c r="E737" s="206" t="s">
        <v>1</v>
      </c>
      <c r="F737" s="207" t="s">
        <v>575</v>
      </c>
      <c r="G737" s="204"/>
      <c r="H737" s="206" t="s">
        <v>1</v>
      </c>
      <c r="I737" s="208"/>
      <c r="J737" s="204"/>
      <c r="K737" s="204"/>
      <c r="L737" s="209"/>
      <c r="M737" s="210"/>
      <c r="N737" s="211"/>
      <c r="O737" s="211"/>
      <c r="P737" s="211"/>
      <c r="Q737" s="211"/>
      <c r="R737" s="211"/>
      <c r="S737" s="211"/>
      <c r="T737" s="212"/>
      <c r="AT737" s="213" t="s">
        <v>182</v>
      </c>
      <c r="AU737" s="213" t="s">
        <v>82</v>
      </c>
      <c r="AV737" s="11" t="s">
        <v>33</v>
      </c>
      <c r="AW737" s="11" t="s">
        <v>32</v>
      </c>
      <c r="AX737" s="11" t="s">
        <v>73</v>
      </c>
      <c r="AY737" s="213" t="s">
        <v>173</v>
      </c>
    </row>
    <row r="738" spans="2:51" s="12" customFormat="1" ht="11.25">
      <c r="B738" s="214"/>
      <c r="C738" s="215"/>
      <c r="D738" s="205" t="s">
        <v>182</v>
      </c>
      <c r="E738" s="216" t="s">
        <v>1</v>
      </c>
      <c r="F738" s="217" t="s">
        <v>977</v>
      </c>
      <c r="G738" s="215"/>
      <c r="H738" s="218">
        <v>3.6</v>
      </c>
      <c r="I738" s="219"/>
      <c r="J738" s="215"/>
      <c r="K738" s="215"/>
      <c r="L738" s="220"/>
      <c r="M738" s="221"/>
      <c r="N738" s="222"/>
      <c r="O738" s="222"/>
      <c r="P738" s="222"/>
      <c r="Q738" s="222"/>
      <c r="R738" s="222"/>
      <c r="S738" s="222"/>
      <c r="T738" s="223"/>
      <c r="AT738" s="224" t="s">
        <v>182</v>
      </c>
      <c r="AU738" s="224" t="s">
        <v>82</v>
      </c>
      <c r="AV738" s="12" t="s">
        <v>82</v>
      </c>
      <c r="AW738" s="12" t="s">
        <v>32</v>
      </c>
      <c r="AX738" s="12" t="s">
        <v>73</v>
      </c>
      <c r="AY738" s="224" t="s">
        <v>173</v>
      </c>
    </row>
    <row r="739" spans="2:51" s="13" customFormat="1" ht="11.25">
      <c r="B739" s="225"/>
      <c r="C739" s="226"/>
      <c r="D739" s="205" t="s">
        <v>182</v>
      </c>
      <c r="E739" s="227" t="s">
        <v>1</v>
      </c>
      <c r="F739" s="228" t="s">
        <v>187</v>
      </c>
      <c r="G739" s="226"/>
      <c r="H739" s="229">
        <v>86.322</v>
      </c>
      <c r="I739" s="230"/>
      <c r="J739" s="226"/>
      <c r="K739" s="226"/>
      <c r="L739" s="231"/>
      <c r="M739" s="232"/>
      <c r="N739" s="233"/>
      <c r="O739" s="233"/>
      <c r="P739" s="233"/>
      <c r="Q739" s="233"/>
      <c r="R739" s="233"/>
      <c r="S739" s="233"/>
      <c r="T739" s="234"/>
      <c r="AT739" s="235" t="s">
        <v>182</v>
      </c>
      <c r="AU739" s="235" t="s">
        <v>82</v>
      </c>
      <c r="AV739" s="13" t="s">
        <v>180</v>
      </c>
      <c r="AW739" s="13" t="s">
        <v>32</v>
      </c>
      <c r="AX739" s="13" t="s">
        <v>33</v>
      </c>
      <c r="AY739" s="235" t="s">
        <v>173</v>
      </c>
    </row>
    <row r="740" spans="2:65" s="1" customFormat="1" ht="16.5" customHeight="1">
      <c r="B740" s="34"/>
      <c r="C740" s="192" t="s">
        <v>978</v>
      </c>
      <c r="D740" s="192" t="s">
        <v>175</v>
      </c>
      <c r="E740" s="193" t="s">
        <v>979</v>
      </c>
      <c r="F740" s="194" t="s">
        <v>980</v>
      </c>
      <c r="G740" s="195" t="s">
        <v>239</v>
      </c>
      <c r="H740" s="196">
        <v>68.274</v>
      </c>
      <c r="I740" s="197"/>
      <c r="J740" s="198">
        <f>ROUND(I740*H740,2)</f>
        <v>0</v>
      </c>
      <c r="K740" s="194" t="s">
        <v>347</v>
      </c>
      <c r="L740" s="36"/>
      <c r="M740" s="199" t="s">
        <v>1</v>
      </c>
      <c r="N740" s="200" t="s">
        <v>44</v>
      </c>
      <c r="O740" s="60"/>
      <c r="P740" s="201">
        <f>O740*H740</f>
        <v>0</v>
      </c>
      <c r="Q740" s="201">
        <v>0</v>
      </c>
      <c r="R740" s="201">
        <f>Q740*H740</f>
        <v>0</v>
      </c>
      <c r="S740" s="201">
        <v>0.068</v>
      </c>
      <c r="T740" s="202">
        <f>S740*H740</f>
        <v>4.642632000000001</v>
      </c>
      <c r="AR740" s="16" t="s">
        <v>180</v>
      </c>
      <c r="AT740" s="16" t="s">
        <v>175</v>
      </c>
      <c r="AU740" s="16" t="s">
        <v>82</v>
      </c>
      <c r="AY740" s="16" t="s">
        <v>173</v>
      </c>
      <c r="BE740" s="99">
        <f>IF(N740="základní",J740,0)</f>
        <v>0</v>
      </c>
      <c r="BF740" s="99">
        <f>IF(N740="snížená",J740,0)</f>
        <v>0</v>
      </c>
      <c r="BG740" s="99">
        <f>IF(N740="zákl. přenesená",J740,0)</f>
        <v>0</v>
      </c>
      <c r="BH740" s="99">
        <f>IF(N740="sníž. přenesená",J740,0)</f>
        <v>0</v>
      </c>
      <c r="BI740" s="99">
        <f>IF(N740="nulová",J740,0)</f>
        <v>0</v>
      </c>
      <c r="BJ740" s="16" t="s">
        <v>33</v>
      </c>
      <c r="BK740" s="99">
        <f>ROUND(I740*H740,2)</f>
        <v>0</v>
      </c>
      <c r="BL740" s="16" t="s">
        <v>180</v>
      </c>
      <c r="BM740" s="16" t="s">
        <v>981</v>
      </c>
    </row>
    <row r="741" spans="2:51" s="11" customFormat="1" ht="11.25">
      <c r="B741" s="203"/>
      <c r="C741" s="204"/>
      <c r="D741" s="205" t="s">
        <v>182</v>
      </c>
      <c r="E741" s="206" t="s">
        <v>1</v>
      </c>
      <c r="F741" s="207" t="s">
        <v>563</v>
      </c>
      <c r="G741" s="204"/>
      <c r="H741" s="206" t="s">
        <v>1</v>
      </c>
      <c r="I741" s="208"/>
      <c r="J741" s="204"/>
      <c r="K741" s="204"/>
      <c r="L741" s="209"/>
      <c r="M741" s="210"/>
      <c r="N741" s="211"/>
      <c r="O741" s="211"/>
      <c r="P741" s="211"/>
      <c r="Q741" s="211"/>
      <c r="R741" s="211"/>
      <c r="S741" s="211"/>
      <c r="T741" s="212"/>
      <c r="AT741" s="213" t="s">
        <v>182</v>
      </c>
      <c r="AU741" s="213" t="s">
        <v>82</v>
      </c>
      <c r="AV741" s="11" t="s">
        <v>33</v>
      </c>
      <c r="AW741" s="11" t="s">
        <v>32</v>
      </c>
      <c r="AX741" s="11" t="s">
        <v>73</v>
      </c>
      <c r="AY741" s="213" t="s">
        <v>173</v>
      </c>
    </row>
    <row r="742" spans="2:51" s="11" customFormat="1" ht="11.25">
      <c r="B742" s="203"/>
      <c r="C742" s="204"/>
      <c r="D742" s="205" t="s">
        <v>182</v>
      </c>
      <c r="E742" s="206" t="s">
        <v>1</v>
      </c>
      <c r="F742" s="207" t="s">
        <v>861</v>
      </c>
      <c r="G742" s="204"/>
      <c r="H742" s="206" t="s">
        <v>1</v>
      </c>
      <c r="I742" s="208"/>
      <c r="J742" s="204"/>
      <c r="K742" s="204"/>
      <c r="L742" s="209"/>
      <c r="M742" s="210"/>
      <c r="N742" s="211"/>
      <c r="O742" s="211"/>
      <c r="P742" s="211"/>
      <c r="Q742" s="211"/>
      <c r="R742" s="211"/>
      <c r="S742" s="211"/>
      <c r="T742" s="212"/>
      <c r="AT742" s="213" t="s">
        <v>182</v>
      </c>
      <c r="AU742" s="213" t="s">
        <v>82</v>
      </c>
      <c r="AV742" s="11" t="s">
        <v>33</v>
      </c>
      <c r="AW742" s="11" t="s">
        <v>32</v>
      </c>
      <c r="AX742" s="11" t="s">
        <v>73</v>
      </c>
      <c r="AY742" s="213" t="s">
        <v>173</v>
      </c>
    </row>
    <row r="743" spans="2:51" s="12" customFormat="1" ht="11.25">
      <c r="B743" s="214"/>
      <c r="C743" s="215"/>
      <c r="D743" s="205" t="s">
        <v>182</v>
      </c>
      <c r="E743" s="216" t="s">
        <v>1</v>
      </c>
      <c r="F743" s="217" t="s">
        <v>982</v>
      </c>
      <c r="G743" s="215"/>
      <c r="H743" s="218">
        <v>15.54</v>
      </c>
      <c r="I743" s="219"/>
      <c r="J743" s="215"/>
      <c r="K743" s="215"/>
      <c r="L743" s="220"/>
      <c r="M743" s="221"/>
      <c r="N743" s="222"/>
      <c r="O743" s="222"/>
      <c r="P743" s="222"/>
      <c r="Q743" s="222"/>
      <c r="R743" s="222"/>
      <c r="S743" s="222"/>
      <c r="T743" s="223"/>
      <c r="AT743" s="224" t="s">
        <v>182</v>
      </c>
      <c r="AU743" s="224" t="s">
        <v>82</v>
      </c>
      <c r="AV743" s="12" t="s">
        <v>82</v>
      </c>
      <c r="AW743" s="12" t="s">
        <v>32</v>
      </c>
      <c r="AX743" s="12" t="s">
        <v>73</v>
      </c>
      <c r="AY743" s="224" t="s">
        <v>173</v>
      </c>
    </row>
    <row r="744" spans="2:51" s="12" customFormat="1" ht="11.25">
      <c r="B744" s="214"/>
      <c r="C744" s="215"/>
      <c r="D744" s="205" t="s">
        <v>182</v>
      </c>
      <c r="E744" s="216" t="s">
        <v>1</v>
      </c>
      <c r="F744" s="217" t="s">
        <v>983</v>
      </c>
      <c r="G744" s="215"/>
      <c r="H744" s="218">
        <v>21.6</v>
      </c>
      <c r="I744" s="219"/>
      <c r="J744" s="215"/>
      <c r="K744" s="215"/>
      <c r="L744" s="220"/>
      <c r="M744" s="221"/>
      <c r="N744" s="222"/>
      <c r="O744" s="222"/>
      <c r="P744" s="222"/>
      <c r="Q744" s="222"/>
      <c r="R744" s="222"/>
      <c r="S744" s="222"/>
      <c r="T744" s="223"/>
      <c r="AT744" s="224" t="s">
        <v>182</v>
      </c>
      <c r="AU744" s="224" t="s">
        <v>82</v>
      </c>
      <c r="AV744" s="12" t="s">
        <v>82</v>
      </c>
      <c r="AW744" s="12" t="s">
        <v>32</v>
      </c>
      <c r="AX744" s="12" t="s">
        <v>73</v>
      </c>
      <c r="AY744" s="224" t="s">
        <v>173</v>
      </c>
    </row>
    <row r="745" spans="2:51" s="12" customFormat="1" ht="11.25">
      <c r="B745" s="214"/>
      <c r="C745" s="215"/>
      <c r="D745" s="205" t="s">
        <v>182</v>
      </c>
      <c r="E745" s="216" t="s">
        <v>1</v>
      </c>
      <c r="F745" s="217" t="s">
        <v>984</v>
      </c>
      <c r="G745" s="215"/>
      <c r="H745" s="218">
        <v>15.69</v>
      </c>
      <c r="I745" s="219"/>
      <c r="J745" s="215"/>
      <c r="K745" s="215"/>
      <c r="L745" s="220"/>
      <c r="M745" s="221"/>
      <c r="N745" s="222"/>
      <c r="O745" s="222"/>
      <c r="P745" s="222"/>
      <c r="Q745" s="222"/>
      <c r="R745" s="222"/>
      <c r="S745" s="222"/>
      <c r="T745" s="223"/>
      <c r="AT745" s="224" t="s">
        <v>182</v>
      </c>
      <c r="AU745" s="224" t="s">
        <v>82</v>
      </c>
      <c r="AV745" s="12" t="s">
        <v>82</v>
      </c>
      <c r="AW745" s="12" t="s">
        <v>32</v>
      </c>
      <c r="AX745" s="12" t="s">
        <v>73</v>
      </c>
      <c r="AY745" s="224" t="s">
        <v>173</v>
      </c>
    </row>
    <row r="746" spans="2:51" s="12" customFormat="1" ht="11.25">
      <c r="B746" s="214"/>
      <c r="C746" s="215"/>
      <c r="D746" s="205" t="s">
        <v>182</v>
      </c>
      <c r="E746" s="216" t="s">
        <v>1</v>
      </c>
      <c r="F746" s="217" t="s">
        <v>985</v>
      </c>
      <c r="G746" s="215"/>
      <c r="H746" s="218">
        <v>21.75</v>
      </c>
      <c r="I746" s="219"/>
      <c r="J746" s="215"/>
      <c r="K746" s="215"/>
      <c r="L746" s="220"/>
      <c r="M746" s="221"/>
      <c r="N746" s="222"/>
      <c r="O746" s="222"/>
      <c r="P746" s="222"/>
      <c r="Q746" s="222"/>
      <c r="R746" s="222"/>
      <c r="S746" s="222"/>
      <c r="T746" s="223"/>
      <c r="AT746" s="224" t="s">
        <v>182</v>
      </c>
      <c r="AU746" s="224" t="s">
        <v>82</v>
      </c>
      <c r="AV746" s="12" t="s">
        <v>82</v>
      </c>
      <c r="AW746" s="12" t="s">
        <v>32</v>
      </c>
      <c r="AX746" s="12" t="s">
        <v>73</v>
      </c>
      <c r="AY746" s="224" t="s">
        <v>173</v>
      </c>
    </row>
    <row r="747" spans="2:51" s="11" customFormat="1" ht="11.25">
      <c r="B747" s="203"/>
      <c r="C747" s="204"/>
      <c r="D747" s="205" t="s">
        <v>182</v>
      </c>
      <c r="E747" s="206" t="s">
        <v>1</v>
      </c>
      <c r="F747" s="207" t="s">
        <v>545</v>
      </c>
      <c r="G747" s="204"/>
      <c r="H747" s="206" t="s">
        <v>1</v>
      </c>
      <c r="I747" s="208"/>
      <c r="J747" s="204"/>
      <c r="K747" s="204"/>
      <c r="L747" s="209"/>
      <c r="M747" s="210"/>
      <c r="N747" s="211"/>
      <c r="O747" s="211"/>
      <c r="P747" s="211"/>
      <c r="Q747" s="211"/>
      <c r="R747" s="211"/>
      <c r="S747" s="211"/>
      <c r="T747" s="212"/>
      <c r="AT747" s="213" t="s">
        <v>182</v>
      </c>
      <c r="AU747" s="213" t="s">
        <v>82</v>
      </c>
      <c r="AV747" s="11" t="s">
        <v>33</v>
      </c>
      <c r="AW747" s="11" t="s">
        <v>32</v>
      </c>
      <c r="AX747" s="11" t="s">
        <v>73</v>
      </c>
      <c r="AY747" s="213" t="s">
        <v>173</v>
      </c>
    </row>
    <row r="748" spans="2:51" s="12" customFormat="1" ht="11.25">
      <c r="B748" s="214"/>
      <c r="C748" s="215"/>
      <c r="D748" s="205" t="s">
        <v>182</v>
      </c>
      <c r="E748" s="216" t="s">
        <v>1</v>
      </c>
      <c r="F748" s="217" t="s">
        <v>556</v>
      </c>
      <c r="G748" s="215"/>
      <c r="H748" s="218">
        <v>-9.456</v>
      </c>
      <c r="I748" s="219"/>
      <c r="J748" s="215"/>
      <c r="K748" s="215"/>
      <c r="L748" s="220"/>
      <c r="M748" s="221"/>
      <c r="N748" s="222"/>
      <c r="O748" s="222"/>
      <c r="P748" s="222"/>
      <c r="Q748" s="222"/>
      <c r="R748" s="222"/>
      <c r="S748" s="222"/>
      <c r="T748" s="223"/>
      <c r="AT748" s="224" t="s">
        <v>182</v>
      </c>
      <c r="AU748" s="224" t="s">
        <v>82</v>
      </c>
      <c r="AV748" s="12" t="s">
        <v>82</v>
      </c>
      <c r="AW748" s="12" t="s">
        <v>32</v>
      </c>
      <c r="AX748" s="12" t="s">
        <v>73</v>
      </c>
      <c r="AY748" s="224" t="s">
        <v>173</v>
      </c>
    </row>
    <row r="749" spans="2:51" s="11" customFormat="1" ht="11.25">
      <c r="B749" s="203"/>
      <c r="C749" s="204"/>
      <c r="D749" s="205" t="s">
        <v>182</v>
      </c>
      <c r="E749" s="206" t="s">
        <v>1</v>
      </c>
      <c r="F749" s="207" t="s">
        <v>575</v>
      </c>
      <c r="G749" s="204"/>
      <c r="H749" s="206" t="s">
        <v>1</v>
      </c>
      <c r="I749" s="208"/>
      <c r="J749" s="204"/>
      <c r="K749" s="204"/>
      <c r="L749" s="209"/>
      <c r="M749" s="210"/>
      <c r="N749" s="211"/>
      <c r="O749" s="211"/>
      <c r="P749" s="211"/>
      <c r="Q749" s="211"/>
      <c r="R749" s="211"/>
      <c r="S749" s="211"/>
      <c r="T749" s="212"/>
      <c r="AT749" s="213" t="s">
        <v>182</v>
      </c>
      <c r="AU749" s="213" t="s">
        <v>82</v>
      </c>
      <c r="AV749" s="11" t="s">
        <v>33</v>
      </c>
      <c r="AW749" s="11" t="s">
        <v>32</v>
      </c>
      <c r="AX749" s="11" t="s">
        <v>73</v>
      </c>
      <c r="AY749" s="213" t="s">
        <v>173</v>
      </c>
    </row>
    <row r="750" spans="2:51" s="12" customFormat="1" ht="11.25">
      <c r="B750" s="214"/>
      <c r="C750" s="215"/>
      <c r="D750" s="205" t="s">
        <v>182</v>
      </c>
      <c r="E750" s="216" t="s">
        <v>1</v>
      </c>
      <c r="F750" s="217" t="s">
        <v>986</v>
      </c>
      <c r="G750" s="215"/>
      <c r="H750" s="218">
        <v>3.15</v>
      </c>
      <c r="I750" s="219"/>
      <c r="J750" s="215"/>
      <c r="K750" s="215"/>
      <c r="L750" s="220"/>
      <c r="M750" s="221"/>
      <c r="N750" s="222"/>
      <c r="O750" s="222"/>
      <c r="P750" s="222"/>
      <c r="Q750" s="222"/>
      <c r="R750" s="222"/>
      <c r="S750" s="222"/>
      <c r="T750" s="223"/>
      <c r="AT750" s="224" t="s">
        <v>182</v>
      </c>
      <c r="AU750" s="224" t="s">
        <v>82</v>
      </c>
      <c r="AV750" s="12" t="s">
        <v>82</v>
      </c>
      <c r="AW750" s="12" t="s">
        <v>32</v>
      </c>
      <c r="AX750" s="12" t="s">
        <v>73</v>
      </c>
      <c r="AY750" s="224" t="s">
        <v>173</v>
      </c>
    </row>
    <row r="751" spans="2:51" s="13" customFormat="1" ht="11.25">
      <c r="B751" s="225"/>
      <c r="C751" s="226"/>
      <c r="D751" s="205" t="s">
        <v>182</v>
      </c>
      <c r="E751" s="227" t="s">
        <v>1</v>
      </c>
      <c r="F751" s="228" t="s">
        <v>187</v>
      </c>
      <c r="G751" s="226"/>
      <c r="H751" s="229">
        <v>68.274</v>
      </c>
      <c r="I751" s="230"/>
      <c r="J751" s="226"/>
      <c r="K751" s="226"/>
      <c r="L751" s="231"/>
      <c r="M751" s="232"/>
      <c r="N751" s="233"/>
      <c r="O751" s="233"/>
      <c r="P751" s="233"/>
      <c r="Q751" s="233"/>
      <c r="R751" s="233"/>
      <c r="S751" s="233"/>
      <c r="T751" s="234"/>
      <c r="AT751" s="235" t="s">
        <v>182</v>
      </c>
      <c r="AU751" s="235" t="s">
        <v>82</v>
      </c>
      <c r="AV751" s="13" t="s">
        <v>180</v>
      </c>
      <c r="AW751" s="13" t="s">
        <v>32</v>
      </c>
      <c r="AX751" s="13" t="s">
        <v>33</v>
      </c>
      <c r="AY751" s="235" t="s">
        <v>173</v>
      </c>
    </row>
    <row r="752" spans="2:65" s="1" customFormat="1" ht="16.5" customHeight="1">
      <c r="B752" s="34"/>
      <c r="C752" s="192" t="s">
        <v>987</v>
      </c>
      <c r="D752" s="192" t="s">
        <v>175</v>
      </c>
      <c r="E752" s="193" t="s">
        <v>988</v>
      </c>
      <c r="F752" s="194" t="s">
        <v>989</v>
      </c>
      <c r="G752" s="195" t="s">
        <v>239</v>
      </c>
      <c r="H752" s="196">
        <v>33.66</v>
      </c>
      <c r="I752" s="197"/>
      <c r="J752" s="198">
        <f>ROUND(I752*H752,2)</f>
        <v>0</v>
      </c>
      <c r="K752" s="194" t="s">
        <v>179</v>
      </c>
      <c r="L752" s="36"/>
      <c r="M752" s="199" t="s">
        <v>1</v>
      </c>
      <c r="N752" s="200" t="s">
        <v>44</v>
      </c>
      <c r="O752" s="60"/>
      <c r="P752" s="201">
        <f>O752*H752</f>
        <v>0</v>
      </c>
      <c r="Q752" s="201">
        <v>0</v>
      </c>
      <c r="R752" s="201">
        <f>Q752*H752</f>
        <v>0</v>
      </c>
      <c r="S752" s="201">
        <v>0.073</v>
      </c>
      <c r="T752" s="202">
        <f>S752*H752</f>
        <v>2.4571799999999997</v>
      </c>
      <c r="AR752" s="16" t="s">
        <v>180</v>
      </c>
      <c r="AT752" s="16" t="s">
        <v>175</v>
      </c>
      <c r="AU752" s="16" t="s">
        <v>82</v>
      </c>
      <c r="AY752" s="16" t="s">
        <v>173</v>
      </c>
      <c r="BE752" s="99">
        <f>IF(N752="základní",J752,0)</f>
        <v>0</v>
      </c>
      <c r="BF752" s="99">
        <f>IF(N752="snížená",J752,0)</f>
        <v>0</v>
      </c>
      <c r="BG752" s="99">
        <f>IF(N752="zákl. přenesená",J752,0)</f>
        <v>0</v>
      </c>
      <c r="BH752" s="99">
        <f>IF(N752="sníž. přenesená",J752,0)</f>
        <v>0</v>
      </c>
      <c r="BI752" s="99">
        <f>IF(N752="nulová",J752,0)</f>
        <v>0</v>
      </c>
      <c r="BJ752" s="16" t="s">
        <v>33</v>
      </c>
      <c r="BK752" s="99">
        <f>ROUND(I752*H752,2)</f>
        <v>0</v>
      </c>
      <c r="BL752" s="16" t="s">
        <v>180</v>
      </c>
      <c r="BM752" s="16" t="s">
        <v>990</v>
      </c>
    </row>
    <row r="753" spans="2:51" s="11" customFormat="1" ht="11.25">
      <c r="B753" s="203"/>
      <c r="C753" s="204"/>
      <c r="D753" s="205" t="s">
        <v>182</v>
      </c>
      <c r="E753" s="206" t="s">
        <v>1</v>
      </c>
      <c r="F753" s="207" t="s">
        <v>197</v>
      </c>
      <c r="G753" s="204"/>
      <c r="H753" s="206" t="s">
        <v>1</v>
      </c>
      <c r="I753" s="208"/>
      <c r="J753" s="204"/>
      <c r="K753" s="204"/>
      <c r="L753" s="209"/>
      <c r="M753" s="210"/>
      <c r="N753" s="211"/>
      <c r="O753" s="211"/>
      <c r="P753" s="211"/>
      <c r="Q753" s="211"/>
      <c r="R753" s="211"/>
      <c r="S753" s="211"/>
      <c r="T753" s="212"/>
      <c r="AT753" s="213" t="s">
        <v>182</v>
      </c>
      <c r="AU753" s="213" t="s">
        <v>82</v>
      </c>
      <c r="AV753" s="11" t="s">
        <v>33</v>
      </c>
      <c r="AW753" s="11" t="s">
        <v>32</v>
      </c>
      <c r="AX753" s="11" t="s">
        <v>73</v>
      </c>
      <c r="AY753" s="213" t="s">
        <v>173</v>
      </c>
    </row>
    <row r="754" spans="2:51" s="12" customFormat="1" ht="11.25">
      <c r="B754" s="214"/>
      <c r="C754" s="215"/>
      <c r="D754" s="205" t="s">
        <v>182</v>
      </c>
      <c r="E754" s="216" t="s">
        <v>1</v>
      </c>
      <c r="F754" s="217" t="s">
        <v>645</v>
      </c>
      <c r="G754" s="215"/>
      <c r="H754" s="218">
        <v>33.66</v>
      </c>
      <c r="I754" s="219"/>
      <c r="J754" s="215"/>
      <c r="K754" s="215"/>
      <c r="L754" s="220"/>
      <c r="M754" s="221"/>
      <c r="N754" s="222"/>
      <c r="O754" s="222"/>
      <c r="P754" s="222"/>
      <c r="Q754" s="222"/>
      <c r="R754" s="222"/>
      <c r="S754" s="222"/>
      <c r="T754" s="223"/>
      <c r="AT754" s="224" t="s">
        <v>182</v>
      </c>
      <c r="AU754" s="224" t="s">
        <v>82</v>
      </c>
      <c r="AV754" s="12" t="s">
        <v>82</v>
      </c>
      <c r="AW754" s="12" t="s">
        <v>32</v>
      </c>
      <c r="AX754" s="12" t="s">
        <v>33</v>
      </c>
      <c r="AY754" s="224" t="s">
        <v>173</v>
      </c>
    </row>
    <row r="755" spans="2:65" s="1" customFormat="1" ht="16.5" customHeight="1">
      <c r="B755" s="34"/>
      <c r="C755" s="192" t="s">
        <v>991</v>
      </c>
      <c r="D755" s="192" t="s">
        <v>175</v>
      </c>
      <c r="E755" s="193" t="s">
        <v>992</v>
      </c>
      <c r="F755" s="194" t="s">
        <v>993</v>
      </c>
      <c r="G755" s="195" t="s">
        <v>270</v>
      </c>
      <c r="H755" s="196">
        <v>9.44</v>
      </c>
      <c r="I755" s="197"/>
      <c r="J755" s="198">
        <f>ROUND(I755*H755,2)</f>
        <v>0</v>
      </c>
      <c r="K755" s="194" t="s">
        <v>179</v>
      </c>
      <c r="L755" s="36"/>
      <c r="M755" s="199" t="s">
        <v>1</v>
      </c>
      <c r="N755" s="200" t="s">
        <v>44</v>
      </c>
      <c r="O755" s="60"/>
      <c r="P755" s="201">
        <f>O755*H755</f>
        <v>0</v>
      </c>
      <c r="Q755" s="201">
        <v>0</v>
      </c>
      <c r="R755" s="201">
        <f>Q755*H755</f>
        <v>0</v>
      </c>
      <c r="S755" s="201">
        <v>0.02777</v>
      </c>
      <c r="T755" s="202">
        <f>S755*H755</f>
        <v>0.26214879999999996</v>
      </c>
      <c r="AR755" s="16" t="s">
        <v>180</v>
      </c>
      <c r="AT755" s="16" t="s">
        <v>175</v>
      </c>
      <c r="AU755" s="16" t="s">
        <v>82</v>
      </c>
      <c r="AY755" s="16" t="s">
        <v>173</v>
      </c>
      <c r="BE755" s="99">
        <f>IF(N755="základní",J755,0)</f>
        <v>0</v>
      </c>
      <c r="BF755" s="99">
        <f>IF(N755="snížená",J755,0)</f>
        <v>0</v>
      </c>
      <c r="BG755" s="99">
        <f>IF(N755="zákl. přenesená",J755,0)</f>
        <v>0</v>
      </c>
      <c r="BH755" s="99">
        <f>IF(N755="sníž. přenesená",J755,0)</f>
        <v>0</v>
      </c>
      <c r="BI755" s="99">
        <f>IF(N755="nulová",J755,0)</f>
        <v>0</v>
      </c>
      <c r="BJ755" s="16" t="s">
        <v>33</v>
      </c>
      <c r="BK755" s="99">
        <f>ROUND(I755*H755,2)</f>
        <v>0</v>
      </c>
      <c r="BL755" s="16" t="s">
        <v>180</v>
      </c>
      <c r="BM755" s="16" t="s">
        <v>994</v>
      </c>
    </row>
    <row r="756" spans="2:51" s="11" customFormat="1" ht="11.25">
      <c r="B756" s="203"/>
      <c r="C756" s="204"/>
      <c r="D756" s="205" t="s">
        <v>182</v>
      </c>
      <c r="E756" s="206" t="s">
        <v>1</v>
      </c>
      <c r="F756" s="207" t="s">
        <v>183</v>
      </c>
      <c r="G756" s="204"/>
      <c r="H756" s="206" t="s">
        <v>1</v>
      </c>
      <c r="I756" s="208"/>
      <c r="J756" s="204"/>
      <c r="K756" s="204"/>
      <c r="L756" s="209"/>
      <c r="M756" s="210"/>
      <c r="N756" s="211"/>
      <c r="O756" s="211"/>
      <c r="P756" s="211"/>
      <c r="Q756" s="211"/>
      <c r="R756" s="211"/>
      <c r="S756" s="211"/>
      <c r="T756" s="212"/>
      <c r="AT756" s="213" t="s">
        <v>182</v>
      </c>
      <c r="AU756" s="213" t="s">
        <v>82</v>
      </c>
      <c r="AV756" s="11" t="s">
        <v>33</v>
      </c>
      <c r="AW756" s="11" t="s">
        <v>32</v>
      </c>
      <c r="AX756" s="11" t="s">
        <v>73</v>
      </c>
      <c r="AY756" s="213" t="s">
        <v>173</v>
      </c>
    </row>
    <row r="757" spans="2:51" s="12" customFormat="1" ht="11.25">
      <c r="B757" s="214"/>
      <c r="C757" s="215"/>
      <c r="D757" s="205" t="s">
        <v>182</v>
      </c>
      <c r="E757" s="216" t="s">
        <v>1</v>
      </c>
      <c r="F757" s="217" t="s">
        <v>995</v>
      </c>
      <c r="G757" s="215"/>
      <c r="H757" s="218">
        <v>9.44</v>
      </c>
      <c r="I757" s="219"/>
      <c r="J757" s="215"/>
      <c r="K757" s="215"/>
      <c r="L757" s="220"/>
      <c r="M757" s="221"/>
      <c r="N757" s="222"/>
      <c r="O757" s="222"/>
      <c r="P757" s="222"/>
      <c r="Q757" s="222"/>
      <c r="R757" s="222"/>
      <c r="S757" s="222"/>
      <c r="T757" s="223"/>
      <c r="AT757" s="224" t="s">
        <v>182</v>
      </c>
      <c r="AU757" s="224" t="s">
        <v>82</v>
      </c>
      <c r="AV757" s="12" t="s">
        <v>82</v>
      </c>
      <c r="AW757" s="12" t="s">
        <v>32</v>
      </c>
      <c r="AX757" s="12" t="s">
        <v>33</v>
      </c>
      <c r="AY757" s="224" t="s">
        <v>173</v>
      </c>
    </row>
    <row r="758" spans="2:65" s="1" customFormat="1" ht="16.5" customHeight="1">
      <c r="B758" s="34"/>
      <c r="C758" s="192" t="s">
        <v>996</v>
      </c>
      <c r="D758" s="192" t="s">
        <v>175</v>
      </c>
      <c r="E758" s="193" t="s">
        <v>997</v>
      </c>
      <c r="F758" s="194" t="s">
        <v>998</v>
      </c>
      <c r="G758" s="195" t="s">
        <v>270</v>
      </c>
      <c r="H758" s="196">
        <v>11.8</v>
      </c>
      <c r="I758" s="197"/>
      <c r="J758" s="198">
        <f>ROUND(I758*H758,2)</f>
        <v>0</v>
      </c>
      <c r="K758" s="194" t="s">
        <v>179</v>
      </c>
      <c r="L758" s="36"/>
      <c r="M758" s="199" t="s">
        <v>1</v>
      </c>
      <c r="N758" s="200" t="s">
        <v>44</v>
      </c>
      <c r="O758" s="60"/>
      <c r="P758" s="201">
        <f>O758*H758</f>
        <v>0</v>
      </c>
      <c r="Q758" s="201">
        <v>0</v>
      </c>
      <c r="R758" s="201">
        <f>Q758*H758</f>
        <v>0</v>
      </c>
      <c r="S758" s="201">
        <v>0.00536</v>
      </c>
      <c r="T758" s="202">
        <f>S758*H758</f>
        <v>0.06324800000000001</v>
      </c>
      <c r="AR758" s="16" t="s">
        <v>180</v>
      </c>
      <c r="AT758" s="16" t="s">
        <v>175</v>
      </c>
      <c r="AU758" s="16" t="s">
        <v>82</v>
      </c>
      <c r="AY758" s="16" t="s">
        <v>173</v>
      </c>
      <c r="BE758" s="99">
        <f>IF(N758="základní",J758,0)</f>
        <v>0</v>
      </c>
      <c r="BF758" s="99">
        <f>IF(N758="snížená",J758,0)</f>
        <v>0</v>
      </c>
      <c r="BG758" s="99">
        <f>IF(N758="zákl. přenesená",J758,0)</f>
        <v>0</v>
      </c>
      <c r="BH758" s="99">
        <f>IF(N758="sníž. přenesená",J758,0)</f>
        <v>0</v>
      </c>
      <c r="BI758" s="99">
        <f>IF(N758="nulová",J758,0)</f>
        <v>0</v>
      </c>
      <c r="BJ758" s="16" t="s">
        <v>33</v>
      </c>
      <c r="BK758" s="99">
        <f>ROUND(I758*H758,2)</f>
        <v>0</v>
      </c>
      <c r="BL758" s="16" t="s">
        <v>180</v>
      </c>
      <c r="BM758" s="16" t="s">
        <v>999</v>
      </c>
    </row>
    <row r="759" spans="2:51" s="11" customFormat="1" ht="11.25">
      <c r="B759" s="203"/>
      <c r="C759" s="204"/>
      <c r="D759" s="205" t="s">
        <v>182</v>
      </c>
      <c r="E759" s="206" t="s">
        <v>1</v>
      </c>
      <c r="F759" s="207" t="s">
        <v>183</v>
      </c>
      <c r="G759" s="204"/>
      <c r="H759" s="206" t="s">
        <v>1</v>
      </c>
      <c r="I759" s="208"/>
      <c r="J759" s="204"/>
      <c r="K759" s="204"/>
      <c r="L759" s="209"/>
      <c r="M759" s="210"/>
      <c r="N759" s="211"/>
      <c r="O759" s="211"/>
      <c r="P759" s="211"/>
      <c r="Q759" s="211"/>
      <c r="R759" s="211"/>
      <c r="S759" s="211"/>
      <c r="T759" s="212"/>
      <c r="AT759" s="213" t="s">
        <v>182</v>
      </c>
      <c r="AU759" s="213" t="s">
        <v>82</v>
      </c>
      <c r="AV759" s="11" t="s">
        <v>33</v>
      </c>
      <c r="AW759" s="11" t="s">
        <v>32</v>
      </c>
      <c r="AX759" s="11" t="s">
        <v>73</v>
      </c>
      <c r="AY759" s="213" t="s">
        <v>173</v>
      </c>
    </row>
    <row r="760" spans="2:51" s="12" customFormat="1" ht="11.25">
      <c r="B760" s="214"/>
      <c r="C760" s="215"/>
      <c r="D760" s="205" t="s">
        <v>182</v>
      </c>
      <c r="E760" s="216" t="s">
        <v>1</v>
      </c>
      <c r="F760" s="217" t="s">
        <v>1000</v>
      </c>
      <c r="G760" s="215"/>
      <c r="H760" s="218">
        <v>11.8</v>
      </c>
      <c r="I760" s="219"/>
      <c r="J760" s="215"/>
      <c r="K760" s="215"/>
      <c r="L760" s="220"/>
      <c r="M760" s="221"/>
      <c r="N760" s="222"/>
      <c r="O760" s="222"/>
      <c r="P760" s="222"/>
      <c r="Q760" s="222"/>
      <c r="R760" s="222"/>
      <c r="S760" s="222"/>
      <c r="T760" s="223"/>
      <c r="AT760" s="224" t="s">
        <v>182</v>
      </c>
      <c r="AU760" s="224" t="s">
        <v>82</v>
      </c>
      <c r="AV760" s="12" t="s">
        <v>82</v>
      </c>
      <c r="AW760" s="12" t="s">
        <v>32</v>
      </c>
      <c r="AX760" s="12" t="s">
        <v>33</v>
      </c>
      <c r="AY760" s="224" t="s">
        <v>173</v>
      </c>
    </row>
    <row r="761" spans="2:65" s="1" customFormat="1" ht="16.5" customHeight="1">
      <c r="B761" s="34"/>
      <c r="C761" s="192" t="s">
        <v>1001</v>
      </c>
      <c r="D761" s="192" t="s">
        <v>175</v>
      </c>
      <c r="E761" s="193" t="s">
        <v>1002</v>
      </c>
      <c r="F761" s="194" t="s">
        <v>1003</v>
      </c>
      <c r="G761" s="195" t="s">
        <v>342</v>
      </c>
      <c r="H761" s="196">
        <v>4</v>
      </c>
      <c r="I761" s="197"/>
      <c r="J761" s="198">
        <f>ROUND(I761*H761,2)</f>
        <v>0</v>
      </c>
      <c r="K761" s="194" t="s">
        <v>347</v>
      </c>
      <c r="L761" s="36"/>
      <c r="M761" s="199" t="s">
        <v>1</v>
      </c>
      <c r="N761" s="200" t="s">
        <v>44</v>
      </c>
      <c r="O761" s="60"/>
      <c r="P761" s="201">
        <f>O761*H761</f>
        <v>0</v>
      </c>
      <c r="Q761" s="201">
        <v>0</v>
      </c>
      <c r="R761" s="201">
        <f>Q761*H761</f>
        <v>0</v>
      </c>
      <c r="S761" s="201">
        <v>0.1104</v>
      </c>
      <c r="T761" s="202">
        <f>S761*H761</f>
        <v>0.4416</v>
      </c>
      <c r="AR761" s="16" t="s">
        <v>180</v>
      </c>
      <c r="AT761" s="16" t="s">
        <v>175</v>
      </c>
      <c r="AU761" s="16" t="s">
        <v>82</v>
      </c>
      <c r="AY761" s="16" t="s">
        <v>173</v>
      </c>
      <c r="BE761" s="99">
        <f>IF(N761="základní",J761,0)</f>
        <v>0</v>
      </c>
      <c r="BF761" s="99">
        <f>IF(N761="snížená",J761,0)</f>
        <v>0</v>
      </c>
      <c r="BG761" s="99">
        <f>IF(N761="zákl. přenesená",J761,0)</f>
        <v>0</v>
      </c>
      <c r="BH761" s="99">
        <f>IF(N761="sníž. přenesená",J761,0)</f>
        <v>0</v>
      </c>
      <c r="BI761" s="99">
        <f>IF(N761="nulová",J761,0)</f>
        <v>0</v>
      </c>
      <c r="BJ761" s="16" t="s">
        <v>33</v>
      </c>
      <c r="BK761" s="99">
        <f>ROUND(I761*H761,2)</f>
        <v>0</v>
      </c>
      <c r="BL761" s="16" t="s">
        <v>180</v>
      </c>
      <c r="BM761" s="16" t="s">
        <v>1004</v>
      </c>
    </row>
    <row r="762" spans="2:65" s="1" customFormat="1" ht="16.5" customHeight="1">
      <c r="B762" s="34"/>
      <c r="C762" s="192" t="s">
        <v>1005</v>
      </c>
      <c r="D762" s="192" t="s">
        <v>175</v>
      </c>
      <c r="E762" s="193" t="s">
        <v>1006</v>
      </c>
      <c r="F762" s="194" t="s">
        <v>1007</v>
      </c>
      <c r="G762" s="195" t="s">
        <v>239</v>
      </c>
      <c r="H762" s="196">
        <v>10</v>
      </c>
      <c r="I762" s="197"/>
      <c r="J762" s="198">
        <f>ROUND(I762*H762,2)</f>
        <v>0</v>
      </c>
      <c r="K762" s="194" t="s">
        <v>1</v>
      </c>
      <c r="L762" s="36"/>
      <c r="M762" s="199" t="s">
        <v>1</v>
      </c>
      <c r="N762" s="200" t="s">
        <v>44</v>
      </c>
      <c r="O762" s="60"/>
      <c r="P762" s="201">
        <f>O762*H762</f>
        <v>0</v>
      </c>
      <c r="Q762" s="201">
        <v>0</v>
      </c>
      <c r="R762" s="201">
        <f>Q762*H762</f>
        <v>0</v>
      </c>
      <c r="S762" s="201">
        <v>0.03</v>
      </c>
      <c r="T762" s="202">
        <f>S762*H762</f>
        <v>0.3</v>
      </c>
      <c r="AR762" s="16" t="s">
        <v>180</v>
      </c>
      <c r="AT762" s="16" t="s">
        <v>175</v>
      </c>
      <c r="AU762" s="16" t="s">
        <v>82</v>
      </c>
      <c r="AY762" s="16" t="s">
        <v>173</v>
      </c>
      <c r="BE762" s="99">
        <f>IF(N762="základní",J762,0)</f>
        <v>0</v>
      </c>
      <c r="BF762" s="99">
        <f>IF(N762="snížená",J762,0)</f>
        <v>0</v>
      </c>
      <c r="BG762" s="99">
        <f>IF(N762="zákl. přenesená",J762,0)</f>
        <v>0</v>
      </c>
      <c r="BH762" s="99">
        <f>IF(N762="sníž. přenesená",J762,0)</f>
        <v>0</v>
      </c>
      <c r="BI762" s="99">
        <f>IF(N762="nulová",J762,0)</f>
        <v>0</v>
      </c>
      <c r="BJ762" s="16" t="s">
        <v>33</v>
      </c>
      <c r="BK762" s="99">
        <f>ROUND(I762*H762,2)</f>
        <v>0</v>
      </c>
      <c r="BL762" s="16" t="s">
        <v>180</v>
      </c>
      <c r="BM762" s="16" t="s">
        <v>1008</v>
      </c>
    </row>
    <row r="763" spans="2:51" s="11" customFormat="1" ht="11.25">
      <c r="B763" s="203"/>
      <c r="C763" s="204"/>
      <c r="D763" s="205" t="s">
        <v>182</v>
      </c>
      <c r="E763" s="206" t="s">
        <v>1</v>
      </c>
      <c r="F763" s="207" t="s">
        <v>351</v>
      </c>
      <c r="G763" s="204"/>
      <c r="H763" s="206" t="s">
        <v>1</v>
      </c>
      <c r="I763" s="208"/>
      <c r="J763" s="204"/>
      <c r="K763" s="204"/>
      <c r="L763" s="209"/>
      <c r="M763" s="210"/>
      <c r="N763" s="211"/>
      <c r="O763" s="211"/>
      <c r="P763" s="211"/>
      <c r="Q763" s="211"/>
      <c r="R763" s="211"/>
      <c r="S763" s="211"/>
      <c r="T763" s="212"/>
      <c r="AT763" s="213" t="s">
        <v>182</v>
      </c>
      <c r="AU763" s="213" t="s">
        <v>82</v>
      </c>
      <c r="AV763" s="11" t="s">
        <v>33</v>
      </c>
      <c r="AW763" s="11" t="s">
        <v>32</v>
      </c>
      <c r="AX763" s="11" t="s">
        <v>73</v>
      </c>
      <c r="AY763" s="213" t="s">
        <v>173</v>
      </c>
    </row>
    <row r="764" spans="2:51" s="12" customFormat="1" ht="11.25">
      <c r="B764" s="214"/>
      <c r="C764" s="215"/>
      <c r="D764" s="205" t="s">
        <v>182</v>
      </c>
      <c r="E764" s="216" t="s">
        <v>1</v>
      </c>
      <c r="F764" s="217" t="s">
        <v>1009</v>
      </c>
      <c r="G764" s="215"/>
      <c r="H764" s="218">
        <v>10</v>
      </c>
      <c r="I764" s="219"/>
      <c r="J764" s="215"/>
      <c r="K764" s="215"/>
      <c r="L764" s="220"/>
      <c r="M764" s="221"/>
      <c r="N764" s="222"/>
      <c r="O764" s="222"/>
      <c r="P764" s="222"/>
      <c r="Q764" s="222"/>
      <c r="R764" s="222"/>
      <c r="S764" s="222"/>
      <c r="T764" s="223"/>
      <c r="AT764" s="224" t="s">
        <v>182</v>
      </c>
      <c r="AU764" s="224" t="s">
        <v>82</v>
      </c>
      <c r="AV764" s="12" t="s">
        <v>82</v>
      </c>
      <c r="AW764" s="12" t="s">
        <v>32</v>
      </c>
      <c r="AX764" s="12" t="s">
        <v>33</v>
      </c>
      <c r="AY764" s="224" t="s">
        <v>173</v>
      </c>
    </row>
    <row r="765" spans="2:65" s="1" customFormat="1" ht="16.5" customHeight="1">
      <c r="B765" s="34"/>
      <c r="C765" s="192" t="s">
        <v>1010</v>
      </c>
      <c r="D765" s="192" t="s">
        <v>175</v>
      </c>
      <c r="E765" s="193" t="s">
        <v>1011</v>
      </c>
      <c r="F765" s="194" t="s">
        <v>1012</v>
      </c>
      <c r="G765" s="195" t="s">
        <v>270</v>
      </c>
      <c r="H765" s="196">
        <v>9.6</v>
      </c>
      <c r="I765" s="197"/>
      <c r="J765" s="198">
        <f>ROUND(I765*H765,2)</f>
        <v>0</v>
      </c>
      <c r="K765" s="194" t="s">
        <v>347</v>
      </c>
      <c r="L765" s="36"/>
      <c r="M765" s="199" t="s">
        <v>1</v>
      </c>
      <c r="N765" s="200" t="s">
        <v>44</v>
      </c>
      <c r="O765" s="60"/>
      <c r="P765" s="201">
        <f>O765*H765</f>
        <v>0</v>
      </c>
      <c r="Q765" s="201">
        <v>0</v>
      </c>
      <c r="R765" s="201">
        <f>Q765*H765</f>
        <v>0</v>
      </c>
      <c r="S765" s="201">
        <v>0</v>
      </c>
      <c r="T765" s="202">
        <f>S765*H765</f>
        <v>0</v>
      </c>
      <c r="AR765" s="16" t="s">
        <v>180</v>
      </c>
      <c r="AT765" s="16" t="s">
        <v>175</v>
      </c>
      <c r="AU765" s="16" t="s">
        <v>82</v>
      </c>
      <c r="AY765" s="16" t="s">
        <v>173</v>
      </c>
      <c r="BE765" s="99">
        <f>IF(N765="základní",J765,0)</f>
        <v>0</v>
      </c>
      <c r="BF765" s="99">
        <f>IF(N765="snížená",J765,0)</f>
        <v>0</v>
      </c>
      <c r="BG765" s="99">
        <f>IF(N765="zákl. přenesená",J765,0)</f>
        <v>0</v>
      </c>
      <c r="BH765" s="99">
        <f>IF(N765="sníž. přenesená",J765,0)</f>
        <v>0</v>
      </c>
      <c r="BI765" s="99">
        <f>IF(N765="nulová",J765,0)</f>
        <v>0</v>
      </c>
      <c r="BJ765" s="16" t="s">
        <v>33</v>
      </c>
      <c r="BK765" s="99">
        <f>ROUND(I765*H765,2)</f>
        <v>0</v>
      </c>
      <c r="BL765" s="16" t="s">
        <v>180</v>
      </c>
      <c r="BM765" s="16" t="s">
        <v>1013</v>
      </c>
    </row>
    <row r="766" spans="2:51" s="12" customFormat="1" ht="11.25">
      <c r="B766" s="214"/>
      <c r="C766" s="215"/>
      <c r="D766" s="205" t="s">
        <v>182</v>
      </c>
      <c r="E766" s="216" t="s">
        <v>1</v>
      </c>
      <c r="F766" s="217" t="s">
        <v>1014</v>
      </c>
      <c r="G766" s="215"/>
      <c r="H766" s="218">
        <v>9.6</v>
      </c>
      <c r="I766" s="219"/>
      <c r="J766" s="215"/>
      <c r="K766" s="215"/>
      <c r="L766" s="220"/>
      <c r="M766" s="221"/>
      <c r="N766" s="222"/>
      <c r="O766" s="222"/>
      <c r="P766" s="222"/>
      <c r="Q766" s="222"/>
      <c r="R766" s="222"/>
      <c r="S766" s="222"/>
      <c r="T766" s="223"/>
      <c r="AT766" s="224" t="s">
        <v>182</v>
      </c>
      <c r="AU766" s="224" t="s">
        <v>82</v>
      </c>
      <c r="AV766" s="12" t="s">
        <v>82</v>
      </c>
      <c r="AW766" s="12" t="s">
        <v>32</v>
      </c>
      <c r="AX766" s="12" t="s">
        <v>33</v>
      </c>
      <c r="AY766" s="224" t="s">
        <v>173</v>
      </c>
    </row>
    <row r="767" spans="2:65" s="1" customFormat="1" ht="16.5" customHeight="1">
      <c r="B767" s="34"/>
      <c r="C767" s="192" t="s">
        <v>1015</v>
      </c>
      <c r="D767" s="192" t="s">
        <v>175</v>
      </c>
      <c r="E767" s="193" t="s">
        <v>1016</v>
      </c>
      <c r="F767" s="194" t="s">
        <v>1017</v>
      </c>
      <c r="G767" s="195" t="s">
        <v>270</v>
      </c>
      <c r="H767" s="196">
        <v>192</v>
      </c>
      <c r="I767" s="197"/>
      <c r="J767" s="198">
        <f>ROUND(I767*H767,2)</f>
        <v>0</v>
      </c>
      <c r="K767" s="194" t="s">
        <v>347</v>
      </c>
      <c r="L767" s="36"/>
      <c r="M767" s="199" t="s">
        <v>1</v>
      </c>
      <c r="N767" s="200" t="s">
        <v>44</v>
      </c>
      <c r="O767" s="60"/>
      <c r="P767" s="201">
        <f>O767*H767</f>
        <v>0</v>
      </c>
      <c r="Q767" s="201">
        <v>0</v>
      </c>
      <c r="R767" s="201">
        <f>Q767*H767</f>
        <v>0</v>
      </c>
      <c r="S767" s="201">
        <v>0</v>
      </c>
      <c r="T767" s="202">
        <f>S767*H767</f>
        <v>0</v>
      </c>
      <c r="AR767" s="16" t="s">
        <v>180</v>
      </c>
      <c r="AT767" s="16" t="s">
        <v>175</v>
      </c>
      <c r="AU767" s="16" t="s">
        <v>82</v>
      </c>
      <c r="AY767" s="16" t="s">
        <v>173</v>
      </c>
      <c r="BE767" s="99">
        <f>IF(N767="základní",J767,0)</f>
        <v>0</v>
      </c>
      <c r="BF767" s="99">
        <f>IF(N767="snížená",J767,0)</f>
        <v>0</v>
      </c>
      <c r="BG767" s="99">
        <f>IF(N767="zákl. přenesená",J767,0)</f>
        <v>0</v>
      </c>
      <c r="BH767" s="99">
        <f>IF(N767="sníž. přenesená",J767,0)</f>
        <v>0</v>
      </c>
      <c r="BI767" s="99">
        <f>IF(N767="nulová",J767,0)</f>
        <v>0</v>
      </c>
      <c r="BJ767" s="16" t="s">
        <v>33</v>
      </c>
      <c r="BK767" s="99">
        <f>ROUND(I767*H767,2)</f>
        <v>0</v>
      </c>
      <c r="BL767" s="16" t="s">
        <v>180</v>
      </c>
      <c r="BM767" s="16" t="s">
        <v>1018</v>
      </c>
    </row>
    <row r="768" spans="2:51" s="12" customFormat="1" ht="11.25">
      <c r="B768" s="214"/>
      <c r="C768" s="215"/>
      <c r="D768" s="205" t="s">
        <v>182</v>
      </c>
      <c r="E768" s="215"/>
      <c r="F768" s="217" t="s">
        <v>1019</v>
      </c>
      <c r="G768" s="215"/>
      <c r="H768" s="218">
        <v>192</v>
      </c>
      <c r="I768" s="219"/>
      <c r="J768" s="215"/>
      <c r="K768" s="215"/>
      <c r="L768" s="220"/>
      <c r="M768" s="221"/>
      <c r="N768" s="222"/>
      <c r="O768" s="222"/>
      <c r="P768" s="222"/>
      <c r="Q768" s="222"/>
      <c r="R768" s="222"/>
      <c r="S768" s="222"/>
      <c r="T768" s="223"/>
      <c r="AT768" s="224" t="s">
        <v>182</v>
      </c>
      <c r="AU768" s="224" t="s">
        <v>82</v>
      </c>
      <c r="AV768" s="12" t="s">
        <v>82</v>
      </c>
      <c r="AW768" s="12" t="s">
        <v>4</v>
      </c>
      <c r="AX768" s="12" t="s">
        <v>33</v>
      </c>
      <c r="AY768" s="224" t="s">
        <v>173</v>
      </c>
    </row>
    <row r="769" spans="2:65" s="1" customFormat="1" ht="16.5" customHeight="1">
      <c r="B769" s="34"/>
      <c r="C769" s="192" t="s">
        <v>1020</v>
      </c>
      <c r="D769" s="192" t="s">
        <v>175</v>
      </c>
      <c r="E769" s="193" t="s">
        <v>1021</v>
      </c>
      <c r="F769" s="194" t="s">
        <v>1022</v>
      </c>
      <c r="G769" s="195" t="s">
        <v>232</v>
      </c>
      <c r="H769" s="196">
        <v>8.423</v>
      </c>
      <c r="I769" s="197"/>
      <c r="J769" s="198">
        <f>ROUND(I769*H769,2)</f>
        <v>0</v>
      </c>
      <c r="K769" s="194" t="s">
        <v>179</v>
      </c>
      <c r="L769" s="36"/>
      <c r="M769" s="199" t="s">
        <v>1</v>
      </c>
      <c r="N769" s="200" t="s">
        <v>44</v>
      </c>
      <c r="O769" s="60"/>
      <c r="P769" s="201">
        <f>O769*H769</f>
        <v>0</v>
      </c>
      <c r="Q769" s="201">
        <v>0</v>
      </c>
      <c r="R769" s="201">
        <f>Q769*H769</f>
        <v>0</v>
      </c>
      <c r="S769" s="201">
        <v>0</v>
      </c>
      <c r="T769" s="202">
        <f>S769*H769</f>
        <v>0</v>
      </c>
      <c r="AR769" s="16" t="s">
        <v>180</v>
      </c>
      <c r="AT769" s="16" t="s">
        <v>175</v>
      </c>
      <c r="AU769" s="16" t="s">
        <v>82</v>
      </c>
      <c r="AY769" s="16" t="s">
        <v>173</v>
      </c>
      <c r="BE769" s="99">
        <f>IF(N769="základní",J769,0)</f>
        <v>0</v>
      </c>
      <c r="BF769" s="99">
        <f>IF(N769="snížená",J769,0)</f>
        <v>0</v>
      </c>
      <c r="BG769" s="99">
        <f>IF(N769="zákl. přenesená",J769,0)</f>
        <v>0</v>
      </c>
      <c r="BH769" s="99">
        <f>IF(N769="sníž. přenesená",J769,0)</f>
        <v>0</v>
      </c>
      <c r="BI769" s="99">
        <f>IF(N769="nulová",J769,0)</f>
        <v>0</v>
      </c>
      <c r="BJ769" s="16" t="s">
        <v>33</v>
      </c>
      <c r="BK769" s="99">
        <f>ROUND(I769*H769,2)</f>
        <v>0</v>
      </c>
      <c r="BL769" s="16" t="s">
        <v>180</v>
      </c>
      <c r="BM769" s="16" t="s">
        <v>1023</v>
      </c>
    </row>
    <row r="770" spans="2:51" s="11" customFormat="1" ht="11.25">
      <c r="B770" s="203"/>
      <c r="C770" s="204"/>
      <c r="D770" s="205" t="s">
        <v>182</v>
      </c>
      <c r="E770" s="206" t="s">
        <v>1</v>
      </c>
      <c r="F770" s="207" t="s">
        <v>1024</v>
      </c>
      <c r="G770" s="204"/>
      <c r="H770" s="206" t="s">
        <v>1</v>
      </c>
      <c r="I770" s="208"/>
      <c r="J770" s="204"/>
      <c r="K770" s="204"/>
      <c r="L770" s="209"/>
      <c r="M770" s="210"/>
      <c r="N770" s="211"/>
      <c r="O770" s="211"/>
      <c r="P770" s="211"/>
      <c r="Q770" s="211"/>
      <c r="R770" s="211"/>
      <c r="S770" s="211"/>
      <c r="T770" s="212"/>
      <c r="AT770" s="213" t="s">
        <v>182</v>
      </c>
      <c r="AU770" s="213" t="s">
        <v>82</v>
      </c>
      <c r="AV770" s="11" t="s">
        <v>33</v>
      </c>
      <c r="AW770" s="11" t="s">
        <v>32</v>
      </c>
      <c r="AX770" s="11" t="s">
        <v>73</v>
      </c>
      <c r="AY770" s="213" t="s">
        <v>173</v>
      </c>
    </row>
    <row r="771" spans="2:51" s="12" customFormat="1" ht="11.25">
      <c r="B771" s="214"/>
      <c r="C771" s="215"/>
      <c r="D771" s="205" t="s">
        <v>182</v>
      </c>
      <c r="E771" s="216" t="s">
        <v>1</v>
      </c>
      <c r="F771" s="217" t="s">
        <v>1025</v>
      </c>
      <c r="G771" s="215"/>
      <c r="H771" s="218">
        <v>8.423</v>
      </c>
      <c r="I771" s="219"/>
      <c r="J771" s="215"/>
      <c r="K771" s="215"/>
      <c r="L771" s="220"/>
      <c r="M771" s="221"/>
      <c r="N771" s="222"/>
      <c r="O771" s="222"/>
      <c r="P771" s="222"/>
      <c r="Q771" s="222"/>
      <c r="R771" s="222"/>
      <c r="S771" s="222"/>
      <c r="T771" s="223"/>
      <c r="AT771" s="224" t="s">
        <v>182</v>
      </c>
      <c r="AU771" s="224" t="s">
        <v>82</v>
      </c>
      <c r="AV771" s="12" t="s">
        <v>82</v>
      </c>
      <c r="AW771" s="12" t="s">
        <v>32</v>
      </c>
      <c r="AX771" s="12" t="s">
        <v>33</v>
      </c>
      <c r="AY771" s="224" t="s">
        <v>173</v>
      </c>
    </row>
    <row r="772" spans="2:65" s="1" customFormat="1" ht="16.5" customHeight="1">
      <c r="B772" s="34"/>
      <c r="C772" s="192" t="s">
        <v>1026</v>
      </c>
      <c r="D772" s="192" t="s">
        <v>175</v>
      </c>
      <c r="E772" s="193" t="s">
        <v>1027</v>
      </c>
      <c r="F772" s="194" t="s">
        <v>1028</v>
      </c>
      <c r="G772" s="195" t="s">
        <v>232</v>
      </c>
      <c r="H772" s="196">
        <v>45.924</v>
      </c>
      <c r="I772" s="197"/>
      <c r="J772" s="198">
        <f>ROUND(I772*H772,2)</f>
        <v>0</v>
      </c>
      <c r="K772" s="194" t="s">
        <v>347</v>
      </c>
      <c r="L772" s="36"/>
      <c r="M772" s="199" t="s">
        <v>1</v>
      </c>
      <c r="N772" s="200" t="s">
        <v>44</v>
      </c>
      <c r="O772" s="60"/>
      <c r="P772" s="201">
        <f>O772*H772</f>
        <v>0</v>
      </c>
      <c r="Q772" s="201">
        <v>0</v>
      </c>
      <c r="R772" s="201">
        <f>Q772*H772</f>
        <v>0</v>
      </c>
      <c r="S772" s="201">
        <v>0</v>
      </c>
      <c r="T772" s="202">
        <f>S772*H772</f>
        <v>0</v>
      </c>
      <c r="AR772" s="16" t="s">
        <v>180</v>
      </c>
      <c r="AT772" s="16" t="s">
        <v>175</v>
      </c>
      <c r="AU772" s="16" t="s">
        <v>82</v>
      </c>
      <c r="AY772" s="16" t="s">
        <v>173</v>
      </c>
      <c r="BE772" s="99">
        <f>IF(N772="základní",J772,0)</f>
        <v>0</v>
      </c>
      <c r="BF772" s="99">
        <f>IF(N772="snížená",J772,0)</f>
        <v>0</v>
      </c>
      <c r="BG772" s="99">
        <f>IF(N772="zákl. přenesená",J772,0)</f>
        <v>0</v>
      </c>
      <c r="BH772" s="99">
        <f>IF(N772="sníž. přenesená",J772,0)</f>
        <v>0</v>
      </c>
      <c r="BI772" s="99">
        <f>IF(N772="nulová",J772,0)</f>
        <v>0</v>
      </c>
      <c r="BJ772" s="16" t="s">
        <v>33</v>
      </c>
      <c r="BK772" s="99">
        <f>ROUND(I772*H772,2)</f>
        <v>0</v>
      </c>
      <c r="BL772" s="16" t="s">
        <v>180</v>
      </c>
      <c r="BM772" s="16" t="s">
        <v>1029</v>
      </c>
    </row>
    <row r="773" spans="2:65" s="1" customFormat="1" ht="16.5" customHeight="1">
      <c r="B773" s="34"/>
      <c r="C773" s="192" t="s">
        <v>1030</v>
      </c>
      <c r="D773" s="192" t="s">
        <v>175</v>
      </c>
      <c r="E773" s="193" t="s">
        <v>1031</v>
      </c>
      <c r="F773" s="194" t="s">
        <v>1032</v>
      </c>
      <c r="G773" s="195" t="s">
        <v>232</v>
      </c>
      <c r="H773" s="196">
        <v>45.924</v>
      </c>
      <c r="I773" s="197"/>
      <c r="J773" s="198">
        <f>ROUND(I773*H773,2)</f>
        <v>0</v>
      </c>
      <c r="K773" s="194" t="s">
        <v>1033</v>
      </c>
      <c r="L773" s="36"/>
      <c r="M773" s="199" t="s">
        <v>1</v>
      </c>
      <c r="N773" s="200" t="s">
        <v>44</v>
      </c>
      <c r="O773" s="60"/>
      <c r="P773" s="201">
        <f>O773*H773</f>
        <v>0</v>
      </c>
      <c r="Q773" s="201">
        <v>0</v>
      </c>
      <c r="R773" s="201">
        <f>Q773*H773</f>
        <v>0</v>
      </c>
      <c r="S773" s="201">
        <v>0</v>
      </c>
      <c r="T773" s="202">
        <f>S773*H773</f>
        <v>0</v>
      </c>
      <c r="AR773" s="16" t="s">
        <v>180</v>
      </c>
      <c r="AT773" s="16" t="s">
        <v>175</v>
      </c>
      <c r="AU773" s="16" t="s">
        <v>82</v>
      </c>
      <c r="AY773" s="16" t="s">
        <v>173</v>
      </c>
      <c r="BE773" s="99">
        <f>IF(N773="základní",J773,0)</f>
        <v>0</v>
      </c>
      <c r="BF773" s="99">
        <f>IF(N773="snížená",J773,0)</f>
        <v>0</v>
      </c>
      <c r="BG773" s="99">
        <f>IF(N773="zákl. přenesená",J773,0)</f>
        <v>0</v>
      </c>
      <c r="BH773" s="99">
        <f>IF(N773="sníž. přenesená",J773,0)</f>
        <v>0</v>
      </c>
      <c r="BI773" s="99">
        <f>IF(N773="nulová",J773,0)</f>
        <v>0</v>
      </c>
      <c r="BJ773" s="16" t="s">
        <v>33</v>
      </c>
      <c r="BK773" s="99">
        <f>ROUND(I773*H773,2)</f>
        <v>0</v>
      </c>
      <c r="BL773" s="16" t="s">
        <v>180</v>
      </c>
      <c r="BM773" s="16" t="s">
        <v>1034</v>
      </c>
    </row>
    <row r="774" spans="2:65" s="1" customFormat="1" ht="16.5" customHeight="1">
      <c r="B774" s="34"/>
      <c r="C774" s="192" t="s">
        <v>1035</v>
      </c>
      <c r="D774" s="192" t="s">
        <v>175</v>
      </c>
      <c r="E774" s="193" t="s">
        <v>1036</v>
      </c>
      <c r="F774" s="194" t="s">
        <v>1037</v>
      </c>
      <c r="G774" s="195" t="s">
        <v>232</v>
      </c>
      <c r="H774" s="196">
        <v>44.185</v>
      </c>
      <c r="I774" s="197"/>
      <c r="J774" s="198">
        <f>ROUND(I774*H774,2)</f>
        <v>0</v>
      </c>
      <c r="K774" s="194" t="s">
        <v>1033</v>
      </c>
      <c r="L774" s="36"/>
      <c r="M774" s="199" t="s">
        <v>1</v>
      </c>
      <c r="N774" s="200" t="s">
        <v>44</v>
      </c>
      <c r="O774" s="60"/>
      <c r="P774" s="201">
        <f>O774*H774</f>
        <v>0</v>
      </c>
      <c r="Q774" s="201">
        <v>0</v>
      </c>
      <c r="R774" s="201">
        <f>Q774*H774</f>
        <v>0</v>
      </c>
      <c r="S774" s="201">
        <v>0</v>
      </c>
      <c r="T774" s="202">
        <f>S774*H774</f>
        <v>0</v>
      </c>
      <c r="AR774" s="16" t="s">
        <v>180</v>
      </c>
      <c r="AT774" s="16" t="s">
        <v>175</v>
      </c>
      <c r="AU774" s="16" t="s">
        <v>82</v>
      </c>
      <c r="AY774" s="16" t="s">
        <v>173</v>
      </c>
      <c r="BE774" s="99">
        <f>IF(N774="základní",J774,0)</f>
        <v>0</v>
      </c>
      <c r="BF774" s="99">
        <f>IF(N774="snížená",J774,0)</f>
        <v>0</v>
      </c>
      <c r="BG774" s="99">
        <f>IF(N774="zákl. přenesená",J774,0)</f>
        <v>0</v>
      </c>
      <c r="BH774" s="99">
        <f>IF(N774="sníž. přenesená",J774,0)</f>
        <v>0</v>
      </c>
      <c r="BI774" s="99">
        <f>IF(N774="nulová",J774,0)</f>
        <v>0</v>
      </c>
      <c r="BJ774" s="16" t="s">
        <v>33</v>
      </c>
      <c r="BK774" s="99">
        <f>ROUND(I774*H774,2)</f>
        <v>0</v>
      </c>
      <c r="BL774" s="16" t="s">
        <v>180</v>
      </c>
      <c r="BM774" s="16" t="s">
        <v>1038</v>
      </c>
    </row>
    <row r="775" spans="2:51" s="11" customFormat="1" ht="11.25">
      <c r="B775" s="203"/>
      <c r="C775" s="204"/>
      <c r="D775" s="205" t="s">
        <v>182</v>
      </c>
      <c r="E775" s="206" t="s">
        <v>1</v>
      </c>
      <c r="F775" s="207" t="s">
        <v>1039</v>
      </c>
      <c r="G775" s="204"/>
      <c r="H775" s="206" t="s">
        <v>1</v>
      </c>
      <c r="I775" s="208"/>
      <c r="J775" s="204"/>
      <c r="K775" s="204"/>
      <c r="L775" s="209"/>
      <c r="M775" s="210"/>
      <c r="N775" s="211"/>
      <c r="O775" s="211"/>
      <c r="P775" s="211"/>
      <c r="Q775" s="211"/>
      <c r="R775" s="211"/>
      <c r="S775" s="211"/>
      <c r="T775" s="212"/>
      <c r="AT775" s="213" t="s">
        <v>182</v>
      </c>
      <c r="AU775" s="213" t="s">
        <v>82</v>
      </c>
      <c r="AV775" s="11" t="s">
        <v>33</v>
      </c>
      <c r="AW775" s="11" t="s">
        <v>32</v>
      </c>
      <c r="AX775" s="11" t="s">
        <v>73</v>
      </c>
      <c r="AY775" s="213" t="s">
        <v>173</v>
      </c>
    </row>
    <row r="776" spans="2:51" s="12" customFormat="1" ht="11.25">
      <c r="B776" s="214"/>
      <c r="C776" s="215"/>
      <c r="D776" s="205" t="s">
        <v>182</v>
      </c>
      <c r="E776" s="216" t="s">
        <v>1</v>
      </c>
      <c r="F776" s="217" t="s">
        <v>1040</v>
      </c>
      <c r="G776" s="215"/>
      <c r="H776" s="218">
        <v>44.185</v>
      </c>
      <c r="I776" s="219"/>
      <c r="J776" s="215"/>
      <c r="K776" s="215"/>
      <c r="L776" s="220"/>
      <c r="M776" s="221"/>
      <c r="N776" s="222"/>
      <c r="O776" s="222"/>
      <c r="P776" s="222"/>
      <c r="Q776" s="222"/>
      <c r="R776" s="222"/>
      <c r="S776" s="222"/>
      <c r="T776" s="223"/>
      <c r="AT776" s="224" t="s">
        <v>182</v>
      </c>
      <c r="AU776" s="224" t="s">
        <v>82</v>
      </c>
      <c r="AV776" s="12" t="s">
        <v>82</v>
      </c>
      <c r="AW776" s="12" t="s">
        <v>32</v>
      </c>
      <c r="AX776" s="12" t="s">
        <v>33</v>
      </c>
      <c r="AY776" s="224" t="s">
        <v>173</v>
      </c>
    </row>
    <row r="777" spans="2:65" s="1" customFormat="1" ht="16.5" customHeight="1">
      <c r="B777" s="34"/>
      <c r="C777" s="192" t="s">
        <v>1041</v>
      </c>
      <c r="D777" s="192" t="s">
        <v>175</v>
      </c>
      <c r="E777" s="193" t="s">
        <v>1042</v>
      </c>
      <c r="F777" s="194" t="s">
        <v>1043</v>
      </c>
      <c r="G777" s="195" t="s">
        <v>232</v>
      </c>
      <c r="H777" s="196">
        <v>11.341</v>
      </c>
      <c r="I777" s="197"/>
      <c r="J777" s="198">
        <f aca="true" t="shared" si="25" ref="J777:J782">ROUND(I777*H777,2)</f>
        <v>0</v>
      </c>
      <c r="K777" s="194" t="s">
        <v>218</v>
      </c>
      <c r="L777" s="36"/>
      <c r="M777" s="199" t="s">
        <v>1</v>
      </c>
      <c r="N777" s="200" t="s">
        <v>44</v>
      </c>
      <c r="O777" s="60"/>
      <c r="P777" s="201">
        <f aca="true" t="shared" si="26" ref="P777:P782">O777*H777</f>
        <v>0</v>
      </c>
      <c r="Q777" s="201">
        <v>0</v>
      </c>
      <c r="R777" s="201">
        <f aca="true" t="shared" si="27" ref="R777:R782">Q777*H777</f>
        <v>0</v>
      </c>
      <c r="S777" s="201">
        <v>0</v>
      </c>
      <c r="T777" s="202">
        <f aca="true" t="shared" si="28" ref="T777:T782">S777*H777</f>
        <v>0</v>
      </c>
      <c r="AR777" s="16" t="s">
        <v>180</v>
      </c>
      <c r="AT777" s="16" t="s">
        <v>175</v>
      </c>
      <c r="AU777" s="16" t="s">
        <v>82</v>
      </c>
      <c r="AY777" s="16" t="s">
        <v>173</v>
      </c>
      <c r="BE777" s="99">
        <f aca="true" t="shared" si="29" ref="BE777:BE782">IF(N777="základní",J777,0)</f>
        <v>0</v>
      </c>
      <c r="BF777" s="99">
        <f aca="true" t="shared" si="30" ref="BF777:BF782">IF(N777="snížená",J777,0)</f>
        <v>0</v>
      </c>
      <c r="BG777" s="99">
        <f aca="true" t="shared" si="31" ref="BG777:BG782">IF(N777="zákl. přenesená",J777,0)</f>
        <v>0</v>
      </c>
      <c r="BH777" s="99">
        <f aca="true" t="shared" si="32" ref="BH777:BH782">IF(N777="sníž. přenesená",J777,0)</f>
        <v>0</v>
      </c>
      <c r="BI777" s="99">
        <f aca="true" t="shared" si="33" ref="BI777:BI782">IF(N777="nulová",J777,0)</f>
        <v>0</v>
      </c>
      <c r="BJ777" s="16" t="s">
        <v>33</v>
      </c>
      <c r="BK777" s="99">
        <f aca="true" t="shared" si="34" ref="BK777:BK782">ROUND(I777*H777,2)</f>
        <v>0</v>
      </c>
      <c r="BL777" s="16" t="s">
        <v>180</v>
      </c>
      <c r="BM777" s="16" t="s">
        <v>1044</v>
      </c>
    </row>
    <row r="778" spans="2:65" s="1" customFormat="1" ht="16.5" customHeight="1">
      <c r="B778" s="34"/>
      <c r="C778" s="192" t="s">
        <v>1045</v>
      </c>
      <c r="D778" s="192" t="s">
        <v>175</v>
      </c>
      <c r="E778" s="193" t="s">
        <v>1046</v>
      </c>
      <c r="F778" s="194" t="s">
        <v>1047</v>
      </c>
      <c r="G778" s="195" t="s">
        <v>232</v>
      </c>
      <c r="H778" s="196">
        <v>16.503</v>
      </c>
      <c r="I778" s="197"/>
      <c r="J778" s="198">
        <f t="shared" si="25"/>
        <v>0</v>
      </c>
      <c r="K778" s="194" t="s">
        <v>218</v>
      </c>
      <c r="L778" s="36"/>
      <c r="M778" s="199" t="s">
        <v>1</v>
      </c>
      <c r="N778" s="200" t="s">
        <v>44</v>
      </c>
      <c r="O778" s="60"/>
      <c r="P778" s="201">
        <f t="shared" si="26"/>
        <v>0</v>
      </c>
      <c r="Q778" s="201">
        <v>0</v>
      </c>
      <c r="R778" s="201">
        <f t="shared" si="27"/>
        <v>0</v>
      </c>
      <c r="S778" s="201">
        <v>0</v>
      </c>
      <c r="T778" s="202">
        <f t="shared" si="28"/>
        <v>0</v>
      </c>
      <c r="AR778" s="16" t="s">
        <v>180</v>
      </c>
      <c r="AT778" s="16" t="s">
        <v>175</v>
      </c>
      <c r="AU778" s="16" t="s">
        <v>82</v>
      </c>
      <c r="AY778" s="16" t="s">
        <v>173</v>
      </c>
      <c r="BE778" s="99">
        <f t="shared" si="29"/>
        <v>0</v>
      </c>
      <c r="BF778" s="99">
        <f t="shared" si="30"/>
        <v>0</v>
      </c>
      <c r="BG778" s="99">
        <f t="shared" si="31"/>
        <v>0</v>
      </c>
      <c r="BH778" s="99">
        <f t="shared" si="32"/>
        <v>0</v>
      </c>
      <c r="BI778" s="99">
        <f t="shared" si="33"/>
        <v>0</v>
      </c>
      <c r="BJ778" s="16" t="s">
        <v>33</v>
      </c>
      <c r="BK778" s="99">
        <f t="shared" si="34"/>
        <v>0</v>
      </c>
      <c r="BL778" s="16" t="s">
        <v>180</v>
      </c>
      <c r="BM778" s="16" t="s">
        <v>1048</v>
      </c>
    </row>
    <row r="779" spans="2:65" s="1" customFormat="1" ht="16.5" customHeight="1">
      <c r="B779" s="34"/>
      <c r="C779" s="192" t="s">
        <v>1049</v>
      </c>
      <c r="D779" s="192" t="s">
        <v>175</v>
      </c>
      <c r="E779" s="193" t="s">
        <v>1050</v>
      </c>
      <c r="F779" s="194" t="s">
        <v>1051</v>
      </c>
      <c r="G779" s="195" t="s">
        <v>232</v>
      </c>
      <c r="H779" s="196">
        <v>11.4</v>
      </c>
      <c r="I779" s="197"/>
      <c r="J779" s="198">
        <f t="shared" si="25"/>
        <v>0</v>
      </c>
      <c r="K779" s="194" t="s">
        <v>218</v>
      </c>
      <c r="L779" s="36"/>
      <c r="M779" s="199" t="s">
        <v>1</v>
      </c>
      <c r="N779" s="200" t="s">
        <v>44</v>
      </c>
      <c r="O779" s="60"/>
      <c r="P779" s="201">
        <f t="shared" si="26"/>
        <v>0</v>
      </c>
      <c r="Q779" s="201">
        <v>0</v>
      </c>
      <c r="R779" s="201">
        <f t="shared" si="27"/>
        <v>0</v>
      </c>
      <c r="S779" s="201">
        <v>0</v>
      </c>
      <c r="T779" s="202">
        <f t="shared" si="28"/>
        <v>0</v>
      </c>
      <c r="AR779" s="16" t="s">
        <v>180</v>
      </c>
      <c r="AT779" s="16" t="s">
        <v>175</v>
      </c>
      <c r="AU779" s="16" t="s">
        <v>82</v>
      </c>
      <c r="AY779" s="16" t="s">
        <v>173</v>
      </c>
      <c r="BE779" s="99">
        <f t="shared" si="29"/>
        <v>0</v>
      </c>
      <c r="BF779" s="99">
        <f t="shared" si="30"/>
        <v>0</v>
      </c>
      <c r="BG779" s="99">
        <f t="shared" si="31"/>
        <v>0</v>
      </c>
      <c r="BH779" s="99">
        <f t="shared" si="32"/>
        <v>0</v>
      </c>
      <c r="BI779" s="99">
        <f t="shared" si="33"/>
        <v>0</v>
      </c>
      <c r="BJ779" s="16" t="s">
        <v>33</v>
      </c>
      <c r="BK779" s="99">
        <f t="shared" si="34"/>
        <v>0</v>
      </c>
      <c r="BL779" s="16" t="s">
        <v>180</v>
      </c>
      <c r="BM779" s="16" t="s">
        <v>1052</v>
      </c>
    </row>
    <row r="780" spans="2:65" s="1" customFormat="1" ht="16.5" customHeight="1">
      <c r="B780" s="34"/>
      <c r="C780" s="192" t="s">
        <v>1053</v>
      </c>
      <c r="D780" s="192" t="s">
        <v>175</v>
      </c>
      <c r="E780" s="193" t="s">
        <v>1054</v>
      </c>
      <c r="F780" s="194" t="s">
        <v>1055</v>
      </c>
      <c r="G780" s="195" t="s">
        <v>232</v>
      </c>
      <c r="H780" s="196">
        <v>0.916</v>
      </c>
      <c r="I780" s="197"/>
      <c r="J780" s="198">
        <f t="shared" si="25"/>
        <v>0</v>
      </c>
      <c r="K780" s="194" t="s">
        <v>218</v>
      </c>
      <c r="L780" s="36"/>
      <c r="M780" s="199" t="s">
        <v>1</v>
      </c>
      <c r="N780" s="200" t="s">
        <v>44</v>
      </c>
      <c r="O780" s="60"/>
      <c r="P780" s="201">
        <f t="shared" si="26"/>
        <v>0</v>
      </c>
      <c r="Q780" s="201">
        <v>0</v>
      </c>
      <c r="R780" s="201">
        <f t="shared" si="27"/>
        <v>0</v>
      </c>
      <c r="S780" s="201">
        <v>0</v>
      </c>
      <c r="T780" s="202">
        <f t="shared" si="28"/>
        <v>0</v>
      </c>
      <c r="AR780" s="16" t="s">
        <v>180</v>
      </c>
      <c r="AT780" s="16" t="s">
        <v>175</v>
      </c>
      <c r="AU780" s="16" t="s">
        <v>82</v>
      </c>
      <c r="AY780" s="16" t="s">
        <v>173</v>
      </c>
      <c r="BE780" s="99">
        <f t="shared" si="29"/>
        <v>0</v>
      </c>
      <c r="BF780" s="99">
        <f t="shared" si="30"/>
        <v>0</v>
      </c>
      <c r="BG780" s="99">
        <f t="shared" si="31"/>
        <v>0</v>
      </c>
      <c r="BH780" s="99">
        <f t="shared" si="32"/>
        <v>0</v>
      </c>
      <c r="BI780" s="99">
        <f t="shared" si="33"/>
        <v>0</v>
      </c>
      <c r="BJ780" s="16" t="s">
        <v>33</v>
      </c>
      <c r="BK780" s="99">
        <f t="shared" si="34"/>
        <v>0</v>
      </c>
      <c r="BL780" s="16" t="s">
        <v>180</v>
      </c>
      <c r="BM780" s="16" t="s">
        <v>1056</v>
      </c>
    </row>
    <row r="781" spans="2:65" s="1" customFormat="1" ht="16.5" customHeight="1">
      <c r="B781" s="34"/>
      <c r="C781" s="192" t="s">
        <v>1057</v>
      </c>
      <c r="D781" s="192" t="s">
        <v>175</v>
      </c>
      <c r="E781" s="193" t="s">
        <v>1058</v>
      </c>
      <c r="F781" s="194" t="s">
        <v>1059</v>
      </c>
      <c r="G781" s="195" t="s">
        <v>232</v>
      </c>
      <c r="H781" s="196">
        <v>0.398</v>
      </c>
      <c r="I781" s="197"/>
      <c r="J781" s="198">
        <f t="shared" si="25"/>
        <v>0</v>
      </c>
      <c r="K781" s="194" t="s">
        <v>218</v>
      </c>
      <c r="L781" s="36"/>
      <c r="M781" s="199" t="s">
        <v>1</v>
      </c>
      <c r="N781" s="200" t="s">
        <v>44</v>
      </c>
      <c r="O781" s="60"/>
      <c r="P781" s="201">
        <f t="shared" si="26"/>
        <v>0</v>
      </c>
      <c r="Q781" s="201">
        <v>0</v>
      </c>
      <c r="R781" s="201">
        <f t="shared" si="27"/>
        <v>0</v>
      </c>
      <c r="S781" s="201">
        <v>0</v>
      </c>
      <c r="T781" s="202">
        <f t="shared" si="28"/>
        <v>0</v>
      </c>
      <c r="AR781" s="16" t="s">
        <v>180</v>
      </c>
      <c r="AT781" s="16" t="s">
        <v>175</v>
      </c>
      <c r="AU781" s="16" t="s">
        <v>82</v>
      </c>
      <c r="AY781" s="16" t="s">
        <v>173</v>
      </c>
      <c r="BE781" s="99">
        <f t="shared" si="29"/>
        <v>0</v>
      </c>
      <c r="BF781" s="99">
        <f t="shared" si="30"/>
        <v>0</v>
      </c>
      <c r="BG781" s="99">
        <f t="shared" si="31"/>
        <v>0</v>
      </c>
      <c r="BH781" s="99">
        <f t="shared" si="32"/>
        <v>0</v>
      </c>
      <c r="BI781" s="99">
        <f t="shared" si="33"/>
        <v>0</v>
      </c>
      <c r="BJ781" s="16" t="s">
        <v>33</v>
      </c>
      <c r="BK781" s="99">
        <f t="shared" si="34"/>
        <v>0</v>
      </c>
      <c r="BL781" s="16" t="s">
        <v>180</v>
      </c>
      <c r="BM781" s="16" t="s">
        <v>1060</v>
      </c>
    </row>
    <row r="782" spans="2:65" s="1" customFormat="1" ht="16.5" customHeight="1">
      <c r="B782" s="34"/>
      <c r="C782" s="192" t="s">
        <v>1061</v>
      </c>
      <c r="D782" s="192" t="s">
        <v>175</v>
      </c>
      <c r="E782" s="193" t="s">
        <v>1062</v>
      </c>
      <c r="F782" s="194" t="s">
        <v>1063</v>
      </c>
      <c r="G782" s="195" t="s">
        <v>232</v>
      </c>
      <c r="H782" s="196">
        <v>2.457</v>
      </c>
      <c r="I782" s="197"/>
      <c r="J782" s="198">
        <f t="shared" si="25"/>
        <v>0</v>
      </c>
      <c r="K782" s="194" t="s">
        <v>218</v>
      </c>
      <c r="L782" s="36"/>
      <c r="M782" s="199" t="s">
        <v>1</v>
      </c>
      <c r="N782" s="200" t="s">
        <v>44</v>
      </c>
      <c r="O782" s="60"/>
      <c r="P782" s="201">
        <f t="shared" si="26"/>
        <v>0</v>
      </c>
      <c r="Q782" s="201">
        <v>0</v>
      </c>
      <c r="R782" s="201">
        <f t="shared" si="27"/>
        <v>0</v>
      </c>
      <c r="S782" s="201">
        <v>0</v>
      </c>
      <c r="T782" s="202">
        <f t="shared" si="28"/>
        <v>0</v>
      </c>
      <c r="AR782" s="16" t="s">
        <v>180</v>
      </c>
      <c r="AT782" s="16" t="s">
        <v>175</v>
      </c>
      <c r="AU782" s="16" t="s">
        <v>82</v>
      </c>
      <c r="AY782" s="16" t="s">
        <v>173</v>
      </c>
      <c r="BE782" s="99">
        <f t="shared" si="29"/>
        <v>0</v>
      </c>
      <c r="BF782" s="99">
        <f t="shared" si="30"/>
        <v>0</v>
      </c>
      <c r="BG782" s="99">
        <f t="shared" si="31"/>
        <v>0</v>
      </c>
      <c r="BH782" s="99">
        <f t="shared" si="32"/>
        <v>0</v>
      </c>
      <c r="BI782" s="99">
        <f t="shared" si="33"/>
        <v>0</v>
      </c>
      <c r="BJ782" s="16" t="s">
        <v>33</v>
      </c>
      <c r="BK782" s="99">
        <f t="shared" si="34"/>
        <v>0</v>
      </c>
      <c r="BL782" s="16" t="s">
        <v>180</v>
      </c>
      <c r="BM782" s="16" t="s">
        <v>1064</v>
      </c>
    </row>
    <row r="783" spans="2:63" s="10" customFormat="1" ht="22.9" customHeight="1">
      <c r="B783" s="176"/>
      <c r="C783" s="177"/>
      <c r="D783" s="178" t="s">
        <v>72</v>
      </c>
      <c r="E783" s="190" t="s">
        <v>781</v>
      </c>
      <c r="F783" s="190" t="s">
        <v>1065</v>
      </c>
      <c r="G783" s="177"/>
      <c r="H783" s="177"/>
      <c r="I783" s="180"/>
      <c r="J783" s="191">
        <f>BK783</f>
        <v>0</v>
      </c>
      <c r="K783" s="177"/>
      <c r="L783" s="182"/>
      <c r="M783" s="183"/>
      <c r="N783" s="184"/>
      <c r="O783" s="184"/>
      <c r="P783" s="185">
        <f>P784</f>
        <v>0</v>
      </c>
      <c r="Q783" s="184"/>
      <c r="R783" s="185">
        <f>R784</f>
        <v>0</v>
      </c>
      <c r="S783" s="184"/>
      <c r="T783" s="186">
        <f>T784</f>
        <v>0</v>
      </c>
      <c r="AR783" s="187" t="s">
        <v>33</v>
      </c>
      <c r="AT783" s="188" t="s">
        <v>72</v>
      </c>
      <c r="AU783" s="188" t="s">
        <v>33</v>
      </c>
      <c r="AY783" s="187" t="s">
        <v>173</v>
      </c>
      <c r="BK783" s="189">
        <f>BK784</f>
        <v>0</v>
      </c>
    </row>
    <row r="784" spans="2:65" s="1" customFormat="1" ht="16.5" customHeight="1">
      <c r="B784" s="34"/>
      <c r="C784" s="192" t="s">
        <v>1066</v>
      </c>
      <c r="D784" s="192" t="s">
        <v>175</v>
      </c>
      <c r="E784" s="193" t="s">
        <v>1067</v>
      </c>
      <c r="F784" s="194" t="s">
        <v>1068</v>
      </c>
      <c r="G784" s="195" t="s">
        <v>232</v>
      </c>
      <c r="H784" s="196">
        <v>262.395</v>
      </c>
      <c r="I784" s="197"/>
      <c r="J784" s="198">
        <f>ROUND(I784*H784,2)</f>
        <v>0</v>
      </c>
      <c r="K784" s="194" t="s">
        <v>347</v>
      </c>
      <c r="L784" s="36"/>
      <c r="M784" s="199" t="s">
        <v>1</v>
      </c>
      <c r="N784" s="200" t="s">
        <v>44</v>
      </c>
      <c r="O784" s="60"/>
      <c r="P784" s="201">
        <f>O784*H784</f>
        <v>0</v>
      </c>
      <c r="Q784" s="201">
        <v>0</v>
      </c>
      <c r="R784" s="201">
        <f>Q784*H784</f>
        <v>0</v>
      </c>
      <c r="S784" s="201">
        <v>0</v>
      </c>
      <c r="T784" s="202">
        <f>S784*H784</f>
        <v>0</v>
      </c>
      <c r="AR784" s="16" t="s">
        <v>180</v>
      </c>
      <c r="AT784" s="16" t="s">
        <v>175</v>
      </c>
      <c r="AU784" s="16" t="s">
        <v>82</v>
      </c>
      <c r="AY784" s="16" t="s">
        <v>173</v>
      </c>
      <c r="BE784" s="99">
        <f>IF(N784="základní",J784,0)</f>
        <v>0</v>
      </c>
      <c r="BF784" s="99">
        <f>IF(N784="snížená",J784,0)</f>
        <v>0</v>
      </c>
      <c r="BG784" s="99">
        <f>IF(N784="zákl. přenesená",J784,0)</f>
        <v>0</v>
      </c>
      <c r="BH784" s="99">
        <f>IF(N784="sníž. přenesená",J784,0)</f>
        <v>0</v>
      </c>
      <c r="BI784" s="99">
        <f>IF(N784="nulová",J784,0)</f>
        <v>0</v>
      </c>
      <c r="BJ784" s="16" t="s">
        <v>33</v>
      </c>
      <c r="BK784" s="99">
        <f>ROUND(I784*H784,2)</f>
        <v>0</v>
      </c>
      <c r="BL784" s="16" t="s">
        <v>180</v>
      </c>
      <c r="BM784" s="16" t="s">
        <v>1069</v>
      </c>
    </row>
    <row r="785" spans="2:63" s="10" customFormat="1" ht="25.9" customHeight="1">
      <c r="B785" s="176"/>
      <c r="C785" s="177"/>
      <c r="D785" s="178" t="s">
        <v>72</v>
      </c>
      <c r="E785" s="179" t="s">
        <v>1070</v>
      </c>
      <c r="F785" s="179" t="s">
        <v>1071</v>
      </c>
      <c r="G785" s="177"/>
      <c r="H785" s="177"/>
      <c r="I785" s="180"/>
      <c r="J785" s="181">
        <f>BK785</f>
        <v>0</v>
      </c>
      <c r="K785" s="177"/>
      <c r="L785" s="182"/>
      <c r="M785" s="183"/>
      <c r="N785" s="184"/>
      <c r="O785" s="184"/>
      <c r="P785" s="185">
        <f>P786+P812+P819+P836+P862+P893+P895+P902+P908+P917+P920+P926+P948+P993+P1014+P1024+P1048+P1085+P1129+P1150+P1192</f>
        <v>0</v>
      </c>
      <c r="Q785" s="184"/>
      <c r="R785" s="185">
        <f>R786+R812+R819+R836+R862+R893+R895+R902+R908+R917+R920+R926+R948+R993+R1014+R1024+R1048+R1085+R1129+R1150+R1192</f>
        <v>18.16350949</v>
      </c>
      <c r="S785" s="184"/>
      <c r="T785" s="186">
        <f>T786+T812+T819+T836+T862+T893+T895+T902+T908+T917+T920+T926+T948+T993+T1014+T1024+T1048+T1085+T1129+T1150+T1192</f>
        <v>0.5812740000000001</v>
      </c>
      <c r="AR785" s="187" t="s">
        <v>82</v>
      </c>
      <c r="AT785" s="188" t="s">
        <v>72</v>
      </c>
      <c r="AU785" s="188" t="s">
        <v>73</v>
      </c>
      <c r="AY785" s="187" t="s">
        <v>173</v>
      </c>
      <c r="BK785" s="189">
        <f>BK786+BK812+BK819+BK836+BK862+BK893+BK895+BK902+BK908+BK917+BK920+BK926+BK948+BK993+BK1014+BK1024+BK1048+BK1085+BK1129+BK1150+BK1192</f>
        <v>0</v>
      </c>
    </row>
    <row r="786" spans="2:63" s="10" customFormat="1" ht="22.9" customHeight="1">
      <c r="B786" s="176"/>
      <c r="C786" s="177"/>
      <c r="D786" s="178" t="s">
        <v>72</v>
      </c>
      <c r="E786" s="190" t="s">
        <v>1072</v>
      </c>
      <c r="F786" s="190" t="s">
        <v>1073</v>
      </c>
      <c r="G786" s="177"/>
      <c r="H786" s="177"/>
      <c r="I786" s="180"/>
      <c r="J786" s="191">
        <f>BK786</f>
        <v>0</v>
      </c>
      <c r="K786" s="177"/>
      <c r="L786" s="182"/>
      <c r="M786" s="183"/>
      <c r="N786" s="184"/>
      <c r="O786" s="184"/>
      <c r="P786" s="185">
        <f>SUM(P787:P811)</f>
        <v>0</v>
      </c>
      <c r="Q786" s="184"/>
      <c r="R786" s="185">
        <f>SUM(R787:R811)</f>
        <v>0.42289560000000004</v>
      </c>
      <c r="S786" s="184"/>
      <c r="T786" s="186">
        <f>SUM(T787:T811)</f>
        <v>0</v>
      </c>
      <c r="AR786" s="187" t="s">
        <v>82</v>
      </c>
      <c r="AT786" s="188" t="s">
        <v>72</v>
      </c>
      <c r="AU786" s="188" t="s">
        <v>33</v>
      </c>
      <c r="AY786" s="187" t="s">
        <v>173</v>
      </c>
      <c r="BK786" s="189">
        <f>SUM(BK787:BK811)</f>
        <v>0</v>
      </c>
    </row>
    <row r="787" spans="2:65" s="1" customFormat="1" ht="16.5" customHeight="1">
      <c r="B787" s="34"/>
      <c r="C787" s="192" t="s">
        <v>1074</v>
      </c>
      <c r="D787" s="192" t="s">
        <v>175</v>
      </c>
      <c r="E787" s="193" t="s">
        <v>1075</v>
      </c>
      <c r="F787" s="194" t="s">
        <v>1076</v>
      </c>
      <c r="G787" s="195" t="s">
        <v>239</v>
      </c>
      <c r="H787" s="196">
        <v>33.66</v>
      </c>
      <c r="I787" s="197"/>
      <c r="J787" s="198">
        <f>ROUND(I787*H787,2)</f>
        <v>0</v>
      </c>
      <c r="K787" s="194" t="s">
        <v>179</v>
      </c>
      <c r="L787" s="36"/>
      <c r="M787" s="199" t="s">
        <v>1</v>
      </c>
      <c r="N787" s="200" t="s">
        <v>44</v>
      </c>
      <c r="O787" s="60"/>
      <c r="P787" s="201">
        <f>O787*H787</f>
        <v>0</v>
      </c>
      <c r="Q787" s="201">
        <v>0</v>
      </c>
      <c r="R787" s="201">
        <f>Q787*H787</f>
        <v>0</v>
      </c>
      <c r="S787" s="201">
        <v>0</v>
      </c>
      <c r="T787" s="202">
        <f>S787*H787</f>
        <v>0</v>
      </c>
      <c r="AR787" s="16" t="s">
        <v>263</v>
      </c>
      <c r="AT787" s="16" t="s">
        <v>175</v>
      </c>
      <c r="AU787" s="16" t="s">
        <v>82</v>
      </c>
      <c r="AY787" s="16" t="s">
        <v>173</v>
      </c>
      <c r="BE787" s="99">
        <f>IF(N787="základní",J787,0)</f>
        <v>0</v>
      </c>
      <c r="BF787" s="99">
        <f>IF(N787="snížená",J787,0)</f>
        <v>0</v>
      </c>
      <c r="BG787" s="99">
        <f>IF(N787="zákl. přenesená",J787,0)</f>
        <v>0</v>
      </c>
      <c r="BH787" s="99">
        <f>IF(N787="sníž. přenesená",J787,0)</f>
        <v>0</v>
      </c>
      <c r="BI787" s="99">
        <f>IF(N787="nulová",J787,0)</f>
        <v>0</v>
      </c>
      <c r="BJ787" s="16" t="s">
        <v>33</v>
      </c>
      <c r="BK787" s="99">
        <f>ROUND(I787*H787,2)</f>
        <v>0</v>
      </c>
      <c r="BL787" s="16" t="s">
        <v>263</v>
      </c>
      <c r="BM787" s="16" t="s">
        <v>1077</v>
      </c>
    </row>
    <row r="788" spans="2:51" s="11" customFormat="1" ht="11.25">
      <c r="B788" s="203"/>
      <c r="C788" s="204"/>
      <c r="D788" s="205" t="s">
        <v>182</v>
      </c>
      <c r="E788" s="206" t="s">
        <v>1</v>
      </c>
      <c r="F788" s="207" t="s">
        <v>197</v>
      </c>
      <c r="G788" s="204"/>
      <c r="H788" s="206" t="s">
        <v>1</v>
      </c>
      <c r="I788" s="208"/>
      <c r="J788" s="204"/>
      <c r="K788" s="204"/>
      <c r="L788" s="209"/>
      <c r="M788" s="210"/>
      <c r="N788" s="211"/>
      <c r="O788" s="211"/>
      <c r="P788" s="211"/>
      <c r="Q788" s="211"/>
      <c r="R788" s="211"/>
      <c r="S788" s="211"/>
      <c r="T788" s="212"/>
      <c r="AT788" s="213" t="s">
        <v>182</v>
      </c>
      <c r="AU788" s="213" t="s">
        <v>82</v>
      </c>
      <c r="AV788" s="11" t="s">
        <v>33</v>
      </c>
      <c r="AW788" s="11" t="s">
        <v>32</v>
      </c>
      <c r="AX788" s="11" t="s">
        <v>73</v>
      </c>
      <c r="AY788" s="213" t="s">
        <v>173</v>
      </c>
    </row>
    <row r="789" spans="2:51" s="12" customFormat="1" ht="11.25">
      <c r="B789" s="214"/>
      <c r="C789" s="215"/>
      <c r="D789" s="205" t="s">
        <v>182</v>
      </c>
      <c r="E789" s="216" t="s">
        <v>1</v>
      </c>
      <c r="F789" s="217" t="s">
        <v>645</v>
      </c>
      <c r="G789" s="215"/>
      <c r="H789" s="218">
        <v>33.66</v>
      </c>
      <c r="I789" s="219"/>
      <c r="J789" s="215"/>
      <c r="K789" s="215"/>
      <c r="L789" s="220"/>
      <c r="M789" s="221"/>
      <c r="N789" s="222"/>
      <c r="O789" s="222"/>
      <c r="P789" s="222"/>
      <c r="Q789" s="222"/>
      <c r="R789" s="222"/>
      <c r="S789" s="222"/>
      <c r="T789" s="223"/>
      <c r="AT789" s="224" t="s">
        <v>182</v>
      </c>
      <c r="AU789" s="224" t="s">
        <v>82</v>
      </c>
      <c r="AV789" s="12" t="s">
        <v>82</v>
      </c>
      <c r="AW789" s="12" t="s">
        <v>32</v>
      </c>
      <c r="AX789" s="12" t="s">
        <v>33</v>
      </c>
      <c r="AY789" s="224" t="s">
        <v>173</v>
      </c>
    </row>
    <row r="790" spans="2:65" s="1" customFormat="1" ht="16.5" customHeight="1">
      <c r="B790" s="34"/>
      <c r="C790" s="236" t="s">
        <v>1078</v>
      </c>
      <c r="D790" s="236" t="s">
        <v>229</v>
      </c>
      <c r="E790" s="237" t="s">
        <v>1079</v>
      </c>
      <c r="F790" s="238" t="s">
        <v>1080</v>
      </c>
      <c r="G790" s="239" t="s">
        <v>232</v>
      </c>
      <c r="H790" s="240">
        <v>0.012</v>
      </c>
      <c r="I790" s="241"/>
      <c r="J790" s="242">
        <f>ROUND(I790*H790,2)</f>
        <v>0</v>
      </c>
      <c r="K790" s="238" t="s">
        <v>179</v>
      </c>
      <c r="L790" s="243"/>
      <c r="M790" s="244" t="s">
        <v>1</v>
      </c>
      <c r="N790" s="245" t="s">
        <v>44</v>
      </c>
      <c r="O790" s="60"/>
      <c r="P790" s="201">
        <f>O790*H790</f>
        <v>0</v>
      </c>
      <c r="Q790" s="201">
        <v>1</v>
      </c>
      <c r="R790" s="201">
        <f>Q790*H790</f>
        <v>0.012</v>
      </c>
      <c r="S790" s="201">
        <v>0</v>
      </c>
      <c r="T790" s="202">
        <f>S790*H790</f>
        <v>0</v>
      </c>
      <c r="AR790" s="16" t="s">
        <v>344</v>
      </c>
      <c r="AT790" s="16" t="s">
        <v>229</v>
      </c>
      <c r="AU790" s="16" t="s">
        <v>82</v>
      </c>
      <c r="AY790" s="16" t="s">
        <v>173</v>
      </c>
      <c r="BE790" s="99">
        <f>IF(N790="základní",J790,0)</f>
        <v>0</v>
      </c>
      <c r="BF790" s="99">
        <f>IF(N790="snížená",J790,0)</f>
        <v>0</v>
      </c>
      <c r="BG790" s="99">
        <f>IF(N790="zákl. přenesená",J790,0)</f>
        <v>0</v>
      </c>
      <c r="BH790" s="99">
        <f>IF(N790="sníž. přenesená",J790,0)</f>
        <v>0</v>
      </c>
      <c r="BI790" s="99">
        <f>IF(N790="nulová",J790,0)</f>
        <v>0</v>
      </c>
      <c r="BJ790" s="16" t="s">
        <v>33</v>
      </c>
      <c r="BK790" s="99">
        <f>ROUND(I790*H790,2)</f>
        <v>0</v>
      </c>
      <c r="BL790" s="16" t="s">
        <v>263</v>
      </c>
      <c r="BM790" s="16" t="s">
        <v>1081</v>
      </c>
    </row>
    <row r="791" spans="2:51" s="12" customFormat="1" ht="11.25">
      <c r="B791" s="214"/>
      <c r="C791" s="215"/>
      <c r="D791" s="205" t="s">
        <v>182</v>
      </c>
      <c r="E791" s="215"/>
      <c r="F791" s="217" t="s">
        <v>1082</v>
      </c>
      <c r="G791" s="215"/>
      <c r="H791" s="218">
        <v>0.012</v>
      </c>
      <c r="I791" s="219"/>
      <c r="J791" s="215"/>
      <c r="K791" s="215"/>
      <c r="L791" s="220"/>
      <c r="M791" s="221"/>
      <c r="N791" s="222"/>
      <c r="O791" s="222"/>
      <c r="P791" s="222"/>
      <c r="Q791" s="222"/>
      <c r="R791" s="222"/>
      <c r="S791" s="222"/>
      <c r="T791" s="223"/>
      <c r="AT791" s="224" t="s">
        <v>182</v>
      </c>
      <c r="AU791" s="224" t="s">
        <v>82</v>
      </c>
      <c r="AV791" s="12" t="s">
        <v>82</v>
      </c>
      <c r="AW791" s="12" t="s">
        <v>4</v>
      </c>
      <c r="AX791" s="12" t="s">
        <v>33</v>
      </c>
      <c r="AY791" s="224" t="s">
        <v>173</v>
      </c>
    </row>
    <row r="792" spans="2:65" s="1" customFormat="1" ht="16.5" customHeight="1">
      <c r="B792" s="34"/>
      <c r="C792" s="192" t="s">
        <v>1083</v>
      </c>
      <c r="D792" s="192" t="s">
        <v>175</v>
      </c>
      <c r="E792" s="193" t="s">
        <v>1084</v>
      </c>
      <c r="F792" s="194" t="s">
        <v>1085</v>
      </c>
      <c r="G792" s="195" t="s">
        <v>239</v>
      </c>
      <c r="H792" s="196">
        <v>67.32</v>
      </c>
      <c r="I792" s="197"/>
      <c r="J792" s="198">
        <f>ROUND(I792*H792,2)</f>
        <v>0</v>
      </c>
      <c r="K792" s="194" t="s">
        <v>179</v>
      </c>
      <c r="L792" s="36"/>
      <c r="M792" s="199" t="s">
        <v>1</v>
      </c>
      <c r="N792" s="200" t="s">
        <v>44</v>
      </c>
      <c r="O792" s="60"/>
      <c r="P792" s="201">
        <f>O792*H792</f>
        <v>0</v>
      </c>
      <c r="Q792" s="201">
        <v>0.0004</v>
      </c>
      <c r="R792" s="201">
        <f>Q792*H792</f>
        <v>0.026927999999999997</v>
      </c>
      <c r="S792" s="201">
        <v>0</v>
      </c>
      <c r="T792" s="202">
        <f>S792*H792</f>
        <v>0</v>
      </c>
      <c r="AR792" s="16" t="s">
        <v>263</v>
      </c>
      <c r="AT792" s="16" t="s">
        <v>175</v>
      </c>
      <c r="AU792" s="16" t="s">
        <v>82</v>
      </c>
      <c r="AY792" s="16" t="s">
        <v>173</v>
      </c>
      <c r="BE792" s="99">
        <f>IF(N792="základní",J792,0)</f>
        <v>0</v>
      </c>
      <c r="BF792" s="99">
        <f>IF(N792="snížená",J792,0)</f>
        <v>0</v>
      </c>
      <c r="BG792" s="99">
        <f>IF(N792="zákl. přenesená",J792,0)</f>
        <v>0</v>
      </c>
      <c r="BH792" s="99">
        <f>IF(N792="sníž. přenesená",J792,0)</f>
        <v>0</v>
      </c>
      <c r="BI792" s="99">
        <f>IF(N792="nulová",J792,0)</f>
        <v>0</v>
      </c>
      <c r="BJ792" s="16" t="s">
        <v>33</v>
      </c>
      <c r="BK792" s="99">
        <f>ROUND(I792*H792,2)</f>
        <v>0</v>
      </c>
      <c r="BL792" s="16" t="s">
        <v>263</v>
      </c>
      <c r="BM792" s="16" t="s">
        <v>1086</v>
      </c>
    </row>
    <row r="793" spans="2:51" s="11" customFormat="1" ht="11.25">
      <c r="B793" s="203"/>
      <c r="C793" s="204"/>
      <c r="D793" s="205" t="s">
        <v>182</v>
      </c>
      <c r="E793" s="206" t="s">
        <v>1</v>
      </c>
      <c r="F793" s="207" t="s">
        <v>197</v>
      </c>
      <c r="G793" s="204"/>
      <c r="H793" s="206" t="s">
        <v>1</v>
      </c>
      <c r="I793" s="208"/>
      <c r="J793" s="204"/>
      <c r="K793" s="204"/>
      <c r="L793" s="209"/>
      <c r="M793" s="210"/>
      <c r="N793" s="211"/>
      <c r="O793" s="211"/>
      <c r="P793" s="211"/>
      <c r="Q793" s="211"/>
      <c r="R793" s="211"/>
      <c r="S793" s="211"/>
      <c r="T793" s="212"/>
      <c r="AT793" s="213" t="s">
        <v>182</v>
      </c>
      <c r="AU793" s="213" t="s">
        <v>82</v>
      </c>
      <c r="AV793" s="11" t="s">
        <v>33</v>
      </c>
      <c r="AW793" s="11" t="s">
        <v>32</v>
      </c>
      <c r="AX793" s="11" t="s">
        <v>73</v>
      </c>
      <c r="AY793" s="213" t="s">
        <v>173</v>
      </c>
    </row>
    <row r="794" spans="2:51" s="12" customFormat="1" ht="11.25">
      <c r="B794" s="214"/>
      <c r="C794" s="215"/>
      <c r="D794" s="205" t="s">
        <v>182</v>
      </c>
      <c r="E794" s="216" t="s">
        <v>1</v>
      </c>
      <c r="F794" s="217" t="s">
        <v>1087</v>
      </c>
      <c r="G794" s="215"/>
      <c r="H794" s="218">
        <v>67.32</v>
      </c>
      <c r="I794" s="219"/>
      <c r="J794" s="215"/>
      <c r="K794" s="215"/>
      <c r="L794" s="220"/>
      <c r="M794" s="221"/>
      <c r="N794" s="222"/>
      <c r="O794" s="222"/>
      <c r="P794" s="222"/>
      <c r="Q794" s="222"/>
      <c r="R794" s="222"/>
      <c r="S794" s="222"/>
      <c r="T794" s="223"/>
      <c r="AT794" s="224" t="s">
        <v>182</v>
      </c>
      <c r="AU794" s="224" t="s">
        <v>82</v>
      </c>
      <c r="AV794" s="12" t="s">
        <v>82</v>
      </c>
      <c r="AW794" s="12" t="s">
        <v>32</v>
      </c>
      <c r="AX794" s="12" t="s">
        <v>33</v>
      </c>
      <c r="AY794" s="224" t="s">
        <v>173</v>
      </c>
    </row>
    <row r="795" spans="2:65" s="1" customFormat="1" ht="16.5" customHeight="1">
      <c r="B795" s="34"/>
      <c r="C795" s="236" t="s">
        <v>1088</v>
      </c>
      <c r="D795" s="236" t="s">
        <v>229</v>
      </c>
      <c r="E795" s="237" t="s">
        <v>1089</v>
      </c>
      <c r="F795" s="238" t="s">
        <v>1090</v>
      </c>
      <c r="G795" s="239" t="s">
        <v>239</v>
      </c>
      <c r="H795" s="240">
        <v>40.392</v>
      </c>
      <c r="I795" s="241"/>
      <c r="J795" s="242">
        <f>ROUND(I795*H795,2)</f>
        <v>0</v>
      </c>
      <c r="K795" s="238" t="s">
        <v>179</v>
      </c>
      <c r="L795" s="243"/>
      <c r="M795" s="244" t="s">
        <v>1</v>
      </c>
      <c r="N795" s="245" t="s">
        <v>44</v>
      </c>
      <c r="O795" s="60"/>
      <c r="P795" s="201">
        <f>O795*H795</f>
        <v>0</v>
      </c>
      <c r="Q795" s="201">
        <v>0.0035</v>
      </c>
      <c r="R795" s="201">
        <f>Q795*H795</f>
        <v>0.14137200000000003</v>
      </c>
      <c r="S795" s="201">
        <v>0</v>
      </c>
      <c r="T795" s="202">
        <f>S795*H795</f>
        <v>0</v>
      </c>
      <c r="AR795" s="16" t="s">
        <v>344</v>
      </c>
      <c r="AT795" s="16" t="s">
        <v>229</v>
      </c>
      <c r="AU795" s="16" t="s">
        <v>82</v>
      </c>
      <c r="AY795" s="16" t="s">
        <v>173</v>
      </c>
      <c r="BE795" s="99">
        <f>IF(N795="základní",J795,0)</f>
        <v>0</v>
      </c>
      <c r="BF795" s="99">
        <f>IF(N795="snížená",J795,0)</f>
        <v>0</v>
      </c>
      <c r="BG795" s="99">
        <f>IF(N795="zákl. přenesená",J795,0)</f>
        <v>0</v>
      </c>
      <c r="BH795" s="99">
        <f>IF(N795="sníž. přenesená",J795,0)</f>
        <v>0</v>
      </c>
      <c r="BI795" s="99">
        <f>IF(N795="nulová",J795,0)</f>
        <v>0</v>
      </c>
      <c r="BJ795" s="16" t="s">
        <v>33</v>
      </c>
      <c r="BK795" s="99">
        <f>ROUND(I795*H795,2)</f>
        <v>0</v>
      </c>
      <c r="BL795" s="16" t="s">
        <v>263</v>
      </c>
      <c r="BM795" s="16" t="s">
        <v>1091</v>
      </c>
    </row>
    <row r="796" spans="2:51" s="12" customFormat="1" ht="11.25">
      <c r="B796" s="214"/>
      <c r="C796" s="215"/>
      <c r="D796" s="205" t="s">
        <v>182</v>
      </c>
      <c r="E796" s="216" t="s">
        <v>1</v>
      </c>
      <c r="F796" s="217" t="s">
        <v>1092</v>
      </c>
      <c r="G796" s="215"/>
      <c r="H796" s="218">
        <v>40.392</v>
      </c>
      <c r="I796" s="219"/>
      <c r="J796" s="215"/>
      <c r="K796" s="215"/>
      <c r="L796" s="220"/>
      <c r="M796" s="221"/>
      <c r="N796" s="222"/>
      <c r="O796" s="222"/>
      <c r="P796" s="222"/>
      <c r="Q796" s="222"/>
      <c r="R796" s="222"/>
      <c r="S796" s="222"/>
      <c r="T796" s="223"/>
      <c r="AT796" s="224" t="s">
        <v>182</v>
      </c>
      <c r="AU796" s="224" t="s">
        <v>82</v>
      </c>
      <c r="AV796" s="12" t="s">
        <v>82</v>
      </c>
      <c r="AW796" s="12" t="s">
        <v>32</v>
      </c>
      <c r="AX796" s="12" t="s">
        <v>33</v>
      </c>
      <c r="AY796" s="224" t="s">
        <v>173</v>
      </c>
    </row>
    <row r="797" spans="2:65" s="1" customFormat="1" ht="16.5" customHeight="1">
      <c r="B797" s="34"/>
      <c r="C797" s="236" t="s">
        <v>1093</v>
      </c>
      <c r="D797" s="236" t="s">
        <v>229</v>
      </c>
      <c r="E797" s="237" t="s">
        <v>1094</v>
      </c>
      <c r="F797" s="238" t="s">
        <v>1095</v>
      </c>
      <c r="G797" s="239" t="s">
        <v>239</v>
      </c>
      <c r="H797" s="240">
        <v>40.392</v>
      </c>
      <c r="I797" s="241"/>
      <c r="J797" s="242">
        <f>ROUND(I797*H797,2)</f>
        <v>0</v>
      </c>
      <c r="K797" s="238" t="s">
        <v>179</v>
      </c>
      <c r="L797" s="243"/>
      <c r="M797" s="244" t="s">
        <v>1</v>
      </c>
      <c r="N797" s="245" t="s">
        <v>44</v>
      </c>
      <c r="O797" s="60"/>
      <c r="P797" s="201">
        <f>O797*H797</f>
        <v>0</v>
      </c>
      <c r="Q797" s="201">
        <v>0.0049</v>
      </c>
      <c r="R797" s="201">
        <f>Q797*H797</f>
        <v>0.1979208</v>
      </c>
      <c r="S797" s="201">
        <v>0</v>
      </c>
      <c r="T797" s="202">
        <f>S797*H797</f>
        <v>0</v>
      </c>
      <c r="AR797" s="16" t="s">
        <v>344</v>
      </c>
      <c r="AT797" s="16" t="s">
        <v>229</v>
      </c>
      <c r="AU797" s="16" t="s">
        <v>82</v>
      </c>
      <c r="AY797" s="16" t="s">
        <v>173</v>
      </c>
      <c r="BE797" s="99">
        <f>IF(N797="základní",J797,0)</f>
        <v>0</v>
      </c>
      <c r="BF797" s="99">
        <f>IF(N797="snížená",J797,0)</f>
        <v>0</v>
      </c>
      <c r="BG797" s="99">
        <f>IF(N797="zákl. přenesená",J797,0)</f>
        <v>0</v>
      </c>
      <c r="BH797" s="99">
        <f>IF(N797="sníž. přenesená",J797,0)</f>
        <v>0</v>
      </c>
      <c r="BI797" s="99">
        <f>IF(N797="nulová",J797,0)</f>
        <v>0</v>
      </c>
      <c r="BJ797" s="16" t="s">
        <v>33</v>
      </c>
      <c r="BK797" s="99">
        <f>ROUND(I797*H797,2)</f>
        <v>0</v>
      </c>
      <c r="BL797" s="16" t="s">
        <v>263</v>
      </c>
      <c r="BM797" s="16" t="s">
        <v>1096</v>
      </c>
    </row>
    <row r="798" spans="2:51" s="12" customFormat="1" ht="11.25">
      <c r="B798" s="214"/>
      <c r="C798" s="215"/>
      <c r="D798" s="205" t="s">
        <v>182</v>
      </c>
      <c r="E798" s="216" t="s">
        <v>1</v>
      </c>
      <c r="F798" s="217" t="s">
        <v>1092</v>
      </c>
      <c r="G798" s="215"/>
      <c r="H798" s="218">
        <v>40.392</v>
      </c>
      <c r="I798" s="219"/>
      <c r="J798" s="215"/>
      <c r="K798" s="215"/>
      <c r="L798" s="220"/>
      <c r="M798" s="221"/>
      <c r="N798" s="222"/>
      <c r="O798" s="222"/>
      <c r="P798" s="222"/>
      <c r="Q798" s="222"/>
      <c r="R798" s="222"/>
      <c r="S798" s="222"/>
      <c r="T798" s="223"/>
      <c r="AT798" s="224" t="s">
        <v>182</v>
      </c>
      <c r="AU798" s="224" t="s">
        <v>82</v>
      </c>
      <c r="AV798" s="12" t="s">
        <v>82</v>
      </c>
      <c r="AW798" s="12" t="s">
        <v>32</v>
      </c>
      <c r="AX798" s="12" t="s">
        <v>33</v>
      </c>
      <c r="AY798" s="224" t="s">
        <v>173</v>
      </c>
    </row>
    <row r="799" spans="2:65" s="1" customFormat="1" ht="16.5" customHeight="1">
      <c r="B799" s="34"/>
      <c r="C799" s="192" t="s">
        <v>1097</v>
      </c>
      <c r="D799" s="192" t="s">
        <v>175</v>
      </c>
      <c r="E799" s="193" t="s">
        <v>1098</v>
      </c>
      <c r="F799" s="194" t="s">
        <v>1099</v>
      </c>
      <c r="G799" s="195" t="s">
        <v>270</v>
      </c>
      <c r="H799" s="196">
        <v>10.55</v>
      </c>
      <c r="I799" s="197"/>
      <c r="J799" s="198">
        <f>ROUND(I799*H799,2)</f>
        <v>0</v>
      </c>
      <c r="K799" s="194" t="s">
        <v>1</v>
      </c>
      <c r="L799" s="36"/>
      <c r="M799" s="199" t="s">
        <v>1</v>
      </c>
      <c r="N799" s="200" t="s">
        <v>44</v>
      </c>
      <c r="O799" s="60"/>
      <c r="P799" s="201">
        <f>O799*H799</f>
        <v>0</v>
      </c>
      <c r="Q799" s="201">
        <v>0.00039</v>
      </c>
      <c r="R799" s="201">
        <f>Q799*H799</f>
        <v>0.0041145</v>
      </c>
      <c r="S799" s="201">
        <v>0</v>
      </c>
      <c r="T799" s="202">
        <f>S799*H799</f>
        <v>0</v>
      </c>
      <c r="AR799" s="16" t="s">
        <v>263</v>
      </c>
      <c r="AT799" s="16" t="s">
        <v>175</v>
      </c>
      <c r="AU799" s="16" t="s">
        <v>82</v>
      </c>
      <c r="AY799" s="16" t="s">
        <v>173</v>
      </c>
      <c r="BE799" s="99">
        <f>IF(N799="základní",J799,0)</f>
        <v>0</v>
      </c>
      <c r="BF799" s="99">
        <f>IF(N799="snížená",J799,0)</f>
        <v>0</v>
      </c>
      <c r="BG799" s="99">
        <f>IF(N799="zákl. přenesená",J799,0)</f>
        <v>0</v>
      </c>
      <c r="BH799" s="99">
        <f>IF(N799="sníž. přenesená",J799,0)</f>
        <v>0</v>
      </c>
      <c r="BI799" s="99">
        <f>IF(N799="nulová",J799,0)</f>
        <v>0</v>
      </c>
      <c r="BJ799" s="16" t="s">
        <v>33</v>
      </c>
      <c r="BK799" s="99">
        <f>ROUND(I799*H799,2)</f>
        <v>0</v>
      </c>
      <c r="BL799" s="16" t="s">
        <v>263</v>
      </c>
      <c r="BM799" s="16" t="s">
        <v>1100</v>
      </c>
    </row>
    <row r="800" spans="2:51" s="11" customFormat="1" ht="11.25">
      <c r="B800" s="203"/>
      <c r="C800" s="204"/>
      <c r="D800" s="205" t="s">
        <v>182</v>
      </c>
      <c r="E800" s="206" t="s">
        <v>1</v>
      </c>
      <c r="F800" s="207" t="s">
        <v>349</v>
      </c>
      <c r="G800" s="204"/>
      <c r="H800" s="206" t="s">
        <v>1</v>
      </c>
      <c r="I800" s="208"/>
      <c r="J800" s="204"/>
      <c r="K800" s="204"/>
      <c r="L800" s="209"/>
      <c r="M800" s="210"/>
      <c r="N800" s="211"/>
      <c r="O800" s="211"/>
      <c r="P800" s="211"/>
      <c r="Q800" s="211"/>
      <c r="R800" s="211"/>
      <c r="S800" s="211"/>
      <c r="T800" s="212"/>
      <c r="AT800" s="213" t="s">
        <v>182</v>
      </c>
      <c r="AU800" s="213" t="s">
        <v>82</v>
      </c>
      <c r="AV800" s="11" t="s">
        <v>33</v>
      </c>
      <c r="AW800" s="11" t="s">
        <v>32</v>
      </c>
      <c r="AX800" s="11" t="s">
        <v>73</v>
      </c>
      <c r="AY800" s="213" t="s">
        <v>173</v>
      </c>
    </row>
    <row r="801" spans="2:51" s="11" customFormat="1" ht="11.25">
      <c r="B801" s="203"/>
      <c r="C801" s="204"/>
      <c r="D801" s="205" t="s">
        <v>182</v>
      </c>
      <c r="E801" s="206" t="s">
        <v>1</v>
      </c>
      <c r="F801" s="207" t="s">
        <v>1101</v>
      </c>
      <c r="G801" s="204"/>
      <c r="H801" s="206" t="s">
        <v>1</v>
      </c>
      <c r="I801" s="208"/>
      <c r="J801" s="204"/>
      <c r="K801" s="204"/>
      <c r="L801" s="209"/>
      <c r="M801" s="210"/>
      <c r="N801" s="211"/>
      <c r="O801" s="211"/>
      <c r="P801" s="211"/>
      <c r="Q801" s="211"/>
      <c r="R801" s="211"/>
      <c r="S801" s="211"/>
      <c r="T801" s="212"/>
      <c r="AT801" s="213" t="s">
        <v>182</v>
      </c>
      <c r="AU801" s="213" t="s">
        <v>82</v>
      </c>
      <c r="AV801" s="11" t="s">
        <v>33</v>
      </c>
      <c r="AW801" s="11" t="s">
        <v>32</v>
      </c>
      <c r="AX801" s="11" t="s">
        <v>73</v>
      </c>
      <c r="AY801" s="213" t="s">
        <v>173</v>
      </c>
    </row>
    <row r="802" spans="2:51" s="12" customFormat="1" ht="11.25">
      <c r="B802" s="214"/>
      <c r="C802" s="215"/>
      <c r="D802" s="205" t="s">
        <v>182</v>
      </c>
      <c r="E802" s="216" t="s">
        <v>1</v>
      </c>
      <c r="F802" s="217" t="s">
        <v>1102</v>
      </c>
      <c r="G802" s="215"/>
      <c r="H802" s="218">
        <v>10.55</v>
      </c>
      <c r="I802" s="219"/>
      <c r="J802" s="215"/>
      <c r="K802" s="215"/>
      <c r="L802" s="220"/>
      <c r="M802" s="221"/>
      <c r="N802" s="222"/>
      <c r="O802" s="222"/>
      <c r="P802" s="222"/>
      <c r="Q802" s="222"/>
      <c r="R802" s="222"/>
      <c r="S802" s="222"/>
      <c r="T802" s="223"/>
      <c r="AT802" s="224" t="s">
        <v>182</v>
      </c>
      <c r="AU802" s="224" t="s">
        <v>82</v>
      </c>
      <c r="AV802" s="12" t="s">
        <v>82</v>
      </c>
      <c r="AW802" s="12" t="s">
        <v>32</v>
      </c>
      <c r="AX802" s="12" t="s">
        <v>33</v>
      </c>
      <c r="AY802" s="224" t="s">
        <v>173</v>
      </c>
    </row>
    <row r="803" spans="2:65" s="1" customFormat="1" ht="16.5" customHeight="1">
      <c r="B803" s="34"/>
      <c r="C803" s="192" t="s">
        <v>1103</v>
      </c>
      <c r="D803" s="192" t="s">
        <v>175</v>
      </c>
      <c r="E803" s="193" t="s">
        <v>1104</v>
      </c>
      <c r="F803" s="194" t="s">
        <v>1105</v>
      </c>
      <c r="G803" s="195" t="s">
        <v>239</v>
      </c>
      <c r="H803" s="196">
        <v>33.66</v>
      </c>
      <c r="I803" s="197"/>
      <c r="J803" s="198">
        <f>ROUND(I803*H803,2)</f>
        <v>0</v>
      </c>
      <c r="K803" s="194" t="s">
        <v>218</v>
      </c>
      <c r="L803" s="36"/>
      <c r="M803" s="199" t="s">
        <v>1</v>
      </c>
      <c r="N803" s="200" t="s">
        <v>44</v>
      </c>
      <c r="O803" s="60"/>
      <c r="P803" s="201">
        <f>O803*H803</f>
        <v>0</v>
      </c>
      <c r="Q803" s="201">
        <v>0.00068</v>
      </c>
      <c r="R803" s="201">
        <f>Q803*H803</f>
        <v>0.0228888</v>
      </c>
      <c r="S803" s="201">
        <v>0</v>
      </c>
      <c r="T803" s="202">
        <f>S803*H803</f>
        <v>0</v>
      </c>
      <c r="AR803" s="16" t="s">
        <v>263</v>
      </c>
      <c r="AT803" s="16" t="s">
        <v>175</v>
      </c>
      <c r="AU803" s="16" t="s">
        <v>82</v>
      </c>
      <c r="AY803" s="16" t="s">
        <v>173</v>
      </c>
      <c r="BE803" s="99">
        <f>IF(N803="základní",J803,0)</f>
        <v>0</v>
      </c>
      <c r="BF803" s="99">
        <f>IF(N803="snížená",J803,0)</f>
        <v>0</v>
      </c>
      <c r="BG803" s="99">
        <f>IF(N803="zákl. přenesená",J803,0)</f>
        <v>0</v>
      </c>
      <c r="BH803" s="99">
        <f>IF(N803="sníž. přenesená",J803,0)</f>
        <v>0</v>
      </c>
      <c r="BI803" s="99">
        <f>IF(N803="nulová",J803,0)</f>
        <v>0</v>
      </c>
      <c r="BJ803" s="16" t="s">
        <v>33</v>
      </c>
      <c r="BK803" s="99">
        <f>ROUND(I803*H803,2)</f>
        <v>0</v>
      </c>
      <c r="BL803" s="16" t="s">
        <v>263</v>
      </c>
      <c r="BM803" s="16" t="s">
        <v>1106</v>
      </c>
    </row>
    <row r="804" spans="2:51" s="11" customFormat="1" ht="11.25">
      <c r="B804" s="203"/>
      <c r="C804" s="204"/>
      <c r="D804" s="205" t="s">
        <v>182</v>
      </c>
      <c r="E804" s="206" t="s">
        <v>1</v>
      </c>
      <c r="F804" s="207" t="s">
        <v>197</v>
      </c>
      <c r="G804" s="204"/>
      <c r="H804" s="206" t="s">
        <v>1</v>
      </c>
      <c r="I804" s="208"/>
      <c r="J804" s="204"/>
      <c r="K804" s="204"/>
      <c r="L804" s="209"/>
      <c r="M804" s="210"/>
      <c r="N804" s="211"/>
      <c r="O804" s="211"/>
      <c r="P804" s="211"/>
      <c r="Q804" s="211"/>
      <c r="R804" s="211"/>
      <c r="S804" s="211"/>
      <c r="T804" s="212"/>
      <c r="AT804" s="213" t="s">
        <v>182</v>
      </c>
      <c r="AU804" s="213" t="s">
        <v>82</v>
      </c>
      <c r="AV804" s="11" t="s">
        <v>33</v>
      </c>
      <c r="AW804" s="11" t="s">
        <v>32</v>
      </c>
      <c r="AX804" s="11" t="s">
        <v>73</v>
      </c>
      <c r="AY804" s="213" t="s">
        <v>173</v>
      </c>
    </row>
    <row r="805" spans="2:51" s="12" customFormat="1" ht="11.25">
      <c r="B805" s="214"/>
      <c r="C805" s="215"/>
      <c r="D805" s="205" t="s">
        <v>182</v>
      </c>
      <c r="E805" s="216" t="s">
        <v>1</v>
      </c>
      <c r="F805" s="217" t="s">
        <v>645</v>
      </c>
      <c r="G805" s="215"/>
      <c r="H805" s="218">
        <v>33.66</v>
      </c>
      <c r="I805" s="219"/>
      <c r="J805" s="215"/>
      <c r="K805" s="215"/>
      <c r="L805" s="220"/>
      <c r="M805" s="221"/>
      <c r="N805" s="222"/>
      <c r="O805" s="222"/>
      <c r="P805" s="222"/>
      <c r="Q805" s="222"/>
      <c r="R805" s="222"/>
      <c r="S805" s="222"/>
      <c r="T805" s="223"/>
      <c r="AT805" s="224" t="s">
        <v>182</v>
      </c>
      <c r="AU805" s="224" t="s">
        <v>82</v>
      </c>
      <c r="AV805" s="12" t="s">
        <v>82</v>
      </c>
      <c r="AW805" s="12" t="s">
        <v>32</v>
      </c>
      <c r="AX805" s="12" t="s">
        <v>33</v>
      </c>
      <c r="AY805" s="224" t="s">
        <v>173</v>
      </c>
    </row>
    <row r="806" spans="2:65" s="1" customFormat="1" ht="16.5" customHeight="1">
      <c r="B806" s="34"/>
      <c r="C806" s="192" t="s">
        <v>1107</v>
      </c>
      <c r="D806" s="192" t="s">
        <v>175</v>
      </c>
      <c r="E806" s="193" t="s">
        <v>1108</v>
      </c>
      <c r="F806" s="194" t="s">
        <v>1109</v>
      </c>
      <c r="G806" s="195" t="s">
        <v>239</v>
      </c>
      <c r="H806" s="196">
        <v>33.66</v>
      </c>
      <c r="I806" s="197"/>
      <c r="J806" s="198">
        <f>ROUND(I806*H806,2)</f>
        <v>0</v>
      </c>
      <c r="K806" s="194" t="s">
        <v>179</v>
      </c>
      <c r="L806" s="36"/>
      <c r="M806" s="199" t="s">
        <v>1</v>
      </c>
      <c r="N806" s="200" t="s">
        <v>44</v>
      </c>
      <c r="O806" s="60"/>
      <c r="P806" s="201">
        <f>O806*H806</f>
        <v>0</v>
      </c>
      <c r="Q806" s="201">
        <v>0</v>
      </c>
      <c r="R806" s="201">
        <f>Q806*H806</f>
        <v>0</v>
      </c>
      <c r="S806" s="201">
        <v>0</v>
      </c>
      <c r="T806" s="202">
        <f>S806*H806</f>
        <v>0</v>
      </c>
      <c r="AR806" s="16" t="s">
        <v>263</v>
      </c>
      <c r="AT806" s="16" t="s">
        <v>175</v>
      </c>
      <c r="AU806" s="16" t="s">
        <v>82</v>
      </c>
      <c r="AY806" s="16" t="s">
        <v>173</v>
      </c>
      <c r="BE806" s="99">
        <f>IF(N806="základní",J806,0)</f>
        <v>0</v>
      </c>
      <c r="BF806" s="99">
        <f>IF(N806="snížená",J806,0)</f>
        <v>0</v>
      </c>
      <c r="BG806" s="99">
        <f>IF(N806="zákl. přenesená",J806,0)</f>
        <v>0</v>
      </c>
      <c r="BH806" s="99">
        <f>IF(N806="sníž. přenesená",J806,0)</f>
        <v>0</v>
      </c>
      <c r="BI806" s="99">
        <f>IF(N806="nulová",J806,0)</f>
        <v>0</v>
      </c>
      <c r="BJ806" s="16" t="s">
        <v>33</v>
      </c>
      <c r="BK806" s="99">
        <f>ROUND(I806*H806,2)</f>
        <v>0</v>
      </c>
      <c r="BL806" s="16" t="s">
        <v>263</v>
      </c>
      <c r="BM806" s="16" t="s">
        <v>1110</v>
      </c>
    </row>
    <row r="807" spans="2:51" s="11" customFormat="1" ht="11.25">
      <c r="B807" s="203"/>
      <c r="C807" s="204"/>
      <c r="D807" s="205" t="s">
        <v>182</v>
      </c>
      <c r="E807" s="206" t="s">
        <v>1</v>
      </c>
      <c r="F807" s="207" t="s">
        <v>197</v>
      </c>
      <c r="G807" s="204"/>
      <c r="H807" s="206" t="s">
        <v>1</v>
      </c>
      <c r="I807" s="208"/>
      <c r="J807" s="204"/>
      <c r="K807" s="204"/>
      <c r="L807" s="209"/>
      <c r="M807" s="210"/>
      <c r="N807" s="211"/>
      <c r="O807" s="211"/>
      <c r="P807" s="211"/>
      <c r="Q807" s="211"/>
      <c r="R807" s="211"/>
      <c r="S807" s="211"/>
      <c r="T807" s="212"/>
      <c r="AT807" s="213" t="s">
        <v>182</v>
      </c>
      <c r="AU807" s="213" t="s">
        <v>82</v>
      </c>
      <c r="AV807" s="11" t="s">
        <v>33</v>
      </c>
      <c r="AW807" s="11" t="s">
        <v>32</v>
      </c>
      <c r="AX807" s="11" t="s">
        <v>73</v>
      </c>
      <c r="AY807" s="213" t="s">
        <v>173</v>
      </c>
    </row>
    <row r="808" spans="2:51" s="12" customFormat="1" ht="11.25">
      <c r="B808" s="214"/>
      <c r="C808" s="215"/>
      <c r="D808" s="205" t="s">
        <v>182</v>
      </c>
      <c r="E808" s="216" t="s">
        <v>1</v>
      </c>
      <c r="F808" s="217" t="s">
        <v>645</v>
      </c>
      <c r="G808" s="215"/>
      <c r="H808" s="218">
        <v>33.66</v>
      </c>
      <c r="I808" s="219"/>
      <c r="J808" s="215"/>
      <c r="K808" s="215"/>
      <c r="L808" s="220"/>
      <c r="M808" s="221"/>
      <c r="N808" s="222"/>
      <c r="O808" s="222"/>
      <c r="P808" s="222"/>
      <c r="Q808" s="222"/>
      <c r="R808" s="222"/>
      <c r="S808" s="222"/>
      <c r="T808" s="223"/>
      <c r="AT808" s="224" t="s">
        <v>182</v>
      </c>
      <c r="AU808" s="224" t="s">
        <v>82</v>
      </c>
      <c r="AV808" s="12" t="s">
        <v>82</v>
      </c>
      <c r="AW808" s="12" t="s">
        <v>32</v>
      </c>
      <c r="AX808" s="12" t="s">
        <v>33</v>
      </c>
      <c r="AY808" s="224" t="s">
        <v>173</v>
      </c>
    </row>
    <row r="809" spans="2:65" s="1" customFormat="1" ht="16.5" customHeight="1">
      <c r="B809" s="34"/>
      <c r="C809" s="236" t="s">
        <v>1111</v>
      </c>
      <c r="D809" s="236" t="s">
        <v>229</v>
      </c>
      <c r="E809" s="237" t="s">
        <v>1112</v>
      </c>
      <c r="F809" s="238" t="s">
        <v>1113</v>
      </c>
      <c r="G809" s="239" t="s">
        <v>239</v>
      </c>
      <c r="H809" s="240">
        <v>35.343</v>
      </c>
      <c r="I809" s="241"/>
      <c r="J809" s="242">
        <f>ROUND(I809*H809,2)</f>
        <v>0</v>
      </c>
      <c r="K809" s="238" t="s">
        <v>218</v>
      </c>
      <c r="L809" s="243"/>
      <c r="M809" s="244" t="s">
        <v>1</v>
      </c>
      <c r="N809" s="245" t="s">
        <v>44</v>
      </c>
      <c r="O809" s="60"/>
      <c r="P809" s="201">
        <f>O809*H809</f>
        <v>0</v>
      </c>
      <c r="Q809" s="201">
        <v>0.0005</v>
      </c>
      <c r="R809" s="201">
        <f>Q809*H809</f>
        <v>0.017671500000000003</v>
      </c>
      <c r="S809" s="201">
        <v>0</v>
      </c>
      <c r="T809" s="202">
        <f>S809*H809</f>
        <v>0</v>
      </c>
      <c r="AR809" s="16" t="s">
        <v>344</v>
      </c>
      <c r="AT809" s="16" t="s">
        <v>229</v>
      </c>
      <c r="AU809" s="16" t="s">
        <v>82</v>
      </c>
      <c r="AY809" s="16" t="s">
        <v>173</v>
      </c>
      <c r="BE809" s="99">
        <f>IF(N809="základní",J809,0)</f>
        <v>0</v>
      </c>
      <c r="BF809" s="99">
        <f>IF(N809="snížená",J809,0)</f>
        <v>0</v>
      </c>
      <c r="BG809" s="99">
        <f>IF(N809="zákl. přenesená",J809,0)</f>
        <v>0</v>
      </c>
      <c r="BH809" s="99">
        <f>IF(N809="sníž. přenesená",J809,0)</f>
        <v>0</v>
      </c>
      <c r="BI809" s="99">
        <f>IF(N809="nulová",J809,0)</f>
        <v>0</v>
      </c>
      <c r="BJ809" s="16" t="s">
        <v>33</v>
      </c>
      <c r="BK809" s="99">
        <f>ROUND(I809*H809,2)</f>
        <v>0</v>
      </c>
      <c r="BL809" s="16" t="s">
        <v>263</v>
      </c>
      <c r="BM809" s="16" t="s">
        <v>1114</v>
      </c>
    </row>
    <row r="810" spans="2:51" s="12" customFormat="1" ht="11.25">
      <c r="B810" s="214"/>
      <c r="C810" s="215"/>
      <c r="D810" s="205" t="s">
        <v>182</v>
      </c>
      <c r="E810" s="215"/>
      <c r="F810" s="217" t="s">
        <v>1115</v>
      </c>
      <c r="G810" s="215"/>
      <c r="H810" s="218">
        <v>35.343</v>
      </c>
      <c r="I810" s="219"/>
      <c r="J810" s="215"/>
      <c r="K810" s="215"/>
      <c r="L810" s="220"/>
      <c r="M810" s="221"/>
      <c r="N810" s="222"/>
      <c r="O810" s="222"/>
      <c r="P810" s="222"/>
      <c r="Q810" s="222"/>
      <c r="R810" s="222"/>
      <c r="S810" s="222"/>
      <c r="T810" s="223"/>
      <c r="AT810" s="224" t="s">
        <v>182</v>
      </c>
      <c r="AU810" s="224" t="s">
        <v>82</v>
      </c>
      <c r="AV810" s="12" t="s">
        <v>82</v>
      </c>
      <c r="AW810" s="12" t="s">
        <v>4</v>
      </c>
      <c r="AX810" s="12" t="s">
        <v>33</v>
      </c>
      <c r="AY810" s="224" t="s">
        <v>173</v>
      </c>
    </row>
    <row r="811" spans="2:65" s="1" customFormat="1" ht="16.5" customHeight="1">
      <c r="B811" s="34"/>
      <c r="C811" s="192" t="s">
        <v>1116</v>
      </c>
      <c r="D811" s="192" t="s">
        <v>175</v>
      </c>
      <c r="E811" s="193" t="s">
        <v>1117</v>
      </c>
      <c r="F811" s="194" t="s">
        <v>1118</v>
      </c>
      <c r="G811" s="195" t="s">
        <v>232</v>
      </c>
      <c r="H811" s="196">
        <v>0.423</v>
      </c>
      <c r="I811" s="197"/>
      <c r="J811" s="198">
        <f>ROUND(I811*H811,2)</f>
        <v>0</v>
      </c>
      <c r="K811" s="194" t="s">
        <v>179</v>
      </c>
      <c r="L811" s="36"/>
      <c r="M811" s="199" t="s">
        <v>1</v>
      </c>
      <c r="N811" s="200" t="s">
        <v>44</v>
      </c>
      <c r="O811" s="60"/>
      <c r="P811" s="201">
        <f>O811*H811</f>
        <v>0</v>
      </c>
      <c r="Q811" s="201">
        <v>0</v>
      </c>
      <c r="R811" s="201">
        <f>Q811*H811</f>
        <v>0</v>
      </c>
      <c r="S811" s="201">
        <v>0</v>
      </c>
      <c r="T811" s="202">
        <f>S811*H811</f>
        <v>0</v>
      </c>
      <c r="AR811" s="16" t="s">
        <v>263</v>
      </c>
      <c r="AT811" s="16" t="s">
        <v>175</v>
      </c>
      <c r="AU811" s="16" t="s">
        <v>82</v>
      </c>
      <c r="AY811" s="16" t="s">
        <v>173</v>
      </c>
      <c r="BE811" s="99">
        <f>IF(N811="základní",J811,0)</f>
        <v>0</v>
      </c>
      <c r="BF811" s="99">
        <f>IF(N811="snížená",J811,0)</f>
        <v>0</v>
      </c>
      <c r="BG811" s="99">
        <f>IF(N811="zákl. přenesená",J811,0)</f>
        <v>0</v>
      </c>
      <c r="BH811" s="99">
        <f>IF(N811="sníž. přenesená",J811,0)</f>
        <v>0</v>
      </c>
      <c r="BI811" s="99">
        <f>IF(N811="nulová",J811,0)</f>
        <v>0</v>
      </c>
      <c r="BJ811" s="16" t="s">
        <v>33</v>
      </c>
      <c r="BK811" s="99">
        <f>ROUND(I811*H811,2)</f>
        <v>0</v>
      </c>
      <c r="BL811" s="16" t="s">
        <v>263</v>
      </c>
      <c r="BM811" s="16" t="s">
        <v>1119</v>
      </c>
    </row>
    <row r="812" spans="2:63" s="10" customFormat="1" ht="22.9" customHeight="1">
      <c r="B812" s="176"/>
      <c r="C812" s="177"/>
      <c r="D812" s="178" t="s">
        <v>72</v>
      </c>
      <c r="E812" s="190" t="s">
        <v>1120</v>
      </c>
      <c r="F812" s="190" t="s">
        <v>1121</v>
      </c>
      <c r="G812" s="177"/>
      <c r="H812" s="177"/>
      <c r="I812" s="180"/>
      <c r="J812" s="191">
        <f>BK812</f>
        <v>0</v>
      </c>
      <c r="K812" s="177"/>
      <c r="L812" s="182"/>
      <c r="M812" s="183"/>
      <c r="N812" s="184"/>
      <c r="O812" s="184"/>
      <c r="P812" s="185">
        <f>SUM(P813:P818)</f>
        <v>0</v>
      </c>
      <c r="Q812" s="184"/>
      <c r="R812" s="185">
        <f>SUM(R813:R818)</f>
        <v>0.26204275</v>
      </c>
      <c r="S812" s="184"/>
      <c r="T812" s="186">
        <f>SUM(T813:T818)</f>
        <v>0</v>
      </c>
      <c r="AR812" s="187" t="s">
        <v>82</v>
      </c>
      <c r="AT812" s="188" t="s">
        <v>72</v>
      </c>
      <c r="AU812" s="188" t="s">
        <v>33</v>
      </c>
      <c r="AY812" s="187" t="s">
        <v>173</v>
      </c>
      <c r="BK812" s="189">
        <f>SUM(BK813:BK818)</f>
        <v>0</v>
      </c>
    </row>
    <row r="813" spans="2:65" s="1" customFormat="1" ht="16.5" customHeight="1">
      <c r="B813" s="34"/>
      <c r="C813" s="192" t="s">
        <v>1122</v>
      </c>
      <c r="D813" s="192" t="s">
        <v>175</v>
      </c>
      <c r="E813" s="193" t="s">
        <v>1123</v>
      </c>
      <c r="F813" s="194" t="s">
        <v>1124</v>
      </c>
      <c r="G813" s="195" t="s">
        <v>239</v>
      </c>
      <c r="H813" s="196">
        <v>33.66</v>
      </c>
      <c r="I813" s="197"/>
      <c r="J813" s="198">
        <f>ROUND(I813*H813,2)</f>
        <v>0</v>
      </c>
      <c r="K813" s="194" t="s">
        <v>179</v>
      </c>
      <c r="L813" s="36"/>
      <c r="M813" s="199" t="s">
        <v>1</v>
      </c>
      <c r="N813" s="200" t="s">
        <v>44</v>
      </c>
      <c r="O813" s="60"/>
      <c r="P813" s="201">
        <f>O813*H813</f>
        <v>0</v>
      </c>
      <c r="Q813" s="201">
        <v>0.006</v>
      </c>
      <c r="R813" s="201">
        <f>Q813*H813</f>
        <v>0.20195999999999997</v>
      </c>
      <c r="S813" s="201">
        <v>0</v>
      </c>
      <c r="T813" s="202">
        <f>S813*H813</f>
        <v>0</v>
      </c>
      <c r="AR813" s="16" t="s">
        <v>263</v>
      </c>
      <c r="AT813" s="16" t="s">
        <v>175</v>
      </c>
      <c r="AU813" s="16" t="s">
        <v>82</v>
      </c>
      <c r="AY813" s="16" t="s">
        <v>173</v>
      </c>
      <c r="BE813" s="99">
        <f>IF(N813="základní",J813,0)</f>
        <v>0</v>
      </c>
      <c r="BF813" s="99">
        <f>IF(N813="snížená",J813,0)</f>
        <v>0</v>
      </c>
      <c r="BG813" s="99">
        <f>IF(N813="zákl. přenesená",J813,0)</f>
        <v>0</v>
      </c>
      <c r="BH813" s="99">
        <f>IF(N813="sníž. přenesená",J813,0)</f>
        <v>0</v>
      </c>
      <c r="BI813" s="99">
        <f>IF(N813="nulová",J813,0)</f>
        <v>0</v>
      </c>
      <c r="BJ813" s="16" t="s">
        <v>33</v>
      </c>
      <c r="BK813" s="99">
        <f>ROUND(I813*H813,2)</f>
        <v>0</v>
      </c>
      <c r="BL813" s="16" t="s">
        <v>263</v>
      </c>
      <c r="BM813" s="16" t="s">
        <v>1125</v>
      </c>
    </row>
    <row r="814" spans="2:51" s="11" customFormat="1" ht="11.25">
      <c r="B814" s="203"/>
      <c r="C814" s="204"/>
      <c r="D814" s="205" t="s">
        <v>182</v>
      </c>
      <c r="E814" s="206" t="s">
        <v>1</v>
      </c>
      <c r="F814" s="207" t="s">
        <v>197</v>
      </c>
      <c r="G814" s="204"/>
      <c r="H814" s="206" t="s">
        <v>1</v>
      </c>
      <c r="I814" s="208"/>
      <c r="J814" s="204"/>
      <c r="K814" s="204"/>
      <c r="L814" s="209"/>
      <c r="M814" s="210"/>
      <c r="N814" s="211"/>
      <c r="O814" s="211"/>
      <c r="P814" s="211"/>
      <c r="Q814" s="211"/>
      <c r="R814" s="211"/>
      <c r="S814" s="211"/>
      <c r="T814" s="212"/>
      <c r="AT814" s="213" t="s">
        <v>182</v>
      </c>
      <c r="AU814" s="213" t="s">
        <v>82</v>
      </c>
      <c r="AV814" s="11" t="s">
        <v>33</v>
      </c>
      <c r="AW814" s="11" t="s">
        <v>32</v>
      </c>
      <c r="AX814" s="11" t="s">
        <v>73</v>
      </c>
      <c r="AY814" s="213" t="s">
        <v>173</v>
      </c>
    </row>
    <row r="815" spans="2:51" s="12" customFormat="1" ht="11.25">
      <c r="B815" s="214"/>
      <c r="C815" s="215"/>
      <c r="D815" s="205" t="s">
        <v>182</v>
      </c>
      <c r="E815" s="216" t="s">
        <v>1</v>
      </c>
      <c r="F815" s="217" t="s">
        <v>645</v>
      </c>
      <c r="G815" s="215"/>
      <c r="H815" s="218">
        <v>33.66</v>
      </c>
      <c r="I815" s="219"/>
      <c r="J815" s="215"/>
      <c r="K815" s="215"/>
      <c r="L815" s="220"/>
      <c r="M815" s="221"/>
      <c r="N815" s="222"/>
      <c r="O815" s="222"/>
      <c r="P815" s="222"/>
      <c r="Q815" s="222"/>
      <c r="R815" s="222"/>
      <c r="S815" s="222"/>
      <c r="T815" s="223"/>
      <c r="AT815" s="224" t="s">
        <v>182</v>
      </c>
      <c r="AU815" s="224" t="s">
        <v>82</v>
      </c>
      <c r="AV815" s="12" t="s">
        <v>82</v>
      </c>
      <c r="AW815" s="12" t="s">
        <v>32</v>
      </c>
      <c r="AX815" s="12" t="s">
        <v>33</v>
      </c>
      <c r="AY815" s="224" t="s">
        <v>173</v>
      </c>
    </row>
    <row r="816" spans="2:65" s="1" customFormat="1" ht="16.5" customHeight="1">
      <c r="B816" s="34"/>
      <c r="C816" s="236" t="s">
        <v>1126</v>
      </c>
      <c r="D816" s="236" t="s">
        <v>229</v>
      </c>
      <c r="E816" s="237" t="s">
        <v>1127</v>
      </c>
      <c r="F816" s="238" t="s">
        <v>1128</v>
      </c>
      <c r="G816" s="239" t="s">
        <v>239</v>
      </c>
      <c r="H816" s="240">
        <v>34.333</v>
      </c>
      <c r="I816" s="241"/>
      <c r="J816" s="242">
        <f>ROUND(I816*H816,2)</f>
        <v>0</v>
      </c>
      <c r="K816" s="238" t="s">
        <v>1</v>
      </c>
      <c r="L816" s="243"/>
      <c r="M816" s="244" t="s">
        <v>1</v>
      </c>
      <c r="N816" s="245" t="s">
        <v>44</v>
      </c>
      <c r="O816" s="60"/>
      <c r="P816" s="201">
        <f>O816*H816</f>
        <v>0</v>
      </c>
      <c r="Q816" s="201">
        <v>0.00175</v>
      </c>
      <c r="R816" s="201">
        <f>Q816*H816</f>
        <v>0.06008275</v>
      </c>
      <c r="S816" s="201">
        <v>0</v>
      </c>
      <c r="T816" s="202">
        <f>S816*H816</f>
        <v>0</v>
      </c>
      <c r="AR816" s="16" t="s">
        <v>344</v>
      </c>
      <c r="AT816" s="16" t="s">
        <v>229</v>
      </c>
      <c r="AU816" s="16" t="s">
        <v>82</v>
      </c>
      <c r="AY816" s="16" t="s">
        <v>173</v>
      </c>
      <c r="BE816" s="99">
        <f>IF(N816="základní",J816,0)</f>
        <v>0</v>
      </c>
      <c r="BF816" s="99">
        <f>IF(N816="snížená",J816,0)</f>
        <v>0</v>
      </c>
      <c r="BG816" s="99">
        <f>IF(N816="zákl. přenesená",J816,0)</f>
        <v>0</v>
      </c>
      <c r="BH816" s="99">
        <f>IF(N816="sníž. přenesená",J816,0)</f>
        <v>0</v>
      </c>
      <c r="BI816" s="99">
        <f>IF(N816="nulová",J816,0)</f>
        <v>0</v>
      </c>
      <c r="BJ816" s="16" t="s">
        <v>33</v>
      </c>
      <c r="BK816" s="99">
        <f>ROUND(I816*H816,2)</f>
        <v>0</v>
      </c>
      <c r="BL816" s="16" t="s">
        <v>263</v>
      </c>
      <c r="BM816" s="16" t="s">
        <v>1129</v>
      </c>
    </row>
    <row r="817" spans="2:51" s="12" customFormat="1" ht="11.25">
      <c r="B817" s="214"/>
      <c r="C817" s="215"/>
      <c r="D817" s="205" t="s">
        <v>182</v>
      </c>
      <c r="E817" s="215"/>
      <c r="F817" s="217" t="s">
        <v>1130</v>
      </c>
      <c r="G817" s="215"/>
      <c r="H817" s="218">
        <v>34.333</v>
      </c>
      <c r="I817" s="219"/>
      <c r="J817" s="215"/>
      <c r="K817" s="215"/>
      <c r="L817" s="220"/>
      <c r="M817" s="221"/>
      <c r="N817" s="222"/>
      <c r="O817" s="222"/>
      <c r="P817" s="222"/>
      <c r="Q817" s="222"/>
      <c r="R817" s="222"/>
      <c r="S817" s="222"/>
      <c r="T817" s="223"/>
      <c r="AT817" s="224" t="s">
        <v>182</v>
      </c>
      <c r="AU817" s="224" t="s">
        <v>82</v>
      </c>
      <c r="AV817" s="12" t="s">
        <v>82</v>
      </c>
      <c r="AW817" s="12" t="s">
        <v>4</v>
      </c>
      <c r="AX817" s="12" t="s">
        <v>33</v>
      </c>
      <c r="AY817" s="224" t="s">
        <v>173</v>
      </c>
    </row>
    <row r="818" spans="2:65" s="1" customFormat="1" ht="16.5" customHeight="1">
      <c r="B818" s="34"/>
      <c r="C818" s="192" t="s">
        <v>1131</v>
      </c>
      <c r="D818" s="192" t="s">
        <v>175</v>
      </c>
      <c r="E818" s="193" t="s">
        <v>1132</v>
      </c>
      <c r="F818" s="194" t="s">
        <v>1133</v>
      </c>
      <c r="G818" s="195" t="s">
        <v>232</v>
      </c>
      <c r="H818" s="196">
        <v>0.262</v>
      </c>
      <c r="I818" s="197"/>
      <c r="J818" s="198">
        <f>ROUND(I818*H818,2)</f>
        <v>0</v>
      </c>
      <c r="K818" s="194" t="s">
        <v>179</v>
      </c>
      <c r="L818" s="36"/>
      <c r="M818" s="199" t="s">
        <v>1</v>
      </c>
      <c r="N818" s="200" t="s">
        <v>44</v>
      </c>
      <c r="O818" s="60"/>
      <c r="P818" s="201">
        <f>O818*H818</f>
        <v>0</v>
      </c>
      <c r="Q818" s="201">
        <v>0</v>
      </c>
      <c r="R818" s="201">
        <f>Q818*H818</f>
        <v>0</v>
      </c>
      <c r="S818" s="201">
        <v>0</v>
      </c>
      <c r="T818" s="202">
        <f>S818*H818</f>
        <v>0</v>
      </c>
      <c r="AR818" s="16" t="s">
        <v>263</v>
      </c>
      <c r="AT818" s="16" t="s">
        <v>175</v>
      </c>
      <c r="AU818" s="16" t="s">
        <v>82</v>
      </c>
      <c r="AY818" s="16" t="s">
        <v>173</v>
      </c>
      <c r="BE818" s="99">
        <f>IF(N818="základní",J818,0)</f>
        <v>0</v>
      </c>
      <c r="BF818" s="99">
        <f>IF(N818="snížená",J818,0)</f>
        <v>0</v>
      </c>
      <c r="BG818" s="99">
        <f>IF(N818="zákl. přenesená",J818,0)</f>
        <v>0</v>
      </c>
      <c r="BH818" s="99">
        <f>IF(N818="sníž. přenesená",J818,0)</f>
        <v>0</v>
      </c>
      <c r="BI818" s="99">
        <f>IF(N818="nulová",J818,0)</f>
        <v>0</v>
      </c>
      <c r="BJ818" s="16" t="s">
        <v>33</v>
      </c>
      <c r="BK818" s="99">
        <f>ROUND(I818*H818,2)</f>
        <v>0</v>
      </c>
      <c r="BL818" s="16" t="s">
        <v>263</v>
      </c>
      <c r="BM818" s="16" t="s">
        <v>1134</v>
      </c>
    </row>
    <row r="819" spans="2:63" s="10" customFormat="1" ht="22.9" customHeight="1">
      <c r="B819" s="176"/>
      <c r="C819" s="177"/>
      <c r="D819" s="178" t="s">
        <v>72</v>
      </c>
      <c r="E819" s="190" t="s">
        <v>1135</v>
      </c>
      <c r="F819" s="190" t="s">
        <v>1136</v>
      </c>
      <c r="G819" s="177"/>
      <c r="H819" s="177"/>
      <c r="I819" s="180"/>
      <c r="J819" s="191">
        <f>BK819</f>
        <v>0</v>
      </c>
      <c r="K819" s="177"/>
      <c r="L819" s="182"/>
      <c r="M819" s="183"/>
      <c r="N819" s="184"/>
      <c r="O819" s="184"/>
      <c r="P819" s="185">
        <f>SUM(P820:P835)</f>
        <v>0</v>
      </c>
      <c r="Q819" s="184"/>
      <c r="R819" s="185">
        <f>SUM(R820:R835)</f>
        <v>0.05598999999999999</v>
      </c>
      <c r="S819" s="184"/>
      <c r="T819" s="186">
        <f>SUM(T820:T835)</f>
        <v>0.05968</v>
      </c>
      <c r="AR819" s="187" t="s">
        <v>82</v>
      </c>
      <c r="AT819" s="188" t="s">
        <v>72</v>
      </c>
      <c r="AU819" s="188" t="s">
        <v>33</v>
      </c>
      <c r="AY819" s="187" t="s">
        <v>173</v>
      </c>
      <c r="BK819" s="189">
        <f>SUM(BK820:BK835)</f>
        <v>0</v>
      </c>
    </row>
    <row r="820" spans="2:65" s="1" customFormat="1" ht="16.5" customHeight="1">
      <c r="B820" s="34"/>
      <c r="C820" s="192" t="s">
        <v>1137</v>
      </c>
      <c r="D820" s="192" t="s">
        <v>175</v>
      </c>
      <c r="E820" s="193" t="s">
        <v>1138</v>
      </c>
      <c r="F820" s="194" t="s">
        <v>1139</v>
      </c>
      <c r="G820" s="195" t="s">
        <v>270</v>
      </c>
      <c r="H820" s="196">
        <v>4</v>
      </c>
      <c r="I820" s="197"/>
      <c r="J820" s="198">
        <f aca="true" t="shared" si="35" ref="J820:J825">ROUND(I820*H820,2)</f>
        <v>0</v>
      </c>
      <c r="K820" s="194" t="s">
        <v>1140</v>
      </c>
      <c r="L820" s="36"/>
      <c r="M820" s="199" t="s">
        <v>1</v>
      </c>
      <c r="N820" s="200" t="s">
        <v>44</v>
      </c>
      <c r="O820" s="60"/>
      <c r="P820" s="201">
        <f aca="true" t="shared" si="36" ref="P820:P825">O820*H820</f>
        <v>0</v>
      </c>
      <c r="Q820" s="201">
        <v>0</v>
      </c>
      <c r="R820" s="201">
        <f aca="true" t="shared" si="37" ref="R820:R825">Q820*H820</f>
        <v>0</v>
      </c>
      <c r="S820" s="201">
        <v>0.01492</v>
      </c>
      <c r="T820" s="202">
        <f aca="true" t="shared" si="38" ref="T820:T825">S820*H820</f>
        <v>0.05968</v>
      </c>
      <c r="AR820" s="16" t="s">
        <v>263</v>
      </c>
      <c r="AT820" s="16" t="s">
        <v>175</v>
      </c>
      <c r="AU820" s="16" t="s">
        <v>82</v>
      </c>
      <c r="AY820" s="16" t="s">
        <v>173</v>
      </c>
      <c r="BE820" s="99">
        <f aca="true" t="shared" si="39" ref="BE820:BE825">IF(N820="základní",J820,0)</f>
        <v>0</v>
      </c>
      <c r="BF820" s="99">
        <f aca="true" t="shared" si="40" ref="BF820:BF825">IF(N820="snížená",J820,0)</f>
        <v>0</v>
      </c>
      <c r="BG820" s="99">
        <f aca="true" t="shared" si="41" ref="BG820:BG825">IF(N820="zákl. přenesená",J820,0)</f>
        <v>0</v>
      </c>
      <c r="BH820" s="99">
        <f aca="true" t="shared" si="42" ref="BH820:BH825">IF(N820="sníž. přenesená",J820,0)</f>
        <v>0</v>
      </c>
      <c r="BI820" s="99">
        <f aca="true" t="shared" si="43" ref="BI820:BI825">IF(N820="nulová",J820,0)</f>
        <v>0</v>
      </c>
      <c r="BJ820" s="16" t="s">
        <v>33</v>
      </c>
      <c r="BK820" s="99">
        <f aca="true" t="shared" si="44" ref="BK820:BK825">ROUND(I820*H820,2)</f>
        <v>0</v>
      </c>
      <c r="BL820" s="16" t="s">
        <v>263</v>
      </c>
      <c r="BM820" s="16" t="s">
        <v>1141</v>
      </c>
    </row>
    <row r="821" spans="2:65" s="1" customFormat="1" ht="16.5" customHeight="1">
      <c r="B821" s="34"/>
      <c r="C821" s="192" t="s">
        <v>1142</v>
      </c>
      <c r="D821" s="192" t="s">
        <v>175</v>
      </c>
      <c r="E821" s="193" t="s">
        <v>1143</v>
      </c>
      <c r="F821" s="194" t="s">
        <v>1144</v>
      </c>
      <c r="G821" s="195" t="s">
        <v>342</v>
      </c>
      <c r="H821" s="196">
        <v>1</v>
      </c>
      <c r="I821" s="197"/>
      <c r="J821" s="198">
        <f t="shared" si="35"/>
        <v>0</v>
      </c>
      <c r="K821" s="194" t="s">
        <v>1140</v>
      </c>
      <c r="L821" s="36"/>
      <c r="M821" s="199" t="s">
        <v>1</v>
      </c>
      <c r="N821" s="200" t="s">
        <v>44</v>
      </c>
      <c r="O821" s="60"/>
      <c r="P821" s="201">
        <f t="shared" si="36"/>
        <v>0</v>
      </c>
      <c r="Q821" s="201">
        <v>0.01632</v>
      </c>
      <c r="R821" s="201">
        <f t="shared" si="37"/>
        <v>0.01632</v>
      </c>
      <c r="S821" s="201">
        <v>0</v>
      </c>
      <c r="T821" s="202">
        <f t="shared" si="38"/>
        <v>0</v>
      </c>
      <c r="AR821" s="16" t="s">
        <v>263</v>
      </c>
      <c r="AT821" s="16" t="s">
        <v>175</v>
      </c>
      <c r="AU821" s="16" t="s">
        <v>82</v>
      </c>
      <c r="AY821" s="16" t="s">
        <v>173</v>
      </c>
      <c r="BE821" s="99">
        <f t="shared" si="39"/>
        <v>0</v>
      </c>
      <c r="BF821" s="99">
        <f t="shared" si="40"/>
        <v>0</v>
      </c>
      <c r="BG821" s="99">
        <f t="shared" si="41"/>
        <v>0</v>
      </c>
      <c r="BH821" s="99">
        <f t="shared" si="42"/>
        <v>0</v>
      </c>
      <c r="BI821" s="99">
        <f t="shared" si="43"/>
        <v>0</v>
      </c>
      <c r="BJ821" s="16" t="s">
        <v>33</v>
      </c>
      <c r="BK821" s="99">
        <f t="shared" si="44"/>
        <v>0</v>
      </c>
      <c r="BL821" s="16" t="s">
        <v>263</v>
      </c>
      <c r="BM821" s="16" t="s">
        <v>1145</v>
      </c>
    </row>
    <row r="822" spans="2:65" s="1" customFormat="1" ht="16.5" customHeight="1">
      <c r="B822" s="34"/>
      <c r="C822" s="192" t="s">
        <v>1146</v>
      </c>
      <c r="D822" s="192" t="s">
        <v>175</v>
      </c>
      <c r="E822" s="193" t="s">
        <v>1147</v>
      </c>
      <c r="F822" s="194" t="s">
        <v>1148</v>
      </c>
      <c r="G822" s="195" t="s">
        <v>342</v>
      </c>
      <c r="H822" s="196">
        <v>1</v>
      </c>
      <c r="I822" s="197"/>
      <c r="J822" s="198">
        <f t="shared" si="35"/>
        <v>0</v>
      </c>
      <c r="K822" s="194" t="s">
        <v>1140</v>
      </c>
      <c r="L822" s="36"/>
      <c r="M822" s="199" t="s">
        <v>1</v>
      </c>
      <c r="N822" s="200" t="s">
        <v>44</v>
      </c>
      <c r="O822" s="60"/>
      <c r="P822" s="201">
        <f t="shared" si="36"/>
        <v>0</v>
      </c>
      <c r="Q822" s="201">
        <v>0.0222</v>
      </c>
      <c r="R822" s="201">
        <f t="shared" si="37"/>
        <v>0.0222</v>
      </c>
      <c r="S822" s="201">
        <v>0</v>
      </c>
      <c r="T822" s="202">
        <f t="shared" si="38"/>
        <v>0</v>
      </c>
      <c r="AR822" s="16" t="s">
        <v>263</v>
      </c>
      <c r="AT822" s="16" t="s">
        <v>175</v>
      </c>
      <c r="AU822" s="16" t="s">
        <v>82</v>
      </c>
      <c r="AY822" s="16" t="s">
        <v>173</v>
      </c>
      <c r="BE822" s="99">
        <f t="shared" si="39"/>
        <v>0</v>
      </c>
      <c r="BF822" s="99">
        <f t="shared" si="40"/>
        <v>0</v>
      </c>
      <c r="BG822" s="99">
        <f t="shared" si="41"/>
        <v>0</v>
      </c>
      <c r="BH822" s="99">
        <f t="shared" si="42"/>
        <v>0</v>
      </c>
      <c r="BI822" s="99">
        <f t="shared" si="43"/>
        <v>0</v>
      </c>
      <c r="BJ822" s="16" t="s">
        <v>33</v>
      </c>
      <c r="BK822" s="99">
        <f t="shared" si="44"/>
        <v>0</v>
      </c>
      <c r="BL822" s="16" t="s">
        <v>263</v>
      </c>
      <c r="BM822" s="16" t="s">
        <v>1149</v>
      </c>
    </row>
    <row r="823" spans="2:65" s="1" customFormat="1" ht="16.5" customHeight="1">
      <c r="B823" s="34"/>
      <c r="C823" s="192" t="s">
        <v>1150</v>
      </c>
      <c r="D823" s="192" t="s">
        <v>175</v>
      </c>
      <c r="E823" s="193" t="s">
        <v>1151</v>
      </c>
      <c r="F823" s="194" t="s">
        <v>1152</v>
      </c>
      <c r="G823" s="195" t="s">
        <v>342</v>
      </c>
      <c r="H823" s="196">
        <v>1</v>
      </c>
      <c r="I823" s="197"/>
      <c r="J823" s="198">
        <f t="shared" si="35"/>
        <v>0</v>
      </c>
      <c r="K823" s="194" t="s">
        <v>1140</v>
      </c>
      <c r="L823" s="36"/>
      <c r="M823" s="199" t="s">
        <v>1</v>
      </c>
      <c r="N823" s="200" t="s">
        <v>44</v>
      </c>
      <c r="O823" s="60"/>
      <c r="P823" s="201">
        <f t="shared" si="36"/>
        <v>0</v>
      </c>
      <c r="Q823" s="201">
        <v>0.0005</v>
      </c>
      <c r="R823" s="201">
        <f t="shared" si="37"/>
        <v>0.0005</v>
      </c>
      <c r="S823" s="201">
        <v>0</v>
      </c>
      <c r="T823" s="202">
        <f t="shared" si="38"/>
        <v>0</v>
      </c>
      <c r="AR823" s="16" t="s">
        <v>263</v>
      </c>
      <c r="AT823" s="16" t="s">
        <v>175</v>
      </c>
      <c r="AU823" s="16" t="s">
        <v>82</v>
      </c>
      <c r="AY823" s="16" t="s">
        <v>173</v>
      </c>
      <c r="BE823" s="99">
        <f t="shared" si="39"/>
        <v>0</v>
      </c>
      <c r="BF823" s="99">
        <f t="shared" si="40"/>
        <v>0</v>
      </c>
      <c r="BG823" s="99">
        <f t="shared" si="41"/>
        <v>0</v>
      </c>
      <c r="BH823" s="99">
        <f t="shared" si="42"/>
        <v>0</v>
      </c>
      <c r="BI823" s="99">
        <f t="shared" si="43"/>
        <v>0</v>
      </c>
      <c r="BJ823" s="16" t="s">
        <v>33</v>
      </c>
      <c r="BK823" s="99">
        <f t="shared" si="44"/>
        <v>0</v>
      </c>
      <c r="BL823" s="16" t="s">
        <v>263</v>
      </c>
      <c r="BM823" s="16" t="s">
        <v>1153</v>
      </c>
    </row>
    <row r="824" spans="2:65" s="1" customFormat="1" ht="16.5" customHeight="1">
      <c r="B824" s="34"/>
      <c r="C824" s="192" t="s">
        <v>1154</v>
      </c>
      <c r="D824" s="192" t="s">
        <v>175</v>
      </c>
      <c r="E824" s="193" t="s">
        <v>1155</v>
      </c>
      <c r="F824" s="194" t="s">
        <v>1156</v>
      </c>
      <c r="G824" s="195" t="s">
        <v>270</v>
      </c>
      <c r="H824" s="196">
        <v>3</v>
      </c>
      <c r="I824" s="197"/>
      <c r="J824" s="198">
        <f t="shared" si="35"/>
        <v>0</v>
      </c>
      <c r="K824" s="194" t="s">
        <v>218</v>
      </c>
      <c r="L824" s="36"/>
      <c r="M824" s="199" t="s">
        <v>1</v>
      </c>
      <c r="N824" s="200" t="s">
        <v>44</v>
      </c>
      <c r="O824" s="60"/>
      <c r="P824" s="201">
        <f t="shared" si="36"/>
        <v>0</v>
      </c>
      <c r="Q824" s="201">
        <v>0.00175</v>
      </c>
      <c r="R824" s="201">
        <f t="shared" si="37"/>
        <v>0.00525</v>
      </c>
      <c r="S824" s="201">
        <v>0</v>
      </c>
      <c r="T824" s="202">
        <f t="shared" si="38"/>
        <v>0</v>
      </c>
      <c r="AR824" s="16" t="s">
        <v>263</v>
      </c>
      <c r="AT824" s="16" t="s">
        <v>175</v>
      </c>
      <c r="AU824" s="16" t="s">
        <v>82</v>
      </c>
      <c r="AY824" s="16" t="s">
        <v>173</v>
      </c>
      <c r="BE824" s="99">
        <f t="shared" si="39"/>
        <v>0</v>
      </c>
      <c r="BF824" s="99">
        <f t="shared" si="40"/>
        <v>0</v>
      </c>
      <c r="BG824" s="99">
        <f t="shared" si="41"/>
        <v>0</v>
      </c>
      <c r="BH824" s="99">
        <f t="shared" si="42"/>
        <v>0</v>
      </c>
      <c r="BI824" s="99">
        <f t="shared" si="43"/>
        <v>0</v>
      </c>
      <c r="BJ824" s="16" t="s">
        <v>33</v>
      </c>
      <c r="BK824" s="99">
        <f t="shared" si="44"/>
        <v>0</v>
      </c>
      <c r="BL824" s="16" t="s">
        <v>263</v>
      </c>
      <c r="BM824" s="16" t="s">
        <v>1157</v>
      </c>
    </row>
    <row r="825" spans="2:65" s="1" customFormat="1" ht="16.5" customHeight="1">
      <c r="B825" s="34"/>
      <c r="C825" s="192" t="s">
        <v>1158</v>
      </c>
      <c r="D825" s="192" t="s">
        <v>175</v>
      </c>
      <c r="E825" s="193" t="s">
        <v>1159</v>
      </c>
      <c r="F825" s="194" t="s">
        <v>1160</v>
      </c>
      <c r="G825" s="195" t="s">
        <v>270</v>
      </c>
      <c r="H825" s="196">
        <v>12</v>
      </c>
      <c r="I825" s="197"/>
      <c r="J825" s="198">
        <f t="shared" si="35"/>
        <v>0</v>
      </c>
      <c r="K825" s="194" t="s">
        <v>1140</v>
      </c>
      <c r="L825" s="36"/>
      <c r="M825" s="199" t="s">
        <v>1</v>
      </c>
      <c r="N825" s="200" t="s">
        <v>44</v>
      </c>
      <c r="O825" s="60"/>
      <c r="P825" s="201">
        <f t="shared" si="36"/>
        <v>0</v>
      </c>
      <c r="Q825" s="201">
        <v>0.00029</v>
      </c>
      <c r="R825" s="201">
        <f t="shared" si="37"/>
        <v>0.00348</v>
      </c>
      <c r="S825" s="201">
        <v>0</v>
      </c>
      <c r="T825" s="202">
        <f t="shared" si="38"/>
        <v>0</v>
      </c>
      <c r="AR825" s="16" t="s">
        <v>263</v>
      </c>
      <c r="AT825" s="16" t="s">
        <v>175</v>
      </c>
      <c r="AU825" s="16" t="s">
        <v>82</v>
      </c>
      <c r="AY825" s="16" t="s">
        <v>173</v>
      </c>
      <c r="BE825" s="99">
        <f t="shared" si="39"/>
        <v>0</v>
      </c>
      <c r="BF825" s="99">
        <f t="shared" si="40"/>
        <v>0</v>
      </c>
      <c r="BG825" s="99">
        <f t="shared" si="41"/>
        <v>0</v>
      </c>
      <c r="BH825" s="99">
        <f t="shared" si="42"/>
        <v>0</v>
      </c>
      <c r="BI825" s="99">
        <f t="shared" si="43"/>
        <v>0</v>
      </c>
      <c r="BJ825" s="16" t="s">
        <v>33</v>
      </c>
      <c r="BK825" s="99">
        <f t="shared" si="44"/>
        <v>0</v>
      </c>
      <c r="BL825" s="16" t="s">
        <v>263</v>
      </c>
      <c r="BM825" s="16" t="s">
        <v>1161</v>
      </c>
    </row>
    <row r="826" spans="2:51" s="12" customFormat="1" ht="11.25">
      <c r="B826" s="214"/>
      <c r="C826" s="215"/>
      <c r="D826" s="205" t="s">
        <v>182</v>
      </c>
      <c r="E826" s="216" t="s">
        <v>1</v>
      </c>
      <c r="F826" s="217" t="s">
        <v>1162</v>
      </c>
      <c r="G826" s="215"/>
      <c r="H826" s="218">
        <v>12</v>
      </c>
      <c r="I826" s="219"/>
      <c r="J826" s="215"/>
      <c r="K826" s="215"/>
      <c r="L826" s="220"/>
      <c r="M826" s="221"/>
      <c r="N826" s="222"/>
      <c r="O826" s="222"/>
      <c r="P826" s="222"/>
      <c r="Q826" s="222"/>
      <c r="R826" s="222"/>
      <c r="S826" s="222"/>
      <c r="T826" s="223"/>
      <c r="AT826" s="224" t="s">
        <v>182</v>
      </c>
      <c r="AU826" s="224" t="s">
        <v>82</v>
      </c>
      <c r="AV826" s="12" t="s">
        <v>82</v>
      </c>
      <c r="AW826" s="12" t="s">
        <v>32</v>
      </c>
      <c r="AX826" s="12" t="s">
        <v>33</v>
      </c>
      <c r="AY826" s="224" t="s">
        <v>173</v>
      </c>
    </row>
    <row r="827" spans="2:65" s="1" customFormat="1" ht="16.5" customHeight="1">
      <c r="B827" s="34"/>
      <c r="C827" s="192" t="s">
        <v>1163</v>
      </c>
      <c r="D827" s="192" t="s">
        <v>175</v>
      </c>
      <c r="E827" s="193" t="s">
        <v>1164</v>
      </c>
      <c r="F827" s="194" t="s">
        <v>1165</v>
      </c>
      <c r="G827" s="195" t="s">
        <v>270</v>
      </c>
      <c r="H827" s="196">
        <v>4</v>
      </c>
      <c r="I827" s="197"/>
      <c r="J827" s="198">
        <f aca="true" t="shared" si="45" ref="J827:J832">ROUND(I827*H827,2)</f>
        <v>0</v>
      </c>
      <c r="K827" s="194" t="s">
        <v>1140</v>
      </c>
      <c r="L827" s="36"/>
      <c r="M827" s="199" t="s">
        <v>1</v>
      </c>
      <c r="N827" s="200" t="s">
        <v>44</v>
      </c>
      <c r="O827" s="60"/>
      <c r="P827" s="201">
        <f aca="true" t="shared" si="46" ref="P827:P832">O827*H827</f>
        <v>0</v>
      </c>
      <c r="Q827" s="201">
        <v>0.00035</v>
      </c>
      <c r="R827" s="201">
        <f aca="true" t="shared" si="47" ref="R827:R832">Q827*H827</f>
        <v>0.0014</v>
      </c>
      <c r="S827" s="201">
        <v>0</v>
      </c>
      <c r="T827" s="202">
        <f aca="true" t="shared" si="48" ref="T827:T832">S827*H827</f>
        <v>0</v>
      </c>
      <c r="AR827" s="16" t="s">
        <v>263</v>
      </c>
      <c r="AT827" s="16" t="s">
        <v>175</v>
      </c>
      <c r="AU827" s="16" t="s">
        <v>82</v>
      </c>
      <c r="AY827" s="16" t="s">
        <v>173</v>
      </c>
      <c r="BE827" s="99">
        <f aca="true" t="shared" si="49" ref="BE827:BE832">IF(N827="základní",J827,0)</f>
        <v>0</v>
      </c>
      <c r="BF827" s="99">
        <f aca="true" t="shared" si="50" ref="BF827:BF832">IF(N827="snížená",J827,0)</f>
        <v>0</v>
      </c>
      <c r="BG827" s="99">
        <f aca="true" t="shared" si="51" ref="BG827:BG832">IF(N827="zákl. přenesená",J827,0)</f>
        <v>0</v>
      </c>
      <c r="BH827" s="99">
        <f aca="true" t="shared" si="52" ref="BH827:BH832">IF(N827="sníž. přenesená",J827,0)</f>
        <v>0</v>
      </c>
      <c r="BI827" s="99">
        <f aca="true" t="shared" si="53" ref="BI827:BI832">IF(N827="nulová",J827,0)</f>
        <v>0</v>
      </c>
      <c r="BJ827" s="16" t="s">
        <v>33</v>
      </c>
      <c r="BK827" s="99">
        <f aca="true" t="shared" si="54" ref="BK827:BK832">ROUND(I827*H827,2)</f>
        <v>0</v>
      </c>
      <c r="BL827" s="16" t="s">
        <v>263</v>
      </c>
      <c r="BM827" s="16" t="s">
        <v>1166</v>
      </c>
    </row>
    <row r="828" spans="2:65" s="1" customFormat="1" ht="16.5" customHeight="1">
      <c r="B828" s="34"/>
      <c r="C828" s="192" t="s">
        <v>1167</v>
      </c>
      <c r="D828" s="192" t="s">
        <v>175</v>
      </c>
      <c r="E828" s="193" t="s">
        <v>1168</v>
      </c>
      <c r="F828" s="194" t="s">
        <v>1169</v>
      </c>
      <c r="G828" s="195" t="s">
        <v>270</v>
      </c>
      <c r="H828" s="196">
        <v>6</v>
      </c>
      <c r="I828" s="197"/>
      <c r="J828" s="198">
        <f t="shared" si="45"/>
        <v>0</v>
      </c>
      <c r="K828" s="194" t="s">
        <v>1140</v>
      </c>
      <c r="L828" s="36"/>
      <c r="M828" s="199" t="s">
        <v>1</v>
      </c>
      <c r="N828" s="200" t="s">
        <v>44</v>
      </c>
      <c r="O828" s="60"/>
      <c r="P828" s="201">
        <f t="shared" si="46"/>
        <v>0</v>
      </c>
      <c r="Q828" s="201">
        <v>0.00114</v>
      </c>
      <c r="R828" s="201">
        <f t="shared" si="47"/>
        <v>0.00684</v>
      </c>
      <c r="S828" s="201">
        <v>0</v>
      </c>
      <c r="T828" s="202">
        <f t="shared" si="48"/>
        <v>0</v>
      </c>
      <c r="AR828" s="16" t="s">
        <v>263</v>
      </c>
      <c r="AT828" s="16" t="s">
        <v>175</v>
      </c>
      <c r="AU828" s="16" t="s">
        <v>82</v>
      </c>
      <c r="AY828" s="16" t="s">
        <v>173</v>
      </c>
      <c r="BE828" s="99">
        <f t="shared" si="49"/>
        <v>0</v>
      </c>
      <c r="BF828" s="99">
        <f t="shared" si="50"/>
        <v>0</v>
      </c>
      <c r="BG828" s="99">
        <f t="shared" si="51"/>
        <v>0</v>
      </c>
      <c r="BH828" s="99">
        <f t="shared" si="52"/>
        <v>0</v>
      </c>
      <c r="BI828" s="99">
        <f t="shared" si="53"/>
        <v>0</v>
      </c>
      <c r="BJ828" s="16" t="s">
        <v>33</v>
      </c>
      <c r="BK828" s="99">
        <f t="shared" si="54"/>
        <v>0</v>
      </c>
      <c r="BL828" s="16" t="s">
        <v>263</v>
      </c>
      <c r="BM828" s="16" t="s">
        <v>1170</v>
      </c>
    </row>
    <row r="829" spans="2:65" s="1" customFormat="1" ht="16.5" customHeight="1">
      <c r="B829" s="34"/>
      <c r="C829" s="192" t="s">
        <v>1171</v>
      </c>
      <c r="D829" s="192" t="s">
        <v>175</v>
      </c>
      <c r="E829" s="193" t="s">
        <v>1172</v>
      </c>
      <c r="F829" s="194" t="s">
        <v>1173</v>
      </c>
      <c r="G829" s="195" t="s">
        <v>342</v>
      </c>
      <c r="H829" s="196">
        <v>2</v>
      </c>
      <c r="I829" s="197"/>
      <c r="J829" s="198">
        <f t="shared" si="45"/>
        <v>0</v>
      </c>
      <c r="K829" s="194" t="s">
        <v>1140</v>
      </c>
      <c r="L829" s="36"/>
      <c r="M829" s="199" t="s">
        <v>1</v>
      </c>
      <c r="N829" s="200" t="s">
        <v>44</v>
      </c>
      <c r="O829" s="60"/>
      <c r="P829" s="201">
        <f t="shared" si="46"/>
        <v>0</v>
      </c>
      <c r="Q829" s="201">
        <v>0</v>
      </c>
      <c r="R829" s="201">
        <f t="shared" si="47"/>
        <v>0</v>
      </c>
      <c r="S829" s="201">
        <v>0</v>
      </c>
      <c r="T829" s="202">
        <f t="shared" si="48"/>
        <v>0</v>
      </c>
      <c r="AR829" s="16" t="s">
        <v>263</v>
      </c>
      <c r="AT829" s="16" t="s">
        <v>175</v>
      </c>
      <c r="AU829" s="16" t="s">
        <v>82</v>
      </c>
      <c r="AY829" s="16" t="s">
        <v>173</v>
      </c>
      <c r="BE829" s="99">
        <f t="shared" si="49"/>
        <v>0</v>
      </c>
      <c r="BF829" s="99">
        <f t="shared" si="50"/>
        <v>0</v>
      </c>
      <c r="BG829" s="99">
        <f t="shared" si="51"/>
        <v>0</v>
      </c>
      <c r="BH829" s="99">
        <f t="shared" si="52"/>
        <v>0</v>
      </c>
      <c r="BI829" s="99">
        <f t="shared" si="53"/>
        <v>0</v>
      </c>
      <c r="BJ829" s="16" t="s">
        <v>33</v>
      </c>
      <c r="BK829" s="99">
        <f t="shared" si="54"/>
        <v>0</v>
      </c>
      <c r="BL829" s="16" t="s">
        <v>263</v>
      </c>
      <c r="BM829" s="16" t="s">
        <v>1174</v>
      </c>
    </row>
    <row r="830" spans="2:65" s="1" customFormat="1" ht="16.5" customHeight="1">
      <c r="B830" s="34"/>
      <c r="C830" s="192" t="s">
        <v>1175</v>
      </c>
      <c r="D830" s="192" t="s">
        <v>175</v>
      </c>
      <c r="E830" s="193" t="s">
        <v>1176</v>
      </c>
      <c r="F830" s="194" t="s">
        <v>1177</v>
      </c>
      <c r="G830" s="195" t="s">
        <v>342</v>
      </c>
      <c r="H830" s="196">
        <v>4</v>
      </c>
      <c r="I830" s="197"/>
      <c r="J830" s="198">
        <f t="shared" si="45"/>
        <v>0</v>
      </c>
      <c r="K830" s="194" t="s">
        <v>1140</v>
      </c>
      <c r="L830" s="36"/>
      <c r="M830" s="199" t="s">
        <v>1</v>
      </c>
      <c r="N830" s="200" t="s">
        <v>44</v>
      </c>
      <c r="O830" s="60"/>
      <c r="P830" s="201">
        <f t="shared" si="46"/>
        <v>0</v>
      </c>
      <c r="Q830" s="201">
        <v>0</v>
      </c>
      <c r="R830" s="201">
        <f t="shared" si="47"/>
        <v>0</v>
      </c>
      <c r="S830" s="201">
        <v>0</v>
      </c>
      <c r="T830" s="202">
        <f t="shared" si="48"/>
        <v>0</v>
      </c>
      <c r="AR830" s="16" t="s">
        <v>263</v>
      </c>
      <c r="AT830" s="16" t="s">
        <v>175</v>
      </c>
      <c r="AU830" s="16" t="s">
        <v>82</v>
      </c>
      <c r="AY830" s="16" t="s">
        <v>173</v>
      </c>
      <c r="BE830" s="99">
        <f t="shared" si="49"/>
        <v>0</v>
      </c>
      <c r="BF830" s="99">
        <f t="shared" si="50"/>
        <v>0</v>
      </c>
      <c r="BG830" s="99">
        <f t="shared" si="51"/>
        <v>0</v>
      </c>
      <c r="BH830" s="99">
        <f t="shared" si="52"/>
        <v>0</v>
      </c>
      <c r="BI830" s="99">
        <f t="shared" si="53"/>
        <v>0</v>
      </c>
      <c r="BJ830" s="16" t="s">
        <v>33</v>
      </c>
      <c r="BK830" s="99">
        <f t="shared" si="54"/>
        <v>0</v>
      </c>
      <c r="BL830" s="16" t="s">
        <v>263</v>
      </c>
      <c r="BM830" s="16" t="s">
        <v>1178</v>
      </c>
    </row>
    <row r="831" spans="2:65" s="1" customFormat="1" ht="16.5" customHeight="1">
      <c r="B831" s="34"/>
      <c r="C831" s="192" t="s">
        <v>1179</v>
      </c>
      <c r="D831" s="192" t="s">
        <v>175</v>
      </c>
      <c r="E831" s="193" t="s">
        <v>1180</v>
      </c>
      <c r="F831" s="194" t="s">
        <v>1181</v>
      </c>
      <c r="G831" s="195" t="s">
        <v>342</v>
      </c>
      <c r="H831" s="196">
        <v>6</v>
      </c>
      <c r="I831" s="197"/>
      <c r="J831" s="198">
        <f t="shared" si="45"/>
        <v>0</v>
      </c>
      <c r="K831" s="194" t="s">
        <v>1140</v>
      </c>
      <c r="L831" s="36"/>
      <c r="M831" s="199" t="s">
        <v>1</v>
      </c>
      <c r="N831" s="200" t="s">
        <v>44</v>
      </c>
      <c r="O831" s="60"/>
      <c r="P831" s="201">
        <f t="shared" si="46"/>
        <v>0</v>
      </c>
      <c r="Q831" s="201">
        <v>0</v>
      </c>
      <c r="R831" s="201">
        <f t="shared" si="47"/>
        <v>0</v>
      </c>
      <c r="S831" s="201">
        <v>0</v>
      </c>
      <c r="T831" s="202">
        <f t="shared" si="48"/>
        <v>0</v>
      </c>
      <c r="AR831" s="16" t="s">
        <v>263</v>
      </c>
      <c r="AT831" s="16" t="s">
        <v>175</v>
      </c>
      <c r="AU831" s="16" t="s">
        <v>82</v>
      </c>
      <c r="AY831" s="16" t="s">
        <v>173</v>
      </c>
      <c r="BE831" s="99">
        <f t="shared" si="49"/>
        <v>0</v>
      </c>
      <c r="BF831" s="99">
        <f t="shared" si="50"/>
        <v>0</v>
      </c>
      <c r="BG831" s="99">
        <f t="shared" si="51"/>
        <v>0</v>
      </c>
      <c r="BH831" s="99">
        <f t="shared" si="52"/>
        <v>0</v>
      </c>
      <c r="BI831" s="99">
        <f t="shared" si="53"/>
        <v>0</v>
      </c>
      <c r="BJ831" s="16" t="s">
        <v>33</v>
      </c>
      <c r="BK831" s="99">
        <f t="shared" si="54"/>
        <v>0</v>
      </c>
      <c r="BL831" s="16" t="s">
        <v>263</v>
      </c>
      <c r="BM831" s="16" t="s">
        <v>1182</v>
      </c>
    </row>
    <row r="832" spans="2:65" s="1" customFormat="1" ht="16.5" customHeight="1">
      <c r="B832" s="34"/>
      <c r="C832" s="192" t="s">
        <v>1183</v>
      </c>
      <c r="D832" s="192" t="s">
        <v>175</v>
      </c>
      <c r="E832" s="193" t="s">
        <v>1184</v>
      </c>
      <c r="F832" s="194" t="s">
        <v>1185</v>
      </c>
      <c r="G832" s="195" t="s">
        <v>270</v>
      </c>
      <c r="H832" s="196">
        <v>27</v>
      </c>
      <c r="I832" s="197"/>
      <c r="J832" s="198">
        <f t="shared" si="45"/>
        <v>0</v>
      </c>
      <c r="K832" s="194" t="s">
        <v>1140</v>
      </c>
      <c r="L832" s="36"/>
      <c r="M832" s="199" t="s">
        <v>1</v>
      </c>
      <c r="N832" s="200" t="s">
        <v>44</v>
      </c>
      <c r="O832" s="60"/>
      <c r="P832" s="201">
        <f t="shared" si="46"/>
        <v>0</v>
      </c>
      <c r="Q832" s="201">
        <v>0</v>
      </c>
      <c r="R832" s="201">
        <f t="shared" si="47"/>
        <v>0</v>
      </c>
      <c r="S832" s="201">
        <v>0</v>
      </c>
      <c r="T832" s="202">
        <f t="shared" si="48"/>
        <v>0</v>
      </c>
      <c r="AR832" s="16" t="s">
        <v>263</v>
      </c>
      <c r="AT832" s="16" t="s">
        <v>175</v>
      </c>
      <c r="AU832" s="16" t="s">
        <v>82</v>
      </c>
      <c r="AY832" s="16" t="s">
        <v>173</v>
      </c>
      <c r="BE832" s="99">
        <f t="shared" si="49"/>
        <v>0</v>
      </c>
      <c r="BF832" s="99">
        <f t="shared" si="50"/>
        <v>0</v>
      </c>
      <c r="BG832" s="99">
        <f t="shared" si="51"/>
        <v>0</v>
      </c>
      <c r="BH832" s="99">
        <f t="shared" si="52"/>
        <v>0</v>
      </c>
      <c r="BI832" s="99">
        <f t="shared" si="53"/>
        <v>0</v>
      </c>
      <c r="BJ832" s="16" t="s">
        <v>33</v>
      </c>
      <c r="BK832" s="99">
        <f t="shared" si="54"/>
        <v>0</v>
      </c>
      <c r="BL832" s="16" t="s">
        <v>263</v>
      </c>
      <c r="BM832" s="16" t="s">
        <v>1186</v>
      </c>
    </row>
    <row r="833" spans="2:51" s="12" customFormat="1" ht="11.25">
      <c r="B833" s="214"/>
      <c r="C833" s="215"/>
      <c r="D833" s="205" t="s">
        <v>182</v>
      </c>
      <c r="E833" s="216" t="s">
        <v>1</v>
      </c>
      <c r="F833" s="217" t="s">
        <v>1187</v>
      </c>
      <c r="G833" s="215"/>
      <c r="H833" s="218">
        <v>27</v>
      </c>
      <c r="I833" s="219"/>
      <c r="J833" s="215"/>
      <c r="K833" s="215"/>
      <c r="L833" s="220"/>
      <c r="M833" s="221"/>
      <c r="N833" s="222"/>
      <c r="O833" s="222"/>
      <c r="P833" s="222"/>
      <c r="Q833" s="222"/>
      <c r="R833" s="222"/>
      <c r="S833" s="222"/>
      <c r="T833" s="223"/>
      <c r="AT833" s="224" t="s">
        <v>182</v>
      </c>
      <c r="AU833" s="224" t="s">
        <v>82</v>
      </c>
      <c r="AV833" s="12" t="s">
        <v>82</v>
      </c>
      <c r="AW833" s="12" t="s">
        <v>32</v>
      </c>
      <c r="AX833" s="12" t="s">
        <v>33</v>
      </c>
      <c r="AY833" s="224" t="s">
        <v>173</v>
      </c>
    </row>
    <row r="834" spans="2:65" s="1" customFormat="1" ht="16.5" customHeight="1">
      <c r="B834" s="34"/>
      <c r="C834" s="192" t="s">
        <v>1188</v>
      </c>
      <c r="D834" s="192" t="s">
        <v>175</v>
      </c>
      <c r="E834" s="193" t="s">
        <v>1189</v>
      </c>
      <c r="F834" s="194" t="s">
        <v>1190</v>
      </c>
      <c r="G834" s="195" t="s">
        <v>270</v>
      </c>
      <c r="H834" s="196">
        <v>12</v>
      </c>
      <c r="I834" s="197"/>
      <c r="J834" s="198">
        <f>ROUND(I834*H834,2)</f>
        <v>0</v>
      </c>
      <c r="K834" s="194" t="s">
        <v>1140</v>
      </c>
      <c r="L834" s="36"/>
      <c r="M834" s="199" t="s">
        <v>1</v>
      </c>
      <c r="N834" s="200" t="s">
        <v>44</v>
      </c>
      <c r="O834" s="60"/>
      <c r="P834" s="201">
        <f>O834*H834</f>
        <v>0</v>
      </c>
      <c r="Q834" s="201">
        <v>0</v>
      </c>
      <c r="R834" s="201">
        <f>Q834*H834</f>
        <v>0</v>
      </c>
      <c r="S834" s="201">
        <v>0</v>
      </c>
      <c r="T834" s="202">
        <f>S834*H834</f>
        <v>0</v>
      </c>
      <c r="AR834" s="16" t="s">
        <v>263</v>
      </c>
      <c r="AT834" s="16" t="s">
        <v>175</v>
      </c>
      <c r="AU834" s="16" t="s">
        <v>82</v>
      </c>
      <c r="AY834" s="16" t="s">
        <v>173</v>
      </c>
      <c r="BE834" s="99">
        <f>IF(N834="základní",J834,0)</f>
        <v>0</v>
      </c>
      <c r="BF834" s="99">
        <f>IF(N834="snížená",J834,0)</f>
        <v>0</v>
      </c>
      <c r="BG834" s="99">
        <f>IF(N834="zákl. přenesená",J834,0)</f>
        <v>0</v>
      </c>
      <c r="BH834" s="99">
        <f>IF(N834="sníž. přenesená",J834,0)</f>
        <v>0</v>
      </c>
      <c r="BI834" s="99">
        <f>IF(N834="nulová",J834,0)</f>
        <v>0</v>
      </c>
      <c r="BJ834" s="16" t="s">
        <v>33</v>
      </c>
      <c r="BK834" s="99">
        <f>ROUND(I834*H834,2)</f>
        <v>0</v>
      </c>
      <c r="BL834" s="16" t="s">
        <v>263</v>
      </c>
      <c r="BM834" s="16" t="s">
        <v>1191</v>
      </c>
    </row>
    <row r="835" spans="2:65" s="1" customFormat="1" ht="16.5" customHeight="1">
      <c r="B835" s="34"/>
      <c r="C835" s="192" t="s">
        <v>1192</v>
      </c>
      <c r="D835" s="192" t="s">
        <v>175</v>
      </c>
      <c r="E835" s="193" t="s">
        <v>1193</v>
      </c>
      <c r="F835" s="194" t="s">
        <v>1194</v>
      </c>
      <c r="G835" s="195" t="s">
        <v>1195</v>
      </c>
      <c r="H835" s="257"/>
      <c r="I835" s="197"/>
      <c r="J835" s="198">
        <f>ROUND(I835*H835,2)</f>
        <v>0</v>
      </c>
      <c r="K835" s="194" t="s">
        <v>218</v>
      </c>
      <c r="L835" s="36"/>
      <c r="M835" s="199" t="s">
        <v>1</v>
      </c>
      <c r="N835" s="200" t="s">
        <v>44</v>
      </c>
      <c r="O835" s="60"/>
      <c r="P835" s="201">
        <f>O835*H835</f>
        <v>0</v>
      </c>
      <c r="Q835" s="201">
        <v>0</v>
      </c>
      <c r="R835" s="201">
        <f>Q835*H835</f>
        <v>0</v>
      </c>
      <c r="S835" s="201">
        <v>0</v>
      </c>
      <c r="T835" s="202">
        <f>S835*H835</f>
        <v>0</v>
      </c>
      <c r="AR835" s="16" t="s">
        <v>263</v>
      </c>
      <c r="AT835" s="16" t="s">
        <v>175</v>
      </c>
      <c r="AU835" s="16" t="s">
        <v>82</v>
      </c>
      <c r="AY835" s="16" t="s">
        <v>173</v>
      </c>
      <c r="BE835" s="99">
        <f>IF(N835="základní",J835,0)</f>
        <v>0</v>
      </c>
      <c r="BF835" s="99">
        <f>IF(N835="snížená",J835,0)</f>
        <v>0</v>
      </c>
      <c r="BG835" s="99">
        <f>IF(N835="zákl. přenesená",J835,0)</f>
        <v>0</v>
      </c>
      <c r="BH835" s="99">
        <f>IF(N835="sníž. přenesená",J835,0)</f>
        <v>0</v>
      </c>
      <c r="BI835" s="99">
        <f>IF(N835="nulová",J835,0)</f>
        <v>0</v>
      </c>
      <c r="BJ835" s="16" t="s">
        <v>33</v>
      </c>
      <c r="BK835" s="99">
        <f>ROUND(I835*H835,2)</f>
        <v>0</v>
      </c>
      <c r="BL835" s="16" t="s">
        <v>263</v>
      </c>
      <c r="BM835" s="16" t="s">
        <v>1196</v>
      </c>
    </row>
    <row r="836" spans="2:63" s="10" customFormat="1" ht="22.9" customHeight="1">
      <c r="B836" s="176"/>
      <c r="C836" s="177"/>
      <c r="D836" s="178" t="s">
        <v>72</v>
      </c>
      <c r="E836" s="190" t="s">
        <v>1197</v>
      </c>
      <c r="F836" s="190" t="s">
        <v>1198</v>
      </c>
      <c r="G836" s="177"/>
      <c r="H836" s="177"/>
      <c r="I836" s="180"/>
      <c r="J836" s="191">
        <f>BK836</f>
        <v>0</v>
      </c>
      <c r="K836" s="177"/>
      <c r="L836" s="182"/>
      <c r="M836" s="183"/>
      <c r="N836" s="184"/>
      <c r="O836" s="184"/>
      <c r="P836" s="185">
        <f>SUM(P837:P861)</f>
        <v>0</v>
      </c>
      <c r="Q836" s="184"/>
      <c r="R836" s="185">
        <f>SUM(R837:R861)</f>
        <v>0.11074</v>
      </c>
      <c r="S836" s="184"/>
      <c r="T836" s="186">
        <f>SUM(T837:T861)</f>
        <v>0.056444999999999995</v>
      </c>
      <c r="AR836" s="187" t="s">
        <v>82</v>
      </c>
      <c r="AT836" s="188" t="s">
        <v>72</v>
      </c>
      <c r="AU836" s="188" t="s">
        <v>33</v>
      </c>
      <c r="AY836" s="187" t="s">
        <v>173</v>
      </c>
      <c r="BK836" s="189">
        <f>SUM(BK837:BK861)</f>
        <v>0</v>
      </c>
    </row>
    <row r="837" spans="2:65" s="1" customFormat="1" ht="16.5" customHeight="1">
      <c r="B837" s="34"/>
      <c r="C837" s="192" t="s">
        <v>1199</v>
      </c>
      <c r="D837" s="192" t="s">
        <v>175</v>
      </c>
      <c r="E837" s="193" t="s">
        <v>1200</v>
      </c>
      <c r="F837" s="194" t="s">
        <v>1201</v>
      </c>
      <c r="G837" s="195" t="s">
        <v>270</v>
      </c>
      <c r="H837" s="196">
        <v>26.5</v>
      </c>
      <c r="I837" s="197"/>
      <c r="J837" s="198">
        <f>ROUND(I837*H837,2)</f>
        <v>0</v>
      </c>
      <c r="K837" s="194" t="s">
        <v>1140</v>
      </c>
      <c r="L837" s="36"/>
      <c r="M837" s="199" t="s">
        <v>1</v>
      </c>
      <c r="N837" s="200" t="s">
        <v>44</v>
      </c>
      <c r="O837" s="60"/>
      <c r="P837" s="201">
        <f>O837*H837</f>
        <v>0</v>
      </c>
      <c r="Q837" s="201">
        <v>0</v>
      </c>
      <c r="R837" s="201">
        <f>Q837*H837</f>
        <v>0</v>
      </c>
      <c r="S837" s="201">
        <v>0.00213</v>
      </c>
      <c r="T837" s="202">
        <f>S837*H837</f>
        <v>0.056444999999999995</v>
      </c>
      <c r="AR837" s="16" t="s">
        <v>263</v>
      </c>
      <c r="AT837" s="16" t="s">
        <v>175</v>
      </c>
      <c r="AU837" s="16" t="s">
        <v>82</v>
      </c>
      <c r="AY837" s="16" t="s">
        <v>173</v>
      </c>
      <c r="BE837" s="99">
        <f>IF(N837="základní",J837,0)</f>
        <v>0</v>
      </c>
      <c r="BF837" s="99">
        <f>IF(N837="snížená",J837,0)</f>
        <v>0</v>
      </c>
      <c r="BG837" s="99">
        <f>IF(N837="zákl. přenesená",J837,0)</f>
        <v>0</v>
      </c>
      <c r="BH837" s="99">
        <f>IF(N837="sníž. přenesená",J837,0)</f>
        <v>0</v>
      </c>
      <c r="BI837" s="99">
        <f>IF(N837="nulová",J837,0)</f>
        <v>0</v>
      </c>
      <c r="BJ837" s="16" t="s">
        <v>33</v>
      </c>
      <c r="BK837" s="99">
        <f>ROUND(I837*H837,2)</f>
        <v>0</v>
      </c>
      <c r="BL837" s="16" t="s">
        <v>263</v>
      </c>
      <c r="BM837" s="16" t="s">
        <v>1202</v>
      </c>
    </row>
    <row r="838" spans="2:51" s="12" customFormat="1" ht="11.25">
      <c r="B838" s="214"/>
      <c r="C838" s="215"/>
      <c r="D838" s="205" t="s">
        <v>182</v>
      </c>
      <c r="E838" s="216" t="s">
        <v>1</v>
      </c>
      <c r="F838" s="217" t="s">
        <v>1203</v>
      </c>
      <c r="G838" s="215"/>
      <c r="H838" s="218">
        <v>26.5</v>
      </c>
      <c r="I838" s="219"/>
      <c r="J838" s="215"/>
      <c r="K838" s="215"/>
      <c r="L838" s="220"/>
      <c r="M838" s="221"/>
      <c r="N838" s="222"/>
      <c r="O838" s="222"/>
      <c r="P838" s="222"/>
      <c r="Q838" s="222"/>
      <c r="R838" s="222"/>
      <c r="S838" s="222"/>
      <c r="T838" s="223"/>
      <c r="AT838" s="224" t="s">
        <v>182</v>
      </c>
      <c r="AU838" s="224" t="s">
        <v>82</v>
      </c>
      <c r="AV838" s="12" t="s">
        <v>82</v>
      </c>
      <c r="AW838" s="12" t="s">
        <v>32</v>
      </c>
      <c r="AX838" s="12" t="s">
        <v>33</v>
      </c>
      <c r="AY838" s="224" t="s">
        <v>173</v>
      </c>
    </row>
    <row r="839" spans="2:65" s="1" customFormat="1" ht="16.5" customHeight="1">
      <c r="B839" s="34"/>
      <c r="C839" s="192" t="s">
        <v>1204</v>
      </c>
      <c r="D839" s="192" t="s">
        <v>175</v>
      </c>
      <c r="E839" s="193" t="s">
        <v>1205</v>
      </c>
      <c r="F839" s="194" t="s">
        <v>1206</v>
      </c>
      <c r="G839" s="195" t="s">
        <v>775</v>
      </c>
      <c r="H839" s="196">
        <v>8</v>
      </c>
      <c r="I839" s="197"/>
      <c r="J839" s="198">
        <f>ROUND(I839*H839,2)</f>
        <v>0</v>
      </c>
      <c r="K839" s="194" t="s">
        <v>1140</v>
      </c>
      <c r="L839" s="36"/>
      <c r="M839" s="199" t="s">
        <v>1</v>
      </c>
      <c r="N839" s="200" t="s">
        <v>44</v>
      </c>
      <c r="O839" s="60"/>
      <c r="P839" s="201">
        <f>O839*H839</f>
        <v>0</v>
      </c>
      <c r="Q839" s="201">
        <v>0.00336</v>
      </c>
      <c r="R839" s="201">
        <f>Q839*H839</f>
        <v>0.02688</v>
      </c>
      <c r="S839" s="201">
        <v>0</v>
      </c>
      <c r="T839" s="202">
        <f>S839*H839</f>
        <v>0</v>
      </c>
      <c r="AR839" s="16" t="s">
        <v>263</v>
      </c>
      <c r="AT839" s="16" t="s">
        <v>175</v>
      </c>
      <c r="AU839" s="16" t="s">
        <v>82</v>
      </c>
      <c r="AY839" s="16" t="s">
        <v>173</v>
      </c>
      <c r="BE839" s="99">
        <f>IF(N839="základní",J839,0)</f>
        <v>0</v>
      </c>
      <c r="BF839" s="99">
        <f>IF(N839="snížená",J839,0)</f>
        <v>0</v>
      </c>
      <c r="BG839" s="99">
        <f>IF(N839="zákl. přenesená",J839,0)</f>
        <v>0</v>
      </c>
      <c r="BH839" s="99">
        <f>IF(N839="sníž. přenesená",J839,0)</f>
        <v>0</v>
      </c>
      <c r="BI839" s="99">
        <f>IF(N839="nulová",J839,0)</f>
        <v>0</v>
      </c>
      <c r="BJ839" s="16" t="s">
        <v>33</v>
      </c>
      <c r="BK839" s="99">
        <f>ROUND(I839*H839,2)</f>
        <v>0</v>
      </c>
      <c r="BL839" s="16" t="s">
        <v>263</v>
      </c>
      <c r="BM839" s="16" t="s">
        <v>1207</v>
      </c>
    </row>
    <row r="840" spans="2:65" s="1" customFormat="1" ht="16.5" customHeight="1">
      <c r="B840" s="34"/>
      <c r="C840" s="192" t="s">
        <v>1208</v>
      </c>
      <c r="D840" s="192" t="s">
        <v>175</v>
      </c>
      <c r="E840" s="193" t="s">
        <v>1209</v>
      </c>
      <c r="F840" s="194" t="s">
        <v>1210</v>
      </c>
      <c r="G840" s="195" t="s">
        <v>775</v>
      </c>
      <c r="H840" s="196">
        <v>2</v>
      </c>
      <c r="I840" s="197"/>
      <c r="J840" s="198">
        <f>ROUND(I840*H840,2)</f>
        <v>0</v>
      </c>
      <c r="K840" s="194" t="s">
        <v>1140</v>
      </c>
      <c r="L840" s="36"/>
      <c r="M840" s="199" t="s">
        <v>1</v>
      </c>
      <c r="N840" s="200" t="s">
        <v>44</v>
      </c>
      <c r="O840" s="60"/>
      <c r="P840" s="201">
        <f>O840*H840</f>
        <v>0</v>
      </c>
      <c r="Q840" s="201">
        <v>0.00648</v>
      </c>
      <c r="R840" s="201">
        <f>Q840*H840</f>
        <v>0.01296</v>
      </c>
      <c r="S840" s="201">
        <v>0</v>
      </c>
      <c r="T840" s="202">
        <f>S840*H840</f>
        <v>0</v>
      </c>
      <c r="AR840" s="16" t="s">
        <v>263</v>
      </c>
      <c r="AT840" s="16" t="s">
        <v>175</v>
      </c>
      <c r="AU840" s="16" t="s">
        <v>82</v>
      </c>
      <c r="AY840" s="16" t="s">
        <v>173</v>
      </c>
      <c r="BE840" s="99">
        <f>IF(N840="základní",J840,0)</f>
        <v>0</v>
      </c>
      <c r="BF840" s="99">
        <f>IF(N840="snížená",J840,0)</f>
        <v>0</v>
      </c>
      <c r="BG840" s="99">
        <f>IF(N840="zákl. přenesená",J840,0)</f>
        <v>0</v>
      </c>
      <c r="BH840" s="99">
        <f>IF(N840="sníž. přenesená",J840,0)</f>
        <v>0</v>
      </c>
      <c r="BI840" s="99">
        <f>IF(N840="nulová",J840,0)</f>
        <v>0</v>
      </c>
      <c r="BJ840" s="16" t="s">
        <v>33</v>
      </c>
      <c r="BK840" s="99">
        <f>ROUND(I840*H840,2)</f>
        <v>0</v>
      </c>
      <c r="BL840" s="16" t="s">
        <v>263</v>
      </c>
      <c r="BM840" s="16" t="s">
        <v>1211</v>
      </c>
    </row>
    <row r="841" spans="2:65" s="1" customFormat="1" ht="16.5" customHeight="1">
      <c r="B841" s="34"/>
      <c r="C841" s="192" t="s">
        <v>1212</v>
      </c>
      <c r="D841" s="192" t="s">
        <v>175</v>
      </c>
      <c r="E841" s="193" t="s">
        <v>1213</v>
      </c>
      <c r="F841" s="194" t="s">
        <v>1214</v>
      </c>
      <c r="G841" s="195" t="s">
        <v>342</v>
      </c>
      <c r="H841" s="196">
        <v>2</v>
      </c>
      <c r="I841" s="197"/>
      <c r="J841" s="198">
        <f>ROUND(I841*H841,2)</f>
        <v>0</v>
      </c>
      <c r="K841" s="194" t="s">
        <v>218</v>
      </c>
      <c r="L841" s="36"/>
      <c r="M841" s="199" t="s">
        <v>1</v>
      </c>
      <c r="N841" s="200" t="s">
        <v>44</v>
      </c>
      <c r="O841" s="60"/>
      <c r="P841" s="201">
        <f>O841*H841</f>
        <v>0</v>
      </c>
      <c r="Q841" s="201">
        <v>4E-05</v>
      </c>
      <c r="R841" s="201">
        <f>Q841*H841</f>
        <v>8E-05</v>
      </c>
      <c r="S841" s="201">
        <v>0</v>
      </c>
      <c r="T841" s="202">
        <f>S841*H841</f>
        <v>0</v>
      </c>
      <c r="AR841" s="16" t="s">
        <v>263</v>
      </c>
      <c r="AT841" s="16" t="s">
        <v>175</v>
      </c>
      <c r="AU841" s="16" t="s">
        <v>82</v>
      </c>
      <c r="AY841" s="16" t="s">
        <v>173</v>
      </c>
      <c r="BE841" s="99">
        <f>IF(N841="základní",J841,0)</f>
        <v>0</v>
      </c>
      <c r="BF841" s="99">
        <f>IF(N841="snížená",J841,0)</f>
        <v>0</v>
      </c>
      <c r="BG841" s="99">
        <f>IF(N841="zákl. přenesená",J841,0)</f>
        <v>0</v>
      </c>
      <c r="BH841" s="99">
        <f>IF(N841="sníž. přenesená",J841,0)</f>
        <v>0</v>
      </c>
      <c r="BI841" s="99">
        <f>IF(N841="nulová",J841,0)</f>
        <v>0</v>
      </c>
      <c r="BJ841" s="16" t="s">
        <v>33</v>
      </c>
      <c r="BK841" s="99">
        <f>ROUND(I841*H841,2)</f>
        <v>0</v>
      </c>
      <c r="BL841" s="16" t="s">
        <v>263</v>
      </c>
      <c r="BM841" s="16" t="s">
        <v>1215</v>
      </c>
    </row>
    <row r="842" spans="2:65" s="1" customFormat="1" ht="16.5" customHeight="1">
      <c r="B842" s="34"/>
      <c r="C842" s="192" t="s">
        <v>1216</v>
      </c>
      <c r="D842" s="192" t="s">
        <v>175</v>
      </c>
      <c r="E842" s="193" t="s">
        <v>1217</v>
      </c>
      <c r="F842" s="194" t="s">
        <v>1218</v>
      </c>
      <c r="G842" s="195" t="s">
        <v>270</v>
      </c>
      <c r="H842" s="196">
        <v>26.5</v>
      </c>
      <c r="I842" s="197"/>
      <c r="J842" s="198">
        <f>ROUND(I842*H842,2)</f>
        <v>0</v>
      </c>
      <c r="K842" s="194" t="s">
        <v>1140</v>
      </c>
      <c r="L842" s="36"/>
      <c r="M842" s="199" t="s">
        <v>1</v>
      </c>
      <c r="N842" s="200" t="s">
        <v>44</v>
      </c>
      <c r="O842" s="60"/>
      <c r="P842" s="201">
        <f>O842*H842</f>
        <v>0</v>
      </c>
      <c r="Q842" s="201">
        <v>0.00066</v>
      </c>
      <c r="R842" s="201">
        <f>Q842*H842</f>
        <v>0.01749</v>
      </c>
      <c r="S842" s="201">
        <v>0</v>
      </c>
      <c r="T842" s="202">
        <f>S842*H842</f>
        <v>0</v>
      </c>
      <c r="AR842" s="16" t="s">
        <v>263</v>
      </c>
      <c r="AT842" s="16" t="s">
        <v>175</v>
      </c>
      <c r="AU842" s="16" t="s">
        <v>82</v>
      </c>
      <c r="AY842" s="16" t="s">
        <v>173</v>
      </c>
      <c r="BE842" s="99">
        <f>IF(N842="základní",J842,0)</f>
        <v>0</v>
      </c>
      <c r="BF842" s="99">
        <f>IF(N842="snížená",J842,0)</f>
        <v>0</v>
      </c>
      <c r="BG842" s="99">
        <f>IF(N842="zákl. přenesená",J842,0)</f>
        <v>0</v>
      </c>
      <c r="BH842" s="99">
        <f>IF(N842="sníž. přenesená",J842,0)</f>
        <v>0</v>
      </c>
      <c r="BI842" s="99">
        <f>IF(N842="nulová",J842,0)</f>
        <v>0</v>
      </c>
      <c r="BJ842" s="16" t="s">
        <v>33</v>
      </c>
      <c r="BK842" s="99">
        <f>ROUND(I842*H842,2)</f>
        <v>0</v>
      </c>
      <c r="BL842" s="16" t="s">
        <v>263</v>
      </c>
      <c r="BM842" s="16" t="s">
        <v>1219</v>
      </c>
    </row>
    <row r="843" spans="2:51" s="12" customFormat="1" ht="11.25">
      <c r="B843" s="214"/>
      <c r="C843" s="215"/>
      <c r="D843" s="205" t="s">
        <v>182</v>
      </c>
      <c r="E843" s="216" t="s">
        <v>1</v>
      </c>
      <c r="F843" s="217" t="s">
        <v>1220</v>
      </c>
      <c r="G843" s="215"/>
      <c r="H843" s="218">
        <v>26.5</v>
      </c>
      <c r="I843" s="219"/>
      <c r="J843" s="215"/>
      <c r="K843" s="215"/>
      <c r="L843" s="220"/>
      <c r="M843" s="221"/>
      <c r="N843" s="222"/>
      <c r="O843" s="222"/>
      <c r="P843" s="222"/>
      <c r="Q843" s="222"/>
      <c r="R843" s="222"/>
      <c r="S843" s="222"/>
      <c r="T843" s="223"/>
      <c r="AT843" s="224" t="s">
        <v>182</v>
      </c>
      <c r="AU843" s="224" t="s">
        <v>82</v>
      </c>
      <c r="AV843" s="12" t="s">
        <v>82</v>
      </c>
      <c r="AW843" s="12" t="s">
        <v>32</v>
      </c>
      <c r="AX843" s="12" t="s">
        <v>33</v>
      </c>
      <c r="AY843" s="224" t="s">
        <v>173</v>
      </c>
    </row>
    <row r="844" spans="2:65" s="1" customFormat="1" ht="16.5" customHeight="1">
      <c r="B844" s="34"/>
      <c r="C844" s="192" t="s">
        <v>1221</v>
      </c>
      <c r="D844" s="192" t="s">
        <v>175</v>
      </c>
      <c r="E844" s="193" t="s">
        <v>1222</v>
      </c>
      <c r="F844" s="194" t="s">
        <v>1223</v>
      </c>
      <c r="G844" s="195" t="s">
        <v>270</v>
      </c>
      <c r="H844" s="196">
        <v>19</v>
      </c>
      <c r="I844" s="197"/>
      <c r="J844" s="198">
        <f>ROUND(I844*H844,2)</f>
        <v>0</v>
      </c>
      <c r="K844" s="194" t="s">
        <v>1140</v>
      </c>
      <c r="L844" s="36"/>
      <c r="M844" s="199" t="s">
        <v>1</v>
      </c>
      <c r="N844" s="200" t="s">
        <v>44</v>
      </c>
      <c r="O844" s="60"/>
      <c r="P844" s="201">
        <f>O844*H844</f>
        <v>0</v>
      </c>
      <c r="Q844" s="201">
        <v>0.00091</v>
      </c>
      <c r="R844" s="201">
        <f>Q844*H844</f>
        <v>0.01729</v>
      </c>
      <c r="S844" s="201">
        <v>0</v>
      </c>
      <c r="T844" s="202">
        <f>S844*H844</f>
        <v>0</v>
      </c>
      <c r="AR844" s="16" t="s">
        <v>263</v>
      </c>
      <c r="AT844" s="16" t="s">
        <v>175</v>
      </c>
      <c r="AU844" s="16" t="s">
        <v>82</v>
      </c>
      <c r="AY844" s="16" t="s">
        <v>173</v>
      </c>
      <c r="BE844" s="99">
        <f>IF(N844="základní",J844,0)</f>
        <v>0</v>
      </c>
      <c r="BF844" s="99">
        <f>IF(N844="snížená",J844,0)</f>
        <v>0</v>
      </c>
      <c r="BG844" s="99">
        <f>IF(N844="zákl. přenesená",J844,0)</f>
        <v>0</v>
      </c>
      <c r="BH844" s="99">
        <f>IF(N844="sníž. přenesená",J844,0)</f>
        <v>0</v>
      </c>
      <c r="BI844" s="99">
        <f>IF(N844="nulová",J844,0)</f>
        <v>0</v>
      </c>
      <c r="BJ844" s="16" t="s">
        <v>33</v>
      </c>
      <c r="BK844" s="99">
        <f>ROUND(I844*H844,2)</f>
        <v>0</v>
      </c>
      <c r="BL844" s="16" t="s">
        <v>263</v>
      </c>
      <c r="BM844" s="16" t="s">
        <v>1224</v>
      </c>
    </row>
    <row r="845" spans="2:65" s="1" customFormat="1" ht="16.5" customHeight="1">
      <c r="B845" s="34"/>
      <c r="C845" s="192" t="s">
        <v>1225</v>
      </c>
      <c r="D845" s="192" t="s">
        <v>175</v>
      </c>
      <c r="E845" s="193" t="s">
        <v>1226</v>
      </c>
      <c r="F845" s="194" t="s">
        <v>1227</v>
      </c>
      <c r="G845" s="195" t="s">
        <v>270</v>
      </c>
      <c r="H845" s="196">
        <v>26.5</v>
      </c>
      <c r="I845" s="197"/>
      <c r="J845" s="198">
        <f>ROUND(I845*H845,2)</f>
        <v>0</v>
      </c>
      <c r="K845" s="194" t="s">
        <v>1140</v>
      </c>
      <c r="L845" s="36"/>
      <c r="M845" s="199" t="s">
        <v>1</v>
      </c>
      <c r="N845" s="200" t="s">
        <v>44</v>
      </c>
      <c r="O845" s="60"/>
      <c r="P845" s="201">
        <f>O845*H845</f>
        <v>0</v>
      </c>
      <c r="Q845" s="201">
        <v>0.00033</v>
      </c>
      <c r="R845" s="201">
        <f>Q845*H845</f>
        <v>0.008745</v>
      </c>
      <c r="S845" s="201">
        <v>0</v>
      </c>
      <c r="T845" s="202">
        <f>S845*H845</f>
        <v>0</v>
      </c>
      <c r="AR845" s="16" t="s">
        <v>263</v>
      </c>
      <c r="AT845" s="16" t="s">
        <v>175</v>
      </c>
      <c r="AU845" s="16" t="s">
        <v>82</v>
      </c>
      <c r="AY845" s="16" t="s">
        <v>173</v>
      </c>
      <c r="BE845" s="99">
        <f>IF(N845="základní",J845,0)</f>
        <v>0</v>
      </c>
      <c r="BF845" s="99">
        <f>IF(N845="snížená",J845,0)</f>
        <v>0</v>
      </c>
      <c r="BG845" s="99">
        <f>IF(N845="zákl. přenesená",J845,0)</f>
        <v>0</v>
      </c>
      <c r="BH845" s="99">
        <f>IF(N845="sníž. přenesená",J845,0)</f>
        <v>0</v>
      </c>
      <c r="BI845" s="99">
        <f>IF(N845="nulová",J845,0)</f>
        <v>0</v>
      </c>
      <c r="BJ845" s="16" t="s">
        <v>33</v>
      </c>
      <c r="BK845" s="99">
        <f>ROUND(I845*H845,2)</f>
        <v>0</v>
      </c>
      <c r="BL845" s="16" t="s">
        <v>263</v>
      </c>
      <c r="BM845" s="16" t="s">
        <v>1228</v>
      </c>
    </row>
    <row r="846" spans="2:51" s="12" customFormat="1" ht="11.25">
      <c r="B846" s="214"/>
      <c r="C846" s="215"/>
      <c r="D846" s="205" t="s">
        <v>182</v>
      </c>
      <c r="E846" s="216" t="s">
        <v>1</v>
      </c>
      <c r="F846" s="217" t="s">
        <v>1220</v>
      </c>
      <c r="G846" s="215"/>
      <c r="H846" s="218">
        <v>26.5</v>
      </c>
      <c r="I846" s="219"/>
      <c r="J846" s="215"/>
      <c r="K846" s="215"/>
      <c r="L846" s="220"/>
      <c r="M846" s="221"/>
      <c r="N846" s="222"/>
      <c r="O846" s="222"/>
      <c r="P846" s="222"/>
      <c r="Q846" s="222"/>
      <c r="R846" s="222"/>
      <c r="S846" s="222"/>
      <c r="T846" s="223"/>
      <c r="AT846" s="224" t="s">
        <v>182</v>
      </c>
      <c r="AU846" s="224" t="s">
        <v>82</v>
      </c>
      <c r="AV846" s="12" t="s">
        <v>82</v>
      </c>
      <c r="AW846" s="12" t="s">
        <v>32</v>
      </c>
      <c r="AX846" s="12" t="s">
        <v>33</v>
      </c>
      <c r="AY846" s="224" t="s">
        <v>173</v>
      </c>
    </row>
    <row r="847" spans="2:65" s="1" customFormat="1" ht="16.5" customHeight="1">
      <c r="B847" s="34"/>
      <c r="C847" s="192" t="s">
        <v>1229</v>
      </c>
      <c r="D847" s="192" t="s">
        <v>175</v>
      </c>
      <c r="E847" s="193" t="s">
        <v>1230</v>
      </c>
      <c r="F847" s="194" t="s">
        <v>1231</v>
      </c>
      <c r="G847" s="195" t="s">
        <v>270</v>
      </c>
      <c r="H847" s="196">
        <v>19</v>
      </c>
      <c r="I847" s="197"/>
      <c r="J847" s="198">
        <f>ROUND(I847*H847,2)</f>
        <v>0</v>
      </c>
      <c r="K847" s="194" t="s">
        <v>1140</v>
      </c>
      <c r="L847" s="36"/>
      <c r="M847" s="199" t="s">
        <v>1</v>
      </c>
      <c r="N847" s="200" t="s">
        <v>44</v>
      </c>
      <c r="O847" s="60"/>
      <c r="P847" s="201">
        <f>O847*H847</f>
        <v>0</v>
      </c>
      <c r="Q847" s="201">
        <v>0.00042</v>
      </c>
      <c r="R847" s="201">
        <f>Q847*H847</f>
        <v>0.007980000000000001</v>
      </c>
      <c r="S847" s="201">
        <v>0</v>
      </c>
      <c r="T847" s="202">
        <f>S847*H847</f>
        <v>0</v>
      </c>
      <c r="AR847" s="16" t="s">
        <v>263</v>
      </c>
      <c r="AT847" s="16" t="s">
        <v>175</v>
      </c>
      <c r="AU847" s="16" t="s">
        <v>82</v>
      </c>
      <c r="AY847" s="16" t="s">
        <v>173</v>
      </c>
      <c r="BE847" s="99">
        <f>IF(N847="základní",J847,0)</f>
        <v>0</v>
      </c>
      <c r="BF847" s="99">
        <f>IF(N847="snížená",J847,0)</f>
        <v>0</v>
      </c>
      <c r="BG847" s="99">
        <f>IF(N847="zákl. přenesená",J847,0)</f>
        <v>0</v>
      </c>
      <c r="BH847" s="99">
        <f>IF(N847="sníž. přenesená",J847,0)</f>
        <v>0</v>
      </c>
      <c r="BI847" s="99">
        <f>IF(N847="nulová",J847,0)</f>
        <v>0</v>
      </c>
      <c r="BJ847" s="16" t="s">
        <v>33</v>
      </c>
      <c r="BK847" s="99">
        <f>ROUND(I847*H847,2)</f>
        <v>0</v>
      </c>
      <c r="BL847" s="16" t="s">
        <v>263</v>
      </c>
      <c r="BM847" s="16" t="s">
        <v>1232</v>
      </c>
    </row>
    <row r="848" spans="2:65" s="1" customFormat="1" ht="16.5" customHeight="1">
      <c r="B848" s="34"/>
      <c r="C848" s="192" t="s">
        <v>1233</v>
      </c>
      <c r="D848" s="192" t="s">
        <v>175</v>
      </c>
      <c r="E848" s="193" t="s">
        <v>1234</v>
      </c>
      <c r="F848" s="194" t="s">
        <v>1235</v>
      </c>
      <c r="G848" s="195" t="s">
        <v>270</v>
      </c>
      <c r="H848" s="196">
        <v>19.5</v>
      </c>
      <c r="I848" s="197"/>
      <c r="J848" s="198">
        <f>ROUND(I848*H848,2)</f>
        <v>0</v>
      </c>
      <c r="K848" s="194" t="s">
        <v>1140</v>
      </c>
      <c r="L848" s="36"/>
      <c r="M848" s="199" t="s">
        <v>1</v>
      </c>
      <c r="N848" s="200" t="s">
        <v>44</v>
      </c>
      <c r="O848" s="60"/>
      <c r="P848" s="201">
        <f>O848*H848</f>
        <v>0</v>
      </c>
      <c r="Q848" s="201">
        <v>5E-05</v>
      </c>
      <c r="R848" s="201">
        <f>Q848*H848</f>
        <v>0.0009750000000000001</v>
      </c>
      <c r="S848" s="201">
        <v>0</v>
      </c>
      <c r="T848" s="202">
        <f>S848*H848</f>
        <v>0</v>
      </c>
      <c r="AR848" s="16" t="s">
        <v>263</v>
      </c>
      <c r="AT848" s="16" t="s">
        <v>175</v>
      </c>
      <c r="AU848" s="16" t="s">
        <v>82</v>
      </c>
      <c r="AY848" s="16" t="s">
        <v>173</v>
      </c>
      <c r="BE848" s="99">
        <f>IF(N848="základní",J848,0)</f>
        <v>0</v>
      </c>
      <c r="BF848" s="99">
        <f>IF(N848="snížená",J848,0)</f>
        <v>0</v>
      </c>
      <c r="BG848" s="99">
        <f>IF(N848="zákl. přenesená",J848,0)</f>
        <v>0</v>
      </c>
      <c r="BH848" s="99">
        <f>IF(N848="sníž. přenesená",J848,0)</f>
        <v>0</v>
      </c>
      <c r="BI848" s="99">
        <f>IF(N848="nulová",J848,0)</f>
        <v>0</v>
      </c>
      <c r="BJ848" s="16" t="s">
        <v>33</v>
      </c>
      <c r="BK848" s="99">
        <f>ROUND(I848*H848,2)</f>
        <v>0</v>
      </c>
      <c r="BL848" s="16" t="s">
        <v>263</v>
      </c>
      <c r="BM848" s="16" t="s">
        <v>1236</v>
      </c>
    </row>
    <row r="849" spans="2:51" s="12" customFormat="1" ht="11.25">
      <c r="B849" s="214"/>
      <c r="C849" s="215"/>
      <c r="D849" s="205" t="s">
        <v>182</v>
      </c>
      <c r="E849" s="216" t="s">
        <v>1</v>
      </c>
      <c r="F849" s="217" t="s">
        <v>1237</v>
      </c>
      <c r="G849" s="215"/>
      <c r="H849" s="218">
        <v>19.5</v>
      </c>
      <c r="I849" s="219"/>
      <c r="J849" s="215"/>
      <c r="K849" s="215"/>
      <c r="L849" s="220"/>
      <c r="M849" s="221"/>
      <c r="N849" s="222"/>
      <c r="O849" s="222"/>
      <c r="P849" s="222"/>
      <c r="Q849" s="222"/>
      <c r="R849" s="222"/>
      <c r="S849" s="222"/>
      <c r="T849" s="223"/>
      <c r="AT849" s="224" t="s">
        <v>182</v>
      </c>
      <c r="AU849" s="224" t="s">
        <v>82</v>
      </c>
      <c r="AV849" s="12" t="s">
        <v>82</v>
      </c>
      <c r="AW849" s="12" t="s">
        <v>32</v>
      </c>
      <c r="AX849" s="12" t="s">
        <v>33</v>
      </c>
      <c r="AY849" s="224" t="s">
        <v>173</v>
      </c>
    </row>
    <row r="850" spans="2:65" s="1" customFormat="1" ht="16.5" customHeight="1">
      <c r="B850" s="34"/>
      <c r="C850" s="192" t="s">
        <v>1238</v>
      </c>
      <c r="D850" s="192" t="s">
        <v>175</v>
      </c>
      <c r="E850" s="193" t="s">
        <v>1239</v>
      </c>
      <c r="F850" s="194" t="s">
        <v>1240</v>
      </c>
      <c r="G850" s="195" t="s">
        <v>270</v>
      </c>
      <c r="H850" s="196">
        <v>10</v>
      </c>
      <c r="I850" s="197"/>
      <c r="J850" s="198">
        <f>ROUND(I850*H850,2)</f>
        <v>0</v>
      </c>
      <c r="K850" s="194" t="s">
        <v>1140</v>
      </c>
      <c r="L850" s="36"/>
      <c r="M850" s="199" t="s">
        <v>1</v>
      </c>
      <c r="N850" s="200" t="s">
        <v>44</v>
      </c>
      <c r="O850" s="60"/>
      <c r="P850" s="201">
        <f>O850*H850</f>
        <v>0</v>
      </c>
      <c r="Q850" s="201">
        <v>7E-05</v>
      </c>
      <c r="R850" s="201">
        <f>Q850*H850</f>
        <v>0.0006999999999999999</v>
      </c>
      <c r="S850" s="201">
        <v>0</v>
      </c>
      <c r="T850" s="202">
        <f>S850*H850</f>
        <v>0</v>
      </c>
      <c r="AR850" s="16" t="s">
        <v>263</v>
      </c>
      <c r="AT850" s="16" t="s">
        <v>175</v>
      </c>
      <c r="AU850" s="16" t="s">
        <v>82</v>
      </c>
      <c r="AY850" s="16" t="s">
        <v>173</v>
      </c>
      <c r="BE850" s="99">
        <f>IF(N850="základní",J850,0)</f>
        <v>0</v>
      </c>
      <c r="BF850" s="99">
        <f>IF(N850="snížená",J850,0)</f>
        <v>0</v>
      </c>
      <c r="BG850" s="99">
        <f>IF(N850="zákl. přenesená",J850,0)</f>
        <v>0</v>
      </c>
      <c r="BH850" s="99">
        <f>IF(N850="sníž. přenesená",J850,0)</f>
        <v>0</v>
      </c>
      <c r="BI850" s="99">
        <f>IF(N850="nulová",J850,0)</f>
        <v>0</v>
      </c>
      <c r="BJ850" s="16" t="s">
        <v>33</v>
      </c>
      <c r="BK850" s="99">
        <f>ROUND(I850*H850,2)</f>
        <v>0</v>
      </c>
      <c r="BL850" s="16" t="s">
        <v>263</v>
      </c>
      <c r="BM850" s="16" t="s">
        <v>1241</v>
      </c>
    </row>
    <row r="851" spans="2:65" s="1" customFormat="1" ht="16.5" customHeight="1">
      <c r="B851" s="34"/>
      <c r="C851" s="192" t="s">
        <v>1242</v>
      </c>
      <c r="D851" s="192" t="s">
        <v>175</v>
      </c>
      <c r="E851" s="193" t="s">
        <v>1243</v>
      </c>
      <c r="F851" s="194" t="s">
        <v>1244</v>
      </c>
      <c r="G851" s="195" t="s">
        <v>270</v>
      </c>
      <c r="H851" s="196">
        <v>7</v>
      </c>
      <c r="I851" s="197"/>
      <c r="J851" s="198">
        <f>ROUND(I851*H851,2)</f>
        <v>0</v>
      </c>
      <c r="K851" s="194" t="s">
        <v>1140</v>
      </c>
      <c r="L851" s="36"/>
      <c r="M851" s="199" t="s">
        <v>1</v>
      </c>
      <c r="N851" s="200" t="s">
        <v>44</v>
      </c>
      <c r="O851" s="60"/>
      <c r="P851" s="201">
        <f>O851*H851</f>
        <v>0</v>
      </c>
      <c r="Q851" s="201">
        <v>7E-05</v>
      </c>
      <c r="R851" s="201">
        <f>Q851*H851</f>
        <v>0.00049</v>
      </c>
      <c r="S851" s="201">
        <v>0</v>
      </c>
      <c r="T851" s="202">
        <f>S851*H851</f>
        <v>0</v>
      </c>
      <c r="AR851" s="16" t="s">
        <v>263</v>
      </c>
      <c r="AT851" s="16" t="s">
        <v>175</v>
      </c>
      <c r="AU851" s="16" t="s">
        <v>82</v>
      </c>
      <c r="AY851" s="16" t="s">
        <v>173</v>
      </c>
      <c r="BE851" s="99">
        <f>IF(N851="základní",J851,0)</f>
        <v>0</v>
      </c>
      <c r="BF851" s="99">
        <f>IF(N851="snížená",J851,0)</f>
        <v>0</v>
      </c>
      <c r="BG851" s="99">
        <f>IF(N851="zákl. přenesená",J851,0)</f>
        <v>0</v>
      </c>
      <c r="BH851" s="99">
        <f>IF(N851="sníž. přenesená",J851,0)</f>
        <v>0</v>
      </c>
      <c r="BI851" s="99">
        <f>IF(N851="nulová",J851,0)</f>
        <v>0</v>
      </c>
      <c r="BJ851" s="16" t="s">
        <v>33</v>
      </c>
      <c r="BK851" s="99">
        <f>ROUND(I851*H851,2)</f>
        <v>0</v>
      </c>
      <c r="BL851" s="16" t="s">
        <v>263</v>
      </c>
      <c r="BM851" s="16" t="s">
        <v>1245</v>
      </c>
    </row>
    <row r="852" spans="2:65" s="1" customFormat="1" ht="16.5" customHeight="1">
      <c r="B852" s="34"/>
      <c r="C852" s="192" t="s">
        <v>1246</v>
      </c>
      <c r="D852" s="192" t="s">
        <v>175</v>
      </c>
      <c r="E852" s="193" t="s">
        <v>1247</v>
      </c>
      <c r="F852" s="194" t="s">
        <v>1248</v>
      </c>
      <c r="G852" s="195" t="s">
        <v>270</v>
      </c>
      <c r="H852" s="196">
        <v>9</v>
      </c>
      <c r="I852" s="197"/>
      <c r="J852" s="198">
        <f>ROUND(I852*H852,2)</f>
        <v>0</v>
      </c>
      <c r="K852" s="194" t="s">
        <v>1140</v>
      </c>
      <c r="L852" s="36"/>
      <c r="M852" s="199" t="s">
        <v>1</v>
      </c>
      <c r="N852" s="200" t="s">
        <v>44</v>
      </c>
      <c r="O852" s="60"/>
      <c r="P852" s="201">
        <f>O852*H852</f>
        <v>0</v>
      </c>
      <c r="Q852" s="201">
        <v>9E-05</v>
      </c>
      <c r="R852" s="201">
        <f>Q852*H852</f>
        <v>0.0008100000000000001</v>
      </c>
      <c r="S852" s="201">
        <v>0</v>
      </c>
      <c r="T852" s="202">
        <f>S852*H852</f>
        <v>0</v>
      </c>
      <c r="AR852" s="16" t="s">
        <v>263</v>
      </c>
      <c r="AT852" s="16" t="s">
        <v>175</v>
      </c>
      <c r="AU852" s="16" t="s">
        <v>82</v>
      </c>
      <c r="AY852" s="16" t="s">
        <v>173</v>
      </c>
      <c r="BE852" s="99">
        <f>IF(N852="základní",J852,0)</f>
        <v>0</v>
      </c>
      <c r="BF852" s="99">
        <f>IF(N852="snížená",J852,0)</f>
        <v>0</v>
      </c>
      <c r="BG852" s="99">
        <f>IF(N852="zákl. přenesená",J852,0)</f>
        <v>0</v>
      </c>
      <c r="BH852" s="99">
        <f>IF(N852="sníž. přenesená",J852,0)</f>
        <v>0</v>
      </c>
      <c r="BI852" s="99">
        <f>IF(N852="nulová",J852,0)</f>
        <v>0</v>
      </c>
      <c r="BJ852" s="16" t="s">
        <v>33</v>
      </c>
      <c r="BK852" s="99">
        <f>ROUND(I852*H852,2)</f>
        <v>0</v>
      </c>
      <c r="BL852" s="16" t="s">
        <v>263</v>
      </c>
      <c r="BM852" s="16" t="s">
        <v>1249</v>
      </c>
    </row>
    <row r="853" spans="2:65" s="1" customFormat="1" ht="16.5" customHeight="1">
      <c r="B853" s="34"/>
      <c r="C853" s="192" t="s">
        <v>1250</v>
      </c>
      <c r="D853" s="192" t="s">
        <v>175</v>
      </c>
      <c r="E853" s="193" t="s">
        <v>1251</v>
      </c>
      <c r="F853" s="194" t="s">
        <v>1252</v>
      </c>
      <c r="G853" s="195" t="s">
        <v>342</v>
      </c>
      <c r="H853" s="196">
        <v>32</v>
      </c>
      <c r="I853" s="197"/>
      <c r="J853" s="198">
        <f>ROUND(I853*H853,2)</f>
        <v>0</v>
      </c>
      <c r="K853" s="194" t="s">
        <v>1140</v>
      </c>
      <c r="L853" s="36"/>
      <c r="M853" s="199" t="s">
        <v>1</v>
      </c>
      <c r="N853" s="200" t="s">
        <v>44</v>
      </c>
      <c r="O853" s="60"/>
      <c r="P853" s="201">
        <f>O853*H853</f>
        <v>0</v>
      </c>
      <c r="Q853" s="201">
        <v>0.00013</v>
      </c>
      <c r="R853" s="201">
        <f>Q853*H853</f>
        <v>0.00416</v>
      </c>
      <c r="S853" s="201">
        <v>0</v>
      </c>
      <c r="T853" s="202">
        <f>S853*H853</f>
        <v>0</v>
      </c>
      <c r="AR853" s="16" t="s">
        <v>263</v>
      </c>
      <c r="AT853" s="16" t="s">
        <v>175</v>
      </c>
      <c r="AU853" s="16" t="s">
        <v>82</v>
      </c>
      <c r="AY853" s="16" t="s">
        <v>173</v>
      </c>
      <c r="BE853" s="99">
        <f>IF(N853="základní",J853,0)</f>
        <v>0</v>
      </c>
      <c r="BF853" s="99">
        <f>IF(N853="snížená",J853,0)</f>
        <v>0</v>
      </c>
      <c r="BG853" s="99">
        <f>IF(N853="zákl. přenesená",J853,0)</f>
        <v>0</v>
      </c>
      <c r="BH853" s="99">
        <f>IF(N853="sníž. přenesená",J853,0)</f>
        <v>0</v>
      </c>
      <c r="BI853" s="99">
        <f>IF(N853="nulová",J853,0)</f>
        <v>0</v>
      </c>
      <c r="BJ853" s="16" t="s">
        <v>33</v>
      </c>
      <c r="BK853" s="99">
        <f>ROUND(I853*H853,2)</f>
        <v>0</v>
      </c>
      <c r="BL853" s="16" t="s">
        <v>263</v>
      </c>
      <c r="BM853" s="16" t="s">
        <v>1253</v>
      </c>
    </row>
    <row r="854" spans="2:51" s="12" customFormat="1" ht="11.25">
      <c r="B854" s="214"/>
      <c r="C854" s="215"/>
      <c r="D854" s="205" t="s">
        <v>182</v>
      </c>
      <c r="E854" s="216" t="s">
        <v>1</v>
      </c>
      <c r="F854" s="217" t="s">
        <v>1254</v>
      </c>
      <c r="G854" s="215"/>
      <c r="H854" s="218">
        <v>32</v>
      </c>
      <c r="I854" s="219"/>
      <c r="J854" s="215"/>
      <c r="K854" s="215"/>
      <c r="L854" s="220"/>
      <c r="M854" s="221"/>
      <c r="N854" s="222"/>
      <c r="O854" s="222"/>
      <c r="P854" s="222"/>
      <c r="Q854" s="222"/>
      <c r="R854" s="222"/>
      <c r="S854" s="222"/>
      <c r="T854" s="223"/>
      <c r="AT854" s="224" t="s">
        <v>182</v>
      </c>
      <c r="AU854" s="224" t="s">
        <v>82</v>
      </c>
      <c r="AV854" s="12" t="s">
        <v>82</v>
      </c>
      <c r="AW854" s="12" t="s">
        <v>32</v>
      </c>
      <c r="AX854" s="12" t="s">
        <v>33</v>
      </c>
      <c r="AY854" s="224" t="s">
        <v>173</v>
      </c>
    </row>
    <row r="855" spans="2:65" s="1" customFormat="1" ht="16.5" customHeight="1">
      <c r="B855" s="34"/>
      <c r="C855" s="192" t="s">
        <v>1255</v>
      </c>
      <c r="D855" s="192" t="s">
        <v>175</v>
      </c>
      <c r="E855" s="193" t="s">
        <v>1256</v>
      </c>
      <c r="F855" s="194" t="s">
        <v>1257</v>
      </c>
      <c r="G855" s="195" t="s">
        <v>342</v>
      </c>
      <c r="H855" s="196">
        <v>4</v>
      </c>
      <c r="I855" s="197"/>
      <c r="J855" s="198">
        <f>ROUND(I855*H855,2)</f>
        <v>0</v>
      </c>
      <c r="K855" s="194" t="s">
        <v>218</v>
      </c>
      <c r="L855" s="36"/>
      <c r="M855" s="199" t="s">
        <v>1</v>
      </c>
      <c r="N855" s="200" t="s">
        <v>44</v>
      </c>
      <c r="O855" s="60"/>
      <c r="P855" s="201">
        <f>O855*H855</f>
        <v>0</v>
      </c>
      <c r="Q855" s="201">
        <v>2E-05</v>
      </c>
      <c r="R855" s="201">
        <f>Q855*H855</f>
        <v>8E-05</v>
      </c>
      <c r="S855" s="201">
        <v>0</v>
      </c>
      <c r="T855" s="202">
        <f>S855*H855</f>
        <v>0</v>
      </c>
      <c r="AR855" s="16" t="s">
        <v>263</v>
      </c>
      <c r="AT855" s="16" t="s">
        <v>175</v>
      </c>
      <c r="AU855" s="16" t="s">
        <v>82</v>
      </c>
      <c r="AY855" s="16" t="s">
        <v>173</v>
      </c>
      <c r="BE855" s="99">
        <f>IF(N855="základní",J855,0)</f>
        <v>0</v>
      </c>
      <c r="BF855" s="99">
        <f>IF(N855="snížená",J855,0)</f>
        <v>0</v>
      </c>
      <c r="BG855" s="99">
        <f>IF(N855="zákl. přenesená",J855,0)</f>
        <v>0</v>
      </c>
      <c r="BH855" s="99">
        <f>IF(N855="sníž. přenesená",J855,0)</f>
        <v>0</v>
      </c>
      <c r="BI855" s="99">
        <f>IF(N855="nulová",J855,0)</f>
        <v>0</v>
      </c>
      <c r="BJ855" s="16" t="s">
        <v>33</v>
      </c>
      <c r="BK855" s="99">
        <f>ROUND(I855*H855,2)</f>
        <v>0</v>
      </c>
      <c r="BL855" s="16" t="s">
        <v>263</v>
      </c>
      <c r="BM855" s="16" t="s">
        <v>1258</v>
      </c>
    </row>
    <row r="856" spans="2:65" s="1" customFormat="1" ht="16.5" customHeight="1">
      <c r="B856" s="34"/>
      <c r="C856" s="192" t="s">
        <v>1259</v>
      </c>
      <c r="D856" s="192" t="s">
        <v>175</v>
      </c>
      <c r="E856" s="193" t="s">
        <v>1260</v>
      </c>
      <c r="F856" s="194" t="s">
        <v>1261</v>
      </c>
      <c r="G856" s="195" t="s">
        <v>342</v>
      </c>
      <c r="H856" s="196">
        <v>4</v>
      </c>
      <c r="I856" s="197"/>
      <c r="J856" s="198">
        <f>ROUND(I856*H856,2)</f>
        <v>0</v>
      </c>
      <c r="K856" s="194" t="s">
        <v>218</v>
      </c>
      <c r="L856" s="36"/>
      <c r="M856" s="199" t="s">
        <v>1</v>
      </c>
      <c r="N856" s="200" t="s">
        <v>44</v>
      </c>
      <c r="O856" s="60"/>
      <c r="P856" s="201">
        <f>O856*H856</f>
        <v>0</v>
      </c>
      <c r="Q856" s="201">
        <v>0.00075</v>
      </c>
      <c r="R856" s="201">
        <f>Q856*H856</f>
        <v>0.003</v>
      </c>
      <c r="S856" s="201">
        <v>0</v>
      </c>
      <c r="T856" s="202">
        <f>S856*H856</f>
        <v>0</v>
      </c>
      <c r="AR856" s="16" t="s">
        <v>263</v>
      </c>
      <c r="AT856" s="16" t="s">
        <v>175</v>
      </c>
      <c r="AU856" s="16" t="s">
        <v>82</v>
      </c>
      <c r="AY856" s="16" t="s">
        <v>173</v>
      </c>
      <c r="BE856" s="99">
        <f>IF(N856="základní",J856,0)</f>
        <v>0</v>
      </c>
      <c r="BF856" s="99">
        <f>IF(N856="snížená",J856,0)</f>
        <v>0</v>
      </c>
      <c r="BG856" s="99">
        <f>IF(N856="zákl. přenesená",J856,0)</f>
        <v>0</v>
      </c>
      <c r="BH856" s="99">
        <f>IF(N856="sníž. přenesená",J856,0)</f>
        <v>0</v>
      </c>
      <c r="BI856" s="99">
        <f>IF(N856="nulová",J856,0)</f>
        <v>0</v>
      </c>
      <c r="BJ856" s="16" t="s">
        <v>33</v>
      </c>
      <c r="BK856" s="99">
        <f>ROUND(I856*H856,2)</f>
        <v>0</v>
      </c>
      <c r="BL856" s="16" t="s">
        <v>263</v>
      </c>
      <c r="BM856" s="16" t="s">
        <v>1262</v>
      </c>
    </row>
    <row r="857" spans="2:65" s="1" customFormat="1" ht="16.5" customHeight="1">
      <c r="B857" s="34"/>
      <c r="C857" s="192" t="s">
        <v>1263</v>
      </c>
      <c r="D857" s="192" t="s">
        <v>175</v>
      </c>
      <c r="E857" s="193" t="s">
        <v>1264</v>
      </c>
      <c r="F857" s="194" t="s">
        <v>1265</v>
      </c>
      <c r="G857" s="195" t="s">
        <v>270</v>
      </c>
      <c r="H857" s="196">
        <v>45.5</v>
      </c>
      <c r="I857" s="197"/>
      <c r="J857" s="198">
        <f>ROUND(I857*H857,2)</f>
        <v>0</v>
      </c>
      <c r="K857" s="194" t="s">
        <v>1140</v>
      </c>
      <c r="L857" s="36"/>
      <c r="M857" s="199" t="s">
        <v>1</v>
      </c>
      <c r="N857" s="200" t="s">
        <v>44</v>
      </c>
      <c r="O857" s="60"/>
      <c r="P857" s="201">
        <f>O857*H857</f>
        <v>0</v>
      </c>
      <c r="Q857" s="201">
        <v>0.00019</v>
      </c>
      <c r="R857" s="201">
        <f>Q857*H857</f>
        <v>0.008645</v>
      </c>
      <c r="S857" s="201">
        <v>0</v>
      </c>
      <c r="T857" s="202">
        <f>S857*H857</f>
        <v>0</v>
      </c>
      <c r="AR857" s="16" t="s">
        <v>263</v>
      </c>
      <c r="AT857" s="16" t="s">
        <v>175</v>
      </c>
      <c r="AU857" s="16" t="s">
        <v>82</v>
      </c>
      <c r="AY857" s="16" t="s">
        <v>173</v>
      </c>
      <c r="BE857" s="99">
        <f>IF(N857="základní",J857,0)</f>
        <v>0</v>
      </c>
      <c r="BF857" s="99">
        <f>IF(N857="snížená",J857,0)</f>
        <v>0</v>
      </c>
      <c r="BG857" s="99">
        <f>IF(N857="zákl. přenesená",J857,0)</f>
        <v>0</v>
      </c>
      <c r="BH857" s="99">
        <f>IF(N857="sníž. přenesená",J857,0)</f>
        <v>0</v>
      </c>
      <c r="BI857" s="99">
        <f>IF(N857="nulová",J857,0)</f>
        <v>0</v>
      </c>
      <c r="BJ857" s="16" t="s">
        <v>33</v>
      </c>
      <c r="BK857" s="99">
        <f>ROUND(I857*H857,2)</f>
        <v>0</v>
      </c>
      <c r="BL857" s="16" t="s">
        <v>263</v>
      </c>
      <c r="BM857" s="16" t="s">
        <v>1266</v>
      </c>
    </row>
    <row r="858" spans="2:51" s="12" customFormat="1" ht="11.25">
      <c r="B858" s="214"/>
      <c r="C858" s="215"/>
      <c r="D858" s="205" t="s">
        <v>182</v>
      </c>
      <c r="E858" s="216" t="s">
        <v>1</v>
      </c>
      <c r="F858" s="217" t="s">
        <v>1267</v>
      </c>
      <c r="G858" s="215"/>
      <c r="H858" s="218">
        <v>45.5</v>
      </c>
      <c r="I858" s="219"/>
      <c r="J858" s="215"/>
      <c r="K858" s="215"/>
      <c r="L858" s="220"/>
      <c r="M858" s="221"/>
      <c r="N858" s="222"/>
      <c r="O858" s="222"/>
      <c r="P858" s="222"/>
      <c r="Q858" s="222"/>
      <c r="R858" s="222"/>
      <c r="S858" s="222"/>
      <c r="T858" s="223"/>
      <c r="AT858" s="224" t="s">
        <v>182</v>
      </c>
      <c r="AU858" s="224" t="s">
        <v>82</v>
      </c>
      <c r="AV858" s="12" t="s">
        <v>82</v>
      </c>
      <c r="AW858" s="12" t="s">
        <v>32</v>
      </c>
      <c r="AX858" s="12" t="s">
        <v>33</v>
      </c>
      <c r="AY858" s="224" t="s">
        <v>173</v>
      </c>
    </row>
    <row r="859" spans="2:65" s="1" customFormat="1" ht="16.5" customHeight="1">
      <c r="B859" s="34"/>
      <c r="C859" s="192" t="s">
        <v>1268</v>
      </c>
      <c r="D859" s="192" t="s">
        <v>175</v>
      </c>
      <c r="E859" s="193" t="s">
        <v>1269</v>
      </c>
      <c r="F859" s="194" t="s">
        <v>1270</v>
      </c>
      <c r="G859" s="195" t="s">
        <v>270</v>
      </c>
      <c r="H859" s="196">
        <v>45.5</v>
      </c>
      <c r="I859" s="197"/>
      <c r="J859" s="198">
        <f>ROUND(I859*H859,2)</f>
        <v>0</v>
      </c>
      <c r="K859" s="194" t="s">
        <v>1140</v>
      </c>
      <c r="L859" s="36"/>
      <c r="M859" s="199" t="s">
        <v>1</v>
      </c>
      <c r="N859" s="200" t="s">
        <v>44</v>
      </c>
      <c r="O859" s="60"/>
      <c r="P859" s="201">
        <f>O859*H859</f>
        <v>0</v>
      </c>
      <c r="Q859" s="201">
        <v>1E-05</v>
      </c>
      <c r="R859" s="201">
        <f>Q859*H859</f>
        <v>0.00045500000000000006</v>
      </c>
      <c r="S859" s="201">
        <v>0</v>
      </c>
      <c r="T859" s="202">
        <f>S859*H859</f>
        <v>0</v>
      </c>
      <c r="AR859" s="16" t="s">
        <v>263</v>
      </c>
      <c r="AT859" s="16" t="s">
        <v>175</v>
      </c>
      <c r="AU859" s="16" t="s">
        <v>82</v>
      </c>
      <c r="AY859" s="16" t="s">
        <v>173</v>
      </c>
      <c r="BE859" s="99">
        <f>IF(N859="základní",J859,0)</f>
        <v>0</v>
      </c>
      <c r="BF859" s="99">
        <f>IF(N859="snížená",J859,0)</f>
        <v>0</v>
      </c>
      <c r="BG859" s="99">
        <f>IF(N859="zákl. přenesená",J859,0)</f>
        <v>0</v>
      </c>
      <c r="BH859" s="99">
        <f>IF(N859="sníž. přenesená",J859,0)</f>
        <v>0</v>
      </c>
      <c r="BI859" s="99">
        <f>IF(N859="nulová",J859,0)</f>
        <v>0</v>
      </c>
      <c r="BJ859" s="16" t="s">
        <v>33</v>
      </c>
      <c r="BK859" s="99">
        <f>ROUND(I859*H859,2)</f>
        <v>0</v>
      </c>
      <c r="BL859" s="16" t="s">
        <v>263</v>
      </c>
      <c r="BM859" s="16" t="s">
        <v>1271</v>
      </c>
    </row>
    <row r="860" spans="2:51" s="12" customFormat="1" ht="11.25">
      <c r="B860" s="214"/>
      <c r="C860" s="215"/>
      <c r="D860" s="205" t="s">
        <v>182</v>
      </c>
      <c r="E860" s="216" t="s">
        <v>1</v>
      </c>
      <c r="F860" s="217" t="s">
        <v>1267</v>
      </c>
      <c r="G860" s="215"/>
      <c r="H860" s="218">
        <v>45.5</v>
      </c>
      <c r="I860" s="219"/>
      <c r="J860" s="215"/>
      <c r="K860" s="215"/>
      <c r="L860" s="220"/>
      <c r="M860" s="221"/>
      <c r="N860" s="222"/>
      <c r="O860" s="222"/>
      <c r="P860" s="222"/>
      <c r="Q860" s="222"/>
      <c r="R860" s="222"/>
      <c r="S860" s="222"/>
      <c r="T860" s="223"/>
      <c r="AT860" s="224" t="s">
        <v>182</v>
      </c>
      <c r="AU860" s="224" t="s">
        <v>82</v>
      </c>
      <c r="AV860" s="12" t="s">
        <v>82</v>
      </c>
      <c r="AW860" s="12" t="s">
        <v>32</v>
      </c>
      <c r="AX860" s="12" t="s">
        <v>33</v>
      </c>
      <c r="AY860" s="224" t="s">
        <v>173</v>
      </c>
    </row>
    <row r="861" spans="2:65" s="1" customFormat="1" ht="16.5" customHeight="1">
      <c r="B861" s="34"/>
      <c r="C861" s="192" t="s">
        <v>1272</v>
      </c>
      <c r="D861" s="192" t="s">
        <v>175</v>
      </c>
      <c r="E861" s="193" t="s">
        <v>1273</v>
      </c>
      <c r="F861" s="194" t="s">
        <v>1274</v>
      </c>
      <c r="G861" s="195" t="s">
        <v>1195</v>
      </c>
      <c r="H861" s="257"/>
      <c r="I861" s="197"/>
      <c r="J861" s="198">
        <f>ROUND(I861*H861,2)</f>
        <v>0</v>
      </c>
      <c r="K861" s="194" t="s">
        <v>218</v>
      </c>
      <c r="L861" s="36"/>
      <c r="M861" s="199" t="s">
        <v>1</v>
      </c>
      <c r="N861" s="200" t="s">
        <v>44</v>
      </c>
      <c r="O861" s="60"/>
      <c r="P861" s="201">
        <f>O861*H861</f>
        <v>0</v>
      </c>
      <c r="Q861" s="201">
        <v>0</v>
      </c>
      <c r="R861" s="201">
        <f>Q861*H861</f>
        <v>0</v>
      </c>
      <c r="S861" s="201">
        <v>0</v>
      </c>
      <c r="T861" s="202">
        <f>S861*H861</f>
        <v>0</v>
      </c>
      <c r="AR861" s="16" t="s">
        <v>263</v>
      </c>
      <c r="AT861" s="16" t="s">
        <v>175</v>
      </c>
      <c r="AU861" s="16" t="s">
        <v>82</v>
      </c>
      <c r="AY861" s="16" t="s">
        <v>173</v>
      </c>
      <c r="BE861" s="99">
        <f>IF(N861="základní",J861,0)</f>
        <v>0</v>
      </c>
      <c r="BF861" s="99">
        <f>IF(N861="snížená",J861,0)</f>
        <v>0</v>
      </c>
      <c r="BG861" s="99">
        <f>IF(N861="zákl. přenesená",J861,0)</f>
        <v>0</v>
      </c>
      <c r="BH861" s="99">
        <f>IF(N861="sníž. přenesená",J861,0)</f>
        <v>0</v>
      </c>
      <c r="BI861" s="99">
        <f>IF(N861="nulová",J861,0)</f>
        <v>0</v>
      </c>
      <c r="BJ861" s="16" t="s">
        <v>33</v>
      </c>
      <c r="BK861" s="99">
        <f>ROUND(I861*H861,2)</f>
        <v>0</v>
      </c>
      <c r="BL861" s="16" t="s">
        <v>263</v>
      </c>
      <c r="BM861" s="16" t="s">
        <v>1275</v>
      </c>
    </row>
    <row r="862" spans="2:63" s="10" customFormat="1" ht="22.9" customHeight="1">
      <c r="B862" s="176"/>
      <c r="C862" s="177"/>
      <c r="D862" s="178" t="s">
        <v>72</v>
      </c>
      <c r="E862" s="190" t="s">
        <v>1276</v>
      </c>
      <c r="F862" s="190" t="s">
        <v>1277</v>
      </c>
      <c r="G862" s="177"/>
      <c r="H862" s="177"/>
      <c r="I862" s="180"/>
      <c r="J862" s="191">
        <f>BK862</f>
        <v>0</v>
      </c>
      <c r="K862" s="177"/>
      <c r="L862" s="182"/>
      <c r="M862" s="183"/>
      <c r="N862" s="184"/>
      <c r="O862" s="184"/>
      <c r="P862" s="185">
        <f>SUM(P863:P892)</f>
        <v>0</v>
      </c>
      <c r="Q862" s="184"/>
      <c r="R862" s="185">
        <f>SUM(R863:R892)</f>
        <v>0.5599700000000001</v>
      </c>
      <c r="S862" s="184"/>
      <c r="T862" s="186">
        <f>SUM(T863:T892)</f>
        <v>0.19546000000000002</v>
      </c>
      <c r="AR862" s="187" t="s">
        <v>82</v>
      </c>
      <c r="AT862" s="188" t="s">
        <v>72</v>
      </c>
      <c r="AU862" s="188" t="s">
        <v>33</v>
      </c>
      <c r="AY862" s="187" t="s">
        <v>173</v>
      </c>
      <c r="BK862" s="189">
        <f>SUM(BK863:BK892)</f>
        <v>0</v>
      </c>
    </row>
    <row r="863" spans="2:65" s="1" customFormat="1" ht="16.5" customHeight="1">
      <c r="B863" s="34"/>
      <c r="C863" s="192" t="s">
        <v>1278</v>
      </c>
      <c r="D863" s="192" t="s">
        <v>175</v>
      </c>
      <c r="E863" s="193" t="s">
        <v>1279</v>
      </c>
      <c r="F863" s="194" t="s">
        <v>1280</v>
      </c>
      <c r="G863" s="195" t="s">
        <v>775</v>
      </c>
      <c r="H863" s="196">
        <v>4</v>
      </c>
      <c r="I863" s="197"/>
      <c r="J863" s="198">
        <f aca="true" t="shared" si="55" ref="J863:J868">ROUND(I863*H863,2)</f>
        <v>0</v>
      </c>
      <c r="K863" s="194" t="s">
        <v>218</v>
      </c>
      <c r="L863" s="36"/>
      <c r="M863" s="199" t="s">
        <v>1</v>
      </c>
      <c r="N863" s="200" t="s">
        <v>44</v>
      </c>
      <c r="O863" s="60"/>
      <c r="P863" s="201">
        <f aca="true" t="shared" si="56" ref="P863:P868">O863*H863</f>
        <v>0</v>
      </c>
      <c r="Q863" s="201">
        <v>0.00203</v>
      </c>
      <c r="R863" s="201">
        <f aca="true" t="shared" si="57" ref="R863:R868">Q863*H863</f>
        <v>0.00812</v>
      </c>
      <c r="S863" s="201">
        <v>0</v>
      </c>
      <c r="T863" s="202">
        <f aca="true" t="shared" si="58" ref="T863:T868">S863*H863</f>
        <v>0</v>
      </c>
      <c r="AR863" s="16" t="s">
        <v>263</v>
      </c>
      <c r="AT863" s="16" t="s">
        <v>175</v>
      </c>
      <c r="AU863" s="16" t="s">
        <v>82</v>
      </c>
      <c r="AY863" s="16" t="s">
        <v>173</v>
      </c>
      <c r="BE863" s="99">
        <f aca="true" t="shared" si="59" ref="BE863:BE868">IF(N863="základní",J863,0)</f>
        <v>0</v>
      </c>
      <c r="BF863" s="99">
        <f aca="true" t="shared" si="60" ref="BF863:BF868">IF(N863="snížená",J863,0)</f>
        <v>0</v>
      </c>
      <c r="BG863" s="99">
        <f aca="true" t="shared" si="61" ref="BG863:BG868">IF(N863="zákl. přenesená",J863,0)</f>
        <v>0</v>
      </c>
      <c r="BH863" s="99">
        <f aca="true" t="shared" si="62" ref="BH863:BH868">IF(N863="sníž. přenesená",J863,0)</f>
        <v>0</v>
      </c>
      <c r="BI863" s="99">
        <f aca="true" t="shared" si="63" ref="BI863:BI868">IF(N863="nulová",J863,0)</f>
        <v>0</v>
      </c>
      <c r="BJ863" s="16" t="s">
        <v>33</v>
      </c>
      <c r="BK863" s="99">
        <f aca="true" t="shared" si="64" ref="BK863:BK868">ROUND(I863*H863,2)</f>
        <v>0</v>
      </c>
      <c r="BL863" s="16" t="s">
        <v>263</v>
      </c>
      <c r="BM863" s="16" t="s">
        <v>1281</v>
      </c>
    </row>
    <row r="864" spans="2:65" s="1" customFormat="1" ht="16.5" customHeight="1">
      <c r="B864" s="34"/>
      <c r="C864" s="192" t="s">
        <v>1282</v>
      </c>
      <c r="D864" s="192" t="s">
        <v>175</v>
      </c>
      <c r="E864" s="193" t="s">
        <v>1283</v>
      </c>
      <c r="F864" s="194" t="s">
        <v>1284</v>
      </c>
      <c r="G864" s="195" t="s">
        <v>775</v>
      </c>
      <c r="H864" s="196">
        <v>4</v>
      </c>
      <c r="I864" s="197"/>
      <c r="J864" s="198">
        <f t="shared" si="55"/>
        <v>0</v>
      </c>
      <c r="K864" s="194" t="s">
        <v>218</v>
      </c>
      <c r="L864" s="36"/>
      <c r="M864" s="199" t="s">
        <v>1</v>
      </c>
      <c r="N864" s="200" t="s">
        <v>44</v>
      </c>
      <c r="O864" s="60"/>
      <c r="P864" s="201">
        <f t="shared" si="56"/>
        <v>0</v>
      </c>
      <c r="Q864" s="201">
        <v>0.01692</v>
      </c>
      <c r="R864" s="201">
        <f t="shared" si="57"/>
        <v>0.06768</v>
      </c>
      <c r="S864" s="201">
        <v>0</v>
      </c>
      <c r="T864" s="202">
        <f t="shared" si="58"/>
        <v>0</v>
      </c>
      <c r="AR864" s="16" t="s">
        <v>263</v>
      </c>
      <c r="AT864" s="16" t="s">
        <v>175</v>
      </c>
      <c r="AU864" s="16" t="s">
        <v>82</v>
      </c>
      <c r="AY864" s="16" t="s">
        <v>173</v>
      </c>
      <c r="BE864" s="99">
        <f t="shared" si="59"/>
        <v>0</v>
      </c>
      <c r="BF864" s="99">
        <f t="shared" si="60"/>
        <v>0</v>
      </c>
      <c r="BG864" s="99">
        <f t="shared" si="61"/>
        <v>0</v>
      </c>
      <c r="BH864" s="99">
        <f t="shared" si="62"/>
        <v>0</v>
      </c>
      <c r="BI864" s="99">
        <f t="shared" si="63"/>
        <v>0</v>
      </c>
      <c r="BJ864" s="16" t="s">
        <v>33</v>
      </c>
      <c r="BK864" s="99">
        <f t="shared" si="64"/>
        <v>0</v>
      </c>
      <c r="BL864" s="16" t="s">
        <v>263</v>
      </c>
      <c r="BM864" s="16" t="s">
        <v>1285</v>
      </c>
    </row>
    <row r="865" spans="2:65" s="1" customFormat="1" ht="16.5" customHeight="1">
      <c r="B865" s="34"/>
      <c r="C865" s="192" t="s">
        <v>1286</v>
      </c>
      <c r="D865" s="192" t="s">
        <v>175</v>
      </c>
      <c r="E865" s="193" t="s">
        <v>1287</v>
      </c>
      <c r="F865" s="194" t="s">
        <v>1288</v>
      </c>
      <c r="G865" s="195" t="s">
        <v>342</v>
      </c>
      <c r="H865" s="196">
        <v>4</v>
      </c>
      <c r="I865" s="197"/>
      <c r="J865" s="198">
        <f t="shared" si="55"/>
        <v>0</v>
      </c>
      <c r="K865" s="194" t="s">
        <v>218</v>
      </c>
      <c r="L865" s="36"/>
      <c r="M865" s="199" t="s">
        <v>1</v>
      </c>
      <c r="N865" s="200" t="s">
        <v>44</v>
      </c>
      <c r="O865" s="60"/>
      <c r="P865" s="201">
        <f t="shared" si="56"/>
        <v>0</v>
      </c>
      <c r="Q865" s="201">
        <v>0.00242</v>
      </c>
      <c r="R865" s="201">
        <f t="shared" si="57"/>
        <v>0.00968</v>
      </c>
      <c r="S865" s="201">
        <v>0</v>
      </c>
      <c r="T865" s="202">
        <f t="shared" si="58"/>
        <v>0</v>
      </c>
      <c r="AR865" s="16" t="s">
        <v>263</v>
      </c>
      <c r="AT865" s="16" t="s">
        <v>175</v>
      </c>
      <c r="AU865" s="16" t="s">
        <v>82</v>
      </c>
      <c r="AY865" s="16" t="s">
        <v>173</v>
      </c>
      <c r="BE865" s="99">
        <f t="shared" si="59"/>
        <v>0</v>
      </c>
      <c r="BF865" s="99">
        <f t="shared" si="60"/>
        <v>0</v>
      </c>
      <c r="BG865" s="99">
        <f t="shared" si="61"/>
        <v>0</v>
      </c>
      <c r="BH865" s="99">
        <f t="shared" si="62"/>
        <v>0</v>
      </c>
      <c r="BI865" s="99">
        <f t="shared" si="63"/>
        <v>0</v>
      </c>
      <c r="BJ865" s="16" t="s">
        <v>33</v>
      </c>
      <c r="BK865" s="99">
        <f t="shared" si="64"/>
        <v>0</v>
      </c>
      <c r="BL865" s="16" t="s">
        <v>263</v>
      </c>
      <c r="BM865" s="16" t="s">
        <v>1289</v>
      </c>
    </row>
    <row r="866" spans="2:65" s="1" customFormat="1" ht="16.5" customHeight="1">
      <c r="B866" s="34"/>
      <c r="C866" s="192" t="s">
        <v>1290</v>
      </c>
      <c r="D866" s="192" t="s">
        <v>175</v>
      </c>
      <c r="E866" s="193" t="s">
        <v>1291</v>
      </c>
      <c r="F866" s="194" t="s">
        <v>1292</v>
      </c>
      <c r="G866" s="195" t="s">
        <v>775</v>
      </c>
      <c r="H866" s="196">
        <v>3</v>
      </c>
      <c r="I866" s="197"/>
      <c r="J866" s="198">
        <f t="shared" si="55"/>
        <v>0</v>
      </c>
      <c r="K866" s="194" t="s">
        <v>218</v>
      </c>
      <c r="L866" s="36"/>
      <c r="M866" s="199" t="s">
        <v>1</v>
      </c>
      <c r="N866" s="200" t="s">
        <v>44</v>
      </c>
      <c r="O866" s="60"/>
      <c r="P866" s="201">
        <f t="shared" si="56"/>
        <v>0</v>
      </c>
      <c r="Q866" s="201">
        <v>0.01808</v>
      </c>
      <c r="R866" s="201">
        <f t="shared" si="57"/>
        <v>0.05424</v>
      </c>
      <c r="S866" s="201">
        <v>0</v>
      </c>
      <c r="T866" s="202">
        <f t="shared" si="58"/>
        <v>0</v>
      </c>
      <c r="AR866" s="16" t="s">
        <v>263</v>
      </c>
      <c r="AT866" s="16" t="s">
        <v>175</v>
      </c>
      <c r="AU866" s="16" t="s">
        <v>82</v>
      </c>
      <c r="AY866" s="16" t="s">
        <v>173</v>
      </c>
      <c r="BE866" s="99">
        <f t="shared" si="59"/>
        <v>0</v>
      </c>
      <c r="BF866" s="99">
        <f t="shared" si="60"/>
        <v>0</v>
      </c>
      <c r="BG866" s="99">
        <f t="shared" si="61"/>
        <v>0</v>
      </c>
      <c r="BH866" s="99">
        <f t="shared" si="62"/>
        <v>0</v>
      </c>
      <c r="BI866" s="99">
        <f t="shared" si="63"/>
        <v>0</v>
      </c>
      <c r="BJ866" s="16" t="s">
        <v>33</v>
      </c>
      <c r="BK866" s="99">
        <f t="shared" si="64"/>
        <v>0</v>
      </c>
      <c r="BL866" s="16" t="s">
        <v>263</v>
      </c>
      <c r="BM866" s="16" t="s">
        <v>1293</v>
      </c>
    </row>
    <row r="867" spans="2:65" s="1" customFormat="1" ht="16.5" customHeight="1">
      <c r="B867" s="34"/>
      <c r="C867" s="192" t="s">
        <v>1294</v>
      </c>
      <c r="D867" s="192" t="s">
        <v>175</v>
      </c>
      <c r="E867" s="193" t="s">
        <v>1295</v>
      </c>
      <c r="F867" s="194" t="s">
        <v>1296</v>
      </c>
      <c r="G867" s="195" t="s">
        <v>775</v>
      </c>
      <c r="H867" s="196">
        <v>10</v>
      </c>
      <c r="I867" s="197"/>
      <c r="J867" s="198">
        <f t="shared" si="55"/>
        <v>0</v>
      </c>
      <c r="K867" s="194" t="s">
        <v>1140</v>
      </c>
      <c r="L867" s="36"/>
      <c r="M867" s="199" t="s">
        <v>1</v>
      </c>
      <c r="N867" s="200" t="s">
        <v>44</v>
      </c>
      <c r="O867" s="60"/>
      <c r="P867" s="201">
        <f t="shared" si="56"/>
        <v>0</v>
      </c>
      <c r="Q867" s="201">
        <v>0</v>
      </c>
      <c r="R867" s="201">
        <f t="shared" si="57"/>
        <v>0</v>
      </c>
      <c r="S867" s="201">
        <v>0.01946</v>
      </c>
      <c r="T867" s="202">
        <f t="shared" si="58"/>
        <v>0.19460000000000002</v>
      </c>
      <c r="AR867" s="16" t="s">
        <v>263</v>
      </c>
      <c r="AT867" s="16" t="s">
        <v>175</v>
      </c>
      <c r="AU867" s="16" t="s">
        <v>82</v>
      </c>
      <c r="AY867" s="16" t="s">
        <v>173</v>
      </c>
      <c r="BE867" s="99">
        <f t="shared" si="59"/>
        <v>0</v>
      </c>
      <c r="BF867" s="99">
        <f t="shared" si="60"/>
        <v>0</v>
      </c>
      <c r="BG867" s="99">
        <f t="shared" si="61"/>
        <v>0</v>
      </c>
      <c r="BH867" s="99">
        <f t="shared" si="62"/>
        <v>0</v>
      </c>
      <c r="BI867" s="99">
        <f t="shared" si="63"/>
        <v>0</v>
      </c>
      <c r="BJ867" s="16" t="s">
        <v>33</v>
      </c>
      <c r="BK867" s="99">
        <f t="shared" si="64"/>
        <v>0</v>
      </c>
      <c r="BL867" s="16" t="s">
        <v>263</v>
      </c>
      <c r="BM867" s="16" t="s">
        <v>1297</v>
      </c>
    </row>
    <row r="868" spans="2:65" s="1" customFormat="1" ht="16.5" customHeight="1">
      <c r="B868" s="34"/>
      <c r="C868" s="192" t="s">
        <v>1298</v>
      </c>
      <c r="D868" s="192" t="s">
        <v>175</v>
      </c>
      <c r="E868" s="193" t="s">
        <v>1299</v>
      </c>
      <c r="F868" s="194" t="s">
        <v>1300</v>
      </c>
      <c r="G868" s="195" t="s">
        <v>775</v>
      </c>
      <c r="H868" s="196">
        <v>12</v>
      </c>
      <c r="I868" s="197"/>
      <c r="J868" s="198">
        <f t="shared" si="55"/>
        <v>0</v>
      </c>
      <c r="K868" s="194" t="s">
        <v>1140</v>
      </c>
      <c r="L868" s="36"/>
      <c r="M868" s="199" t="s">
        <v>1</v>
      </c>
      <c r="N868" s="200" t="s">
        <v>44</v>
      </c>
      <c r="O868" s="60"/>
      <c r="P868" s="201">
        <f t="shared" si="56"/>
        <v>0</v>
      </c>
      <c r="Q868" s="201">
        <v>0.02519</v>
      </c>
      <c r="R868" s="201">
        <f t="shared" si="57"/>
        <v>0.30228</v>
      </c>
      <c r="S868" s="201">
        <v>0</v>
      </c>
      <c r="T868" s="202">
        <f t="shared" si="58"/>
        <v>0</v>
      </c>
      <c r="AR868" s="16" t="s">
        <v>263</v>
      </c>
      <c r="AT868" s="16" t="s">
        <v>175</v>
      </c>
      <c r="AU868" s="16" t="s">
        <v>82</v>
      </c>
      <c r="AY868" s="16" t="s">
        <v>173</v>
      </c>
      <c r="BE868" s="99">
        <f t="shared" si="59"/>
        <v>0</v>
      </c>
      <c r="BF868" s="99">
        <f t="shared" si="60"/>
        <v>0</v>
      </c>
      <c r="BG868" s="99">
        <f t="shared" si="61"/>
        <v>0</v>
      </c>
      <c r="BH868" s="99">
        <f t="shared" si="62"/>
        <v>0</v>
      </c>
      <c r="BI868" s="99">
        <f t="shared" si="63"/>
        <v>0</v>
      </c>
      <c r="BJ868" s="16" t="s">
        <v>33</v>
      </c>
      <c r="BK868" s="99">
        <f t="shared" si="64"/>
        <v>0</v>
      </c>
      <c r="BL868" s="16" t="s">
        <v>263</v>
      </c>
      <c r="BM868" s="16" t="s">
        <v>1301</v>
      </c>
    </row>
    <row r="869" spans="2:51" s="12" customFormat="1" ht="11.25">
      <c r="B869" s="214"/>
      <c r="C869" s="215"/>
      <c r="D869" s="205" t="s">
        <v>182</v>
      </c>
      <c r="E869" s="216" t="s">
        <v>1</v>
      </c>
      <c r="F869" s="217" t="s">
        <v>1302</v>
      </c>
      <c r="G869" s="215"/>
      <c r="H869" s="218">
        <v>12</v>
      </c>
      <c r="I869" s="219"/>
      <c r="J869" s="215"/>
      <c r="K869" s="215"/>
      <c r="L869" s="220"/>
      <c r="M869" s="221"/>
      <c r="N869" s="222"/>
      <c r="O869" s="222"/>
      <c r="P869" s="222"/>
      <c r="Q869" s="222"/>
      <c r="R869" s="222"/>
      <c r="S869" s="222"/>
      <c r="T869" s="223"/>
      <c r="AT869" s="224" t="s">
        <v>182</v>
      </c>
      <c r="AU869" s="224" t="s">
        <v>82</v>
      </c>
      <c r="AV869" s="12" t="s">
        <v>82</v>
      </c>
      <c r="AW869" s="12" t="s">
        <v>32</v>
      </c>
      <c r="AX869" s="12" t="s">
        <v>33</v>
      </c>
      <c r="AY869" s="224" t="s">
        <v>173</v>
      </c>
    </row>
    <row r="870" spans="2:65" s="1" customFormat="1" ht="16.5" customHeight="1">
      <c r="B870" s="34"/>
      <c r="C870" s="192" t="s">
        <v>1303</v>
      </c>
      <c r="D870" s="192" t="s">
        <v>175</v>
      </c>
      <c r="E870" s="193" t="s">
        <v>1304</v>
      </c>
      <c r="F870" s="194" t="s">
        <v>1305</v>
      </c>
      <c r="G870" s="195" t="s">
        <v>775</v>
      </c>
      <c r="H870" s="196">
        <v>12</v>
      </c>
      <c r="I870" s="197"/>
      <c r="J870" s="198">
        <f>ROUND(I870*H870,2)</f>
        <v>0</v>
      </c>
      <c r="K870" s="194" t="s">
        <v>1140</v>
      </c>
      <c r="L870" s="36"/>
      <c r="M870" s="199" t="s">
        <v>1</v>
      </c>
      <c r="N870" s="200" t="s">
        <v>44</v>
      </c>
      <c r="O870" s="60"/>
      <c r="P870" s="201">
        <f>O870*H870</f>
        <v>0</v>
      </c>
      <c r="Q870" s="201">
        <v>0.00186</v>
      </c>
      <c r="R870" s="201">
        <f>Q870*H870</f>
        <v>0.02232</v>
      </c>
      <c r="S870" s="201">
        <v>0</v>
      </c>
      <c r="T870" s="202">
        <f>S870*H870</f>
        <v>0</v>
      </c>
      <c r="AR870" s="16" t="s">
        <v>263</v>
      </c>
      <c r="AT870" s="16" t="s">
        <v>175</v>
      </c>
      <c r="AU870" s="16" t="s">
        <v>82</v>
      </c>
      <c r="AY870" s="16" t="s">
        <v>173</v>
      </c>
      <c r="BE870" s="99">
        <f>IF(N870="základní",J870,0)</f>
        <v>0</v>
      </c>
      <c r="BF870" s="99">
        <f>IF(N870="snížená",J870,0)</f>
        <v>0</v>
      </c>
      <c r="BG870" s="99">
        <f>IF(N870="zákl. přenesená",J870,0)</f>
        <v>0</v>
      </c>
      <c r="BH870" s="99">
        <f>IF(N870="sníž. přenesená",J870,0)</f>
        <v>0</v>
      </c>
      <c r="BI870" s="99">
        <f>IF(N870="nulová",J870,0)</f>
        <v>0</v>
      </c>
      <c r="BJ870" s="16" t="s">
        <v>33</v>
      </c>
      <c r="BK870" s="99">
        <f>ROUND(I870*H870,2)</f>
        <v>0</v>
      </c>
      <c r="BL870" s="16" t="s">
        <v>263</v>
      </c>
      <c r="BM870" s="16" t="s">
        <v>1306</v>
      </c>
    </row>
    <row r="871" spans="2:51" s="12" customFormat="1" ht="11.25">
      <c r="B871" s="214"/>
      <c r="C871" s="215"/>
      <c r="D871" s="205" t="s">
        <v>182</v>
      </c>
      <c r="E871" s="216" t="s">
        <v>1</v>
      </c>
      <c r="F871" s="217" t="s">
        <v>1302</v>
      </c>
      <c r="G871" s="215"/>
      <c r="H871" s="218">
        <v>12</v>
      </c>
      <c r="I871" s="219"/>
      <c r="J871" s="215"/>
      <c r="K871" s="215"/>
      <c r="L871" s="220"/>
      <c r="M871" s="221"/>
      <c r="N871" s="222"/>
      <c r="O871" s="222"/>
      <c r="P871" s="222"/>
      <c r="Q871" s="222"/>
      <c r="R871" s="222"/>
      <c r="S871" s="222"/>
      <c r="T871" s="223"/>
      <c r="AT871" s="224" t="s">
        <v>182</v>
      </c>
      <c r="AU871" s="224" t="s">
        <v>82</v>
      </c>
      <c r="AV871" s="12" t="s">
        <v>82</v>
      </c>
      <c r="AW871" s="12" t="s">
        <v>32</v>
      </c>
      <c r="AX871" s="12" t="s">
        <v>33</v>
      </c>
      <c r="AY871" s="224" t="s">
        <v>173</v>
      </c>
    </row>
    <row r="872" spans="2:65" s="1" customFormat="1" ht="16.5" customHeight="1">
      <c r="B872" s="34"/>
      <c r="C872" s="192" t="s">
        <v>1307</v>
      </c>
      <c r="D872" s="192" t="s">
        <v>175</v>
      </c>
      <c r="E872" s="193" t="s">
        <v>1308</v>
      </c>
      <c r="F872" s="194" t="s">
        <v>1309</v>
      </c>
      <c r="G872" s="195" t="s">
        <v>775</v>
      </c>
      <c r="H872" s="196">
        <v>1</v>
      </c>
      <c r="I872" s="197"/>
      <c r="J872" s="198">
        <f>ROUND(I872*H872,2)</f>
        <v>0</v>
      </c>
      <c r="K872" s="194" t="s">
        <v>218</v>
      </c>
      <c r="L872" s="36"/>
      <c r="M872" s="199" t="s">
        <v>1</v>
      </c>
      <c r="N872" s="200" t="s">
        <v>44</v>
      </c>
      <c r="O872" s="60"/>
      <c r="P872" s="201">
        <f>O872*H872</f>
        <v>0</v>
      </c>
      <c r="Q872" s="201">
        <v>0.046</v>
      </c>
      <c r="R872" s="201">
        <f>Q872*H872</f>
        <v>0.046</v>
      </c>
      <c r="S872" s="201">
        <v>0</v>
      </c>
      <c r="T872" s="202">
        <f>S872*H872</f>
        <v>0</v>
      </c>
      <c r="AR872" s="16" t="s">
        <v>263</v>
      </c>
      <c r="AT872" s="16" t="s">
        <v>175</v>
      </c>
      <c r="AU872" s="16" t="s">
        <v>82</v>
      </c>
      <c r="AY872" s="16" t="s">
        <v>173</v>
      </c>
      <c r="BE872" s="99">
        <f>IF(N872="základní",J872,0)</f>
        <v>0</v>
      </c>
      <c r="BF872" s="99">
        <f>IF(N872="snížená",J872,0)</f>
        <v>0</v>
      </c>
      <c r="BG872" s="99">
        <f>IF(N872="zákl. přenesená",J872,0)</f>
        <v>0</v>
      </c>
      <c r="BH872" s="99">
        <f>IF(N872="sníž. přenesená",J872,0)</f>
        <v>0</v>
      </c>
      <c r="BI872" s="99">
        <f>IF(N872="nulová",J872,0)</f>
        <v>0</v>
      </c>
      <c r="BJ872" s="16" t="s">
        <v>33</v>
      </c>
      <c r="BK872" s="99">
        <f>ROUND(I872*H872,2)</f>
        <v>0</v>
      </c>
      <c r="BL872" s="16" t="s">
        <v>263</v>
      </c>
      <c r="BM872" s="16" t="s">
        <v>1310</v>
      </c>
    </row>
    <row r="873" spans="2:65" s="1" customFormat="1" ht="16.5" customHeight="1">
      <c r="B873" s="34"/>
      <c r="C873" s="192" t="s">
        <v>1311</v>
      </c>
      <c r="D873" s="192" t="s">
        <v>175</v>
      </c>
      <c r="E873" s="193" t="s">
        <v>1312</v>
      </c>
      <c r="F873" s="194" t="s">
        <v>1313</v>
      </c>
      <c r="G873" s="195" t="s">
        <v>775</v>
      </c>
      <c r="H873" s="196">
        <v>1</v>
      </c>
      <c r="I873" s="197"/>
      <c r="J873" s="198">
        <f>ROUND(I873*H873,2)</f>
        <v>0</v>
      </c>
      <c r="K873" s="194" t="s">
        <v>1140</v>
      </c>
      <c r="L873" s="36"/>
      <c r="M873" s="199" t="s">
        <v>1</v>
      </c>
      <c r="N873" s="200" t="s">
        <v>44</v>
      </c>
      <c r="O873" s="60"/>
      <c r="P873" s="201">
        <f>O873*H873</f>
        <v>0</v>
      </c>
      <c r="Q873" s="201">
        <v>0.0147</v>
      </c>
      <c r="R873" s="201">
        <f>Q873*H873</f>
        <v>0.0147</v>
      </c>
      <c r="S873" s="201">
        <v>0</v>
      </c>
      <c r="T873" s="202">
        <f>S873*H873</f>
        <v>0</v>
      </c>
      <c r="AR873" s="16" t="s">
        <v>263</v>
      </c>
      <c r="AT873" s="16" t="s">
        <v>175</v>
      </c>
      <c r="AU873" s="16" t="s">
        <v>82</v>
      </c>
      <c r="AY873" s="16" t="s">
        <v>173</v>
      </c>
      <c r="BE873" s="99">
        <f>IF(N873="základní",J873,0)</f>
        <v>0</v>
      </c>
      <c r="BF873" s="99">
        <f>IF(N873="snížená",J873,0)</f>
        <v>0</v>
      </c>
      <c r="BG873" s="99">
        <f>IF(N873="zákl. přenesená",J873,0)</f>
        <v>0</v>
      </c>
      <c r="BH873" s="99">
        <f>IF(N873="sníž. přenesená",J873,0)</f>
        <v>0</v>
      </c>
      <c r="BI873" s="99">
        <f>IF(N873="nulová",J873,0)</f>
        <v>0</v>
      </c>
      <c r="BJ873" s="16" t="s">
        <v>33</v>
      </c>
      <c r="BK873" s="99">
        <f>ROUND(I873*H873,2)</f>
        <v>0</v>
      </c>
      <c r="BL873" s="16" t="s">
        <v>263</v>
      </c>
      <c r="BM873" s="16" t="s">
        <v>1314</v>
      </c>
    </row>
    <row r="874" spans="2:65" s="1" customFormat="1" ht="16.5" customHeight="1">
      <c r="B874" s="34"/>
      <c r="C874" s="192" t="s">
        <v>1315</v>
      </c>
      <c r="D874" s="192" t="s">
        <v>175</v>
      </c>
      <c r="E874" s="193" t="s">
        <v>1316</v>
      </c>
      <c r="F874" s="194" t="s">
        <v>1317</v>
      </c>
      <c r="G874" s="195" t="s">
        <v>775</v>
      </c>
      <c r="H874" s="196">
        <v>1</v>
      </c>
      <c r="I874" s="197"/>
      <c r="J874" s="198">
        <f>ROUND(I874*H874,2)</f>
        <v>0</v>
      </c>
      <c r="K874" s="194" t="s">
        <v>218</v>
      </c>
      <c r="L874" s="36"/>
      <c r="M874" s="199" t="s">
        <v>1</v>
      </c>
      <c r="N874" s="200" t="s">
        <v>44</v>
      </c>
      <c r="O874" s="60"/>
      <c r="P874" s="201">
        <f>O874*H874</f>
        <v>0</v>
      </c>
      <c r="Q874" s="201">
        <v>0.00059</v>
      </c>
      <c r="R874" s="201">
        <f>Q874*H874</f>
        <v>0.00059</v>
      </c>
      <c r="S874" s="201">
        <v>0</v>
      </c>
      <c r="T874" s="202">
        <f>S874*H874</f>
        <v>0</v>
      </c>
      <c r="AR874" s="16" t="s">
        <v>263</v>
      </c>
      <c r="AT874" s="16" t="s">
        <v>175</v>
      </c>
      <c r="AU874" s="16" t="s">
        <v>82</v>
      </c>
      <c r="AY874" s="16" t="s">
        <v>173</v>
      </c>
      <c r="BE874" s="99">
        <f>IF(N874="základní",J874,0)</f>
        <v>0</v>
      </c>
      <c r="BF874" s="99">
        <f>IF(N874="snížená",J874,0)</f>
        <v>0</v>
      </c>
      <c r="BG874" s="99">
        <f>IF(N874="zákl. přenesená",J874,0)</f>
        <v>0</v>
      </c>
      <c r="BH874" s="99">
        <f>IF(N874="sníž. přenesená",J874,0)</f>
        <v>0</v>
      </c>
      <c r="BI874" s="99">
        <f>IF(N874="nulová",J874,0)</f>
        <v>0</v>
      </c>
      <c r="BJ874" s="16" t="s">
        <v>33</v>
      </c>
      <c r="BK874" s="99">
        <f>ROUND(I874*H874,2)</f>
        <v>0</v>
      </c>
      <c r="BL874" s="16" t="s">
        <v>263</v>
      </c>
      <c r="BM874" s="16" t="s">
        <v>1318</v>
      </c>
    </row>
    <row r="875" spans="2:65" s="1" customFormat="1" ht="16.5" customHeight="1">
      <c r="B875" s="34"/>
      <c r="C875" s="192" t="s">
        <v>1319</v>
      </c>
      <c r="D875" s="192" t="s">
        <v>175</v>
      </c>
      <c r="E875" s="193" t="s">
        <v>1320</v>
      </c>
      <c r="F875" s="194" t="s">
        <v>1321</v>
      </c>
      <c r="G875" s="195" t="s">
        <v>342</v>
      </c>
      <c r="H875" s="196">
        <v>7</v>
      </c>
      <c r="I875" s="197"/>
      <c r="J875" s="198">
        <f>ROUND(I875*H875,2)</f>
        <v>0</v>
      </c>
      <c r="K875" s="194" t="s">
        <v>218</v>
      </c>
      <c r="L875" s="36"/>
      <c r="M875" s="199" t="s">
        <v>1</v>
      </c>
      <c r="N875" s="200" t="s">
        <v>44</v>
      </c>
      <c r="O875" s="60"/>
      <c r="P875" s="201">
        <f>O875*H875</f>
        <v>0</v>
      </c>
      <c r="Q875" s="201">
        <v>0.001</v>
      </c>
      <c r="R875" s="201">
        <f>Q875*H875</f>
        <v>0.007</v>
      </c>
      <c r="S875" s="201">
        <v>0</v>
      </c>
      <c r="T875" s="202">
        <f>S875*H875</f>
        <v>0</v>
      </c>
      <c r="AR875" s="16" t="s">
        <v>263</v>
      </c>
      <c r="AT875" s="16" t="s">
        <v>175</v>
      </c>
      <c r="AU875" s="16" t="s">
        <v>82</v>
      </c>
      <c r="AY875" s="16" t="s">
        <v>173</v>
      </c>
      <c r="BE875" s="99">
        <f>IF(N875="základní",J875,0)</f>
        <v>0</v>
      </c>
      <c r="BF875" s="99">
        <f>IF(N875="snížená",J875,0)</f>
        <v>0</v>
      </c>
      <c r="BG875" s="99">
        <f>IF(N875="zákl. přenesená",J875,0)</f>
        <v>0</v>
      </c>
      <c r="BH875" s="99">
        <f>IF(N875="sníž. přenesená",J875,0)</f>
        <v>0</v>
      </c>
      <c r="BI875" s="99">
        <f>IF(N875="nulová",J875,0)</f>
        <v>0</v>
      </c>
      <c r="BJ875" s="16" t="s">
        <v>33</v>
      </c>
      <c r="BK875" s="99">
        <f>ROUND(I875*H875,2)</f>
        <v>0</v>
      </c>
      <c r="BL875" s="16" t="s">
        <v>263</v>
      </c>
      <c r="BM875" s="16" t="s">
        <v>1322</v>
      </c>
    </row>
    <row r="876" spans="2:65" s="1" customFormat="1" ht="16.5" customHeight="1">
      <c r="B876" s="34"/>
      <c r="C876" s="192" t="s">
        <v>1323</v>
      </c>
      <c r="D876" s="192" t="s">
        <v>175</v>
      </c>
      <c r="E876" s="193" t="s">
        <v>1324</v>
      </c>
      <c r="F876" s="194" t="s">
        <v>1325</v>
      </c>
      <c r="G876" s="195" t="s">
        <v>775</v>
      </c>
      <c r="H876" s="196">
        <v>30</v>
      </c>
      <c r="I876" s="197"/>
      <c r="J876" s="198">
        <f>ROUND(I876*H876,2)</f>
        <v>0</v>
      </c>
      <c r="K876" s="194" t="s">
        <v>218</v>
      </c>
      <c r="L876" s="36"/>
      <c r="M876" s="199" t="s">
        <v>1</v>
      </c>
      <c r="N876" s="200" t="s">
        <v>44</v>
      </c>
      <c r="O876" s="60"/>
      <c r="P876" s="201">
        <f>O876*H876</f>
        <v>0</v>
      </c>
      <c r="Q876" s="201">
        <v>0.0003</v>
      </c>
      <c r="R876" s="201">
        <f>Q876*H876</f>
        <v>0.009</v>
      </c>
      <c r="S876" s="201">
        <v>0</v>
      </c>
      <c r="T876" s="202">
        <f>S876*H876</f>
        <v>0</v>
      </c>
      <c r="AR876" s="16" t="s">
        <v>263</v>
      </c>
      <c r="AT876" s="16" t="s">
        <v>175</v>
      </c>
      <c r="AU876" s="16" t="s">
        <v>82</v>
      </c>
      <c r="AY876" s="16" t="s">
        <v>173</v>
      </c>
      <c r="BE876" s="99">
        <f>IF(N876="základní",J876,0)</f>
        <v>0</v>
      </c>
      <c r="BF876" s="99">
        <f>IF(N876="snížená",J876,0)</f>
        <v>0</v>
      </c>
      <c r="BG876" s="99">
        <f>IF(N876="zákl. přenesená",J876,0)</f>
        <v>0</v>
      </c>
      <c r="BH876" s="99">
        <f>IF(N876="sníž. přenesená",J876,0)</f>
        <v>0</v>
      </c>
      <c r="BI876" s="99">
        <f>IF(N876="nulová",J876,0)</f>
        <v>0</v>
      </c>
      <c r="BJ876" s="16" t="s">
        <v>33</v>
      </c>
      <c r="BK876" s="99">
        <f>ROUND(I876*H876,2)</f>
        <v>0</v>
      </c>
      <c r="BL876" s="16" t="s">
        <v>263</v>
      </c>
      <c r="BM876" s="16" t="s">
        <v>1326</v>
      </c>
    </row>
    <row r="877" spans="2:51" s="12" customFormat="1" ht="11.25">
      <c r="B877" s="214"/>
      <c r="C877" s="215"/>
      <c r="D877" s="205" t="s">
        <v>182</v>
      </c>
      <c r="E877" s="216" t="s">
        <v>1</v>
      </c>
      <c r="F877" s="217" t="s">
        <v>1327</v>
      </c>
      <c r="G877" s="215"/>
      <c r="H877" s="218">
        <v>30</v>
      </c>
      <c r="I877" s="219"/>
      <c r="J877" s="215"/>
      <c r="K877" s="215"/>
      <c r="L877" s="220"/>
      <c r="M877" s="221"/>
      <c r="N877" s="222"/>
      <c r="O877" s="222"/>
      <c r="P877" s="222"/>
      <c r="Q877" s="222"/>
      <c r="R877" s="222"/>
      <c r="S877" s="222"/>
      <c r="T877" s="223"/>
      <c r="AT877" s="224" t="s">
        <v>182</v>
      </c>
      <c r="AU877" s="224" t="s">
        <v>82</v>
      </c>
      <c r="AV877" s="12" t="s">
        <v>82</v>
      </c>
      <c r="AW877" s="12" t="s">
        <v>32</v>
      </c>
      <c r="AX877" s="12" t="s">
        <v>33</v>
      </c>
      <c r="AY877" s="224" t="s">
        <v>173</v>
      </c>
    </row>
    <row r="878" spans="2:65" s="1" customFormat="1" ht="16.5" customHeight="1">
      <c r="B878" s="34"/>
      <c r="C878" s="192" t="s">
        <v>1328</v>
      </c>
      <c r="D878" s="192" t="s">
        <v>175</v>
      </c>
      <c r="E878" s="193" t="s">
        <v>1329</v>
      </c>
      <c r="F878" s="194" t="s">
        <v>1330</v>
      </c>
      <c r="G878" s="195" t="s">
        <v>775</v>
      </c>
      <c r="H878" s="196">
        <v>30</v>
      </c>
      <c r="I878" s="197"/>
      <c r="J878" s="198">
        <f>ROUND(I878*H878,2)</f>
        <v>0</v>
      </c>
      <c r="K878" s="194" t="s">
        <v>1140</v>
      </c>
      <c r="L878" s="36"/>
      <c r="M878" s="199" t="s">
        <v>1</v>
      </c>
      <c r="N878" s="200" t="s">
        <v>44</v>
      </c>
      <c r="O878" s="60"/>
      <c r="P878" s="201">
        <f>O878*H878</f>
        <v>0</v>
      </c>
      <c r="Q878" s="201">
        <v>9E-05</v>
      </c>
      <c r="R878" s="201">
        <f>Q878*H878</f>
        <v>0.0027</v>
      </c>
      <c r="S878" s="201">
        <v>0</v>
      </c>
      <c r="T878" s="202">
        <f>S878*H878</f>
        <v>0</v>
      </c>
      <c r="AR878" s="16" t="s">
        <v>263</v>
      </c>
      <c r="AT878" s="16" t="s">
        <v>175</v>
      </c>
      <c r="AU878" s="16" t="s">
        <v>82</v>
      </c>
      <c r="AY878" s="16" t="s">
        <v>173</v>
      </c>
      <c r="BE878" s="99">
        <f>IF(N878="základní",J878,0)</f>
        <v>0</v>
      </c>
      <c r="BF878" s="99">
        <f>IF(N878="snížená",J878,0)</f>
        <v>0</v>
      </c>
      <c r="BG878" s="99">
        <f>IF(N878="zákl. přenesená",J878,0)</f>
        <v>0</v>
      </c>
      <c r="BH878" s="99">
        <f>IF(N878="sníž. přenesená",J878,0)</f>
        <v>0</v>
      </c>
      <c r="BI878" s="99">
        <f>IF(N878="nulová",J878,0)</f>
        <v>0</v>
      </c>
      <c r="BJ878" s="16" t="s">
        <v>33</v>
      </c>
      <c r="BK878" s="99">
        <f>ROUND(I878*H878,2)</f>
        <v>0</v>
      </c>
      <c r="BL878" s="16" t="s">
        <v>263</v>
      </c>
      <c r="BM878" s="16" t="s">
        <v>1331</v>
      </c>
    </row>
    <row r="879" spans="2:51" s="12" customFormat="1" ht="11.25">
      <c r="B879" s="214"/>
      <c r="C879" s="215"/>
      <c r="D879" s="205" t="s">
        <v>182</v>
      </c>
      <c r="E879" s="216" t="s">
        <v>1</v>
      </c>
      <c r="F879" s="217" t="s">
        <v>1327</v>
      </c>
      <c r="G879" s="215"/>
      <c r="H879" s="218">
        <v>30</v>
      </c>
      <c r="I879" s="219"/>
      <c r="J879" s="215"/>
      <c r="K879" s="215"/>
      <c r="L879" s="220"/>
      <c r="M879" s="221"/>
      <c r="N879" s="222"/>
      <c r="O879" s="222"/>
      <c r="P879" s="222"/>
      <c r="Q879" s="222"/>
      <c r="R879" s="222"/>
      <c r="S879" s="222"/>
      <c r="T879" s="223"/>
      <c r="AT879" s="224" t="s">
        <v>182</v>
      </c>
      <c r="AU879" s="224" t="s">
        <v>82</v>
      </c>
      <c r="AV879" s="12" t="s">
        <v>82</v>
      </c>
      <c r="AW879" s="12" t="s">
        <v>32</v>
      </c>
      <c r="AX879" s="12" t="s">
        <v>33</v>
      </c>
      <c r="AY879" s="224" t="s">
        <v>173</v>
      </c>
    </row>
    <row r="880" spans="2:65" s="1" customFormat="1" ht="16.5" customHeight="1">
      <c r="B880" s="34"/>
      <c r="C880" s="192" t="s">
        <v>1332</v>
      </c>
      <c r="D880" s="192" t="s">
        <v>175</v>
      </c>
      <c r="E880" s="193" t="s">
        <v>1333</v>
      </c>
      <c r="F880" s="194" t="s">
        <v>1334</v>
      </c>
      <c r="G880" s="195" t="s">
        <v>775</v>
      </c>
      <c r="H880" s="196">
        <v>1</v>
      </c>
      <c r="I880" s="197"/>
      <c r="J880" s="198">
        <f>ROUND(I880*H880,2)</f>
        <v>0</v>
      </c>
      <c r="K880" s="194" t="s">
        <v>1140</v>
      </c>
      <c r="L880" s="36"/>
      <c r="M880" s="199" t="s">
        <v>1</v>
      </c>
      <c r="N880" s="200" t="s">
        <v>44</v>
      </c>
      <c r="O880" s="60"/>
      <c r="P880" s="201">
        <f>O880*H880</f>
        <v>0</v>
      </c>
      <c r="Q880" s="201">
        <v>0</v>
      </c>
      <c r="R880" s="201">
        <f>Q880*H880</f>
        <v>0</v>
      </c>
      <c r="S880" s="201">
        <v>0.00086</v>
      </c>
      <c r="T880" s="202">
        <f>S880*H880</f>
        <v>0.00086</v>
      </c>
      <c r="AR880" s="16" t="s">
        <v>263</v>
      </c>
      <c r="AT880" s="16" t="s">
        <v>175</v>
      </c>
      <c r="AU880" s="16" t="s">
        <v>82</v>
      </c>
      <c r="AY880" s="16" t="s">
        <v>173</v>
      </c>
      <c r="BE880" s="99">
        <f>IF(N880="základní",J880,0)</f>
        <v>0</v>
      </c>
      <c r="BF880" s="99">
        <f>IF(N880="snížená",J880,0)</f>
        <v>0</v>
      </c>
      <c r="BG880" s="99">
        <f>IF(N880="zákl. přenesená",J880,0)</f>
        <v>0</v>
      </c>
      <c r="BH880" s="99">
        <f>IF(N880="sníž. přenesená",J880,0)</f>
        <v>0</v>
      </c>
      <c r="BI880" s="99">
        <f>IF(N880="nulová",J880,0)</f>
        <v>0</v>
      </c>
      <c r="BJ880" s="16" t="s">
        <v>33</v>
      </c>
      <c r="BK880" s="99">
        <f>ROUND(I880*H880,2)</f>
        <v>0</v>
      </c>
      <c r="BL880" s="16" t="s">
        <v>263</v>
      </c>
      <c r="BM880" s="16" t="s">
        <v>1335</v>
      </c>
    </row>
    <row r="881" spans="2:65" s="1" customFormat="1" ht="16.5" customHeight="1">
      <c r="B881" s="34"/>
      <c r="C881" s="192" t="s">
        <v>1336</v>
      </c>
      <c r="D881" s="192" t="s">
        <v>175</v>
      </c>
      <c r="E881" s="193" t="s">
        <v>1337</v>
      </c>
      <c r="F881" s="194" t="s">
        <v>1338</v>
      </c>
      <c r="G881" s="195" t="s">
        <v>775</v>
      </c>
      <c r="H881" s="196">
        <v>1</v>
      </c>
      <c r="I881" s="197"/>
      <c r="J881" s="198">
        <f>ROUND(I881*H881,2)</f>
        <v>0</v>
      </c>
      <c r="K881" s="194" t="s">
        <v>218</v>
      </c>
      <c r="L881" s="36"/>
      <c r="M881" s="199" t="s">
        <v>1</v>
      </c>
      <c r="N881" s="200" t="s">
        <v>44</v>
      </c>
      <c r="O881" s="60"/>
      <c r="P881" s="201">
        <f>O881*H881</f>
        <v>0</v>
      </c>
      <c r="Q881" s="201">
        <v>0.00196</v>
      </c>
      <c r="R881" s="201">
        <f>Q881*H881</f>
        <v>0.00196</v>
      </c>
      <c r="S881" s="201">
        <v>0</v>
      </c>
      <c r="T881" s="202">
        <f>S881*H881</f>
        <v>0</v>
      </c>
      <c r="AR881" s="16" t="s">
        <v>263</v>
      </c>
      <c r="AT881" s="16" t="s">
        <v>175</v>
      </c>
      <c r="AU881" s="16" t="s">
        <v>82</v>
      </c>
      <c r="AY881" s="16" t="s">
        <v>173</v>
      </c>
      <c r="BE881" s="99">
        <f>IF(N881="základní",J881,0)</f>
        <v>0</v>
      </c>
      <c r="BF881" s="99">
        <f>IF(N881="snížená",J881,0)</f>
        <v>0</v>
      </c>
      <c r="BG881" s="99">
        <f>IF(N881="zákl. přenesená",J881,0)</f>
        <v>0</v>
      </c>
      <c r="BH881" s="99">
        <f>IF(N881="sníž. přenesená",J881,0)</f>
        <v>0</v>
      </c>
      <c r="BI881" s="99">
        <f>IF(N881="nulová",J881,0)</f>
        <v>0</v>
      </c>
      <c r="BJ881" s="16" t="s">
        <v>33</v>
      </c>
      <c r="BK881" s="99">
        <f>ROUND(I881*H881,2)</f>
        <v>0</v>
      </c>
      <c r="BL881" s="16" t="s">
        <v>263</v>
      </c>
      <c r="BM881" s="16" t="s">
        <v>1339</v>
      </c>
    </row>
    <row r="882" spans="2:65" s="1" customFormat="1" ht="16.5" customHeight="1">
      <c r="B882" s="34"/>
      <c r="C882" s="192" t="s">
        <v>1340</v>
      </c>
      <c r="D882" s="192" t="s">
        <v>175</v>
      </c>
      <c r="E882" s="193" t="s">
        <v>1341</v>
      </c>
      <c r="F882" s="194" t="s">
        <v>1342</v>
      </c>
      <c r="G882" s="195" t="s">
        <v>775</v>
      </c>
      <c r="H882" s="196">
        <v>6</v>
      </c>
      <c r="I882" s="197"/>
      <c r="J882" s="198">
        <f>ROUND(I882*H882,2)</f>
        <v>0</v>
      </c>
      <c r="K882" s="194" t="s">
        <v>1140</v>
      </c>
      <c r="L882" s="36"/>
      <c r="M882" s="199" t="s">
        <v>1</v>
      </c>
      <c r="N882" s="200" t="s">
        <v>44</v>
      </c>
      <c r="O882" s="60"/>
      <c r="P882" s="201">
        <f>O882*H882</f>
        <v>0</v>
      </c>
      <c r="Q882" s="201">
        <v>0.0018</v>
      </c>
      <c r="R882" s="201">
        <f>Q882*H882</f>
        <v>0.0108</v>
      </c>
      <c r="S882" s="201">
        <v>0</v>
      </c>
      <c r="T882" s="202">
        <f>S882*H882</f>
        <v>0</v>
      </c>
      <c r="AR882" s="16" t="s">
        <v>263</v>
      </c>
      <c r="AT882" s="16" t="s">
        <v>175</v>
      </c>
      <c r="AU882" s="16" t="s">
        <v>82</v>
      </c>
      <c r="AY882" s="16" t="s">
        <v>173</v>
      </c>
      <c r="BE882" s="99">
        <f>IF(N882="základní",J882,0)</f>
        <v>0</v>
      </c>
      <c r="BF882" s="99">
        <f>IF(N882="snížená",J882,0)</f>
        <v>0</v>
      </c>
      <c r="BG882" s="99">
        <f>IF(N882="zákl. přenesená",J882,0)</f>
        <v>0</v>
      </c>
      <c r="BH882" s="99">
        <f>IF(N882="sníž. přenesená",J882,0)</f>
        <v>0</v>
      </c>
      <c r="BI882" s="99">
        <f>IF(N882="nulová",J882,0)</f>
        <v>0</v>
      </c>
      <c r="BJ882" s="16" t="s">
        <v>33</v>
      </c>
      <c r="BK882" s="99">
        <f>ROUND(I882*H882,2)</f>
        <v>0</v>
      </c>
      <c r="BL882" s="16" t="s">
        <v>263</v>
      </c>
      <c r="BM882" s="16" t="s">
        <v>1343</v>
      </c>
    </row>
    <row r="883" spans="2:51" s="12" customFormat="1" ht="11.25">
      <c r="B883" s="214"/>
      <c r="C883" s="215"/>
      <c r="D883" s="205" t="s">
        <v>182</v>
      </c>
      <c r="E883" s="216" t="s">
        <v>1</v>
      </c>
      <c r="F883" s="217" t="s">
        <v>1344</v>
      </c>
      <c r="G883" s="215"/>
      <c r="H883" s="218">
        <v>6</v>
      </c>
      <c r="I883" s="219"/>
      <c r="J883" s="215"/>
      <c r="K883" s="215"/>
      <c r="L883" s="220"/>
      <c r="M883" s="221"/>
      <c r="N883" s="222"/>
      <c r="O883" s="222"/>
      <c r="P883" s="222"/>
      <c r="Q883" s="222"/>
      <c r="R883" s="222"/>
      <c r="S883" s="222"/>
      <c r="T883" s="223"/>
      <c r="AT883" s="224" t="s">
        <v>182</v>
      </c>
      <c r="AU883" s="224" t="s">
        <v>82</v>
      </c>
      <c r="AV883" s="12" t="s">
        <v>82</v>
      </c>
      <c r="AW883" s="12" t="s">
        <v>32</v>
      </c>
      <c r="AX883" s="12" t="s">
        <v>33</v>
      </c>
      <c r="AY883" s="224" t="s">
        <v>173</v>
      </c>
    </row>
    <row r="884" spans="2:65" s="1" customFormat="1" ht="16.5" customHeight="1">
      <c r="B884" s="34"/>
      <c r="C884" s="192" t="s">
        <v>1345</v>
      </c>
      <c r="D884" s="192" t="s">
        <v>175</v>
      </c>
      <c r="E884" s="193" t="s">
        <v>1346</v>
      </c>
      <c r="F884" s="194" t="s">
        <v>1347</v>
      </c>
      <c r="G884" s="195" t="s">
        <v>775</v>
      </c>
      <c r="H884" s="196">
        <v>1</v>
      </c>
      <c r="I884" s="197"/>
      <c r="J884" s="198">
        <f>ROUND(I884*H884,2)</f>
        <v>0</v>
      </c>
      <c r="K884" s="194" t="s">
        <v>218</v>
      </c>
      <c r="L884" s="36"/>
      <c r="M884" s="199" t="s">
        <v>1</v>
      </c>
      <c r="N884" s="200" t="s">
        <v>44</v>
      </c>
      <c r="O884" s="60"/>
      <c r="P884" s="201">
        <f>O884*H884</f>
        <v>0</v>
      </c>
      <c r="Q884" s="201">
        <v>0.00184</v>
      </c>
      <c r="R884" s="201">
        <f>Q884*H884</f>
        <v>0.00184</v>
      </c>
      <c r="S884" s="201">
        <v>0</v>
      </c>
      <c r="T884" s="202">
        <f>S884*H884</f>
        <v>0</v>
      </c>
      <c r="AR884" s="16" t="s">
        <v>263</v>
      </c>
      <c r="AT884" s="16" t="s">
        <v>175</v>
      </c>
      <c r="AU884" s="16" t="s">
        <v>82</v>
      </c>
      <c r="AY884" s="16" t="s">
        <v>173</v>
      </c>
      <c r="BE884" s="99">
        <f>IF(N884="základní",J884,0)</f>
        <v>0</v>
      </c>
      <c r="BF884" s="99">
        <f>IF(N884="snížená",J884,0)</f>
        <v>0</v>
      </c>
      <c r="BG884" s="99">
        <f>IF(N884="zákl. přenesená",J884,0)</f>
        <v>0</v>
      </c>
      <c r="BH884" s="99">
        <f>IF(N884="sníž. přenesená",J884,0)</f>
        <v>0</v>
      </c>
      <c r="BI884" s="99">
        <f>IF(N884="nulová",J884,0)</f>
        <v>0</v>
      </c>
      <c r="BJ884" s="16" t="s">
        <v>33</v>
      </c>
      <c r="BK884" s="99">
        <f>ROUND(I884*H884,2)</f>
        <v>0</v>
      </c>
      <c r="BL884" s="16" t="s">
        <v>263</v>
      </c>
      <c r="BM884" s="16" t="s">
        <v>1348</v>
      </c>
    </row>
    <row r="885" spans="2:65" s="1" customFormat="1" ht="16.5" customHeight="1">
      <c r="B885" s="34"/>
      <c r="C885" s="192" t="s">
        <v>1349</v>
      </c>
      <c r="D885" s="192" t="s">
        <v>175</v>
      </c>
      <c r="E885" s="193" t="s">
        <v>1350</v>
      </c>
      <c r="F885" s="194" t="s">
        <v>1351</v>
      </c>
      <c r="G885" s="195" t="s">
        <v>342</v>
      </c>
      <c r="H885" s="196">
        <v>1</v>
      </c>
      <c r="I885" s="197"/>
      <c r="J885" s="198">
        <f>ROUND(I885*H885,2)</f>
        <v>0</v>
      </c>
      <c r="K885" s="194" t="s">
        <v>218</v>
      </c>
      <c r="L885" s="36"/>
      <c r="M885" s="199" t="s">
        <v>1</v>
      </c>
      <c r="N885" s="200" t="s">
        <v>44</v>
      </c>
      <c r="O885" s="60"/>
      <c r="P885" s="201">
        <f>O885*H885</f>
        <v>0</v>
      </c>
      <c r="Q885" s="201">
        <v>0.00016</v>
      </c>
      <c r="R885" s="201">
        <f>Q885*H885</f>
        <v>0.00016</v>
      </c>
      <c r="S885" s="201">
        <v>0</v>
      </c>
      <c r="T885" s="202">
        <f>S885*H885</f>
        <v>0</v>
      </c>
      <c r="AR885" s="16" t="s">
        <v>263</v>
      </c>
      <c r="AT885" s="16" t="s">
        <v>175</v>
      </c>
      <c r="AU885" s="16" t="s">
        <v>82</v>
      </c>
      <c r="AY885" s="16" t="s">
        <v>173</v>
      </c>
      <c r="BE885" s="99">
        <f>IF(N885="základní",J885,0)</f>
        <v>0</v>
      </c>
      <c r="BF885" s="99">
        <f>IF(N885="snížená",J885,0)</f>
        <v>0</v>
      </c>
      <c r="BG885" s="99">
        <f>IF(N885="zákl. přenesená",J885,0)</f>
        <v>0</v>
      </c>
      <c r="BH885" s="99">
        <f>IF(N885="sníž. přenesená",J885,0)</f>
        <v>0</v>
      </c>
      <c r="BI885" s="99">
        <f>IF(N885="nulová",J885,0)</f>
        <v>0</v>
      </c>
      <c r="BJ885" s="16" t="s">
        <v>33</v>
      </c>
      <c r="BK885" s="99">
        <f>ROUND(I885*H885,2)</f>
        <v>0</v>
      </c>
      <c r="BL885" s="16" t="s">
        <v>263</v>
      </c>
      <c r="BM885" s="16" t="s">
        <v>1352</v>
      </c>
    </row>
    <row r="886" spans="2:65" s="1" customFormat="1" ht="16.5" customHeight="1">
      <c r="B886" s="34"/>
      <c r="C886" s="192" t="s">
        <v>1353</v>
      </c>
      <c r="D886" s="192" t="s">
        <v>175</v>
      </c>
      <c r="E886" s="193" t="s">
        <v>1354</v>
      </c>
      <c r="F886" s="194" t="s">
        <v>1355</v>
      </c>
      <c r="G886" s="195" t="s">
        <v>342</v>
      </c>
      <c r="H886" s="196">
        <v>6</v>
      </c>
      <c r="I886" s="197"/>
      <c r="J886" s="198">
        <f>ROUND(I886*H886,2)</f>
        <v>0</v>
      </c>
      <c r="K886" s="194" t="s">
        <v>1140</v>
      </c>
      <c r="L886" s="36"/>
      <c r="M886" s="199" t="s">
        <v>1</v>
      </c>
      <c r="N886" s="200" t="s">
        <v>44</v>
      </c>
      <c r="O886" s="60"/>
      <c r="P886" s="201">
        <f>O886*H886</f>
        <v>0</v>
      </c>
      <c r="Q886" s="201">
        <v>4E-05</v>
      </c>
      <c r="R886" s="201">
        <f>Q886*H886</f>
        <v>0.00024000000000000003</v>
      </c>
      <c r="S886" s="201">
        <v>0</v>
      </c>
      <c r="T886" s="202">
        <f>S886*H886</f>
        <v>0</v>
      </c>
      <c r="AR886" s="16" t="s">
        <v>263</v>
      </c>
      <c r="AT886" s="16" t="s">
        <v>175</v>
      </c>
      <c r="AU886" s="16" t="s">
        <v>82</v>
      </c>
      <c r="AY886" s="16" t="s">
        <v>173</v>
      </c>
      <c r="BE886" s="99">
        <f>IF(N886="základní",J886,0)</f>
        <v>0</v>
      </c>
      <c r="BF886" s="99">
        <f>IF(N886="snížená",J886,0)</f>
        <v>0</v>
      </c>
      <c r="BG886" s="99">
        <f>IF(N886="zákl. přenesená",J886,0)</f>
        <v>0</v>
      </c>
      <c r="BH886" s="99">
        <f>IF(N886="sníž. přenesená",J886,0)</f>
        <v>0</v>
      </c>
      <c r="BI886" s="99">
        <f>IF(N886="nulová",J886,0)</f>
        <v>0</v>
      </c>
      <c r="BJ886" s="16" t="s">
        <v>33</v>
      </c>
      <c r="BK886" s="99">
        <f>ROUND(I886*H886,2)</f>
        <v>0</v>
      </c>
      <c r="BL886" s="16" t="s">
        <v>263</v>
      </c>
      <c r="BM886" s="16" t="s">
        <v>1356</v>
      </c>
    </row>
    <row r="887" spans="2:51" s="12" customFormat="1" ht="11.25">
      <c r="B887" s="214"/>
      <c r="C887" s="215"/>
      <c r="D887" s="205" t="s">
        <v>182</v>
      </c>
      <c r="E887" s="216" t="s">
        <v>1</v>
      </c>
      <c r="F887" s="217" t="s">
        <v>1344</v>
      </c>
      <c r="G887" s="215"/>
      <c r="H887" s="218">
        <v>6</v>
      </c>
      <c r="I887" s="219"/>
      <c r="J887" s="215"/>
      <c r="K887" s="215"/>
      <c r="L887" s="220"/>
      <c r="M887" s="221"/>
      <c r="N887" s="222"/>
      <c r="O887" s="222"/>
      <c r="P887" s="222"/>
      <c r="Q887" s="222"/>
      <c r="R887" s="222"/>
      <c r="S887" s="222"/>
      <c r="T887" s="223"/>
      <c r="AT887" s="224" t="s">
        <v>182</v>
      </c>
      <c r="AU887" s="224" t="s">
        <v>82</v>
      </c>
      <c r="AV887" s="12" t="s">
        <v>82</v>
      </c>
      <c r="AW887" s="12" t="s">
        <v>32</v>
      </c>
      <c r="AX887" s="12" t="s">
        <v>33</v>
      </c>
      <c r="AY887" s="224" t="s">
        <v>173</v>
      </c>
    </row>
    <row r="888" spans="2:65" s="1" customFormat="1" ht="16.5" customHeight="1">
      <c r="B888" s="34"/>
      <c r="C888" s="192" t="s">
        <v>1357</v>
      </c>
      <c r="D888" s="192" t="s">
        <v>175</v>
      </c>
      <c r="E888" s="193" t="s">
        <v>1358</v>
      </c>
      <c r="F888" s="194" t="s">
        <v>1359</v>
      </c>
      <c r="G888" s="195" t="s">
        <v>342</v>
      </c>
      <c r="H888" s="196">
        <v>1</v>
      </c>
      <c r="I888" s="197"/>
      <c r="J888" s="198">
        <f>ROUND(I888*H888,2)</f>
        <v>0</v>
      </c>
      <c r="K888" s="194" t="s">
        <v>218</v>
      </c>
      <c r="L888" s="36"/>
      <c r="M888" s="199" t="s">
        <v>1</v>
      </c>
      <c r="N888" s="200" t="s">
        <v>44</v>
      </c>
      <c r="O888" s="60"/>
      <c r="P888" s="201">
        <f>O888*H888</f>
        <v>0</v>
      </c>
      <c r="Q888" s="201">
        <v>4E-05</v>
      </c>
      <c r="R888" s="201">
        <f>Q888*H888</f>
        <v>4E-05</v>
      </c>
      <c r="S888" s="201">
        <v>0</v>
      </c>
      <c r="T888" s="202">
        <f>S888*H888</f>
        <v>0</v>
      </c>
      <c r="AR888" s="16" t="s">
        <v>263</v>
      </c>
      <c r="AT888" s="16" t="s">
        <v>175</v>
      </c>
      <c r="AU888" s="16" t="s">
        <v>82</v>
      </c>
      <c r="AY888" s="16" t="s">
        <v>173</v>
      </c>
      <c r="BE888" s="99">
        <f>IF(N888="základní",J888,0)</f>
        <v>0</v>
      </c>
      <c r="BF888" s="99">
        <f>IF(N888="snížená",J888,0)</f>
        <v>0</v>
      </c>
      <c r="BG888" s="99">
        <f>IF(N888="zákl. přenesená",J888,0)</f>
        <v>0</v>
      </c>
      <c r="BH888" s="99">
        <f>IF(N888="sníž. přenesená",J888,0)</f>
        <v>0</v>
      </c>
      <c r="BI888" s="99">
        <f>IF(N888="nulová",J888,0)</f>
        <v>0</v>
      </c>
      <c r="BJ888" s="16" t="s">
        <v>33</v>
      </c>
      <c r="BK888" s="99">
        <f>ROUND(I888*H888,2)</f>
        <v>0</v>
      </c>
      <c r="BL888" s="16" t="s">
        <v>263</v>
      </c>
      <c r="BM888" s="16" t="s">
        <v>1360</v>
      </c>
    </row>
    <row r="889" spans="2:65" s="1" customFormat="1" ht="16.5" customHeight="1">
      <c r="B889" s="34"/>
      <c r="C889" s="192" t="s">
        <v>1361</v>
      </c>
      <c r="D889" s="192" t="s">
        <v>175</v>
      </c>
      <c r="E889" s="193" t="s">
        <v>1362</v>
      </c>
      <c r="F889" s="194" t="s">
        <v>1363</v>
      </c>
      <c r="G889" s="195" t="s">
        <v>342</v>
      </c>
      <c r="H889" s="196">
        <v>2</v>
      </c>
      <c r="I889" s="197"/>
      <c r="J889" s="198">
        <f>ROUND(I889*H889,2)</f>
        <v>0</v>
      </c>
      <c r="K889" s="194" t="s">
        <v>218</v>
      </c>
      <c r="L889" s="36"/>
      <c r="M889" s="199" t="s">
        <v>1</v>
      </c>
      <c r="N889" s="200" t="s">
        <v>44</v>
      </c>
      <c r="O889" s="60"/>
      <c r="P889" s="201">
        <f>O889*H889</f>
        <v>0</v>
      </c>
      <c r="Q889" s="201">
        <v>0.00031</v>
      </c>
      <c r="R889" s="201">
        <f>Q889*H889</f>
        <v>0.00062</v>
      </c>
      <c r="S889" s="201">
        <v>0</v>
      </c>
      <c r="T889" s="202">
        <f>S889*H889</f>
        <v>0</v>
      </c>
      <c r="AR889" s="16" t="s">
        <v>263</v>
      </c>
      <c r="AT889" s="16" t="s">
        <v>175</v>
      </c>
      <c r="AU889" s="16" t="s">
        <v>82</v>
      </c>
      <c r="AY889" s="16" t="s">
        <v>173</v>
      </c>
      <c r="BE889" s="99">
        <f>IF(N889="základní",J889,0)</f>
        <v>0</v>
      </c>
      <c r="BF889" s="99">
        <f>IF(N889="snížená",J889,0)</f>
        <v>0</v>
      </c>
      <c r="BG889" s="99">
        <f>IF(N889="zákl. přenesená",J889,0)</f>
        <v>0</v>
      </c>
      <c r="BH889" s="99">
        <f>IF(N889="sníž. přenesená",J889,0)</f>
        <v>0</v>
      </c>
      <c r="BI889" s="99">
        <f>IF(N889="nulová",J889,0)</f>
        <v>0</v>
      </c>
      <c r="BJ889" s="16" t="s">
        <v>33</v>
      </c>
      <c r="BK889" s="99">
        <f>ROUND(I889*H889,2)</f>
        <v>0</v>
      </c>
      <c r="BL889" s="16" t="s">
        <v>263</v>
      </c>
      <c r="BM889" s="16" t="s">
        <v>1364</v>
      </c>
    </row>
    <row r="890" spans="2:65" s="1" customFormat="1" ht="16.5" customHeight="1">
      <c r="B890" s="34"/>
      <c r="C890" s="192" t="s">
        <v>1365</v>
      </c>
      <c r="D890" s="192" t="s">
        <v>175</v>
      </c>
      <c r="E890" s="193" t="s">
        <v>1366</v>
      </c>
      <c r="F890" s="194" t="s">
        <v>1367</v>
      </c>
      <c r="G890" s="195" t="s">
        <v>1368</v>
      </c>
      <c r="H890" s="196">
        <v>1</v>
      </c>
      <c r="I890" s="197"/>
      <c r="J890" s="198">
        <f>ROUND(I890*H890,2)</f>
        <v>0</v>
      </c>
      <c r="K890" s="194" t="s">
        <v>1</v>
      </c>
      <c r="L890" s="36"/>
      <c r="M890" s="199" t="s">
        <v>1</v>
      </c>
      <c r="N890" s="200" t="s">
        <v>44</v>
      </c>
      <c r="O890" s="60"/>
      <c r="P890" s="201">
        <f>O890*H890</f>
        <v>0</v>
      </c>
      <c r="Q890" s="201">
        <v>0</v>
      </c>
      <c r="R890" s="201">
        <f>Q890*H890</f>
        <v>0</v>
      </c>
      <c r="S890" s="201">
        <v>0</v>
      </c>
      <c r="T890" s="202">
        <f>S890*H890</f>
        <v>0</v>
      </c>
      <c r="AR890" s="16" t="s">
        <v>263</v>
      </c>
      <c r="AT890" s="16" t="s">
        <v>175</v>
      </c>
      <c r="AU890" s="16" t="s">
        <v>82</v>
      </c>
      <c r="AY890" s="16" t="s">
        <v>173</v>
      </c>
      <c r="BE890" s="99">
        <f>IF(N890="základní",J890,0)</f>
        <v>0</v>
      </c>
      <c r="BF890" s="99">
        <f>IF(N890="snížená",J890,0)</f>
        <v>0</v>
      </c>
      <c r="BG890" s="99">
        <f>IF(N890="zákl. přenesená",J890,0)</f>
        <v>0</v>
      </c>
      <c r="BH890" s="99">
        <f>IF(N890="sníž. přenesená",J890,0)</f>
        <v>0</v>
      </c>
      <c r="BI890" s="99">
        <f>IF(N890="nulová",J890,0)</f>
        <v>0</v>
      </c>
      <c r="BJ890" s="16" t="s">
        <v>33</v>
      </c>
      <c r="BK890" s="99">
        <f>ROUND(I890*H890,2)</f>
        <v>0</v>
      </c>
      <c r="BL890" s="16" t="s">
        <v>263</v>
      </c>
      <c r="BM890" s="16" t="s">
        <v>1369</v>
      </c>
    </row>
    <row r="891" spans="2:65" s="1" customFormat="1" ht="16.5" customHeight="1">
      <c r="B891" s="34"/>
      <c r="C891" s="192" t="s">
        <v>1370</v>
      </c>
      <c r="D891" s="192" t="s">
        <v>175</v>
      </c>
      <c r="E891" s="193" t="s">
        <v>1371</v>
      </c>
      <c r="F891" s="194" t="s">
        <v>1372</v>
      </c>
      <c r="G891" s="195" t="s">
        <v>1368</v>
      </c>
      <c r="H891" s="196">
        <v>1</v>
      </c>
      <c r="I891" s="197"/>
      <c r="J891" s="198">
        <f>ROUND(I891*H891,2)</f>
        <v>0</v>
      </c>
      <c r="K891" s="194" t="s">
        <v>1</v>
      </c>
      <c r="L891" s="36"/>
      <c r="M891" s="199" t="s">
        <v>1</v>
      </c>
      <c r="N891" s="200" t="s">
        <v>44</v>
      </c>
      <c r="O891" s="60"/>
      <c r="P891" s="201">
        <f>O891*H891</f>
        <v>0</v>
      </c>
      <c r="Q891" s="201">
        <v>0</v>
      </c>
      <c r="R891" s="201">
        <f>Q891*H891</f>
        <v>0</v>
      </c>
      <c r="S891" s="201">
        <v>0</v>
      </c>
      <c r="T891" s="202">
        <f>S891*H891</f>
        <v>0</v>
      </c>
      <c r="AR891" s="16" t="s">
        <v>263</v>
      </c>
      <c r="AT891" s="16" t="s">
        <v>175</v>
      </c>
      <c r="AU891" s="16" t="s">
        <v>82</v>
      </c>
      <c r="AY891" s="16" t="s">
        <v>173</v>
      </c>
      <c r="BE891" s="99">
        <f>IF(N891="základní",J891,0)</f>
        <v>0</v>
      </c>
      <c r="BF891" s="99">
        <f>IF(N891="snížená",J891,0)</f>
        <v>0</v>
      </c>
      <c r="BG891" s="99">
        <f>IF(N891="zákl. přenesená",J891,0)</f>
        <v>0</v>
      </c>
      <c r="BH891" s="99">
        <f>IF(N891="sníž. přenesená",J891,0)</f>
        <v>0</v>
      </c>
      <c r="BI891" s="99">
        <f>IF(N891="nulová",J891,0)</f>
        <v>0</v>
      </c>
      <c r="BJ891" s="16" t="s">
        <v>33</v>
      </c>
      <c r="BK891" s="99">
        <f>ROUND(I891*H891,2)</f>
        <v>0</v>
      </c>
      <c r="BL891" s="16" t="s">
        <v>263</v>
      </c>
      <c r="BM891" s="16" t="s">
        <v>1373</v>
      </c>
    </row>
    <row r="892" spans="2:65" s="1" customFormat="1" ht="16.5" customHeight="1">
      <c r="B892" s="34"/>
      <c r="C892" s="192" t="s">
        <v>1374</v>
      </c>
      <c r="D892" s="192" t="s">
        <v>175</v>
      </c>
      <c r="E892" s="193" t="s">
        <v>1375</v>
      </c>
      <c r="F892" s="194" t="s">
        <v>1376</v>
      </c>
      <c r="G892" s="195" t="s">
        <v>1195</v>
      </c>
      <c r="H892" s="257"/>
      <c r="I892" s="197"/>
      <c r="J892" s="198">
        <f>ROUND(I892*H892,2)</f>
        <v>0</v>
      </c>
      <c r="K892" s="194" t="s">
        <v>218</v>
      </c>
      <c r="L892" s="36"/>
      <c r="M892" s="199" t="s">
        <v>1</v>
      </c>
      <c r="N892" s="200" t="s">
        <v>44</v>
      </c>
      <c r="O892" s="60"/>
      <c r="P892" s="201">
        <f>O892*H892</f>
        <v>0</v>
      </c>
      <c r="Q892" s="201">
        <v>0</v>
      </c>
      <c r="R892" s="201">
        <f>Q892*H892</f>
        <v>0</v>
      </c>
      <c r="S892" s="201">
        <v>0</v>
      </c>
      <c r="T892" s="202">
        <f>S892*H892</f>
        <v>0</v>
      </c>
      <c r="AR892" s="16" t="s">
        <v>263</v>
      </c>
      <c r="AT892" s="16" t="s">
        <v>175</v>
      </c>
      <c r="AU892" s="16" t="s">
        <v>82</v>
      </c>
      <c r="AY892" s="16" t="s">
        <v>173</v>
      </c>
      <c r="BE892" s="99">
        <f>IF(N892="základní",J892,0)</f>
        <v>0</v>
      </c>
      <c r="BF892" s="99">
        <f>IF(N892="snížená",J892,0)</f>
        <v>0</v>
      </c>
      <c r="BG892" s="99">
        <f>IF(N892="zákl. přenesená",J892,0)</f>
        <v>0</v>
      </c>
      <c r="BH892" s="99">
        <f>IF(N892="sníž. přenesená",J892,0)</f>
        <v>0</v>
      </c>
      <c r="BI892" s="99">
        <f>IF(N892="nulová",J892,0)</f>
        <v>0</v>
      </c>
      <c r="BJ892" s="16" t="s">
        <v>33</v>
      </c>
      <c r="BK892" s="99">
        <f>ROUND(I892*H892,2)</f>
        <v>0</v>
      </c>
      <c r="BL892" s="16" t="s">
        <v>263</v>
      </c>
      <c r="BM892" s="16" t="s">
        <v>1377</v>
      </c>
    </row>
    <row r="893" spans="2:63" s="10" customFormat="1" ht="22.9" customHeight="1">
      <c r="B893" s="176"/>
      <c r="C893" s="177"/>
      <c r="D893" s="178" t="s">
        <v>72</v>
      </c>
      <c r="E893" s="190" t="s">
        <v>1378</v>
      </c>
      <c r="F893" s="190" t="s">
        <v>1379</v>
      </c>
      <c r="G893" s="177"/>
      <c r="H893" s="177"/>
      <c r="I893" s="180"/>
      <c r="J893" s="191">
        <f>BK893</f>
        <v>0</v>
      </c>
      <c r="K893" s="177"/>
      <c r="L893" s="182"/>
      <c r="M893" s="183"/>
      <c r="N893" s="184"/>
      <c r="O893" s="184"/>
      <c r="P893" s="185">
        <f>P894</f>
        <v>0</v>
      </c>
      <c r="Q893" s="184"/>
      <c r="R893" s="185">
        <f>R894</f>
        <v>0</v>
      </c>
      <c r="S893" s="184"/>
      <c r="T893" s="186">
        <f>T894</f>
        <v>0</v>
      </c>
      <c r="AR893" s="187" t="s">
        <v>82</v>
      </c>
      <c r="AT893" s="188" t="s">
        <v>72</v>
      </c>
      <c r="AU893" s="188" t="s">
        <v>33</v>
      </c>
      <c r="AY893" s="187" t="s">
        <v>173</v>
      </c>
      <c r="BK893" s="189">
        <f>BK894</f>
        <v>0</v>
      </c>
    </row>
    <row r="894" spans="2:65" s="1" customFormat="1" ht="16.5" customHeight="1">
      <c r="B894" s="34"/>
      <c r="C894" s="192" t="s">
        <v>1380</v>
      </c>
      <c r="D894" s="192" t="s">
        <v>175</v>
      </c>
      <c r="E894" s="193" t="s">
        <v>1381</v>
      </c>
      <c r="F894" s="194" t="s">
        <v>1382</v>
      </c>
      <c r="G894" s="195" t="s">
        <v>342</v>
      </c>
      <c r="H894" s="196">
        <v>1</v>
      </c>
      <c r="I894" s="197"/>
      <c r="J894" s="198">
        <f>ROUND(I894*H894,2)</f>
        <v>0</v>
      </c>
      <c r="K894" s="194" t="s">
        <v>1</v>
      </c>
      <c r="L894" s="36"/>
      <c r="M894" s="199" t="s">
        <v>1</v>
      </c>
      <c r="N894" s="200" t="s">
        <v>44</v>
      </c>
      <c r="O894" s="60"/>
      <c r="P894" s="201">
        <f>O894*H894</f>
        <v>0</v>
      </c>
      <c r="Q894" s="201">
        <v>0</v>
      </c>
      <c r="R894" s="201">
        <f>Q894*H894</f>
        <v>0</v>
      </c>
      <c r="S894" s="201">
        <v>0</v>
      </c>
      <c r="T894" s="202">
        <f>S894*H894</f>
        <v>0</v>
      </c>
      <c r="AR894" s="16" t="s">
        <v>263</v>
      </c>
      <c r="AT894" s="16" t="s">
        <v>175</v>
      </c>
      <c r="AU894" s="16" t="s">
        <v>82</v>
      </c>
      <c r="AY894" s="16" t="s">
        <v>173</v>
      </c>
      <c r="BE894" s="99">
        <f>IF(N894="základní",J894,0)</f>
        <v>0</v>
      </c>
      <c r="BF894" s="99">
        <f>IF(N894="snížená",J894,0)</f>
        <v>0</v>
      </c>
      <c r="BG894" s="99">
        <f>IF(N894="zákl. přenesená",J894,0)</f>
        <v>0</v>
      </c>
      <c r="BH894" s="99">
        <f>IF(N894="sníž. přenesená",J894,0)</f>
        <v>0</v>
      </c>
      <c r="BI894" s="99">
        <f>IF(N894="nulová",J894,0)</f>
        <v>0</v>
      </c>
      <c r="BJ894" s="16" t="s">
        <v>33</v>
      </c>
      <c r="BK894" s="99">
        <f>ROUND(I894*H894,2)</f>
        <v>0</v>
      </c>
      <c r="BL894" s="16" t="s">
        <v>263</v>
      </c>
      <c r="BM894" s="16" t="s">
        <v>1383</v>
      </c>
    </row>
    <row r="895" spans="2:63" s="10" customFormat="1" ht="22.9" customHeight="1">
      <c r="B895" s="176"/>
      <c r="C895" s="177"/>
      <c r="D895" s="178" t="s">
        <v>72</v>
      </c>
      <c r="E895" s="190" t="s">
        <v>1384</v>
      </c>
      <c r="F895" s="190" t="s">
        <v>1385</v>
      </c>
      <c r="G895" s="177"/>
      <c r="H895" s="177"/>
      <c r="I895" s="180"/>
      <c r="J895" s="191">
        <f>BK895</f>
        <v>0</v>
      </c>
      <c r="K895" s="177"/>
      <c r="L895" s="182"/>
      <c r="M895" s="183"/>
      <c r="N895" s="184"/>
      <c r="O895" s="184"/>
      <c r="P895" s="185">
        <f>SUM(P896:P901)</f>
        <v>0</v>
      </c>
      <c r="Q895" s="184"/>
      <c r="R895" s="185">
        <f>SUM(R896:R901)</f>
        <v>0.02412</v>
      </c>
      <c r="S895" s="184"/>
      <c r="T895" s="186">
        <f>SUM(T896:T901)</f>
        <v>0.016</v>
      </c>
      <c r="AR895" s="187" t="s">
        <v>82</v>
      </c>
      <c r="AT895" s="188" t="s">
        <v>72</v>
      </c>
      <c r="AU895" s="188" t="s">
        <v>33</v>
      </c>
      <c r="AY895" s="187" t="s">
        <v>173</v>
      </c>
      <c r="BK895" s="189">
        <f>SUM(BK896:BK901)</f>
        <v>0</v>
      </c>
    </row>
    <row r="896" spans="2:65" s="1" customFormat="1" ht="16.5" customHeight="1">
      <c r="B896" s="34"/>
      <c r="C896" s="192" t="s">
        <v>1386</v>
      </c>
      <c r="D896" s="192" t="s">
        <v>175</v>
      </c>
      <c r="E896" s="193" t="s">
        <v>1387</v>
      </c>
      <c r="F896" s="194" t="s">
        <v>1388</v>
      </c>
      <c r="G896" s="195" t="s">
        <v>270</v>
      </c>
      <c r="H896" s="196">
        <v>16</v>
      </c>
      <c r="I896" s="197"/>
      <c r="J896" s="198">
        <f aca="true" t="shared" si="65" ref="J896:J901">ROUND(I896*H896,2)</f>
        <v>0</v>
      </c>
      <c r="K896" s="194" t="s">
        <v>218</v>
      </c>
      <c r="L896" s="36"/>
      <c r="M896" s="199" t="s">
        <v>1</v>
      </c>
      <c r="N896" s="200" t="s">
        <v>44</v>
      </c>
      <c r="O896" s="60"/>
      <c r="P896" s="201">
        <f aca="true" t="shared" si="66" ref="P896:P901">O896*H896</f>
        <v>0</v>
      </c>
      <c r="Q896" s="201">
        <v>2E-05</v>
      </c>
      <c r="R896" s="201">
        <f aca="true" t="shared" si="67" ref="R896:R901">Q896*H896</f>
        <v>0.00032</v>
      </c>
      <c r="S896" s="201">
        <v>0.001</v>
      </c>
      <c r="T896" s="202">
        <f aca="true" t="shared" si="68" ref="T896:T901">S896*H896</f>
        <v>0.016</v>
      </c>
      <c r="AR896" s="16" t="s">
        <v>263</v>
      </c>
      <c r="AT896" s="16" t="s">
        <v>175</v>
      </c>
      <c r="AU896" s="16" t="s">
        <v>82</v>
      </c>
      <c r="AY896" s="16" t="s">
        <v>173</v>
      </c>
      <c r="BE896" s="99">
        <f aca="true" t="shared" si="69" ref="BE896:BE901">IF(N896="základní",J896,0)</f>
        <v>0</v>
      </c>
      <c r="BF896" s="99">
        <f aca="true" t="shared" si="70" ref="BF896:BF901">IF(N896="snížená",J896,0)</f>
        <v>0</v>
      </c>
      <c r="BG896" s="99">
        <f aca="true" t="shared" si="71" ref="BG896:BG901">IF(N896="zákl. přenesená",J896,0)</f>
        <v>0</v>
      </c>
      <c r="BH896" s="99">
        <f aca="true" t="shared" si="72" ref="BH896:BH901">IF(N896="sníž. přenesená",J896,0)</f>
        <v>0</v>
      </c>
      <c r="BI896" s="99">
        <f aca="true" t="shared" si="73" ref="BI896:BI901">IF(N896="nulová",J896,0)</f>
        <v>0</v>
      </c>
      <c r="BJ896" s="16" t="s">
        <v>33</v>
      </c>
      <c r="BK896" s="99">
        <f aca="true" t="shared" si="74" ref="BK896:BK901">ROUND(I896*H896,2)</f>
        <v>0</v>
      </c>
      <c r="BL896" s="16" t="s">
        <v>263</v>
      </c>
      <c r="BM896" s="16" t="s">
        <v>1389</v>
      </c>
    </row>
    <row r="897" spans="2:65" s="1" customFormat="1" ht="16.5" customHeight="1">
      <c r="B897" s="34"/>
      <c r="C897" s="192" t="s">
        <v>1390</v>
      </c>
      <c r="D897" s="192" t="s">
        <v>175</v>
      </c>
      <c r="E897" s="193" t="s">
        <v>1391</v>
      </c>
      <c r="F897" s="194" t="s">
        <v>1392</v>
      </c>
      <c r="G897" s="195" t="s">
        <v>270</v>
      </c>
      <c r="H897" s="196">
        <v>34</v>
      </c>
      <c r="I897" s="197"/>
      <c r="J897" s="198">
        <f t="shared" si="65"/>
        <v>0</v>
      </c>
      <c r="K897" s="194" t="s">
        <v>218</v>
      </c>
      <c r="L897" s="36"/>
      <c r="M897" s="199" t="s">
        <v>1</v>
      </c>
      <c r="N897" s="200" t="s">
        <v>44</v>
      </c>
      <c r="O897" s="60"/>
      <c r="P897" s="201">
        <f t="shared" si="66"/>
        <v>0</v>
      </c>
      <c r="Q897" s="201">
        <v>0.0006</v>
      </c>
      <c r="R897" s="201">
        <f t="shared" si="67"/>
        <v>0.020399999999999998</v>
      </c>
      <c r="S897" s="201">
        <v>0</v>
      </c>
      <c r="T897" s="202">
        <f t="shared" si="68"/>
        <v>0</v>
      </c>
      <c r="AR897" s="16" t="s">
        <v>263</v>
      </c>
      <c r="AT897" s="16" t="s">
        <v>175</v>
      </c>
      <c r="AU897" s="16" t="s">
        <v>82</v>
      </c>
      <c r="AY897" s="16" t="s">
        <v>173</v>
      </c>
      <c r="BE897" s="99">
        <f t="shared" si="69"/>
        <v>0</v>
      </c>
      <c r="BF897" s="99">
        <f t="shared" si="70"/>
        <v>0</v>
      </c>
      <c r="BG897" s="99">
        <f t="shared" si="71"/>
        <v>0</v>
      </c>
      <c r="BH897" s="99">
        <f t="shared" si="72"/>
        <v>0</v>
      </c>
      <c r="BI897" s="99">
        <f t="shared" si="73"/>
        <v>0</v>
      </c>
      <c r="BJ897" s="16" t="s">
        <v>33</v>
      </c>
      <c r="BK897" s="99">
        <f t="shared" si="74"/>
        <v>0</v>
      </c>
      <c r="BL897" s="16" t="s">
        <v>263</v>
      </c>
      <c r="BM897" s="16" t="s">
        <v>1393</v>
      </c>
    </row>
    <row r="898" spans="2:65" s="1" customFormat="1" ht="16.5" customHeight="1">
      <c r="B898" s="34"/>
      <c r="C898" s="192" t="s">
        <v>1394</v>
      </c>
      <c r="D898" s="192" t="s">
        <v>175</v>
      </c>
      <c r="E898" s="193" t="s">
        <v>1395</v>
      </c>
      <c r="F898" s="194" t="s">
        <v>1396</v>
      </c>
      <c r="G898" s="195" t="s">
        <v>342</v>
      </c>
      <c r="H898" s="196">
        <v>4</v>
      </c>
      <c r="I898" s="197"/>
      <c r="J898" s="198">
        <f t="shared" si="65"/>
        <v>0</v>
      </c>
      <c r="K898" s="194" t="s">
        <v>1</v>
      </c>
      <c r="L898" s="36"/>
      <c r="M898" s="199" t="s">
        <v>1</v>
      </c>
      <c r="N898" s="200" t="s">
        <v>44</v>
      </c>
      <c r="O898" s="60"/>
      <c r="P898" s="201">
        <f t="shared" si="66"/>
        <v>0</v>
      </c>
      <c r="Q898" s="201">
        <v>0.00085</v>
      </c>
      <c r="R898" s="201">
        <f t="shared" si="67"/>
        <v>0.0034</v>
      </c>
      <c r="S898" s="201">
        <v>0</v>
      </c>
      <c r="T898" s="202">
        <f t="shared" si="68"/>
        <v>0</v>
      </c>
      <c r="AR898" s="16" t="s">
        <v>263</v>
      </c>
      <c r="AT898" s="16" t="s">
        <v>175</v>
      </c>
      <c r="AU898" s="16" t="s">
        <v>82</v>
      </c>
      <c r="AY898" s="16" t="s">
        <v>173</v>
      </c>
      <c r="BE898" s="99">
        <f t="shared" si="69"/>
        <v>0</v>
      </c>
      <c r="BF898" s="99">
        <f t="shared" si="70"/>
        <v>0</v>
      </c>
      <c r="BG898" s="99">
        <f t="shared" si="71"/>
        <v>0</v>
      </c>
      <c r="BH898" s="99">
        <f t="shared" si="72"/>
        <v>0</v>
      </c>
      <c r="BI898" s="99">
        <f t="shared" si="73"/>
        <v>0</v>
      </c>
      <c r="BJ898" s="16" t="s">
        <v>33</v>
      </c>
      <c r="BK898" s="99">
        <f t="shared" si="74"/>
        <v>0</v>
      </c>
      <c r="BL898" s="16" t="s">
        <v>263</v>
      </c>
      <c r="BM898" s="16" t="s">
        <v>1397</v>
      </c>
    </row>
    <row r="899" spans="2:65" s="1" customFormat="1" ht="16.5" customHeight="1">
      <c r="B899" s="34"/>
      <c r="C899" s="192" t="s">
        <v>1398</v>
      </c>
      <c r="D899" s="192" t="s">
        <v>175</v>
      </c>
      <c r="E899" s="193" t="s">
        <v>1399</v>
      </c>
      <c r="F899" s="194" t="s">
        <v>1400</v>
      </c>
      <c r="G899" s="195" t="s">
        <v>270</v>
      </c>
      <c r="H899" s="196">
        <v>34</v>
      </c>
      <c r="I899" s="197"/>
      <c r="J899" s="198">
        <f t="shared" si="65"/>
        <v>0</v>
      </c>
      <c r="K899" s="194" t="s">
        <v>1</v>
      </c>
      <c r="L899" s="36"/>
      <c r="M899" s="199" t="s">
        <v>1</v>
      </c>
      <c r="N899" s="200" t="s">
        <v>44</v>
      </c>
      <c r="O899" s="60"/>
      <c r="P899" s="201">
        <f t="shared" si="66"/>
        <v>0</v>
      </c>
      <c r="Q899" s="201">
        <v>0</v>
      </c>
      <c r="R899" s="201">
        <f t="shared" si="67"/>
        <v>0</v>
      </c>
      <c r="S899" s="201">
        <v>0</v>
      </c>
      <c r="T899" s="202">
        <f t="shared" si="68"/>
        <v>0</v>
      </c>
      <c r="AR899" s="16" t="s">
        <v>263</v>
      </c>
      <c r="AT899" s="16" t="s">
        <v>175</v>
      </c>
      <c r="AU899" s="16" t="s">
        <v>82</v>
      </c>
      <c r="AY899" s="16" t="s">
        <v>173</v>
      </c>
      <c r="BE899" s="99">
        <f t="shared" si="69"/>
        <v>0</v>
      </c>
      <c r="BF899" s="99">
        <f t="shared" si="70"/>
        <v>0</v>
      </c>
      <c r="BG899" s="99">
        <f t="shared" si="71"/>
        <v>0</v>
      </c>
      <c r="BH899" s="99">
        <f t="shared" si="72"/>
        <v>0</v>
      </c>
      <c r="BI899" s="99">
        <f t="shared" si="73"/>
        <v>0</v>
      </c>
      <c r="BJ899" s="16" t="s">
        <v>33</v>
      </c>
      <c r="BK899" s="99">
        <f t="shared" si="74"/>
        <v>0</v>
      </c>
      <c r="BL899" s="16" t="s">
        <v>263</v>
      </c>
      <c r="BM899" s="16" t="s">
        <v>1401</v>
      </c>
    </row>
    <row r="900" spans="2:65" s="1" customFormat="1" ht="16.5" customHeight="1">
      <c r="B900" s="34"/>
      <c r="C900" s="192" t="s">
        <v>1402</v>
      </c>
      <c r="D900" s="192" t="s">
        <v>175</v>
      </c>
      <c r="E900" s="193" t="s">
        <v>1403</v>
      </c>
      <c r="F900" s="194" t="s">
        <v>1404</v>
      </c>
      <c r="G900" s="195" t="s">
        <v>1195</v>
      </c>
      <c r="H900" s="257"/>
      <c r="I900" s="197"/>
      <c r="J900" s="198">
        <f t="shared" si="65"/>
        <v>0</v>
      </c>
      <c r="K900" s="194" t="s">
        <v>218</v>
      </c>
      <c r="L900" s="36"/>
      <c r="M900" s="199" t="s">
        <v>1</v>
      </c>
      <c r="N900" s="200" t="s">
        <v>44</v>
      </c>
      <c r="O900" s="60"/>
      <c r="P900" s="201">
        <f t="shared" si="66"/>
        <v>0</v>
      </c>
      <c r="Q900" s="201">
        <v>0</v>
      </c>
      <c r="R900" s="201">
        <f t="shared" si="67"/>
        <v>0</v>
      </c>
      <c r="S900" s="201">
        <v>0</v>
      </c>
      <c r="T900" s="202">
        <f t="shared" si="68"/>
        <v>0</v>
      </c>
      <c r="AR900" s="16" t="s">
        <v>263</v>
      </c>
      <c r="AT900" s="16" t="s">
        <v>175</v>
      </c>
      <c r="AU900" s="16" t="s">
        <v>82</v>
      </c>
      <c r="AY900" s="16" t="s">
        <v>173</v>
      </c>
      <c r="BE900" s="99">
        <f t="shared" si="69"/>
        <v>0</v>
      </c>
      <c r="BF900" s="99">
        <f t="shared" si="70"/>
        <v>0</v>
      </c>
      <c r="BG900" s="99">
        <f t="shared" si="71"/>
        <v>0</v>
      </c>
      <c r="BH900" s="99">
        <f t="shared" si="72"/>
        <v>0</v>
      </c>
      <c r="BI900" s="99">
        <f t="shared" si="73"/>
        <v>0</v>
      </c>
      <c r="BJ900" s="16" t="s">
        <v>33</v>
      </c>
      <c r="BK900" s="99">
        <f t="shared" si="74"/>
        <v>0</v>
      </c>
      <c r="BL900" s="16" t="s">
        <v>263</v>
      </c>
      <c r="BM900" s="16" t="s">
        <v>1405</v>
      </c>
    </row>
    <row r="901" spans="2:65" s="1" customFormat="1" ht="16.5" customHeight="1">
      <c r="B901" s="34"/>
      <c r="C901" s="192" t="s">
        <v>1406</v>
      </c>
      <c r="D901" s="192" t="s">
        <v>175</v>
      </c>
      <c r="E901" s="193" t="s">
        <v>1407</v>
      </c>
      <c r="F901" s="194" t="s">
        <v>1408</v>
      </c>
      <c r="G901" s="195" t="s">
        <v>342</v>
      </c>
      <c r="H901" s="196">
        <v>1</v>
      </c>
      <c r="I901" s="197"/>
      <c r="J901" s="198">
        <f t="shared" si="65"/>
        <v>0</v>
      </c>
      <c r="K901" s="194" t="s">
        <v>1</v>
      </c>
      <c r="L901" s="36"/>
      <c r="M901" s="199" t="s">
        <v>1</v>
      </c>
      <c r="N901" s="200" t="s">
        <v>44</v>
      </c>
      <c r="O901" s="60"/>
      <c r="P901" s="201">
        <f t="shared" si="66"/>
        <v>0</v>
      </c>
      <c r="Q901" s="201">
        <v>0</v>
      </c>
      <c r="R901" s="201">
        <f t="shared" si="67"/>
        <v>0</v>
      </c>
      <c r="S901" s="201">
        <v>0</v>
      </c>
      <c r="T901" s="202">
        <f t="shared" si="68"/>
        <v>0</v>
      </c>
      <c r="AR901" s="16" t="s">
        <v>263</v>
      </c>
      <c r="AT901" s="16" t="s">
        <v>175</v>
      </c>
      <c r="AU901" s="16" t="s">
        <v>82</v>
      </c>
      <c r="AY901" s="16" t="s">
        <v>173</v>
      </c>
      <c r="BE901" s="99">
        <f t="shared" si="69"/>
        <v>0</v>
      </c>
      <c r="BF901" s="99">
        <f t="shared" si="70"/>
        <v>0</v>
      </c>
      <c r="BG901" s="99">
        <f t="shared" si="71"/>
        <v>0</v>
      </c>
      <c r="BH901" s="99">
        <f t="shared" si="72"/>
        <v>0</v>
      </c>
      <c r="BI901" s="99">
        <f t="shared" si="73"/>
        <v>0</v>
      </c>
      <c r="BJ901" s="16" t="s">
        <v>33</v>
      </c>
      <c r="BK901" s="99">
        <f t="shared" si="74"/>
        <v>0</v>
      </c>
      <c r="BL901" s="16" t="s">
        <v>263</v>
      </c>
      <c r="BM901" s="16" t="s">
        <v>1409</v>
      </c>
    </row>
    <row r="902" spans="2:63" s="10" customFormat="1" ht="22.9" customHeight="1">
      <c r="B902" s="176"/>
      <c r="C902" s="177"/>
      <c r="D902" s="178" t="s">
        <v>72</v>
      </c>
      <c r="E902" s="190" t="s">
        <v>1410</v>
      </c>
      <c r="F902" s="190" t="s">
        <v>1411</v>
      </c>
      <c r="G902" s="177"/>
      <c r="H902" s="177"/>
      <c r="I902" s="180"/>
      <c r="J902" s="191">
        <f>BK902</f>
        <v>0</v>
      </c>
      <c r="K902" s="177"/>
      <c r="L902" s="182"/>
      <c r="M902" s="183"/>
      <c r="N902" s="184"/>
      <c r="O902" s="184"/>
      <c r="P902" s="185">
        <f>SUM(P903:P907)</f>
        <v>0</v>
      </c>
      <c r="Q902" s="184"/>
      <c r="R902" s="185">
        <f>SUM(R903:R907)</f>
        <v>0.01752</v>
      </c>
      <c r="S902" s="184"/>
      <c r="T902" s="186">
        <f>SUM(T903:T907)</f>
        <v>0</v>
      </c>
      <c r="AR902" s="187" t="s">
        <v>82</v>
      </c>
      <c r="AT902" s="188" t="s">
        <v>72</v>
      </c>
      <c r="AU902" s="188" t="s">
        <v>33</v>
      </c>
      <c r="AY902" s="187" t="s">
        <v>173</v>
      </c>
      <c r="BK902" s="189">
        <f>SUM(BK903:BK907)</f>
        <v>0</v>
      </c>
    </row>
    <row r="903" spans="2:65" s="1" customFormat="1" ht="16.5" customHeight="1">
      <c r="B903" s="34"/>
      <c r="C903" s="192" t="s">
        <v>1412</v>
      </c>
      <c r="D903" s="192" t="s">
        <v>175</v>
      </c>
      <c r="E903" s="193" t="s">
        <v>1413</v>
      </c>
      <c r="F903" s="194" t="s">
        <v>1414</v>
      </c>
      <c r="G903" s="195" t="s">
        <v>775</v>
      </c>
      <c r="H903" s="196">
        <v>6</v>
      </c>
      <c r="I903" s="197"/>
      <c r="J903" s="198">
        <f>ROUND(I903*H903,2)</f>
        <v>0</v>
      </c>
      <c r="K903" s="194" t="s">
        <v>1</v>
      </c>
      <c r="L903" s="36"/>
      <c r="M903" s="199" t="s">
        <v>1</v>
      </c>
      <c r="N903" s="200" t="s">
        <v>44</v>
      </c>
      <c r="O903" s="60"/>
      <c r="P903" s="201">
        <f>O903*H903</f>
        <v>0</v>
      </c>
      <c r="Q903" s="201">
        <v>0.00167</v>
      </c>
      <c r="R903" s="201">
        <f>Q903*H903</f>
        <v>0.010020000000000001</v>
      </c>
      <c r="S903" s="201">
        <v>0</v>
      </c>
      <c r="T903" s="202">
        <f>S903*H903</f>
        <v>0</v>
      </c>
      <c r="AR903" s="16" t="s">
        <v>263</v>
      </c>
      <c r="AT903" s="16" t="s">
        <v>175</v>
      </c>
      <c r="AU903" s="16" t="s">
        <v>82</v>
      </c>
      <c r="AY903" s="16" t="s">
        <v>173</v>
      </c>
      <c r="BE903" s="99">
        <f>IF(N903="základní",J903,0)</f>
        <v>0</v>
      </c>
      <c r="BF903" s="99">
        <f>IF(N903="snížená",J903,0)</f>
        <v>0</v>
      </c>
      <c r="BG903" s="99">
        <f>IF(N903="zákl. přenesená",J903,0)</f>
        <v>0</v>
      </c>
      <c r="BH903" s="99">
        <f>IF(N903="sníž. přenesená",J903,0)</f>
        <v>0</v>
      </c>
      <c r="BI903" s="99">
        <f>IF(N903="nulová",J903,0)</f>
        <v>0</v>
      </c>
      <c r="BJ903" s="16" t="s">
        <v>33</v>
      </c>
      <c r="BK903" s="99">
        <f>ROUND(I903*H903,2)</f>
        <v>0</v>
      </c>
      <c r="BL903" s="16" t="s">
        <v>263</v>
      </c>
      <c r="BM903" s="16" t="s">
        <v>1415</v>
      </c>
    </row>
    <row r="904" spans="2:65" s="1" customFormat="1" ht="16.5" customHeight="1">
      <c r="B904" s="34"/>
      <c r="C904" s="236" t="s">
        <v>1416</v>
      </c>
      <c r="D904" s="236" t="s">
        <v>229</v>
      </c>
      <c r="E904" s="237" t="s">
        <v>1417</v>
      </c>
      <c r="F904" s="238" t="s">
        <v>1418</v>
      </c>
      <c r="G904" s="239" t="s">
        <v>342</v>
      </c>
      <c r="H904" s="240">
        <v>3</v>
      </c>
      <c r="I904" s="241"/>
      <c r="J904" s="242">
        <f>ROUND(I904*H904,2)</f>
        <v>0</v>
      </c>
      <c r="K904" s="238" t="s">
        <v>1</v>
      </c>
      <c r="L904" s="243"/>
      <c r="M904" s="244" t="s">
        <v>1</v>
      </c>
      <c r="N904" s="245" t="s">
        <v>44</v>
      </c>
      <c r="O904" s="60"/>
      <c r="P904" s="201">
        <f>O904*H904</f>
        <v>0</v>
      </c>
      <c r="Q904" s="201">
        <v>0.0025</v>
      </c>
      <c r="R904" s="201">
        <f>Q904*H904</f>
        <v>0.0075</v>
      </c>
      <c r="S904" s="201">
        <v>0</v>
      </c>
      <c r="T904" s="202">
        <f>S904*H904</f>
        <v>0</v>
      </c>
      <c r="AR904" s="16" t="s">
        <v>344</v>
      </c>
      <c r="AT904" s="16" t="s">
        <v>229</v>
      </c>
      <c r="AU904" s="16" t="s">
        <v>82</v>
      </c>
      <c r="AY904" s="16" t="s">
        <v>173</v>
      </c>
      <c r="BE904" s="99">
        <f>IF(N904="základní",J904,0)</f>
        <v>0</v>
      </c>
      <c r="BF904" s="99">
        <f>IF(N904="snížená",J904,0)</f>
        <v>0</v>
      </c>
      <c r="BG904" s="99">
        <f>IF(N904="zákl. přenesená",J904,0)</f>
        <v>0</v>
      </c>
      <c r="BH904" s="99">
        <f>IF(N904="sníž. přenesená",J904,0)</f>
        <v>0</v>
      </c>
      <c r="BI904" s="99">
        <f>IF(N904="nulová",J904,0)</f>
        <v>0</v>
      </c>
      <c r="BJ904" s="16" t="s">
        <v>33</v>
      </c>
      <c r="BK904" s="99">
        <f>ROUND(I904*H904,2)</f>
        <v>0</v>
      </c>
      <c r="BL904" s="16" t="s">
        <v>263</v>
      </c>
      <c r="BM904" s="16" t="s">
        <v>1419</v>
      </c>
    </row>
    <row r="905" spans="2:65" s="1" customFormat="1" ht="16.5" customHeight="1">
      <c r="B905" s="34"/>
      <c r="C905" s="192" t="s">
        <v>1420</v>
      </c>
      <c r="D905" s="192" t="s">
        <v>175</v>
      </c>
      <c r="E905" s="193" t="s">
        <v>1421</v>
      </c>
      <c r="F905" s="194" t="s">
        <v>1422</v>
      </c>
      <c r="G905" s="195" t="s">
        <v>342</v>
      </c>
      <c r="H905" s="196">
        <v>3</v>
      </c>
      <c r="I905" s="197"/>
      <c r="J905" s="198">
        <f>ROUND(I905*H905,2)</f>
        <v>0</v>
      </c>
      <c r="K905" s="194" t="s">
        <v>1</v>
      </c>
      <c r="L905" s="36"/>
      <c r="M905" s="199" t="s">
        <v>1</v>
      </c>
      <c r="N905" s="200" t="s">
        <v>44</v>
      </c>
      <c r="O905" s="60"/>
      <c r="P905" s="201">
        <f>O905*H905</f>
        <v>0</v>
      </c>
      <c r="Q905" s="201">
        <v>0</v>
      </c>
      <c r="R905" s="201">
        <f>Q905*H905</f>
        <v>0</v>
      </c>
      <c r="S905" s="201">
        <v>0</v>
      </c>
      <c r="T905" s="202">
        <f>S905*H905</f>
        <v>0</v>
      </c>
      <c r="AR905" s="16" t="s">
        <v>263</v>
      </c>
      <c r="AT905" s="16" t="s">
        <v>175</v>
      </c>
      <c r="AU905" s="16" t="s">
        <v>82</v>
      </c>
      <c r="AY905" s="16" t="s">
        <v>173</v>
      </c>
      <c r="BE905" s="99">
        <f>IF(N905="základní",J905,0)</f>
        <v>0</v>
      </c>
      <c r="BF905" s="99">
        <f>IF(N905="snížená",J905,0)</f>
        <v>0</v>
      </c>
      <c r="BG905" s="99">
        <f>IF(N905="zákl. přenesená",J905,0)</f>
        <v>0</v>
      </c>
      <c r="BH905" s="99">
        <f>IF(N905="sníž. přenesená",J905,0)</f>
        <v>0</v>
      </c>
      <c r="BI905" s="99">
        <f>IF(N905="nulová",J905,0)</f>
        <v>0</v>
      </c>
      <c r="BJ905" s="16" t="s">
        <v>33</v>
      </c>
      <c r="BK905" s="99">
        <f>ROUND(I905*H905,2)</f>
        <v>0</v>
      </c>
      <c r="BL905" s="16" t="s">
        <v>263</v>
      </c>
      <c r="BM905" s="16" t="s">
        <v>1423</v>
      </c>
    </row>
    <row r="906" spans="2:65" s="1" customFormat="1" ht="16.5" customHeight="1">
      <c r="B906" s="34"/>
      <c r="C906" s="192" t="s">
        <v>1424</v>
      </c>
      <c r="D906" s="192" t="s">
        <v>175</v>
      </c>
      <c r="E906" s="193" t="s">
        <v>1425</v>
      </c>
      <c r="F906" s="194" t="s">
        <v>1426</v>
      </c>
      <c r="G906" s="195" t="s">
        <v>1195</v>
      </c>
      <c r="H906" s="257"/>
      <c r="I906" s="197"/>
      <c r="J906" s="198">
        <f>ROUND(I906*H906,2)</f>
        <v>0</v>
      </c>
      <c r="K906" s="194" t="s">
        <v>218</v>
      </c>
      <c r="L906" s="36"/>
      <c r="M906" s="199" t="s">
        <v>1</v>
      </c>
      <c r="N906" s="200" t="s">
        <v>44</v>
      </c>
      <c r="O906" s="60"/>
      <c r="P906" s="201">
        <f>O906*H906</f>
        <v>0</v>
      </c>
      <c r="Q906" s="201">
        <v>0</v>
      </c>
      <c r="R906" s="201">
        <f>Q906*H906</f>
        <v>0</v>
      </c>
      <c r="S906" s="201">
        <v>0</v>
      </c>
      <c r="T906" s="202">
        <f>S906*H906</f>
        <v>0</v>
      </c>
      <c r="AR906" s="16" t="s">
        <v>263</v>
      </c>
      <c r="AT906" s="16" t="s">
        <v>175</v>
      </c>
      <c r="AU906" s="16" t="s">
        <v>82</v>
      </c>
      <c r="AY906" s="16" t="s">
        <v>173</v>
      </c>
      <c r="BE906" s="99">
        <f>IF(N906="základní",J906,0)</f>
        <v>0</v>
      </c>
      <c r="BF906" s="99">
        <f>IF(N906="snížená",J906,0)</f>
        <v>0</v>
      </c>
      <c r="BG906" s="99">
        <f>IF(N906="zákl. přenesená",J906,0)</f>
        <v>0</v>
      </c>
      <c r="BH906" s="99">
        <f>IF(N906="sníž. přenesená",J906,0)</f>
        <v>0</v>
      </c>
      <c r="BI906" s="99">
        <f>IF(N906="nulová",J906,0)</f>
        <v>0</v>
      </c>
      <c r="BJ906" s="16" t="s">
        <v>33</v>
      </c>
      <c r="BK906" s="99">
        <f>ROUND(I906*H906,2)</f>
        <v>0</v>
      </c>
      <c r="BL906" s="16" t="s">
        <v>263</v>
      </c>
      <c r="BM906" s="16" t="s">
        <v>1427</v>
      </c>
    </row>
    <row r="907" spans="2:65" s="1" customFormat="1" ht="16.5" customHeight="1">
      <c r="B907" s="34"/>
      <c r="C907" s="192" t="s">
        <v>1428</v>
      </c>
      <c r="D907" s="192" t="s">
        <v>175</v>
      </c>
      <c r="E907" s="193" t="s">
        <v>1429</v>
      </c>
      <c r="F907" s="194" t="s">
        <v>1408</v>
      </c>
      <c r="G907" s="195" t="s">
        <v>342</v>
      </c>
      <c r="H907" s="196">
        <v>1</v>
      </c>
      <c r="I907" s="197"/>
      <c r="J907" s="198">
        <f>ROUND(I907*H907,2)</f>
        <v>0</v>
      </c>
      <c r="K907" s="194" t="s">
        <v>1</v>
      </c>
      <c r="L907" s="36"/>
      <c r="M907" s="199" t="s">
        <v>1</v>
      </c>
      <c r="N907" s="200" t="s">
        <v>44</v>
      </c>
      <c r="O907" s="60"/>
      <c r="P907" s="201">
        <f>O907*H907</f>
        <v>0</v>
      </c>
      <c r="Q907" s="201">
        <v>0</v>
      </c>
      <c r="R907" s="201">
        <f>Q907*H907</f>
        <v>0</v>
      </c>
      <c r="S907" s="201">
        <v>0</v>
      </c>
      <c r="T907" s="202">
        <f>S907*H907</f>
        <v>0</v>
      </c>
      <c r="AR907" s="16" t="s">
        <v>263</v>
      </c>
      <c r="AT907" s="16" t="s">
        <v>175</v>
      </c>
      <c r="AU907" s="16" t="s">
        <v>82</v>
      </c>
      <c r="AY907" s="16" t="s">
        <v>173</v>
      </c>
      <c r="BE907" s="99">
        <f>IF(N907="základní",J907,0)</f>
        <v>0</v>
      </c>
      <c r="BF907" s="99">
        <f>IF(N907="snížená",J907,0)</f>
        <v>0</v>
      </c>
      <c r="BG907" s="99">
        <f>IF(N907="zákl. přenesená",J907,0)</f>
        <v>0</v>
      </c>
      <c r="BH907" s="99">
        <f>IF(N907="sníž. přenesená",J907,0)</f>
        <v>0</v>
      </c>
      <c r="BI907" s="99">
        <f>IF(N907="nulová",J907,0)</f>
        <v>0</v>
      </c>
      <c r="BJ907" s="16" t="s">
        <v>33</v>
      </c>
      <c r="BK907" s="99">
        <f>ROUND(I907*H907,2)</f>
        <v>0</v>
      </c>
      <c r="BL907" s="16" t="s">
        <v>263</v>
      </c>
      <c r="BM907" s="16" t="s">
        <v>1430</v>
      </c>
    </row>
    <row r="908" spans="2:63" s="10" customFormat="1" ht="22.9" customHeight="1">
      <c r="B908" s="176"/>
      <c r="C908" s="177"/>
      <c r="D908" s="178" t="s">
        <v>72</v>
      </c>
      <c r="E908" s="190" t="s">
        <v>1431</v>
      </c>
      <c r="F908" s="190" t="s">
        <v>1432</v>
      </c>
      <c r="G908" s="177"/>
      <c r="H908" s="177"/>
      <c r="I908" s="180"/>
      <c r="J908" s="191">
        <f>BK908</f>
        <v>0</v>
      </c>
      <c r="K908" s="177"/>
      <c r="L908" s="182"/>
      <c r="M908" s="183"/>
      <c r="N908" s="184"/>
      <c r="O908" s="184"/>
      <c r="P908" s="185">
        <f>SUM(P909:P916)</f>
        <v>0</v>
      </c>
      <c r="Q908" s="184"/>
      <c r="R908" s="185">
        <f>SUM(R909:R916)</f>
        <v>0.06864</v>
      </c>
      <c r="S908" s="184"/>
      <c r="T908" s="186">
        <f>SUM(T909:T916)</f>
        <v>0.060249</v>
      </c>
      <c r="AR908" s="187" t="s">
        <v>82</v>
      </c>
      <c r="AT908" s="188" t="s">
        <v>72</v>
      </c>
      <c r="AU908" s="188" t="s">
        <v>33</v>
      </c>
      <c r="AY908" s="187" t="s">
        <v>173</v>
      </c>
      <c r="BK908" s="189">
        <f>SUM(BK909:BK916)</f>
        <v>0</v>
      </c>
    </row>
    <row r="909" spans="2:65" s="1" customFormat="1" ht="16.5" customHeight="1">
      <c r="B909" s="34"/>
      <c r="C909" s="192" t="s">
        <v>1433</v>
      </c>
      <c r="D909" s="192" t="s">
        <v>175</v>
      </c>
      <c r="E909" s="193" t="s">
        <v>1434</v>
      </c>
      <c r="F909" s="194" t="s">
        <v>1435</v>
      </c>
      <c r="G909" s="195" t="s">
        <v>239</v>
      </c>
      <c r="H909" s="196">
        <v>5.7</v>
      </c>
      <c r="I909" s="197"/>
      <c r="J909" s="198">
        <f aca="true" t="shared" si="75" ref="J909:J916">ROUND(I909*H909,2)</f>
        <v>0</v>
      </c>
      <c r="K909" s="194" t="s">
        <v>218</v>
      </c>
      <c r="L909" s="36"/>
      <c r="M909" s="199" t="s">
        <v>1</v>
      </c>
      <c r="N909" s="200" t="s">
        <v>44</v>
      </c>
      <c r="O909" s="60"/>
      <c r="P909" s="201">
        <f aca="true" t="shared" si="76" ref="P909:P916">O909*H909</f>
        <v>0</v>
      </c>
      <c r="Q909" s="201">
        <v>0</v>
      </c>
      <c r="R909" s="201">
        <f aca="true" t="shared" si="77" ref="R909:R916">Q909*H909</f>
        <v>0</v>
      </c>
      <c r="S909" s="201">
        <v>0.01057</v>
      </c>
      <c r="T909" s="202">
        <f aca="true" t="shared" si="78" ref="T909:T916">S909*H909</f>
        <v>0.060249</v>
      </c>
      <c r="AR909" s="16" t="s">
        <v>263</v>
      </c>
      <c r="AT909" s="16" t="s">
        <v>175</v>
      </c>
      <c r="AU909" s="16" t="s">
        <v>82</v>
      </c>
      <c r="AY909" s="16" t="s">
        <v>173</v>
      </c>
      <c r="BE909" s="99">
        <f aca="true" t="shared" si="79" ref="BE909:BE916">IF(N909="základní",J909,0)</f>
        <v>0</v>
      </c>
      <c r="BF909" s="99">
        <f aca="true" t="shared" si="80" ref="BF909:BF916">IF(N909="snížená",J909,0)</f>
        <v>0</v>
      </c>
      <c r="BG909" s="99">
        <f aca="true" t="shared" si="81" ref="BG909:BG916">IF(N909="zákl. přenesená",J909,0)</f>
        <v>0</v>
      </c>
      <c r="BH909" s="99">
        <f aca="true" t="shared" si="82" ref="BH909:BH916">IF(N909="sníž. přenesená",J909,0)</f>
        <v>0</v>
      </c>
      <c r="BI909" s="99">
        <f aca="true" t="shared" si="83" ref="BI909:BI916">IF(N909="nulová",J909,0)</f>
        <v>0</v>
      </c>
      <c r="BJ909" s="16" t="s">
        <v>33</v>
      </c>
      <c r="BK909" s="99">
        <f aca="true" t="shared" si="84" ref="BK909:BK916">ROUND(I909*H909,2)</f>
        <v>0</v>
      </c>
      <c r="BL909" s="16" t="s">
        <v>263</v>
      </c>
      <c r="BM909" s="16" t="s">
        <v>1436</v>
      </c>
    </row>
    <row r="910" spans="2:65" s="1" customFormat="1" ht="16.5" customHeight="1">
      <c r="B910" s="34"/>
      <c r="C910" s="192" t="s">
        <v>1437</v>
      </c>
      <c r="D910" s="192" t="s">
        <v>175</v>
      </c>
      <c r="E910" s="193" t="s">
        <v>1438</v>
      </c>
      <c r="F910" s="194" t="s">
        <v>1439</v>
      </c>
      <c r="G910" s="195" t="s">
        <v>342</v>
      </c>
      <c r="H910" s="196">
        <v>3</v>
      </c>
      <c r="I910" s="197"/>
      <c r="J910" s="198">
        <f t="shared" si="75"/>
        <v>0</v>
      </c>
      <c r="K910" s="194" t="s">
        <v>218</v>
      </c>
      <c r="L910" s="36"/>
      <c r="M910" s="199" t="s">
        <v>1</v>
      </c>
      <c r="N910" s="200" t="s">
        <v>44</v>
      </c>
      <c r="O910" s="60"/>
      <c r="P910" s="201">
        <f t="shared" si="76"/>
        <v>0</v>
      </c>
      <c r="Q910" s="201">
        <v>0</v>
      </c>
      <c r="R910" s="201">
        <f t="shared" si="77"/>
        <v>0</v>
      </c>
      <c r="S910" s="201">
        <v>0</v>
      </c>
      <c r="T910" s="202">
        <f t="shared" si="78"/>
        <v>0</v>
      </c>
      <c r="AR910" s="16" t="s">
        <v>263</v>
      </c>
      <c r="AT910" s="16" t="s">
        <v>175</v>
      </c>
      <c r="AU910" s="16" t="s">
        <v>82</v>
      </c>
      <c r="AY910" s="16" t="s">
        <v>173</v>
      </c>
      <c r="BE910" s="99">
        <f t="shared" si="79"/>
        <v>0</v>
      </c>
      <c r="BF910" s="99">
        <f t="shared" si="80"/>
        <v>0</v>
      </c>
      <c r="BG910" s="99">
        <f t="shared" si="81"/>
        <v>0</v>
      </c>
      <c r="BH910" s="99">
        <f t="shared" si="82"/>
        <v>0</v>
      </c>
      <c r="BI910" s="99">
        <f t="shared" si="83"/>
        <v>0</v>
      </c>
      <c r="BJ910" s="16" t="s">
        <v>33</v>
      </c>
      <c r="BK910" s="99">
        <f t="shared" si="84"/>
        <v>0</v>
      </c>
      <c r="BL910" s="16" t="s">
        <v>263</v>
      </c>
      <c r="BM910" s="16" t="s">
        <v>1440</v>
      </c>
    </row>
    <row r="911" spans="2:65" s="1" customFormat="1" ht="16.5" customHeight="1">
      <c r="B911" s="34"/>
      <c r="C911" s="236" t="s">
        <v>1441</v>
      </c>
      <c r="D911" s="236" t="s">
        <v>229</v>
      </c>
      <c r="E911" s="237" t="s">
        <v>1442</v>
      </c>
      <c r="F911" s="238" t="s">
        <v>1443</v>
      </c>
      <c r="G911" s="239" t="s">
        <v>342</v>
      </c>
      <c r="H911" s="240">
        <v>1</v>
      </c>
      <c r="I911" s="241"/>
      <c r="J911" s="242">
        <f t="shared" si="75"/>
        <v>0</v>
      </c>
      <c r="K911" s="238" t="s">
        <v>218</v>
      </c>
      <c r="L911" s="243"/>
      <c r="M911" s="244" t="s">
        <v>1</v>
      </c>
      <c r="N911" s="245" t="s">
        <v>44</v>
      </c>
      <c r="O911" s="60"/>
      <c r="P911" s="201">
        <f t="shared" si="76"/>
        <v>0</v>
      </c>
      <c r="Q911" s="201">
        <v>0.02288</v>
      </c>
      <c r="R911" s="201">
        <f t="shared" si="77"/>
        <v>0.02288</v>
      </c>
      <c r="S911" s="201">
        <v>0</v>
      </c>
      <c r="T911" s="202">
        <f t="shared" si="78"/>
        <v>0</v>
      </c>
      <c r="AR911" s="16" t="s">
        <v>344</v>
      </c>
      <c r="AT911" s="16" t="s">
        <v>229</v>
      </c>
      <c r="AU911" s="16" t="s">
        <v>82</v>
      </c>
      <c r="AY911" s="16" t="s">
        <v>173</v>
      </c>
      <c r="BE911" s="99">
        <f t="shared" si="79"/>
        <v>0</v>
      </c>
      <c r="BF911" s="99">
        <f t="shared" si="80"/>
        <v>0</v>
      </c>
      <c r="BG911" s="99">
        <f t="shared" si="81"/>
        <v>0</v>
      </c>
      <c r="BH911" s="99">
        <f t="shared" si="82"/>
        <v>0</v>
      </c>
      <c r="BI911" s="99">
        <f t="shared" si="83"/>
        <v>0</v>
      </c>
      <c r="BJ911" s="16" t="s">
        <v>33</v>
      </c>
      <c r="BK911" s="99">
        <f t="shared" si="84"/>
        <v>0</v>
      </c>
      <c r="BL911" s="16" t="s">
        <v>263</v>
      </c>
      <c r="BM911" s="16" t="s">
        <v>1444</v>
      </c>
    </row>
    <row r="912" spans="2:65" s="1" customFormat="1" ht="16.5" customHeight="1">
      <c r="B912" s="34"/>
      <c r="C912" s="236" t="s">
        <v>1445</v>
      </c>
      <c r="D912" s="236" t="s">
        <v>229</v>
      </c>
      <c r="E912" s="237" t="s">
        <v>1446</v>
      </c>
      <c r="F912" s="238" t="s">
        <v>1447</v>
      </c>
      <c r="G912" s="239" t="s">
        <v>342</v>
      </c>
      <c r="H912" s="240">
        <v>1</v>
      </c>
      <c r="I912" s="241"/>
      <c r="J912" s="242">
        <f t="shared" si="75"/>
        <v>0</v>
      </c>
      <c r="K912" s="238" t="s">
        <v>1</v>
      </c>
      <c r="L912" s="243"/>
      <c r="M912" s="244" t="s">
        <v>1</v>
      </c>
      <c r="N912" s="245" t="s">
        <v>44</v>
      </c>
      <c r="O912" s="60"/>
      <c r="P912" s="201">
        <f t="shared" si="76"/>
        <v>0</v>
      </c>
      <c r="Q912" s="201">
        <v>0.02288</v>
      </c>
      <c r="R912" s="201">
        <f t="shared" si="77"/>
        <v>0.02288</v>
      </c>
      <c r="S912" s="201">
        <v>0</v>
      </c>
      <c r="T912" s="202">
        <f t="shared" si="78"/>
        <v>0</v>
      </c>
      <c r="AR912" s="16" t="s">
        <v>344</v>
      </c>
      <c r="AT912" s="16" t="s">
        <v>229</v>
      </c>
      <c r="AU912" s="16" t="s">
        <v>82</v>
      </c>
      <c r="AY912" s="16" t="s">
        <v>173</v>
      </c>
      <c r="BE912" s="99">
        <f t="shared" si="79"/>
        <v>0</v>
      </c>
      <c r="BF912" s="99">
        <f t="shared" si="80"/>
        <v>0</v>
      </c>
      <c r="BG912" s="99">
        <f t="shared" si="81"/>
        <v>0</v>
      </c>
      <c r="BH912" s="99">
        <f t="shared" si="82"/>
        <v>0</v>
      </c>
      <c r="BI912" s="99">
        <f t="shared" si="83"/>
        <v>0</v>
      </c>
      <c r="BJ912" s="16" t="s">
        <v>33</v>
      </c>
      <c r="BK912" s="99">
        <f t="shared" si="84"/>
        <v>0</v>
      </c>
      <c r="BL912" s="16" t="s">
        <v>263</v>
      </c>
      <c r="BM912" s="16" t="s">
        <v>1448</v>
      </c>
    </row>
    <row r="913" spans="2:65" s="1" customFormat="1" ht="16.5" customHeight="1">
      <c r="B913" s="34"/>
      <c r="C913" s="236" t="s">
        <v>1449</v>
      </c>
      <c r="D913" s="236" t="s">
        <v>229</v>
      </c>
      <c r="E913" s="237" t="s">
        <v>1450</v>
      </c>
      <c r="F913" s="238" t="s">
        <v>1451</v>
      </c>
      <c r="G913" s="239" t="s">
        <v>342</v>
      </c>
      <c r="H913" s="240">
        <v>1</v>
      </c>
      <c r="I913" s="241"/>
      <c r="J913" s="242">
        <f t="shared" si="75"/>
        <v>0</v>
      </c>
      <c r="K913" s="238" t="s">
        <v>1</v>
      </c>
      <c r="L913" s="243"/>
      <c r="M913" s="244" t="s">
        <v>1</v>
      </c>
      <c r="N913" s="245" t="s">
        <v>44</v>
      </c>
      <c r="O913" s="60"/>
      <c r="P913" s="201">
        <f t="shared" si="76"/>
        <v>0</v>
      </c>
      <c r="Q913" s="201">
        <v>0.02288</v>
      </c>
      <c r="R913" s="201">
        <f t="shared" si="77"/>
        <v>0.02288</v>
      </c>
      <c r="S913" s="201">
        <v>0</v>
      </c>
      <c r="T913" s="202">
        <f t="shared" si="78"/>
        <v>0</v>
      </c>
      <c r="AR913" s="16" t="s">
        <v>344</v>
      </c>
      <c r="AT913" s="16" t="s">
        <v>229</v>
      </c>
      <c r="AU913" s="16" t="s">
        <v>82</v>
      </c>
      <c r="AY913" s="16" t="s">
        <v>173</v>
      </c>
      <c r="BE913" s="99">
        <f t="shared" si="79"/>
        <v>0</v>
      </c>
      <c r="BF913" s="99">
        <f t="shared" si="80"/>
        <v>0</v>
      </c>
      <c r="BG913" s="99">
        <f t="shared" si="81"/>
        <v>0</v>
      </c>
      <c r="BH913" s="99">
        <f t="shared" si="82"/>
        <v>0</v>
      </c>
      <c r="BI913" s="99">
        <f t="shared" si="83"/>
        <v>0</v>
      </c>
      <c r="BJ913" s="16" t="s">
        <v>33</v>
      </c>
      <c r="BK913" s="99">
        <f t="shared" si="84"/>
        <v>0</v>
      </c>
      <c r="BL913" s="16" t="s">
        <v>263</v>
      </c>
      <c r="BM913" s="16" t="s">
        <v>1452</v>
      </c>
    </row>
    <row r="914" spans="2:65" s="1" customFormat="1" ht="16.5" customHeight="1">
      <c r="B914" s="34"/>
      <c r="C914" s="192" t="s">
        <v>1453</v>
      </c>
      <c r="D914" s="192" t="s">
        <v>175</v>
      </c>
      <c r="E914" s="193" t="s">
        <v>1454</v>
      </c>
      <c r="F914" s="194" t="s">
        <v>1455</v>
      </c>
      <c r="G914" s="195" t="s">
        <v>1456</v>
      </c>
      <c r="H914" s="196">
        <v>3</v>
      </c>
      <c r="I914" s="197"/>
      <c r="J914" s="198">
        <f t="shared" si="75"/>
        <v>0</v>
      </c>
      <c r="K914" s="194" t="s">
        <v>1</v>
      </c>
      <c r="L914" s="36"/>
      <c r="M914" s="199" t="s">
        <v>1</v>
      </c>
      <c r="N914" s="200" t="s">
        <v>44</v>
      </c>
      <c r="O914" s="60"/>
      <c r="P914" s="201">
        <f t="shared" si="76"/>
        <v>0</v>
      </c>
      <c r="Q914" s="201">
        <v>0</v>
      </c>
      <c r="R914" s="201">
        <f t="shared" si="77"/>
        <v>0</v>
      </c>
      <c r="S914" s="201">
        <v>0</v>
      </c>
      <c r="T914" s="202">
        <f t="shared" si="78"/>
        <v>0</v>
      </c>
      <c r="AR914" s="16" t="s">
        <v>263</v>
      </c>
      <c r="AT914" s="16" t="s">
        <v>175</v>
      </c>
      <c r="AU914" s="16" t="s">
        <v>82</v>
      </c>
      <c r="AY914" s="16" t="s">
        <v>173</v>
      </c>
      <c r="BE914" s="99">
        <f t="shared" si="79"/>
        <v>0</v>
      </c>
      <c r="BF914" s="99">
        <f t="shared" si="80"/>
        <v>0</v>
      </c>
      <c r="BG914" s="99">
        <f t="shared" si="81"/>
        <v>0</v>
      </c>
      <c r="BH914" s="99">
        <f t="shared" si="82"/>
        <v>0</v>
      </c>
      <c r="BI914" s="99">
        <f t="shared" si="83"/>
        <v>0</v>
      </c>
      <c r="BJ914" s="16" t="s">
        <v>33</v>
      </c>
      <c r="BK914" s="99">
        <f t="shared" si="84"/>
        <v>0</v>
      </c>
      <c r="BL914" s="16" t="s">
        <v>263</v>
      </c>
      <c r="BM914" s="16" t="s">
        <v>1457</v>
      </c>
    </row>
    <row r="915" spans="2:65" s="1" customFormat="1" ht="16.5" customHeight="1">
      <c r="B915" s="34"/>
      <c r="C915" s="192" t="s">
        <v>1458</v>
      </c>
      <c r="D915" s="192" t="s">
        <v>175</v>
      </c>
      <c r="E915" s="193" t="s">
        <v>1459</v>
      </c>
      <c r="F915" s="194" t="s">
        <v>1460</v>
      </c>
      <c r="G915" s="195" t="s">
        <v>1195</v>
      </c>
      <c r="H915" s="257"/>
      <c r="I915" s="197"/>
      <c r="J915" s="198">
        <f t="shared" si="75"/>
        <v>0</v>
      </c>
      <c r="K915" s="194" t="s">
        <v>218</v>
      </c>
      <c r="L915" s="36"/>
      <c r="M915" s="199" t="s">
        <v>1</v>
      </c>
      <c r="N915" s="200" t="s">
        <v>44</v>
      </c>
      <c r="O915" s="60"/>
      <c r="P915" s="201">
        <f t="shared" si="76"/>
        <v>0</v>
      </c>
      <c r="Q915" s="201">
        <v>0</v>
      </c>
      <c r="R915" s="201">
        <f t="shared" si="77"/>
        <v>0</v>
      </c>
      <c r="S915" s="201">
        <v>0</v>
      </c>
      <c r="T915" s="202">
        <f t="shared" si="78"/>
        <v>0</v>
      </c>
      <c r="AR915" s="16" t="s">
        <v>263</v>
      </c>
      <c r="AT915" s="16" t="s">
        <v>175</v>
      </c>
      <c r="AU915" s="16" t="s">
        <v>82</v>
      </c>
      <c r="AY915" s="16" t="s">
        <v>173</v>
      </c>
      <c r="BE915" s="99">
        <f t="shared" si="79"/>
        <v>0</v>
      </c>
      <c r="BF915" s="99">
        <f t="shared" si="80"/>
        <v>0</v>
      </c>
      <c r="BG915" s="99">
        <f t="shared" si="81"/>
        <v>0</v>
      </c>
      <c r="BH915" s="99">
        <f t="shared" si="82"/>
        <v>0</v>
      </c>
      <c r="BI915" s="99">
        <f t="shared" si="83"/>
        <v>0</v>
      </c>
      <c r="BJ915" s="16" t="s">
        <v>33</v>
      </c>
      <c r="BK915" s="99">
        <f t="shared" si="84"/>
        <v>0</v>
      </c>
      <c r="BL915" s="16" t="s">
        <v>263</v>
      </c>
      <c r="BM915" s="16" t="s">
        <v>1461</v>
      </c>
    </row>
    <row r="916" spans="2:65" s="1" customFormat="1" ht="16.5" customHeight="1">
      <c r="B916" s="34"/>
      <c r="C916" s="192" t="s">
        <v>1462</v>
      </c>
      <c r="D916" s="192" t="s">
        <v>175</v>
      </c>
      <c r="E916" s="193" t="s">
        <v>1463</v>
      </c>
      <c r="F916" s="194" t="s">
        <v>1408</v>
      </c>
      <c r="G916" s="195" t="s">
        <v>342</v>
      </c>
      <c r="H916" s="196">
        <v>1</v>
      </c>
      <c r="I916" s="197"/>
      <c r="J916" s="198">
        <f t="shared" si="75"/>
        <v>0</v>
      </c>
      <c r="K916" s="194" t="s">
        <v>1</v>
      </c>
      <c r="L916" s="36"/>
      <c r="M916" s="199" t="s">
        <v>1</v>
      </c>
      <c r="N916" s="200" t="s">
        <v>44</v>
      </c>
      <c r="O916" s="60"/>
      <c r="P916" s="201">
        <f t="shared" si="76"/>
        <v>0</v>
      </c>
      <c r="Q916" s="201">
        <v>0</v>
      </c>
      <c r="R916" s="201">
        <f t="shared" si="77"/>
        <v>0</v>
      </c>
      <c r="S916" s="201">
        <v>0</v>
      </c>
      <c r="T916" s="202">
        <f t="shared" si="78"/>
        <v>0</v>
      </c>
      <c r="AR916" s="16" t="s">
        <v>263</v>
      </c>
      <c r="AT916" s="16" t="s">
        <v>175</v>
      </c>
      <c r="AU916" s="16" t="s">
        <v>82</v>
      </c>
      <c r="AY916" s="16" t="s">
        <v>173</v>
      </c>
      <c r="BE916" s="99">
        <f t="shared" si="79"/>
        <v>0</v>
      </c>
      <c r="BF916" s="99">
        <f t="shared" si="80"/>
        <v>0</v>
      </c>
      <c r="BG916" s="99">
        <f t="shared" si="81"/>
        <v>0</v>
      </c>
      <c r="BH916" s="99">
        <f t="shared" si="82"/>
        <v>0</v>
      </c>
      <c r="BI916" s="99">
        <f t="shared" si="83"/>
        <v>0</v>
      </c>
      <c r="BJ916" s="16" t="s">
        <v>33</v>
      </c>
      <c r="BK916" s="99">
        <f t="shared" si="84"/>
        <v>0</v>
      </c>
      <c r="BL916" s="16" t="s">
        <v>263</v>
      </c>
      <c r="BM916" s="16" t="s">
        <v>1464</v>
      </c>
    </row>
    <row r="917" spans="2:63" s="10" customFormat="1" ht="22.9" customHeight="1">
      <c r="B917" s="176"/>
      <c r="C917" s="177"/>
      <c r="D917" s="178" t="s">
        <v>72</v>
      </c>
      <c r="E917" s="190" t="s">
        <v>1465</v>
      </c>
      <c r="F917" s="190" t="s">
        <v>1466</v>
      </c>
      <c r="G917" s="177"/>
      <c r="H917" s="177"/>
      <c r="I917" s="180"/>
      <c r="J917" s="191">
        <f>BK917</f>
        <v>0</v>
      </c>
      <c r="K917" s="177"/>
      <c r="L917" s="182"/>
      <c r="M917" s="183"/>
      <c r="N917" s="184"/>
      <c r="O917" s="184"/>
      <c r="P917" s="185">
        <f>SUM(P918:P919)</f>
        <v>0</v>
      </c>
      <c r="Q917" s="184"/>
      <c r="R917" s="185">
        <f>SUM(R918:R919)</f>
        <v>0</v>
      </c>
      <c r="S917" s="184"/>
      <c r="T917" s="186">
        <f>SUM(T918:T919)</f>
        <v>0</v>
      </c>
      <c r="AR917" s="187" t="s">
        <v>82</v>
      </c>
      <c r="AT917" s="188" t="s">
        <v>72</v>
      </c>
      <c r="AU917" s="188" t="s">
        <v>33</v>
      </c>
      <c r="AY917" s="187" t="s">
        <v>173</v>
      </c>
      <c r="BK917" s="189">
        <f>SUM(BK918:BK919)</f>
        <v>0</v>
      </c>
    </row>
    <row r="918" spans="2:65" s="1" customFormat="1" ht="16.5" customHeight="1">
      <c r="B918" s="34"/>
      <c r="C918" s="192" t="s">
        <v>1467</v>
      </c>
      <c r="D918" s="192" t="s">
        <v>175</v>
      </c>
      <c r="E918" s="193" t="s">
        <v>1468</v>
      </c>
      <c r="F918" s="194" t="s">
        <v>1469</v>
      </c>
      <c r="G918" s="195" t="s">
        <v>1470</v>
      </c>
      <c r="H918" s="196">
        <v>72</v>
      </c>
      <c r="I918" s="197"/>
      <c r="J918" s="198">
        <f>ROUND(I918*H918,2)</f>
        <v>0</v>
      </c>
      <c r="K918" s="194" t="s">
        <v>1</v>
      </c>
      <c r="L918" s="36"/>
      <c r="M918" s="199" t="s">
        <v>1</v>
      </c>
      <c r="N918" s="200" t="s">
        <v>44</v>
      </c>
      <c r="O918" s="60"/>
      <c r="P918" s="201">
        <f>O918*H918</f>
        <v>0</v>
      </c>
      <c r="Q918" s="201">
        <v>0</v>
      </c>
      <c r="R918" s="201">
        <f>Q918*H918</f>
        <v>0</v>
      </c>
      <c r="S918" s="201">
        <v>0</v>
      </c>
      <c r="T918" s="202">
        <f>S918*H918</f>
        <v>0</v>
      </c>
      <c r="AR918" s="16" t="s">
        <v>263</v>
      </c>
      <c r="AT918" s="16" t="s">
        <v>175</v>
      </c>
      <c r="AU918" s="16" t="s">
        <v>82</v>
      </c>
      <c r="AY918" s="16" t="s">
        <v>173</v>
      </c>
      <c r="BE918" s="99">
        <f>IF(N918="základní",J918,0)</f>
        <v>0</v>
      </c>
      <c r="BF918" s="99">
        <f>IF(N918="snížená",J918,0)</f>
        <v>0</v>
      </c>
      <c r="BG918" s="99">
        <f>IF(N918="zákl. přenesená",J918,0)</f>
        <v>0</v>
      </c>
      <c r="BH918" s="99">
        <f>IF(N918="sníž. přenesená",J918,0)</f>
        <v>0</v>
      </c>
      <c r="BI918" s="99">
        <f>IF(N918="nulová",J918,0)</f>
        <v>0</v>
      </c>
      <c r="BJ918" s="16" t="s">
        <v>33</v>
      </c>
      <c r="BK918" s="99">
        <f>ROUND(I918*H918,2)</f>
        <v>0</v>
      </c>
      <c r="BL918" s="16" t="s">
        <v>263</v>
      </c>
      <c r="BM918" s="16" t="s">
        <v>1471</v>
      </c>
    </row>
    <row r="919" spans="2:65" s="1" customFormat="1" ht="16.5" customHeight="1">
      <c r="B919" s="34"/>
      <c r="C919" s="192" t="s">
        <v>1472</v>
      </c>
      <c r="D919" s="192" t="s">
        <v>175</v>
      </c>
      <c r="E919" s="193" t="s">
        <v>1473</v>
      </c>
      <c r="F919" s="194" t="s">
        <v>1474</v>
      </c>
      <c r="G919" s="195" t="s">
        <v>1470</v>
      </c>
      <c r="H919" s="196">
        <v>12</v>
      </c>
      <c r="I919" s="197"/>
      <c r="J919" s="198">
        <f>ROUND(I919*H919,2)</f>
        <v>0</v>
      </c>
      <c r="K919" s="194" t="s">
        <v>1</v>
      </c>
      <c r="L919" s="36"/>
      <c r="M919" s="199" t="s">
        <v>1</v>
      </c>
      <c r="N919" s="200" t="s">
        <v>44</v>
      </c>
      <c r="O919" s="60"/>
      <c r="P919" s="201">
        <f>O919*H919</f>
        <v>0</v>
      </c>
      <c r="Q919" s="201">
        <v>0</v>
      </c>
      <c r="R919" s="201">
        <f>Q919*H919</f>
        <v>0</v>
      </c>
      <c r="S919" s="201">
        <v>0</v>
      </c>
      <c r="T919" s="202">
        <f>S919*H919</f>
        <v>0</v>
      </c>
      <c r="AR919" s="16" t="s">
        <v>263</v>
      </c>
      <c r="AT919" s="16" t="s">
        <v>175</v>
      </c>
      <c r="AU919" s="16" t="s">
        <v>82</v>
      </c>
      <c r="AY919" s="16" t="s">
        <v>173</v>
      </c>
      <c r="BE919" s="99">
        <f>IF(N919="základní",J919,0)</f>
        <v>0</v>
      </c>
      <c r="BF919" s="99">
        <f>IF(N919="snížená",J919,0)</f>
        <v>0</v>
      </c>
      <c r="BG919" s="99">
        <f>IF(N919="zákl. přenesená",J919,0)</f>
        <v>0</v>
      </c>
      <c r="BH919" s="99">
        <f>IF(N919="sníž. přenesená",J919,0)</f>
        <v>0</v>
      </c>
      <c r="BI919" s="99">
        <f>IF(N919="nulová",J919,0)</f>
        <v>0</v>
      </c>
      <c r="BJ919" s="16" t="s">
        <v>33</v>
      </c>
      <c r="BK919" s="99">
        <f>ROUND(I919*H919,2)</f>
        <v>0</v>
      </c>
      <c r="BL919" s="16" t="s">
        <v>263</v>
      </c>
      <c r="BM919" s="16" t="s">
        <v>1475</v>
      </c>
    </row>
    <row r="920" spans="2:63" s="10" customFormat="1" ht="22.9" customHeight="1">
      <c r="B920" s="176"/>
      <c r="C920" s="177"/>
      <c r="D920" s="178" t="s">
        <v>72</v>
      </c>
      <c r="E920" s="190" t="s">
        <v>1476</v>
      </c>
      <c r="F920" s="190" t="s">
        <v>1477</v>
      </c>
      <c r="G920" s="177"/>
      <c r="H920" s="177"/>
      <c r="I920" s="180"/>
      <c r="J920" s="191">
        <f>BK920</f>
        <v>0</v>
      </c>
      <c r="K920" s="177"/>
      <c r="L920" s="182"/>
      <c r="M920" s="183"/>
      <c r="N920" s="184"/>
      <c r="O920" s="184"/>
      <c r="P920" s="185">
        <f>SUM(P921:P925)</f>
        <v>0</v>
      </c>
      <c r="Q920" s="184"/>
      <c r="R920" s="185">
        <f>SUM(R921:R925)</f>
        <v>0.0115</v>
      </c>
      <c r="S920" s="184"/>
      <c r="T920" s="186">
        <f>SUM(T921:T925)</f>
        <v>0</v>
      </c>
      <c r="AR920" s="187" t="s">
        <v>33</v>
      </c>
      <c r="AT920" s="188" t="s">
        <v>72</v>
      </c>
      <c r="AU920" s="188" t="s">
        <v>33</v>
      </c>
      <c r="AY920" s="187" t="s">
        <v>173</v>
      </c>
      <c r="BK920" s="189">
        <f>SUM(BK921:BK925)</f>
        <v>0</v>
      </c>
    </row>
    <row r="921" spans="2:65" s="1" customFormat="1" ht="16.5" customHeight="1">
      <c r="B921" s="34"/>
      <c r="C921" s="192" t="s">
        <v>1478</v>
      </c>
      <c r="D921" s="192" t="s">
        <v>175</v>
      </c>
      <c r="E921" s="193" t="s">
        <v>1479</v>
      </c>
      <c r="F921" s="194" t="s">
        <v>1480</v>
      </c>
      <c r="G921" s="195" t="s">
        <v>270</v>
      </c>
      <c r="H921" s="196">
        <v>42</v>
      </c>
      <c r="I921" s="197"/>
      <c r="J921" s="198">
        <f>ROUND(I921*H921,2)</f>
        <v>0</v>
      </c>
      <c r="K921" s="194" t="s">
        <v>218</v>
      </c>
      <c r="L921" s="36"/>
      <c r="M921" s="199" t="s">
        <v>1</v>
      </c>
      <c r="N921" s="200" t="s">
        <v>44</v>
      </c>
      <c r="O921" s="60"/>
      <c r="P921" s="201">
        <f>O921*H921</f>
        <v>0</v>
      </c>
      <c r="Q921" s="201">
        <v>0</v>
      </c>
      <c r="R921" s="201">
        <f>Q921*H921</f>
        <v>0</v>
      </c>
      <c r="S921" s="201">
        <v>0</v>
      </c>
      <c r="T921" s="202">
        <f>S921*H921</f>
        <v>0</v>
      </c>
      <c r="AR921" s="16" t="s">
        <v>263</v>
      </c>
      <c r="AT921" s="16" t="s">
        <v>175</v>
      </c>
      <c r="AU921" s="16" t="s">
        <v>82</v>
      </c>
      <c r="AY921" s="16" t="s">
        <v>173</v>
      </c>
      <c r="BE921" s="99">
        <f>IF(N921="základní",J921,0)</f>
        <v>0</v>
      </c>
      <c r="BF921" s="99">
        <f>IF(N921="snížená",J921,0)</f>
        <v>0</v>
      </c>
      <c r="BG921" s="99">
        <f>IF(N921="zákl. přenesená",J921,0)</f>
        <v>0</v>
      </c>
      <c r="BH921" s="99">
        <f>IF(N921="sníž. přenesená",J921,0)</f>
        <v>0</v>
      </c>
      <c r="BI921" s="99">
        <f>IF(N921="nulová",J921,0)</f>
        <v>0</v>
      </c>
      <c r="BJ921" s="16" t="s">
        <v>33</v>
      </c>
      <c r="BK921" s="99">
        <f>ROUND(I921*H921,2)</f>
        <v>0</v>
      </c>
      <c r="BL921" s="16" t="s">
        <v>263</v>
      </c>
      <c r="BM921" s="16" t="s">
        <v>1481</v>
      </c>
    </row>
    <row r="922" spans="2:65" s="1" customFormat="1" ht="16.5" customHeight="1">
      <c r="B922" s="34"/>
      <c r="C922" s="236" t="s">
        <v>1482</v>
      </c>
      <c r="D922" s="236" t="s">
        <v>229</v>
      </c>
      <c r="E922" s="237" t="s">
        <v>1483</v>
      </c>
      <c r="F922" s="238" t="s">
        <v>1484</v>
      </c>
      <c r="G922" s="239" t="s">
        <v>270</v>
      </c>
      <c r="H922" s="240">
        <v>34</v>
      </c>
      <c r="I922" s="241"/>
      <c r="J922" s="242">
        <f>ROUND(I922*H922,2)</f>
        <v>0</v>
      </c>
      <c r="K922" s="238" t="s">
        <v>218</v>
      </c>
      <c r="L922" s="243"/>
      <c r="M922" s="244" t="s">
        <v>1</v>
      </c>
      <c r="N922" s="245" t="s">
        <v>44</v>
      </c>
      <c r="O922" s="60"/>
      <c r="P922" s="201">
        <f>O922*H922</f>
        <v>0</v>
      </c>
      <c r="Q922" s="201">
        <v>0.00027</v>
      </c>
      <c r="R922" s="201">
        <f>Q922*H922</f>
        <v>0.00918</v>
      </c>
      <c r="S922" s="201">
        <v>0</v>
      </c>
      <c r="T922" s="202">
        <f>S922*H922</f>
        <v>0</v>
      </c>
      <c r="AR922" s="16" t="s">
        <v>344</v>
      </c>
      <c r="AT922" s="16" t="s">
        <v>229</v>
      </c>
      <c r="AU922" s="16" t="s">
        <v>82</v>
      </c>
      <c r="AY922" s="16" t="s">
        <v>173</v>
      </c>
      <c r="BE922" s="99">
        <f>IF(N922="základní",J922,0)</f>
        <v>0</v>
      </c>
      <c r="BF922" s="99">
        <f>IF(N922="snížená",J922,0)</f>
        <v>0</v>
      </c>
      <c r="BG922" s="99">
        <f>IF(N922="zákl. přenesená",J922,0)</f>
        <v>0</v>
      </c>
      <c r="BH922" s="99">
        <f>IF(N922="sníž. přenesená",J922,0)</f>
        <v>0</v>
      </c>
      <c r="BI922" s="99">
        <f>IF(N922="nulová",J922,0)</f>
        <v>0</v>
      </c>
      <c r="BJ922" s="16" t="s">
        <v>33</v>
      </c>
      <c r="BK922" s="99">
        <f>ROUND(I922*H922,2)</f>
        <v>0</v>
      </c>
      <c r="BL922" s="16" t="s">
        <v>263</v>
      </c>
      <c r="BM922" s="16" t="s">
        <v>1485</v>
      </c>
    </row>
    <row r="923" spans="2:65" s="1" customFormat="1" ht="16.5" customHeight="1">
      <c r="B923" s="34"/>
      <c r="C923" s="236" t="s">
        <v>1486</v>
      </c>
      <c r="D923" s="236" t="s">
        <v>229</v>
      </c>
      <c r="E923" s="237" t="s">
        <v>1487</v>
      </c>
      <c r="F923" s="238" t="s">
        <v>1488</v>
      </c>
      <c r="G923" s="239" t="s">
        <v>270</v>
      </c>
      <c r="H923" s="240">
        <v>8</v>
      </c>
      <c r="I923" s="241"/>
      <c r="J923" s="242">
        <f>ROUND(I923*H923,2)</f>
        <v>0</v>
      </c>
      <c r="K923" s="238" t="s">
        <v>218</v>
      </c>
      <c r="L923" s="243"/>
      <c r="M923" s="244" t="s">
        <v>1</v>
      </c>
      <c r="N923" s="245" t="s">
        <v>44</v>
      </c>
      <c r="O923" s="60"/>
      <c r="P923" s="201">
        <f>O923*H923</f>
        <v>0</v>
      </c>
      <c r="Q923" s="201">
        <v>0.00029</v>
      </c>
      <c r="R923" s="201">
        <f>Q923*H923</f>
        <v>0.00232</v>
      </c>
      <c r="S923" s="201">
        <v>0</v>
      </c>
      <c r="T923" s="202">
        <f>S923*H923</f>
        <v>0</v>
      </c>
      <c r="AR923" s="16" t="s">
        <v>344</v>
      </c>
      <c r="AT923" s="16" t="s">
        <v>229</v>
      </c>
      <c r="AU923" s="16" t="s">
        <v>82</v>
      </c>
      <c r="AY923" s="16" t="s">
        <v>173</v>
      </c>
      <c r="BE923" s="99">
        <f>IF(N923="základní",J923,0)</f>
        <v>0</v>
      </c>
      <c r="BF923" s="99">
        <f>IF(N923="snížená",J923,0)</f>
        <v>0</v>
      </c>
      <c r="BG923" s="99">
        <f>IF(N923="zákl. přenesená",J923,0)</f>
        <v>0</v>
      </c>
      <c r="BH923" s="99">
        <f>IF(N923="sníž. přenesená",J923,0)</f>
        <v>0</v>
      </c>
      <c r="BI923" s="99">
        <f>IF(N923="nulová",J923,0)</f>
        <v>0</v>
      </c>
      <c r="BJ923" s="16" t="s">
        <v>33</v>
      </c>
      <c r="BK923" s="99">
        <f>ROUND(I923*H923,2)</f>
        <v>0</v>
      </c>
      <c r="BL923" s="16" t="s">
        <v>263</v>
      </c>
      <c r="BM923" s="16" t="s">
        <v>1489</v>
      </c>
    </row>
    <row r="924" spans="2:65" s="1" customFormat="1" ht="16.5" customHeight="1">
      <c r="B924" s="34"/>
      <c r="C924" s="192" t="s">
        <v>1490</v>
      </c>
      <c r="D924" s="192" t="s">
        <v>175</v>
      </c>
      <c r="E924" s="193" t="s">
        <v>1491</v>
      </c>
      <c r="F924" s="194" t="s">
        <v>1492</v>
      </c>
      <c r="G924" s="195" t="s">
        <v>1195</v>
      </c>
      <c r="H924" s="257"/>
      <c r="I924" s="197"/>
      <c r="J924" s="198">
        <f>ROUND(I924*H924,2)</f>
        <v>0</v>
      </c>
      <c r="K924" s="194" t="s">
        <v>218</v>
      </c>
      <c r="L924" s="36"/>
      <c r="M924" s="199" t="s">
        <v>1</v>
      </c>
      <c r="N924" s="200" t="s">
        <v>44</v>
      </c>
      <c r="O924" s="60"/>
      <c r="P924" s="201">
        <f>O924*H924</f>
        <v>0</v>
      </c>
      <c r="Q924" s="201">
        <v>0</v>
      </c>
      <c r="R924" s="201">
        <f>Q924*H924</f>
        <v>0</v>
      </c>
      <c r="S924" s="201">
        <v>0</v>
      </c>
      <c r="T924" s="202">
        <f>S924*H924</f>
        <v>0</v>
      </c>
      <c r="AR924" s="16" t="s">
        <v>263</v>
      </c>
      <c r="AT924" s="16" t="s">
        <v>175</v>
      </c>
      <c r="AU924" s="16" t="s">
        <v>82</v>
      </c>
      <c r="AY924" s="16" t="s">
        <v>173</v>
      </c>
      <c r="BE924" s="99">
        <f>IF(N924="základní",J924,0)</f>
        <v>0</v>
      </c>
      <c r="BF924" s="99">
        <f>IF(N924="snížená",J924,0)</f>
        <v>0</v>
      </c>
      <c r="BG924" s="99">
        <f>IF(N924="zákl. přenesená",J924,0)</f>
        <v>0</v>
      </c>
      <c r="BH924" s="99">
        <f>IF(N924="sníž. přenesená",J924,0)</f>
        <v>0</v>
      </c>
      <c r="BI924" s="99">
        <f>IF(N924="nulová",J924,0)</f>
        <v>0</v>
      </c>
      <c r="BJ924" s="16" t="s">
        <v>33</v>
      </c>
      <c r="BK924" s="99">
        <f>ROUND(I924*H924,2)</f>
        <v>0</v>
      </c>
      <c r="BL924" s="16" t="s">
        <v>263</v>
      </c>
      <c r="BM924" s="16" t="s">
        <v>1493</v>
      </c>
    </row>
    <row r="925" spans="2:65" s="1" customFormat="1" ht="16.5" customHeight="1">
      <c r="B925" s="34"/>
      <c r="C925" s="192" t="s">
        <v>1494</v>
      </c>
      <c r="D925" s="192" t="s">
        <v>175</v>
      </c>
      <c r="E925" s="193" t="s">
        <v>1495</v>
      </c>
      <c r="F925" s="194" t="s">
        <v>1408</v>
      </c>
      <c r="G925" s="195" t="s">
        <v>342</v>
      </c>
      <c r="H925" s="196">
        <v>1</v>
      </c>
      <c r="I925" s="197"/>
      <c r="J925" s="198">
        <f>ROUND(I925*H925,2)</f>
        <v>0</v>
      </c>
      <c r="K925" s="194" t="s">
        <v>1</v>
      </c>
      <c r="L925" s="36"/>
      <c r="M925" s="199" t="s">
        <v>1</v>
      </c>
      <c r="N925" s="200" t="s">
        <v>44</v>
      </c>
      <c r="O925" s="60"/>
      <c r="P925" s="201">
        <f>O925*H925</f>
        <v>0</v>
      </c>
      <c r="Q925" s="201">
        <v>0</v>
      </c>
      <c r="R925" s="201">
        <f>Q925*H925</f>
        <v>0</v>
      </c>
      <c r="S925" s="201">
        <v>0</v>
      </c>
      <c r="T925" s="202">
        <f>S925*H925</f>
        <v>0</v>
      </c>
      <c r="AR925" s="16" t="s">
        <v>263</v>
      </c>
      <c r="AT925" s="16" t="s">
        <v>175</v>
      </c>
      <c r="AU925" s="16" t="s">
        <v>82</v>
      </c>
      <c r="AY925" s="16" t="s">
        <v>173</v>
      </c>
      <c r="BE925" s="99">
        <f>IF(N925="základní",J925,0)</f>
        <v>0</v>
      </c>
      <c r="BF925" s="99">
        <f>IF(N925="snížená",J925,0)</f>
        <v>0</v>
      </c>
      <c r="BG925" s="99">
        <f>IF(N925="zákl. přenesená",J925,0)</f>
        <v>0</v>
      </c>
      <c r="BH925" s="99">
        <f>IF(N925="sníž. přenesená",J925,0)</f>
        <v>0</v>
      </c>
      <c r="BI925" s="99">
        <f>IF(N925="nulová",J925,0)</f>
        <v>0</v>
      </c>
      <c r="BJ925" s="16" t="s">
        <v>33</v>
      </c>
      <c r="BK925" s="99">
        <f>ROUND(I925*H925,2)</f>
        <v>0</v>
      </c>
      <c r="BL925" s="16" t="s">
        <v>263</v>
      </c>
      <c r="BM925" s="16" t="s">
        <v>1496</v>
      </c>
    </row>
    <row r="926" spans="2:63" s="10" customFormat="1" ht="22.9" customHeight="1">
      <c r="B926" s="176"/>
      <c r="C926" s="177"/>
      <c r="D926" s="178" t="s">
        <v>72</v>
      </c>
      <c r="E926" s="190" t="s">
        <v>1497</v>
      </c>
      <c r="F926" s="190" t="s">
        <v>1498</v>
      </c>
      <c r="G926" s="177"/>
      <c r="H926" s="177"/>
      <c r="I926" s="180"/>
      <c r="J926" s="191">
        <f>BK926</f>
        <v>0</v>
      </c>
      <c r="K926" s="177"/>
      <c r="L926" s="182"/>
      <c r="M926" s="183"/>
      <c r="N926" s="184"/>
      <c r="O926" s="184"/>
      <c r="P926" s="185">
        <f>SUM(P927:P947)</f>
        <v>0</v>
      </c>
      <c r="Q926" s="184"/>
      <c r="R926" s="185">
        <f>SUM(R927:R947)</f>
        <v>2.6159586</v>
      </c>
      <c r="S926" s="184"/>
      <c r="T926" s="186">
        <f>SUM(T927:T947)</f>
        <v>0</v>
      </c>
      <c r="AR926" s="187" t="s">
        <v>82</v>
      </c>
      <c r="AT926" s="188" t="s">
        <v>72</v>
      </c>
      <c r="AU926" s="188" t="s">
        <v>33</v>
      </c>
      <c r="AY926" s="187" t="s">
        <v>173</v>
      </c>
      <c r="BK926" s="189">
        <f>SUM(BK927:BK947)</f>
        <v>0</v>
      </c>
    </row>
    <row r="927" spans="2:65" s="1" customFormat="1" ht="16.5" customHeight="1">
      <c r="B927" s="34"/>
      <c r="C927" s="192" t="s">
        <v>1499</v>
      </c>
      <c r="D927" s="192" t="s">
        <v>175</v>
      </c>
      <c r="E927" s="193" t="s">
        <v>1500</v>
      </c>
      <c r="F927" s="194" t="s">
        <v>1501</v>
      </c>
      <c r="G927" s="195" t="s">
        <v>178</v>
      </c>
      <c r="H927" s="196">
        <v>4.74</v>
      </c>
      <c r="I927" s="197"/>
      <c r="J927" s="198">
        <f>ROUND(I927*H927,2)</f>
        <v>0</v>
      </c>
      <c r="K927" s="194" t="s">
        <v>179</v>
      </c>
      <c r="L927" s="36"/>
      <c r="M927" s="199" t="s">
        <v>1</v>
      </c>
      <c r="N927" s="200" t="s">
        <v>44</v>
      </c>
      <c r="O927" s="60"/>
      <c r="P927" s="201">
        <f>O927*H927</f>
        <v>0</v>
      </c>
      <c r="Q927" s="201">
        <v>0</v>
      </c>
      <c r="R927" s="201">
        <f>Q927*H927</f>
        <v>0</v>
      </c>
      <c r="S927" s="201">
        <v>0</v>
      </c>
      <c r="T927" s="202">
        <f>S927*H927</f>
        <v>0</v>
      </c>
      <c r="AR927" s="16" t="s">
        <v>263</v>
      </c>
      <c r="AT927" s="16" t="s">
        <v>175</v>
      </c>
      <c r="AU927" s="16" t="s">
        <v>82</v>
      </c>
      <c r="AY927" s="16" t="s">
        <v>173</v>
      </c>
      <c r="BE927" s="99">
        <f>IF(N927="základní",J927,0)</f>
        <v>0</v>
      </c>
      <c r="BF927" s="99">
        <f>IF(N927="snížená",J927,0)</f>
        <v>0</v>
      </c>
      <c r="BG927" s="99">
        <f>IF(N927="zákl. přenesená",J927,0)</f>
        <v>0</v>
      </c>
      <c r="BH927" s="99">
        <f>IF(N927="sníž. přenesená",J927,0)</f>
        <v>0</v>
      </c>
      <c r="BI927" s="99">
        <f>IF(N927="nulová",J927,0)</f>
        <v>0</v>
      </c>
      <c r="BJ927" s="16" t="s">
        <v>33</v>
      </c>
      <c r="BK927" s="99">
        <f>ROUND(I927*H927,2)</f>
        <v>0</v>
      </c>
      <c r="BL927" s="16" t="s">
        <v>263</v>
      </c>
      <c r="BM927" s="16" t="s">
        <v>1502</v>
      </c>
    </row>
    <row r="928" spans="2:65" s="1" customFormat="1" ht="16.5" customHeight="1">
      <c r="B928" s="34"/>
      <c r="C928" s="192" t="s">
        <v>1503</v>
      </c>
      <c r="D928" s="192" t="s">
        <v>175</v>
      </c>
      <c r="E928" s="193" t="s">
        <v>1504</v>
      </c>
      <c r="F928" s="194" t="s">
        <v>1505</v>
      </c>
      <c r="G928" s="195" t="s">
        <v>178</v>
      </c>
      <c r="H928" s="196">
        <v>4.74</v>
      </c>
      <c r="I928" s="197"/>
      <c r="J928" s="198">
        <f>ROUND(I928*H928,2)</f>
        <v>0</v>
      </c>
      <c r="K928" s="194" t="s">
        <v>179</v>
      </c>
      <c r="L928" s="36"/>
      <c r="M928" s="199" t="s">
        <v>1</v>
      </c>
      <c r="N928" s="200" t="s">
        <v>44</v>
      </c>
      <c r="O928" s="60"/>
      <c r="P928" s="201">
        <f>O928*H928</f>
        <v>0</v>
      </c>
      <c r="Q928" s="201">
        <v>0.00189</v>
      </c>
      <c r="R928" s="201">
        <f>Q928*H928</f>
        <v>0.0089586</v>
      </c>
      <c r="S928" s="201">
        <v>0</v>
      </c>
      <c r="T928" s="202">
        <f>S928*H928</f>
        <v>0</v>
      </c>
      <c r="AR928" s="16" t="s">
        <v>263</v>
      </c>
      <c r="AT928" s="16" t="s">
        <v>175</v>
      </c>
      <c r="AU928" s="16" t="s">
        <v>82</v>
      </c>
      <c r="AY928" s="16" t="s">
        <v>173</v>
      </c>
      <c r="BE928" s="99">
        <f>IF(N928="základní",J928,0)</f>
        <v>0</v>
      </c>
      <c r="BF928" s="99">
        <f>IF(N928="snížená",J928,0)</f>
        <v>0</v>
      </c>
      <c r="BG928" s="99">
        <f>IF(N928="zákl. přenesená",J928,0)</f>
        <v>0</v>
      </c>
      <c r="BH928" s="99">
        <f>IF(N928="sníž. přenesená",J928,0)</f>
        <v>0</v>
      </c>
      <c r="BI928" s="99">
        <f>IF(N928="nulová",J928,0)</f>
        <v>0</v>
      </c>
      <c r="BJ928" s="16" t="s">
        <v>33</v>
      </c>
      <c r="BK928" s="99">
        <f>ROUND(I928*H928,2)</f>
        <v>0</v>
      </c>
      <c r="BL928" s="16" t="s">
        <v>263</v>
      </c>
      <c r="BM928" s="16" t="s">
        <v>1506</v>
      </c>
    </row>
    <row r="929" spans="2:65" s="1" customFormat="1" ht="16.5" customHeight="1">
      <c r="B929" s="34"/>
      <c r="C929" s="192" t="s">
        <v>1507</v>
      </c>
      <c r="D929" s="192" t="s">
        <v>175</v>
      </c>
      <c r="E929" s="193" t="s">
        <v>1508</v>
      </c>
      <c r="F929" s="194" t="s">
        <v>1509</v>
      </c>
      <c r="G929" s="195" t="s">
        <v>270</v>
      </c>
      <c r="H929" s="196">
        <v>21</v>
      </c>
      <c r="I929" s="197"/>
      <c r="J929" s="198">
        <f>ROUND(I929*H929,2)</f>
        <v>0</v>
      </c>
      <c r="K929" s="194" t="s">
        <v>179</v>
      </c>
      <c r="L929" s="36"/>
      <c r="M929" s="199" t="s">
        <v>1</v>
      </c>
      <c r="N929" s="200" t="s">
        <v>44</v>
      </c>
      <c r="O929" s="60"/>
      <c r="P929" s="201">
        <f>O929*H929</f>
        <v>0</v>
      </c>
      <c r="Q929" s="201">
        <v>0</v>
      </c>
      <c r="R929" s="201">
        <f>Q929*H929</f>
        <v>0</v>
      </c>
      <c r="S929" s="201">
        <v>0</v>
      </c>
      <c r="T929" s="202">
        <f>S929*H929</f>
        <v>0</v>
      </c>
      <c r="AR929" s="16" t="s">
        <v>263</v>
      </c>
      <c r="AT929" s="16" t="s">
        <v>175</v>
      </c>
      <c r="AU929" s="16" t="s">
        <v>82</v>
      </c>
      <c r="AY929" s="16" t="s">
        <v>173</v>
      </c>
      <c r="BE929" s="99">
        <f>IF(N929="základní",J929,0)</f>
        <v>0</v>
      </c>
      <c r="BF929" s="99">
        <f>IF(N929="snížená",J929,0)</f>
        <v>0</v>
      </c>
      <c r="BG929" s="99">
        <f>IF(N929="zákl. přenesená",J929,0)</f>
        <v>0</v>
      </c>
      <c r="BH929" s="99">
        <f>IF(N929="sníž. přenesená",J929,0)</f>
        <v>0</v>
      </c>
      <c r="BI929" s="99">
        <f>IF(N929="nulová",J929,0)</f>
        <v>0</v>
      </c>
      <c r="BJ929" s="16" t="s">
        <v>33</v>
      </c>
      <c r="BK929" s="99">
        <f>ROUND(I929*H929,2)</f>
        <v>0</v>
      </c>
      <c r="BL929" s="16" t="s">
        <v>263</v>
      </c>
      <c r="BM929" s="16" t="s">
        <v>1510</v>
      </c>
    </row>
    <row r="930" spans="2:51" s="11" customFormat="1" ht="11.25">
      <c r="B930" s="203"/>
      <c r="C930" s="204"/>
      <c r="D930" s="205" t="s">
        <v>182</v>
      </c>
      <c r="E930" s="206" t="s">
        <v>1</v>
      </c>
      <c r="F930" s="207" t="s">
        <v>310</v>
      </c>
      <c r="G930" s="204"/>
      <c r="H930" s="206" t="s">
        <v>1</v>
      </c>
      <c r="I930" s="208"/>
      <c r="J930" s="204"/>
      <c r="K930" s="204"/>
      <c r="L930" s="209"/>
      <c r="M930" s="210"/>
      <c r="N930" s="211"/>
      <c r="O930" s="211"/>
      <c r="P930" s="211"/>
      <c r="Q930" s="211"/>
      <c r="R930" s="211"/>
      <c r="S930" s="211"/>
      <c r="T930" s="212"/>
      <c r="AT930" s="213" t="s">
        <v>182</v>
      </c>
      <c r="AU930" s="213" t="s">
        <v>82</v>
      </c>
      <c r="AV930" s="11" t="s">
        <v>33</v>
      </c>
      <c r="AW930" s="11" t="s">
        <v>32</v>
      </c>
      <c r="AX930" s="11" t="s">
        <v>73</v>
      </c>
      <c r="AY930" s="213" t="s">
        <v>173</v>
      </c>
    </row>
    <row r="931" spans="2:51" s="12" customFormat="1" ht="11.25">
      <c r="B931" s="214"/>
      <c r="C931" s="215"/>
      <c r="D931" s="205" t="s">
        <v>182</v>
      </c>
      <c r="E931" s="216" t="s">
        <v>1</v>
      </c>
      <c r="F931" s="217" t="s">
        <v>1511</v>
      </c>
      <c r="G931" s="215"/>
      <c r="H931" s="218">
        <v>21</v>
      </c>
      <c r="I931" s="219"/>
      <c r="J931" s="215"/>
      <c r="K931" s="215"/>
      <c r="L931" s="220"/>
      <c r="M931" s="221"/>
      <c r="N931" s="222"/>
      <c r="O931" s="222"/>
      <c r="P931" s="222"/>
      <c r="Q931" s="222"/>
      <c r="R931" s="222"/>
      <c r="S931" s="222"/>
      <c r="T931" s="223"/>
      <c r="AT931" s="224" t="s">
        <v>182</v>
      </c>
      <c r="AU931" s="224" t="s">
        <v>82</v>
      </c>
      <c r="AV931" s="12" t="s">
        <v>82</v>
      </c>
      <c r="AW931" s="12" t="s">
        <v>32</v>
      </c>
      <c r="AX931" s="12" t="s">
        <v>33</v>
      </c>
      <c r="AY931" s="224" t="s">
        <v>173</v>
      </c>
    </row>
    <row r="932" spans="2:65" s="1" customFormat="1" ht="16.5" customHeight="1">
      <c r="B932" s="34"/>
      <c r="C932" s="192" t="s">
        <v>1512</v>
      </c>
      <c r="D932" s="192" t="s">
        <v>175</v>
      </c>
      <c r="E932" s="193" t="s">
        <v>1513</v>
      </c>
      <c r="F932" s="194" t="s">
        <v>1514</v>
      </c>
      <c r="G932" s="195" t="s">
        <v>270</v>
      </c>
      <c r="H932" s="196">
        <v>16.86</v>
      </c>
      <c r="I932" s="197"/>
      <c r="J932" s="198">
        <f>ROUND(I932*H932,2)</f>
        <v>0</v>
      </c>
      <c r="K932" s="194" t="s">
        <v>179</v>
      </c>
      <c r="L932" s="36"/>
      <c r="M932" s="199" t="s">
        <v>1</v>
      </c>
      <c r="N932" s="200" t="s">
        <v>44</v>
      </c>
      <c r="O932" s="60"/>
      <c r="P932" s="201">
        <f>O932*H932</f>
        <v>0</v>
      </c>
      <c r="Q932" s="201">
        <v>0</v>
      </c>
      <c r="R932" s="201">
        <f>Q932*H932</f>
        <v>0</v>
      </c>
      <c r="S932" s="201">
        <v>0</v>
      </c>
      <c r="T932" s="202">
        <f>S932*H932</f>
        <v>0</v>
      </c>
      <c r="AR932" s="16" t="s">
        <v>263</v>
      </c>
      <c r="AT932" s="16" t="s">
        <v>175</v>
      </c>
      <c r="AU932" s="16" t="s">
        <v>82</v>
      </c>
      <c r="AY932" s="16" t="s">
        <v>173</v>
      </c>
      <c r="BE932" s="99">
        <f>IF(N932="základní",J932,0)</f>
        <v>0</v>
      </c>
      <c r="BF932" s="99">
        <f>IF(N932="snížená",J932,0)</f>
        <v>0</v>
      </c>
      <c r="BG932" s="99">
        <f>IF(N932="zákl. přenesená",J932,0)</f>
        <v>0</v>
      </c>
      <c r="BH932" s="99">
        <f>IF(N932="sníž. přenesená",J932,0)</f>
        <v>0</v>
      </c>
      <c r="BI932" s="99">
        <f>IF(N932="nulová",J932,0)</f>
        <v>0</v>
      </c>
      <c r="BJ932" s="16" t="s">
        <v>33</v>
      </c>
      <c r="BK932" s="99">
        <f>ROUND(I932*H932,2)</f>
        <v>0</v>
      </c>
      <c r="BL932" s="16" t="s">
        <v>263</v>
      </c>
      <c r="BM932" s="16" t="s">
        <v>1515</v>
      </c>
    </row>
    <row r="933" spans="2:51" s="11" customFormat="1" ht="11.25">
      <c r="B933" s="203"/>
      <c r="C933" s="204"/>
      <c r="D933" s="205" t="s">
        <v>182</v>
      </c>
      <c r="E933" s="206" t="s">
        <v>1</v>
      </c>
      <c r="F933" s="207" t="s">
        <v>310</v>
      </c>
      <c r="G933" s="204"/>
      <c r="H933" s="206" t="s">
        <v>1</v>
      </c>
      <c r="I933" s="208"/>
      <c r="J933" s="204"/>
      <c r="K933" s="204"/>
      <c r="L933" s="209"/>
      <c r="M933" s="210"/>
      <c r="N933" s="211"/>
      <c r="O933" s="211"/>
      <c r="P933" s="211"/>
      <c r="Q933" s="211"/>
      <c r="R933" s="211"/>
      <c r="S933" s="211"/>
      <c r="T933" s="212"/>
      <c r="AT933" s="213" t="s">
        <v>182</v>
      </c>
      <c r="AU933" s="213" t="s">
        <v>82</v>
      </c>
      <c r="AV933" s="11" t="s">
        <v>33</v>
      </c>
      <c r="AW933" s="11" t="s">
        <v>32</v>
      </c>
      <c r="AX933" s="11" t="s">
        <v>73</v>
      </c>
      <c r="AY933" s="213" t="s">
        <v>173</v>
      </c>
    </row>
    <row r="934" spans="2:51" s="11" customFormat="1" ht="11.25">
      <c r="B934" s="203"/>
      <c r="C934" s="204"/>
      <c r="D934" s="205" t="s">
        <v>182</v>
      </c>
      <c r="E934" s="206" t="s">
        <v>1</v>
      </c>
      <c r="F934" s="207" t="s">
        <v>1516</v>
      </c>
      <c r="G934" s="204"/>
      <c r="H934" s="206" t="s">
        <v>1</v>
      </c>
      <c r="I934" s="208"/>
      <c r="J934" s="204"/>
      <c r="K934" s="204"/>
      <c r="L934" s="209"/>
      <c r="M934" s="210"/>
      <c r="N934" s="211"/>
      <c r="O934" s="211"/>
      <c r="P934" s="211"/>
      <c r="Q934" s="211"/>
      <c r="R934" s="211"/>
      <c r="S934" s="211"/>
      <c r="T934" s="212"/>
      <c r="AT934" s="213" t="s">
        <v>182</v>
      </c>
      <c r="AU934" s="213" t="s">
        <v>82</v>
      </c>
      <c r="AV934" s="11" t="s">
        <v>33</v>
      </c>
      <c r="AW934" s="11" t="s">
        <v>32</v>
      </c>
      <c r="AX934" s="11" t="s">
        <v>73</v>
      </c>
      <c r="AY934" s="213" t="s">
        <v>173</v>
      </c>
    </row>
    <row r="935" spans="2:51" s="12" customFormat="1" ht="11.25">
      <c r="B935" s="214"/>
      <c r="C935" s="215"/>
      <c r="D935" s="205" t="s">
        <v>182</v>
      </c>
      <c r="E935" s="216" t="s">
        <v>1</v>
      </c>
      <c r="F935" s="217" t="s">
        <v>1517</v>
      </c>
      <c r="G935" s="215"/>
      <c r="H935" s="218">
        <v>16.86</v>
      </c>
      <c r="I935" s="219"/>
      <c r="J935" s="215"/>
      <c r="K935" s="215"/>
      <c r="L935" s="220"/>
      <c r="M935" s="221"/>
      <c r="N935" s="222"/>
      <c r="O935" s="222"/>
      <c r="P935" s="222"/>
      <c r="Q935" s="222"/>
      <c r="R935" s="222"/>
      <c r="S935" s="222"/>
      <c r="T935" s="223"/>
      <c r="AT935" s="224" t="s">
        <v>182</v>
      </c>
      <c r="AU935" s="224" t="s">
        <v>82</v>
      </c>
      <c r="AV935" s="12" t="s">
        <v>82</v>
      </c>
      <c r="AW935" s="12" t="s">
        <v>32</v>
      </c>
      <c r="AX935" s="12" t="s">
        <v>33</v>
      </c>
      <c r="AY935" s="224" t="s">
        <v>173</v>
      </c>
    </row>
    <row r="936" spans="2:65" s="1" customFormat="1" ht="16.5" customHeight="1">
      <c r="B936" s="34"/>
      <c r="C936" s="192" t="s">
        <v>1518</v>
      </c>
      <c r="D936" s="192" t="s">
        <v>175</v>
      </c>
      <c r="E936" s="193" t="s">
        <v>1519</v>
      </c>
      <c r="F936" s="194" t="s">
        <v>1520</v>
      </c>
      <c r="G936" s="195" t="s">
        <v>270</v>
      </c>
      <c r="H936" s="196">
        <v>72.2</v>
      </c>
      <c r="I936" s="197"/>
      <c r="J936" s="198">
        <f>ROUND(I936*H936,2)</f>
        <v>0</v>
      </c>
      <c r="K936" s="194" t="s">
        <v>218</v>
      </c>
      <c r="L936" s="36"/>
      <c r="M936" s="199" t="s">
        <v>1</v>
      </c>
      <c r="N936" s="200" t="s">
        <v>44</v>
      </c>
      <c r="O936" s="60"/>
      <c r="P936" s="201">
        <f>O936*H936</f>
        <v>0</v>
      </c>
      <c r="Q936" s="201">
        <v>0</v>
      </c>
      <c r="R936" s="201">
        <f>Q936*H936</f>
        <v>0</v>
      </c>
      <c r="S936" s="201">
        <v>0</v>
      </c>
      <c r="T936" s="202">
        <f>S936*H936</f>
        <v>0</v>
      </c>
      <c r="AR936" s="16" t="s">
        <v>263</v>
      </c>
      <c r="AT936" s="16" t="s">
        <v>175</v>
      </c>
      <c r="AU936" s="16" t="s">
        <v>82</v>
      </c>
      <c r="AY936" s="16" t="s">
        <v>173</v>
      </c>
      <c r="BE936" s="99">
        <f>IF(N936="základní",J936,0)</f>
        <v>0</v>
      </c>
      <c r="BF936" s="99">
        <f>IF(N936="snížená",J936,0)</f>
        <v>0</v>
      </c>
      <c r="BG936" s="99">
        <f>IF(N936="zákl. přenesená",J936,0)</f>
        <v>0</v>
      </c>
      <c r="BH936" s="99">
        <f>IF(N936="sníž. přenesená",J936,0)</f>
        <v>0</v>
      </c>
      <c r="BI936" s="99">
        <f>IF(N936="nulová",J936,0)</f>
        <v>0</v>
      </c>
      <c r="BJ936" s="16" t="s">
        <v>33</v>
      </c>
      <c r="BK936" s="99">
        <f>ROUND(I936*H936,2)</f>
        <v>0</v>
      </c>
      <c r="BL936" s="16" t="s">
        <v>263</v>
      </c>
      <c r="BM936" s="16" t="s">
        <v>1521</v>
      </c>
    </row>
    <row r="937" spans="2:51" s="11" customFormat="1" ht="11.25">
      <c r="B937" s="203"/>
      <c r="C937" s="204"/>
      <c r="D937" s="205" t="s">
        <v>182</v>
      </c>
      <c r="E937" s="206" t="s">
        <v>1</v>
      </c>
      <c r="F937" s="207" t="s">
        <v>310</v>
      </c>
      <c r="G937" s="204"/>
      <c r="H937" s="206" t="s">
        <v>1</v>
      </c>
      <c r="I937" s="208"/>
      <c r="J937" s="204"/>
      <c r="K937" s="204"/>
      <c r="L937" s="209"/>
      <c r="M937" s="210"/>
      <c r="N937" s="211"/>
      <c r="O937" s="211"/>
      <c r="P937" s="211"/>
      <c r="Q937" s="211"/>
      <c r="R937" s="211"/>
      <c r="S937" s="211"/>
      <c r="T937" s="212"/>
      <c r="AT937" s="213" t="s">
        <v>182</v>
      </c>
      <c r="AU937" s="213" t="s">
        <v>82</v>
      </c>
      <c r="AV937" s="11" t="s">
        <v>33</v>
      </c>
      <c r="AW937" s="11" t="s">
        <v>32</v>
      </c>
      <c r="AX937" s="11" t="s">
        <v>73</v>
      </c>
      <c r="AY937" s="213" t="s">
        <v>173</v>
      </c>
    </row>
    <row r="938" spans="2:51" s="12" customFormat="1" ht="11.25">
      <c r="B938" s="214"/>
      <c r="C938" s="215"/>
      <c r="D938" s="205" t="s">
        <v>182</v>
      </c>
      <c r="E938" s="216" t="s">
        <v>1</v>
      </c>
      <c r="F938" s="217" t="s">
        <v>1522</v>
      </c>
      <c r="G938" s="215"/>
      <c r="H938" s="218">
        <v>55.8</v>
      </c>
      <c r="I938" s="219"/>
      <c r="J938" s="215"/>
      <c r="K938" s="215"/>
      <c r="L938" s="220"/>
      <c r="M938" s="221"/>
      <c r="N938" s="222"/>
      <c r="O938" s="222"/>
      <c r="P938" s="222"/>
      <c r="Q938" s="222"/>
      <c r="R938" s="222"/>
      <c r="S938" s="222"/>
      <c r="T938" s="223"/>
      <c r="AT938" s="224" t="s">
        <v>182</v>
      </c>
      <c r="AU938" s="224" t="s">
        <v>82</v>
      </c>
      <c r="AV938" s="12" t="s">
        <v>82</v>
      </c>
      <c r="AW938" s="12" t="s">
        <v>32</v>
      </c>
      <c r="AX938" s="12" t="s">
        <v>73</v>
      </c>
      <c r="AY938" s="224" t="s">
        <v>173</v>
      </c>
    </row>
    <row r="939" spans="2:51" s="12" customFormat="1" ht="11.25">
      <c r="B939" s="214"/>
      <c r="C939" s="215"/>
      <c r="D939" s="205" t="s">
        <v>182</v>
      </c>
      <c r="E939" s="216" t="s">
        <v>1</v>
      </c>
      <c r="F939" s="217" t="s">
        <v>1523</v>
      </c>
      <c r="G939" s="215"/>
      <c r="H939" s="218">
        <v>16.4</v>
      </c>
      <c r="I939" s="219"/>
      <c r="J939" s="215"/>
      <c r="K939" s="215"/>
      <c r="L939" s="220"/>
      <c r="M939" s="221"/>
      <c r="N939" s="222"/>
      <c r="O939" s="222"/>
      <c r="P939" s="222"/>
      <c r="Q939" s="222"/>
      <c r="R939" s="222"/>
      <c r="S939" s="222"/>
      <c r="T939" s="223"/>
      <c r="AT939" s="224" t="s">
        <v>182</v>
      </c>
      <c r="AU939" s="224" t="s">
        <v>82</v>
      </c>
      <c r="AV939" s="12" t="s">
        <v>82</v>
      </c>
      <c r="AW939" s="12" t="s">
        <v>32</v>
      </c>
      <c r="AX939" s="12" t="s">
        <v>73</v>
      </c>
      <c r="AY939" s="224" t="s">
        <v>173</v>
      </c>
    </row>
    <row r="940" spans="2:51" s="13" customFormat="1" ht="11.25">
      <c r="B940" s="225"/>
      <c r="C940" s="226"/>
      <c r="D940" s="205" t="s">
        <v>182</v>
      </c>
      <c r="E940" s="227" t="s">
        <v>1</v>
      </c>
      <c r="F940" s="228" t="s">
        <v>187</v>
      </c>
      <c r="G940" s="226"/>
      <c r="H940" s="229">
        <v>72.2</v>
      </c>
      <c r="I940" s="230"/>
      <c r="J940" s="226"/>
      <c r="K940" s="226"/>
      <c r="L940" s="231"/>
      <c r="M940" s="232"/>
      <c r="N940" s="233"/>
      <c r="O940" s="233"/>
      <c r="P940" s="233"/>
      <c r="Q940" s="233"/>
      <c r="R940" s="233"/>
      <c r="S940" s="233"/>
      <c r="T940" s="234"/>
      <c r="AT940" s="235" t="s">
        <v>182</v>
      </c>
      <c r="AU940" s="235" t="s">
        <v>82</v>
      </c>
      <c r="AV940" s="13" t="s">
        <v>180</v>
      </c>
      <c r="AW940" s="13" t="s">
        <v>32</v>
      </c>
      <c r="AX940" s="13" t="s">
        <v>33</v>
      </c>
      <c r="AY940" s="235" t="s">
        <v>173</v>
      </c>
    </row>
    <row r="941" spans="2:65" s="1" customFormat="1" ht="16.5" customHeight="1">
      <c r="B941" s="34"/>
      <c r="C941" s="236" t="s">
        <v>1524</v>
      </c>
      <c r="D941" s="236" t="s">
        <v>229</v>
      </c>
      <c r="E941" s="237" t="s">
        <v>1525</v>
      </c>
      <c r="F941" s="238" t="s">
        <v>1526</v>
      </c>
      <c r="G941" s="239" t="s">
        <v>178</v>
      </c>
      <c r="H941" s="240">
        <v>0.453</v>
      </c>
      <c r="I941" s="241"/>
      <c r="J941" s="242">
        <f>ROUND(I941*H941,2)</f>
        <v>0</v>
      </c>
      <c r="K941" s="238" t="s">
        <v>218</v>
      </c>
      <c r="L941" s="243"/>
      <c r="M941" s="244" t="s">
        <v>1</v>
      </c>
      <c r="N941" s="245" t="s">
        <v>44</v>
      </c>
      <c r="O941" s="60"/>
      <c r="P941" s="201">
        <f>O941*H941</f>
        <v>0</v>
      </c>
      <c r="Q941" s="201">
        <v>0.55</v>
      </c>
      <c r="R941" s="201">
        <f>Q941*H941</f>
        <v>0.24915000000000004</v>
      </c>
      <c r="S941" s="201">
        <v>0</v>
      </c>
      <c r="T941" s="202">
        <f>S941*H941</f>
        <v>0</v>
      </c>
      <c r="AR941" s="16" t="s">
        <v>344</v>
      </c>
      <c r="AT941" s="16" t="s">
        <v>229</v>
      </c>
      <c r="AU941" s="16" t="s">
        <v>82</v>
      </c>
      <c r="AY941" s="16" t="s">
        <v>173</v>
      </c>
      <c r="BE941" s="99">
        <f>IF(N941="základní",J941,0)</f>
        <v>0</v>
      </c>
      <c r="BF941" s="99">
        <f>IF(N941="snížená",J941,0)</f>
        <v>0</v>
      </c>
      <c r="BG941" s="99">
        <f>IF(N941="zákl. přenesená",J941,0)</f>
        <v>0</v>
      </c>
      <c r="BH941" s="99">
        <f>IF(N941="sníž. přenesená",J941,0)</f>
        <v>0</v>
      </c>
      <c r="BI941" s="99">
        <f>IF(N941="nulová",J941,0)</f>
        <v>0</v>
      </c>
      <c r="BJ941" s="16" t="s">
        <v>33</v>
      </c>
      <c r="BK941" s="99">
        <f>ROUND(I941*H941,2)</f>
        <v>0</v>
      </c>
      <c r="BL941" s="16" t="s">
        <v>263</v>
      </c>
      <c r="BM941" s="16" t="s">
        <v>1527</v>
      </c>
    </row>
    <row r="942" spans="2:51" s="12" customFormat="1" ht="11.25">
      <c r="B942" s="214"/>
      <c r="C942" s="215"/>
      <c r="D942" s="205" t="s">
        <v>182</v>
      </c>
      <c r="E942" s="216" t="s">
        <v>1</v>
      </c>
      <c r="F942" s="217" t="s">
        <v>1528</v>
      </c>
      <c r="G942" s="215"/>
      <c r="H942" s="218">
        <v>0.453</v>
      </c>
      <c r="I942" s="219"/>
      <c r="J942" s="215"/>
      <c r="K942" s="215"/>
      <c r="L942" s="220"/>
      <c r="M942" s="221"/>
      <c r="N942" s="222"/>
      <c r="O942" s="222"/>
      <c r="P942" s="222"/>
      <c r="Q942" s="222"/>
      <c r="R942" s="222"/>
      <c r="S942" s="222"/>
      <c r="T942" s="223"/>
      <c r="AT942" s="224" t="s">
        <v>182</v>
      </c>
      <c r="AU942" s="224" t="s">
        <v>82</v>
      </c>
      <c r="AV942" s="12" t="s">
        <v>82</v>
      </c>
      <c r="AW942" s="12" t="s">
        <v>32</v>
      </c>
      <c r="AX942" s="12" t="s">
        <v>33</v>
      </c>
      <c r="AY942" s="224" t="s">
        <v>173</v>
      </c>
    </row>
    <row r="943" spans="2:65" s="1" customFormat="1" ht="16.5" customHeight="1">
      <c r="B943" s="34"/>
      <c r="C943" s="236" t="s">
        <v>1529</v>
      </c>
      <c r="D943" s="236" t="s">
        <v>229</v>
      </c>
      <c r="E943" s="237" t="s">
        <v>1530</v>
      </c>
      <c r="F943" s="238" t="s">
        <v>1531</v>
      </c>
      <c r="G943" s="239" t="s">
        <v>178</v>
      </c>
      <c r="H943" s="240">
        <v>0.475</v>
      </c>
      <c r="I943" s="241"/>
      <c r="J943" s="242">
        <f>ROUND(I943*H943,2)</f>
        <v>0</v>
      </c>
      <c r="K943" s="238" t="s">
        <v>218</v>
      </c>
      <c r="L943" s="243"/>
      <c r="M943" s="244" t="s">
        <v>1</v>
      </c>
      <c r="N943" s="245" t="s">
        <v>44</v>
      </c>
      <c r="O943" s="60"/>
      <c r="P943" s="201">
        <f>O943*H943</f>
        <v>0</v>
      </c>
      <c r="Q943" s="201">
        <v>0.55</v>
      </c>
      <c r="R943" s="201">
        <f>Q943*H943</f>
        <v>0.26125</v>
      </c>
      <c r="S943" s="201">
        <v>0</v>
      </c>
      <c r="T943" s="202">
        <f>S943*H943</f>
        <v>0</v>
      </c>
      <c r="AR943" s="16" t="s">
        <v>344</v>
      </c>
      <c r="AT943" s="16" t="s">
        <v>229</v>
      </c>
      <c r="AU943" s="16" t="s">
        <v>82</v>
      </c>
      <c r="AY943" s="16" t="s">
        <v>173</v>
      </c>
      <c r="BE943" s="99">
        <f>IF(N943="základní",J943,0)</f>
        <v>0</v>
      </c>
      <c r="BF943" s="99">
        <f>IF(N943="snížená",J943,0)</f>
        <v>0</v>
      </c>
      <c r="BG943" s="99">
        <f>IF(N943="zákl. přenesená",J943,0)</f>
        <v>0</v>
      </c>
      <c r="BH943" s="99">
        <f>IF(N943="sníž. přenesená",J943,0)</f>
        <v>0</v>
      </c>
      <c r="BI943" s="99">
        <f>IF(N943="nulová",J943,0)</f>
        <v>0</v>
      </c>
      <c r="BJ943" s="16" t="s">
        <v>33</v>
      </c>
      <c r="BK943" s="99">
        <f>ROUND(I943*H943,2)</f>
        <v>0</v>
      </c>
      <c r="BL943" s="16" t="s">
        <v>263</v>
      </c>
      <c r="BM943" s="16" t="s">
        <v>1532</v>
      </c>
    </row>
    <row r="944" spans="2:51" s="12" customFormat="1" ht="11.25">
      <c r="B944" s="214"/>
      <c r="C944" s="215"/>
      <c r="D944" s="205" t="s">
        <v>182</v>
      </c>
      <c r="E944" s="216" t="s">
        <v>1</v>
      </c>
      <c r="F944" s="217" t="s">
        <v>1533</v>
      </c>
      <c r="G944" s="215"/>
      <c r="H944" s="218">
        <v>0.475</v>
      </c>
      <c r="I944" s="219"/>
      <c r="J944" s="215"/>
      <c r="K944" s="215"/>
      <c r="L944" s="220"/>
      <c r="M944" s="221"/>
      <c r="N944" s="222"/>
      <c r="O944" s="222"/>
      <c r="P944" s="222"/>
      <c r="Q944" s="222"/>
      <c r="R944" s="222"/>
      <c r="S944" s="222"/>
      <c r="T944" s="223"/>
      <c r="AT944" s="224" t="s">
        <v>182</v>
      </c>
      <c r="AU944" s="224" t="s">
        <v>82</v>
      </c>
      <c r="AV944" s="12" t="s">
        <v>82</v>
      </c>
      <c r="AW944" s="12" t="s">
        <v>32</v>
      </c>
      <c r="AX944" s="12" t="s">
        <v>33</v>
      </c>
      <c r="AY944" s="224" t="s">
        <v>173</v>
      </c>
    </row>
    <row r="945" spans="2:65" s="1" customFormat="1" ht="16.5" customHeight="1">
      <c r="B945" s="34"/>
      <c r="C945" s="236" t="s">
        <v>1534</v>
      </c>
      <c r="D945" s="236" t="s">
        <v>229</v>
      </c>
      <c r="E945" s="237" t="s">
        <v>1535</v>
      </c>
      <c r="F945" s="238" t="s">
        <v>1536</v>
      </c>
      <c r="G945" s="239" t="s">
        <v>178</v>
      </c>
      <c r="H945" s="240">
        <v>3.812</v>
      </c>
      <c r="I945" s="241"/>
      <c r="J945" s="242">
        <f>ROUND(I945*H945,2)</f>
        <v>0</v>
      </c>
      <c r="K945" s="238" t="s">
        <v>218</v>
      </c>
      <c r="L945" s="243"/>
      <c r="M945" s="244" t="s">
        <v>1</v>
      </c>
      <c r="N945" s="245" t="s">
        <v>44</v>
      </c>
      <c r="O945" s="60"/>
      <c r="P945" s="201">
        <f>O945*H945</f>
        <v>0</v>
      </c>
      <c r="Q945" s="201">
        <v>0.55</v>
      </c>
      <c r="R945" s="201">
        <f>Q945*H945</f>
        <v>2.0966</v>
      </c>
      <c r="S945" s="201">
        <v>0</v>
      </c>
      <c r="T945" s="202">
        <f>S945*H945</f>
        <v>0</v>
      </c>
      <c r="AR945" s="16" t="s">
        <v>344</v>
      </c>
      <c r="AT945" s="16" t="s">
        <v>229</v>
      </c>
      <c r="AU945" s="16" t="s">
        <v>82</v>
      </c>
      <c r="AY945" s="16" t="s">
        <v>173</v>
      </c>
      <c r="BE945" s="99">
        <f>IF(N945="základní",J945,0)</f>
        <v>0</v>
      </c>
      <c r="BF945" s="99">
        <f>IF(N945="snížená",J945,0)</f>
        <v>0</v>
      </c>
      <c r="BG945" s="99">
        <f>IF(N945="zákl. přenesená",J945,0)</f>
        <v>0</v>
      </c>
      <c r="BH945" s="99">
        <f>IF(N945="sníž. přenesená",J945,0)</f>
        <v>0</v>
      </c>
      <c r="BI945" s="99">
        <f>IF(N945="nulová",J945,0)</f>
        <v>0</v>
      </c>
      <c r="BJ945" s="16" t="s">
        <v>33</v>
      </c>
      <c r="BK945" s="99">
        <f>ROUND(I945*H945,2)</f>
        <v>0</v>
      </c>
      <c r="BL945" s="16" t="s">
        <v>263</v>
      </c>
      <c r="BM945" s="16" t="s">
        <v>1537</v>
      </c>
    </row>
    <row r="946" spans="2:51" s="12" customFormat="1" ht="11.25">
      <c r="B946" s="214"/>
      <c r="C946" s="215"/>
      <c r="D946" s="205" t="s">
        <v>182</v>
      </c>
      <c r="E946" s="216" t="s">
        <v>1</v>
      </c>
      <c r="F946" s="217" t="s">
        <v>1538</v>
      </c>
      <c r="G946" s="215"/>
      <c r="H946" s="218">
        <v>3.812</v>
      </c>
      <c r="I946" s="219"/>
      <c r="J946" s="215"/>
      <c r="K946" s="215"/>
      <c r="L946" s="220"/>
      <c r="M946" s="221"/>
      <c r="N946" s="222"/>
      <c r="O946" s="222"/>
      <c r="P946" s="222"/>
      <c r="Q946" s="222"/>
      <c r="R946" s="222"/>
      <c r="S946" s="222"/>
      <c r="T946" s="223"/>
      <c r="AT946" s="224" t="s">
        <v>182</v>
      </c>
      <c r="AU946" s="224" t="s">
        <v>82</v>
      </c>
      <c r="AV946" s="12" t="s">
        <v>82</v>
      </c>
      <c r="AW946" s="12" t="s">
        <v>32</v>
      </c>
      <c r="AX946" s="12" t="s">
        <v>33</v>
      </c>
      <c r="AY946" s="224" t="s">
        <v>173</v>
      </c>
    </row>
    <row r="947" spans="2:65" s="1" customFormat="1" ht="16.5" customHeight="1">
      <c r="B947" s="34"/>
      <c r="C947" s="192" t="s">
        <v>1539</v>
      </c>
      <c r="D947" s="192" t="s">
        <v>175</v>
      </c>
      <c r="E947" s="193" t="s">
        <v>1540</v>
      </c>
      <c r="F947" s="194" t="s">
        <v>1541</v>
      </c>
      <c r="G947" s="195" t="s">
        <v>232</v>
      </c>
      <c r="H947" s="196">
        <v>2.616</v>
      </c>
      <c r="I947" s="197"/>
      <c r="J947" s="198">
        <f>ROUND(I947*H947,2)</f>
        <v>0</v>
      </c>
      <c r="K947" s="194" t="s">
        <v>218</v>
      </c>
      <c r="L947" s="36"/>
      <c r="M947" s="199" t="s">
        <v>1</v>
      </c>
      <c r="N947" s="200" t="s">
        <v>44</v>
      </c>
      <c r="O947" s="60"/>
      <c r="P947" s="201">
        <f>O947*H947</f>
        <v>0</v>
      </c>
      <c r="Q947" s="201">
        <v>0</v>
      </c>
      <c r="R947" s="201">
        <f>Q947*H947</f>
        <v>0</v>
      </c>
      <c r="S947" s="201">
        <v>0</v>
      </c>
      <c r="T947" s="202">
        <f>S947*H947</f>
        <v>0</v>
      </c>
      <c r="AR947" s="16" t="s">
        <v>263</v>
      </c>
      <c r="AT947" s="16" t="s">
        <v>175</v>
      </c>
      <c r="AU947" s="16" t="s">
        <v>82</v>
      </c>
      <c r="AY947" s="16" t="s">
        <v>173</v>
      </c>
      <c r="BE947" s="99">
        <f>IF(N947="základní",J947,0)</f>
        <v>0</v>
      </c>
      <c r="BF947" s="99">
        <f>IF(N947="snížená",J947,0)</f>
        <v>0</v>
      </c>
      <c r="BG947" s="99">
        <f>IF(N947="zákl. přenesená",J947,0)</f>
        <v>0</v>
      </c>
      <c r="BH947" s="99">
        <f>IF(N947="sníž. přenesená",J947,0)</f>
        <v>0</v>
      </c>
      <c r="BI947" s="99">
        <f>IF(N947="nulová",J947,0)</f>
        <v>0</v>
      </c>
      <c r="BJ947" s="16" t="s">
        <v>33</v>
      </c>
      <c r="BK947" s="99">
        <f>ROUND(I947*H947,2)</f>
        <v>0</v>
      </c>
      <c r="BL947" s="16" t="s">
        <v>263</v>
      </c>
      <c r="BM947" s="16" t="s">
        <v>1542</v>
      </c>
    </row>
    <row r="948" spans="2:63" s="10" customFormat="1" ht="22.9" customHeight="1">
      <c r="B948" s="176"/>
      <c r="C948" s="177"/>
      <c r="D948" s="178" t="s">
        <v>72</v>
      </c>
      <c r="E948" s="190" t="s">
        <v>1543</v>
      </c>
      <c r="F948" s="190" t="s">
        <v>1544</v>
      </c>
      <c r="G948" s="177"/>
      <c r="H948" s="177"/>
      <c r="I948" s="180"/>
      <c r="J948" s="191">
        <f>BK948</f>
        <v>0</v>
      </c>
      <c r="K948" s="177"/>
      <c r="L948" s="182"/>
      <c r="M948" s="183"/>
      <c r="N948" s="184"/>
      <c r="O948" s="184"/>
      <c r="P948" s="185">
        <f>SUM(P949:P992)</f>
        <v>0</v>
      </c>
      <c r="Q948" s="184"/>
      <c r="R948" s="185">
        <f>SUM(R949:R992)</f>
        <v>5.95325013</v>
      </c>
      <c r="S948" s="184"/>
      <c r="T948" s="186">
        <f>SUM(T949:T992)</f>
        <v>0</v>
      </c>
      <c r="AR948" s="187" t="s">
        <v>82</v>
      </c>
      <c r="AT948" s="188" t="s">
        <v>72</v>
      </c>
      <c r="AU948" s="188" t="s">
        <v>33</v>
      </c>
      <c r="AY948" s="187" t="s">
        <v>173</v>
      </c>
      <c r="BK948" s="189">
        <f>SUM(BK949:BK992)</f>
        <v>0</v>
      </c>
    </row>
    <row r="949" spans="2:65" s="1" customFormat="1" ht="16.5" customHeight="1">
      <c r="B949" s="34"/>
      <c r="C949" s="192" t="s">
        <v>1545</v>
      </c>
      <c r="D949" s="192" t="s">
        <v>175</v>
      </c>
      <c r="E949" s="193" t="s">
        <v>1546</v>
      </c>
      <c r="F949" s="194" t="s">
        <v>1547</v>
      </c>
      <c r="G949" s="195" t="s">
        <v>239</v>
      </c>
      <c r="H949" s="196">
        <v>9.6</v>
      </c>
      <c r="I949" s="197"/>
      <c r="J949" s="198">
        <f>ROUND(I949*H949,2)</f>
        <v>0</v>
      </c>
      <c r="K949" s="194" t="s">
        <v>347</v>
      </c>
      <c r="L949" s="36"/>
      <c r="M949" s="199" t="s">
        <v>1</v>
      </c>
      <c r="N949" s="200" t="s">
        <v>44</v>
      </c>
      <c r="O949" s="60"/>
      <c r="P949" s="201">
        <f>O949*H949</f>
        <v>0</v>
      </c>
      <c r="Q949" s="201">
        <v>0.04619</v>
      </c>
      <c r="R949" s="201">
        <f>Q949*H949</f>
        <v>0.443424</v>
      </c>
      <c r="S949" s="201">
        <v>0</v>
      </c>
      <c r="T949" s="202">
        <f>S949*H949</f>
        <v>0</v>
      </c>
      <c r="AR949" s="16" t="s">
        <v>263</v>
      </c>
      <c r="AT949" s="16" t="s">
        <v>175</v>
      </c>
      <c r="AU949" s="16" t="s">
        <v>82</v>
      </c>
      <c r="AY949" s="16" t="s">
        <v>173</v>
      </c>
      <c r="BE949" s="99">
        <f>IF(N949="základní",J949,0)</f>
        <v>0</v>
      </c>
      <c r="BF949" s="99">
        <f>IF(N949="snížená",J949,0)</f>
        <v>0</v>
      </c>
      <c r="BG949" s="99">
        <f>IF(N949="zákl. přenesená",J949,0)</f>
        <v>0</v>
      </c>
      <c r="BH949" s="99">
        <f>IF(N949="sníž. přenesená",J949,0)</f>
        <v>0</v>
      </c>
      <c r="BI949" s="99">
        <f>IF(N949="nulová",J949,0)</f>
        <v>0</v>
      </c>
      <c r="BJ949" s="16" t="s">
        <v>33</v>
      </c>
      <c r="BK949" s="99">
        <f>ROUND(I949*H949,2)</f>
        <v>0</v>
      </c>
      <c r="BL949" s="16" t="s">
        <v>263</v>
      </c>
      <c r="BM949" s="16" t="s">
        <v>1548</v>
      </c>
    </row>
    <row r="950" spans="2:51" s="12" customFormat="1" ht="11.25">
      <c r="B950" s="214"/>
      <c r="C950" s="215"/>
      <c r="D950" s="205" t="s">
        <v>182</v>
      </c>
      <c r="E950" s="216" t="s">
        <v>1</v>
      </c>
      <c r="F950" s="217" t="s">
        <v>1549</v>
      </c>
      <c r="G950" s="215"/>
      <c r="H950" s="218">
        <v>9.6</v>
      </c>
      <c r="I950" s="219"/>
      <c r="J950" s="215"/>
      <c r="K950" s="215"/>
      <c r="L950" s="220"/>
      <c r="M950" s="221"/>
      <c r="N950" s="222"/>
      <c r="O950" s="222"/>
      <c r="P950" s="222"/>
      <c r="Q950" s="222"/>
      <c r="R950" s="222"/>
      <c r="S950" s="222"/>
      <c r="T950" s="223"/>
      <c r="AT950" s="224" t="s">
        <v>182</v>
      </c>
      <c r="AU950" s="224" t="s">
        <v>82</v>
      </c>
      <c r="AV950" s="12" t="s">
        <v>82</v>
      </c>
      <c r="AW950" s="12" t="s">
        <v>32</v>
      </c>
      <c r="AX950" s="12" t="s">
        <v>33</v>
      </c>
      <c r="AY950" s="224" t="s">
        <v>173</v>
      </c>
    </row>
    <row r="951" spans="2:65" s="1" customFormat="1" ht="16.5" customHeight="1">
      <c r="B951" s="34"/>
      <c r="C951" s="192" t="s">
        <v>1550</v>
      </c>
      <c r="D951" s="192" t="s">
        <v>175</v>
      </c>
      <c r="E951" s="193" t="s">
        <v>1551</v>
      </c>
      <c r="F951" s="194" t="s">
        <v>1552</v>
      </c>
      <c r="G951" s="195" t="s">
        <v>239</v>
      </c>
      <c r="H951" s="196">
        <v>9.6</v>
      </c>
      <c r="I951" s="197"/>
      <c r="J951" s="198">
        <f>ROUND(I951*H951,2)</f>
        <v>0</v>
      </c>
      <c r="K951" s="194" t="s">
        <v>347</v>
      </c>
      <c r="L951" s="36"/>
      <c r="M951" s="199" t="s">
        <v>1</v>
      </c>
      <c r="N951" s="200" t="s">
        <v>44</v>
      </c>
      <c r="O951" s="60"/>
      <c r="P951" s="201">
        <f>O951*H951</f>
        <v>0</v>
      </c>
      <c r="Q951" s="201">
        <v>0.0002</v>
      </c>
      <c r="R951" s="201">
        <f>Q951*H951</f>
        <v>0.00192</v>
      </c>
      <c r="S951" s="201">
        <v>0</v>
      </c>
      <c r="T951" s="202">
        <f>S951*H951</f>
        <v>0</v>
      </c>
      <c r="AR951" s="16" t="s">
        <v>263</v>
      </c>
      <c r="AT951" s="16" t="s">
        <v>175</v>
      </c>
      <c r="AU951" s="16" t="s">
        <v>82</v>
      </c>
      <c r="AY951" s="16" t="s">
        <v>173</v>
      </c>
      <c r="BE951" s="99">
        <f>IF(N951="základní",J951,0)</f>
        <v>0</v>
      </c>
      <c r="BF951" s="99">
        <f>IF(N951="snížená",J951,0)</f>
        <v>0</v>
      </c>
      <c r="BG951" s="99">
        <f>IF(N951="zákl. přenesená",J951,0)</f>
        <v>0</v>
      </c>
      <c r="BH951" s="99">
        <f>IF(N951="sníž. přenesená",J951,0)</f>
        <v>0</v>
      </c>
      <c r="BI951" s="99">
        <f>IF(N951="nulová",J951,0)</f>
        <v>0</v>
      </c>
      <c r="BJ951" s="16" t="s">
        <v>33</v>
      </c>
      <c r="BK951" s="99">
        <f>ROUND(I951*H951,2)</f>
        <v>0</v>
      </c>
      <c r="BL951" s="16" t="s">
        <v>263</v>
      </c>
      <c r="BM951" s="16" t="s">
        <v>1553</v>
      </c>
    </row>
    <row r="952" spans="2:65" s="1" customFormat="1" ht="16.5" customHeight="1">
      <c r="B952" s="34"/>
      <c r="C952" s="192" t="s">
        <v>1554</v>
      </c>
      <c r="D952" s="192" t="s">
        <v>175</v>
      </c>
      <c r="E952" s="193" t="s">
        <v>1555</v>
      </c>
      <c r="F952" s="194" t="s">
        <v>1556</v>
      </c>
      <c r="G952" s="195" t="s">
        <v>239</v>
      </c>
      <c r="H952" s="196">
        <v>101.189</v>
      </c>
      <c r="I952" s="197"/>
      <c r="J952" s="198">
        <f>ROUND(I952*H952,2)</f>
        <v>0</v>
      </c>
      <c r="K952" s="194" t="s">
        <v>347</v>
      </c>
      <c r="L952" s="36"/>
      <c r="M952" s="199" t="s">
        <v>1</v>
      </c>
      <c r="N952" s="200" t="s">
        <v>44</v>
      </c>
      <c r="O952" s="60"/>
      <c r="P952" s="201">
        <f>O952*H952</f>
        <v>0</v>
      </c>
      <c r="Q952" s="201">
        <v>0.01236</v>
      </c>
      <c r="R952" s="201">
        <f>Q952*H952</f>
        <v>1.2506960399999998</v>
      </c>
      <c r="S952" s="201">
        <v>0</v>
      </c>
      <c r="T952" s="202">
        <f>S952*H952</f>
        <v>0</v>
      </c>
      <c r="AR952" s="16" t="s">
        <v>263</v>
      </c>
      <c r="AT952" s="16" t="s">
        <v>175</v>
      </c>
      <c r="AU952" s="16" t="s">
        <v>82</v>
      </c>
      <c r="AY952" s="16" t="s">
        <v>173</v>
      </c>
      <c r="BE952" s="99">
        <f>IF(N952="základní",J952,0)</f>
        <v>0</v>
      </c>
      <c r="BF952" s="99">
        <f>IF(N952="snížená",J952,0)</f>
        <v>0</v>
      </c>
      <c r="BG952" s="99">
        <f>IF(N952="zákl. přenesená",J952,0)</f>
        <v>0</v>
      </c>
      <c r="BH952" s="99">
        <f>IF(N952="sníž. přenesená",J952,0)</f>
        <v>0</v>
      </c>
      <c r="BI952" s="99">
        <f>IF(N952="nulová",J952,0)</f>
        <v>0</v>
      </c>
      <c r="BJ952" s="16" t="s">
        <v>33</v>
      </c>
      <c r="BK952" s="99">
        <f>ROUND(I952*H952,2)</f>
        <v>0</v>
      </c>
      <c r="BL952" s="16" t="s">
        <v>263</v>
      </c>
      <c r="BM952" s="16" t="s">
        <v>1557</v>
      </c>
    </row>
    <row r="953" spans="2:51" s="11" customFormat="1" ht="11.25">
      <c r="B953" s="203"/>
      <c r="C953" s="204"/>
      <c r="D953" s="205" t="s">
        <v>182</v>
      </c>
      <c r="E953" s="206" t="s">
        <v>1</v>
      </c>
      <c r="F953" s="207" t="s">
        <v>369</v>
      </c>
      <c r="G953" s="204"/>
      <c r="H953" s="206" t="s">
        <v>1</v>
      </c>
      <c r="I953" s="208"/>
      <c r="J953" s="204"/>
      <c r="K953" s="204"/>
      <c r="L953" s="209"/>
      <c r="M953" s="210"/>
      <c r="N953" s="211"/>
      <c r="O953" s="211"/>
      <c r="P953" s="211"/>
      <c r="Q953" s="211"/>
      <c r="R953" s="211"/>
      <c r="S953" s="211"/>
      <c r="T953" s="212"/>
      <c r="AT953" s="213" t="s">
        <v>182</v>
      </c>
      <c r="AU953" s="213" t="s">
        <v>82</v>
      </c>
      <c r="AV953" s="11" t="s">
        <v>33</v>
      </c>
      <c r="AW953" s="11" t="s">
        <v>32</v>
      </c>
      <c r="AX953" s="11" t="s">
        <v>73</v>
      </c>
      <c r="AY953" s="213" t="s">
        <v>173</v>
      </c>
    </row>
    <row r="954" spans="2:51" s="12" customFormat="1" ht="11.25">
      <c r="B954" s="214"/>
      <c r="C954" s="215"/>
      <c r="D954" s="205" t="s">
        <v>182</v>
      </c>
      <c r="E954" s="216" t="s">
        <v>1</v>
      </c>
      <c r="F954" s="217" t="s">
        <v>1558</v>
      </c>
      <c r="G954" s="215"/>
      <c r="H954" s="218">
        <v>16.8</v>
      </c>
      <c r="I954" s="219"/>
      <c r="J954" s="215"/>
      <c r="K954" s="215"/>
      <c r="L954" s="220"/>
      <c r="M954" s="221"/>
      <c r="N954" s="222"/>
      <c r="O954" s="222"/>
      <c r="P954" s="222"/>
      <c r="Q954" s="222"/>
      <c r="R954" s="222"/>
      <c r="S954" s="222"/>
      <c r="T954" s="223"/>
      <c r="AT954" s="224" t="s">
        <v>182</v>
      </c>
      <c r="AU954" s="224" t="s">
        <v>82</v>
      </c>
      <c r="AV954" s="12" t="s">
        <v>82</v>
      </c>
      <c r="AW954" s="12" t="s">
        <v>32</v>
      </c>
      <c r="AX954" s="12" t="s">
        <v>73</v>
      </c>
      <c r="AY954" s="224" t="s">
        <v>173</v>
      </c>
    </row>
    <row r="955" spans="2:51" s="11" customFormat="1" ht="11.25">
      <c r="B955" s="203"/>
      <c r="C955" s="204"/>
      <c r="D955" s="205" t="s">
        <v>182</v>
      </c>
      <c r="E955" s="206" t="s">
        <v>1</v>
      </c>
      <c r="F955" s="207" t="s">
        <v>414</v>
      </c>
      <c r="G955" s="204"/>
      <c r="H955" s="206" t="s">
        <v>1</v>
      </c>
      <c r="I955" s="208"/>
      <c r="J955" s="204"/>
      <c r="K955" s="204"/>
      <c r="L955" s="209"/>
      <c r="M955" s="210"/>
      <c r="N955" s="211"/>
      <c r="O955" s="211"/>
      <c r="P955" s="211"/>
      <c r="Q955" s="211"/>
      <c r="R955" s="211"/>
      <c r="S955" s="211"/>
      <c r="T955" s="212"/>
      <c r="AT955" s="213" t="s">
        <v>182</v>
      </c>
      <c r="AU955" s="213" t="s">
        <v>82</v>
      </c>
      <c r="AV955" s="11" t="s">
        <v>33</v>
      </c>
      <c r="AW955" s="11" t="s">
        <v>32</v>
      </c>
      <c r="AX955" s="11" t="s">
        <v>73</v>
      </c>
      <c r="AY955" s="213" t="s">
        <v>173</v>
      </c>
    </row>
    <row r="956" spans="2:51" s="12" customFormat="1" ht="11.25">
      <c r="B956" s="214"/>
      <c r="C956" s="215"/>
      <c r="D956" s="205" t="s">
        <v>182</v>
      </c>
      <c r="E956" s="216" t="s">
        <v>1</v>
      </c>
      <c r="F956" s="217" t="s">
        <v>1559</v>
      </c>
      <c r="G956" s="215"/>
      <c r="H956" s="218">
        <v>15.9</v>
      </c>
      <c r="I956" s="219"/>
      <c r="J956" s="215"/>
      <c r="K956" s="215"/>
      <c r="L956" s="220"/>
      <c r="M956" s="221"/>
      <c r="N956" s="222"/>
      <c r="O956" s="222"/>
      <c r="P956" s="222"/>
      <c r="Q956" s="222"/>
      <c r="R956" s="222"/>
      <c r="S956" s="222"/>
      <c r="T956" s="223"/>
      <c r="AT956" s="224" t="s">
        <v>182</v>
      </c>
      <c r="AU956" s="224" t="s">
        <v>82</v>
      </c>
      <c r="AV956" s="12" t="s">
        <v>82</v>
      </c>
      <c r="AW956" s="12" t="s">
        <v>32</v>
      </c>
      <c r="AX956" s="12" t="s">
        <v>73</v>
      </c>
      <c r="AY956" s="224" t="s">
        <v>173</v>
      </c>
    </row>
    <row r="957" spans="2:51" s="12" customFormat="1" ht="11.25">
      <c r="B957" s="214"/>
      <c r="C957" s="215"/>
      <c r="D957" s="205" t="s">
        <v>182</v>
      </c>
      <c r="E957" s="216" t="s">
        <v>1</v>
      </c>
      <c r="F957" s="217" t="s">
        <v>1560</v>
      </c>
      <c r="G957" s="215"/>
      <c r="H957" s="218">
        <v>32.037</v>
      </c>
      <c r="I957" s="219"/>
      <c r="J957" s="215"/>
      <c r="K957" s="215"/>
      <c r="L957" s="220"/>
      <c r="M957" s="221"/>
      <c r="N957" s="222"/>
      <c r="O957" s="222"/>
      <c r="P957" s="222"/>
      <c r="Q957" s="222"/>
      <c r="R957" s="222"/>
      <c r="S957" s="222"/>
      <c r="T957" s="223"/>
      <c r="AT957" s="224" t="s">
        <v>182</v>
      </c>
      <c r="AU957" s="224" t="s">
        <v>82</v>
      </c>
      <c r="AV957" s="12" t="s">
        <v>82</v>
      </c>
      <c r="AW957" s="12" t="s">
        <v>32</v>
      </c>
      <c r="AX957" s="12" t="s">
        <v>73</v>
      </c>
      <c r="AY957" s="224" t="s">
        <v>173</v>
      </c>
    </row>
    <row r="958" spans="2:51" s="12" customFormat="1" ht="11.25">
      <c r="B958" s="214"/>
      <c r="C958" s="215"/>
      <c r="D958" s="205" t="s">
        <v>182</v>
      </c>
      <c r="E958" s="216" t="s">
        <v>1</v>
      </c>
      <c r="F958" s="217" t="s">
        <v>1561</v>
      </c>
      <c r="G958" s="215"/>
      <c r="H958" s="218">
        <v>36.452</v>
      </c>
      <c r="I958" s="219"/>
      <c r="J958" s="215"/>
      <c r="K958" s="215"/>
      <c r="L958" s="220"/>
      <c r="M958" s="221"/>
      <c r="N958" s="222"/>
      <c r="O958" s="222"/>
      <c r="P958" s="222"/>
      <c r="Q958" s="222"/>
      <c r="R958" s="222"/>
      <c r="S958" s="222"/>
      <c r="T958" s="223"/>
      <c r="AT958" s="224" t="s">
        <v>182</v>
      </c>
      <c r="AU958" s="224" t="s">
        <v>82</v>
      </c>
      <c r="AV958" s="12" t="s">
        <v>82</v>
      </c>
      <c r="AW958" s="12" t="s">
        <v>32</v>
      </c>
      <c r="AX958" s="12" t="s">
        <v>73</v>
      </c>
      <c r="AY958" s="224" t="s">
        <v>173</v>
      </c>
    </row>
    <row r="959" spans="2:51" s="13" customFormat="1" ht="11.25">
      <c r="B959" s="225"/>
      <c r="C959" s="226"/>
      <c r="D959" s="205" t="s">
        <v>182</v>
      </c>
      <c r="E959" s="227" t="s">
        <v>1</v>
      </c>
      <c r="F959" s="228" t="s">
        <v>187</v>
      </c>
      <c r="G959" s="226"/>
      <c r="H959" s="229">
        <v>101.189</v>
      </c>
      <c r="I959" s="230"/>
      <c r="J959" s="226"/>
      <c r="K959" s="226"/>
      <c r="L959" s="231"/>
      <c r="M959" s="232"/>
      <c r="N959" s="233"/>
      <c r="O959" s="233"/>
      <c r="P959" s="233"/>
      <c r="Q959" s="233"/>
      <c r="R959" s="233"/>
      <c r="S959" s="233"/>
      <c r="T959" s="234"/>
      <c r="AT959" s="235" t="s">
        <v>182</v>
      </c>
      <c r="AU959" s="235" t="s">
        <v>82</v>
      </c>
      <c r="AV959" s="13" t="s">
        <v>180</v>
      </c>
      <c r="AW959" s="13" t="s">
        <v>32</v>
      </c>
      <c r="AX959" s="13" t="s">
        <v>33</v>
      </c>
      <c r="AY959" s="235" t="s">
        <v>173</v>
      </c>
    </row>
    <row r="960" spans="2:65" s="1" customFormat="1" ht="16.5" customHeight="1">
      <c r="B960" s="34"/>
      <c r="C960" s="192" t="s">
        <v>1562</v>
      </c>
      <c r="D960" s="192" t="s">
        <v>175</v>
      </c>
      <c r="E960" s="193" t="s">
        <v>1563</v>
      </c>
      <c r="F960" s="194" t="s">
        <v>1564</v>
      </c>
      <c r="G960" s="195" t="s">
        <v>270</v>
      </c>
      <c r="H960" s="196">
        <v>27.25</v>
      </c>
      <c r="I960" s="197"/>
      <c r="J960" s="198">
        <f>ROUND(I960*H960,2)</f>
        <v>0</v>
      </c>
      <c r="K960" s="194" t="s">
        <v>347</v>
      </c>
      <c r="L960" s="36"/>
      <c r="M960" s="199" t="s">
        <v>1</v>
      </c>
      <c r="N960" s="200" t="s">
        <v>44</v>
      </c>
      <c r="O960" s="60"/>
      <c r="P960" s="201">
        <f>O960*H960</f>
        <v>0</v>
      </c>
      <c r="Q960" s="201">
        <v>0.00091</v>
      </c>
      <c r="R960" s="201">
        <f>Q960*H960</f>
        <v>0.0247975</v>
      </c>
      <c r="S960" s="201">
        <v>0</v>
      </c>
      <c r="T960" s="202">
        <f>S960*H960</f>
        <v>0</v>
      </c>
      <c r="AR960" s="16" t="s">
        <v>263</v>
      </c>
      <c r="AT960" s="16" t="s">
        <v>175</v>
      </c>
      <c r="AU960" s="16" t="s">
        <v>82</v>
      </c>
      <c r="AY960" s="16" t="s">
        <v>173</v>
      </c>
      <c r="BE960" s="99">
        <f>IF(N960="základní",J960,0)</f>
        <v>0</v>
      </c>
      <c r="BF960" s="99">
        <f>IF(N960="snížená",J960,0)</f>
        <v>0</v>
      </c>
      <c r="BG960" s="99">
        <f>IF(N960="zákl. přenesená",J960,0)</f>
        <v>0</v>
      </c>
      <c r="BH960" s="99">
        <f>IF(N960="sníž. přenesená",J960,0)</f>
        <v>0</v>
      </c>
      <c r="BI960" s="99">
        <f>IF(N960="nulová",J960,0)</f>
        <v>0</v>
      </c>
      <c r="BJ960" s="16" t="s">
        <v>33</v>
      </c>
      <c r="BK960" s="99">
        <f>ROUND(I960*H960,2)</f>
        <v>0</v>
      </c>
      <c r="BL960" s="16" t="s">
        <v>263</v>
      </c>
      <c r="BM960" s="16" t="s">
        <v>1565</v>
      </c>
    </row>
    <row r="961" spans="2:51" s="11" customFormat="1" ht="11.25">
      <c r="B961" s="203"/>
      <c r="C961" s="204"/>
      <c r="D961" s="205" t="s">
        <v>182</v>
      </c>
      <c r="E961" s="206" t="s">
        <v>1</v>
      </c>
      <c r="F961" s="207" t="s">
        <v>414</v>
      </c>
      <c r="G961" s="204"/>
      <c r="H961" s="206" t="s">
        <v>1</v>
      </c>
      <c r="I961" s="208"/>
      <c r="J961" s="204"/>
      <c r="K961" s="204"/>
      <c r="L961" s="209"/>
      <c r="M961" s="210"/>
      <c r="N961" s="211"/>
      <c r="O961" s="211"/>
      <c r="P961" s="211"/>
      <c r="Q961" s="211"/>
      <c r="R961" s="211"/>
      <c r="S961" s="211"/>
      <c r="T961" s="212"/>
      <c r="AT961" s="213" t="s">
        <v>182</v>
      </c>
      <c r="AU961" s="213" t="s">
        <v>82</v>
      </c>
      <c r="AV961" s="11" t="s">
        <v>33</v>
      </c>
      <c r="AW961" s="11" t="s">
        <v>32</v>
      </c>
      <c r="AX961" s="11" t="s">
        <v>73</v>
      </c>
      <c r="AY961" s="213" t="s">
        <v>173</v>
      </c>
    </row>
    <row r="962" spans="2:51" s="12" customFormat="1" ht="11.25">
      <c r="B962" s="214"/>
      <c r="C962" s="215"/>
      <c r="D962" s="205" t="s">
        <v>182</v>
      </c>
      <c r="E962" s="216" t="s">
        <v>1</v>
      </c>
      <c r="F962" s="217" t="s">
        <v>1566</v>
      </c>
      <c r="G962" s="215"/>
      <c r="H962" s="218">
        <v>27.25</v>
      </c>
      <c r="I962" s="219"/>
      <c r="J962" s="215"/>
      <c r="K962" s="215"/>
      <c r="L962" s="220"/>
      <c r="M962" s="221"/>
      <c r="N962" s="222"/>
      <c r="O962" s="222"/>
      <c r="P962" s="222"/>
      <c r="Q962" s="222"/>
      <c r="R962" s="222"/>
      <c r="S962" s="222"/>
      <c r="T962" s="223"/>
      <c r="AT962" s="224" t="s">
        <v>182</v>
      </c>
      <c r="AU962" s="224" t="s">
        <v>82</v>
      </c>
      <c r="AV962" s="12" t="s">
        <v>82</v>
      </c>
      <c r="AW962" s="12" t="s">
        <v>32</v>
      </c>
      <c r="AX962" s="12" t="s">
        <v>33</v>
      </c>
      <c r="AY962" s="224" t="s">
        <v>173</v>
      </c>
    </row>
    <row r="963" spans="2:65" s="1" customFormat="1" ht="16.5" customHeight="1">
      <c r="B963" s="34"/>
      <c r="C963" s="192" t="s">
        <v>1567</v>
      </c>
      <c r="D963" s="192" t="s">
        <v>175</v>
      </c>
      <c r="E963" s="193" t="s">
        <v>1568</v>
      </c>
      <c r="F963" s="194" t="s">
        <v>1569</v>
      </c>
      <c r="G963" s="195" t="s">
        <v>239</v>
      </c>
      <c r="H963" s="196">
        <v>101.189</v>
      </c>
      <c r="I963" s="197"/>
      <c r="J963" s="198">
        <f>ROUND(I963*H963,2)</f>
        <v>0</v>
      </c>
      <c r="K963" s="194" t="s">
        <v>347</v>
      </c>
      <c r="L963" s="36"/>
      <c r="M963" s="199" t="s">
        <v>1</v>
      </c>
      <c r="N963" s="200" t="s">
        <v>44</v>
      </c>
      <c r="O963" s="60"/>
      <c r="P963" s="201">
        <f>O963*H963</f>
        <v>0</v>
      </c>
      <c r="Q963" s="201">
        <v>0.0001</v>
      </c>
      <c r="R963" s="201">
        <f>Q963*H963</f>
        <v>0.0101189</v>
      </c>
      <c r="S963" s="201">
        <v>0</v>
      </c>
      <c r="T963" s="202">
        <f>S963*H963</f>
        <v>0</v>
      </c>
      <c r="AR963" s="16" t="s">
        <v>263</v>
      </c>
      <c r="AT963" s="16" t="s">
        <v>175</v>
      </c>
      <c r="AU963" s="16" t="s">
        <v>82</v>
      </c>
      <c r="AY963" s="16" t="s">
        <v>173</v>
      </c>
      <c r="BE963" s="99">
        <f>IF(N963="základní",J963,0)</f>
        <v>0</v>
      </c>
      <c r="BF963" s="99">
        <f>IF(N963="snížená",J963,0)</f>
        <v>0</v>
      </c>
      <c r="BG963" s="99">
        <f>IF(N963="zákl. přenesená",J963,0)</f>
        <v>0</v>
      </c>
      <c r="BH963" s="99">
        <f>IF(N963="sníž. přenesená",J963,0)</f>
        <v>0</v>
      </c>
      <c r="BI963" s="99">
        <f>IF(N963="nulová",J963,0)</f>
        <v>0</v>
      </c>
      <c r="BJ963" s="16" t="s">
        <v>33</v>
      </c>
      <c r="BK963" s="99">
        <f>ROUND(I963*H963,2)</f>
        <v>0</v>
      </c>
      <c r="BL963" s="16" t="s">
        <v>263</v>
      </c>
      <c r="BM963" s="16" t="s">
        <v>1570</v>
      </c>
    </row>
    <row r="964" spans="2:65" s="1" customFormat="1" ht="16.5" customHeight="1">
      <c r="B964" s="34"/>
      <c r="C964" s="192" t="s">
        <v>1571</v>
      </c>
      <c r="D964" s="192" t="s">
        <v>175</v>
      </c>
      <c r="E964" s="193" t="s">
        <v>1572</v>
      </c>
      <c r="F964" s="194" t="s">
        <v>1573</v>
      </c>
      <c r="G964" s="195" t="s">
        <v>239</v>
      </c>
      <c r="H964" s="196">
        <v>84.389</v>
      </c>
      <c r="I964" s="197"/>
      <c r="J964" s="198">
        <f>ROUND(I964*H964,2)</f>
        <v>0</v>
      </c>
      <c r="K964" s="194" t="s">
        <v>347</v>
      </c>
      <c r="L964" s="36"/>
      <c r="M964" s="199" t="s">
        <v>1</v>
      </c>
      <c r="N964" s="200" t="s">
        <v>44</v>
      </c>
      <c r="O964" s="60"/>
      <c r="P964" s="201">
        <f>O964*H964</f>
        <v>0</v>
      </c>
      <c r="Q964" s="201">
        <v>0.00161</v>
      </c>
      <c r="R964" s="201">
        <f>Q964*H964</f>
        <v>0.13586629</v>
      </c>
      <c r="S964" s="201">
        <v>0</v>
      </c>
      <c r="T964" s="202">
        <f>S964*H964</f>
        <v>0</v>
      </c>
      <c r="AR964" s="16" t="s">
        <v>263</v>
      </c>
      <c r="AT964" s="16" t="s">
        <v>175</v>
      </c>
      <c r="AU964" s="16" t="s">
        <v>82</v>
      </c>
      <c r="AY964" s="16" t="s">
        <v>173</v>
      </c>
      <c r="BE964" s="99">
        <f>IF(N964="základní",J964,0)</f>
        <v>0</v>
      </c>
      <c r="BF964" s="99">
        <f>IF(N964="snížená",J964,0)</f>
        <v>0</v>
      </c>
      <c r="BG964" s="99">
        <f>IF(N964="zákl. přenesená",J964,0)</f>
        <v>0</v>
      </c>
      <c r="BH964" s="99">
        <f>IF(N964="sníž. přenesená",J964,0)</f>
        <v>0</v>
      </c>
      <c r="BI964" s="99">
        <f>IF(N964="nulová",J964,0)</f>
        <v>0</v>
      </c>
      <c r="BJ964" s="16" t="s">
        <v>33</v>
      </c>
      <c r="BK964" s="99">
        <f>ROUND(I964*H964,2)</f>
        <v>0</v>
      </c>
      <c r="BL964" s="16" t="s">
        <v>263</v>
      </c>
      <c r="BM964" s="16" t="s">
        <v>1574</v>
      </c>
    </row>
    <row r="965" spans="2:51" s="11" customFormat="1" ht="11.25">
      <c r="B965" s="203"/>
      <c r="C965" s="204"/>
      <c r="D965" s="205" t="s">
        <v>182</v>
      </c>
      <c r="E965" s="206" t="s">
        <v>1</v>
      </c>
      <c r="F965" s="207" t="s">
        <v>414</v>
      </c>
      <c r="G965" s="204"/>
      <c r="H965" s="206" t="s">
        <v>1</v>
      </c>
      <c r="I965" s="208"/>
      <c r="J965" s="204"/>
      <c r="K965" s="204"/>
      <c r="L965" s="209"/>
      <c r="M965" s="210"/>
      <c r="N965" s="211"/>
      <c r="O965" s="211"/>
      <c r="P965" s="211"/>
      <c r="Q965" s="211"/>
      <c r="R965" s="211"/>
      <c r="S965" s="211"/>
      <c r="T965" s="212"/>
      <c r="AT965" s="213" t="s">
        <v>182</v>
      </c>
      <c r="AU965" s="213" t="s">
        <v>82</v>
      </c>
      <c r="AV965" s="11" t="s">
        <v>33</v>
      </c>
      <c r="AW965" s="11" t="s">
        <v>32</v>
      </c>
      <c r="AX965" s="11" t="s">
        <v>73</v>
      </c>
      <c r="AY965" s="213" t="s">
        <v>173</v>
      </c>
    </row>
    <row r="966" spans="2:51" s="12" customFormat="1" ht="11.25">
      <c r="B966" s="214"/>
      <c r="C966" s="215"/>
      <c r="D966" s="205" t="s">
        <v>182</v>
      </c>
      <c r="E966" s="216" t="s">
        <v>1</v>
      </c>
      <c r="F966" s="217" t="s">
        <v>1559</v>
      </c>
      <c r="G966" s="215"/>
      <c r="H966" s="218">
        <v>15.9</v>
      </c>
      <c r="I966" s="219"/>
      <c r="J966" s="215"/>
      <c r="K966" s="215"/>
      <c r="L966" s="220"/>
      <c r="M966" s="221"/>
      <c r="N966" s="222"/>
      <c r="O966" s="222"/>
      <c r="P966" s="222"/>
      <c r="Q966" s="222"/>
      <c r="R966" s="222"/>
      <c r="S966" s="222"/>
      <c r="T966" s="223"/>
      <c r="AT966" s="224" t="s">
        <v>182</v>
      </c>
      <c r="AU966" s="224" t="s">
        <v>82</v>
      </c>
      <c r="AV966" s="12" t="s">
        <v>82</v>
      </c>
      <c r="AW966" s="12" t="s">
        <v>32</v>
      </c>
      <c r="AX966" s="12" t="s">
        <v>73</v>
      </c>
      <c r="AY966" s="224" t="s">
        <v>173</v>
      </c>
    </row>
    <row r="967" spans="2:51" s="12" customFormat="1" ht="11.25">
      <c r="B967" s="214"/>
      <c r="C967" s="215"/>
      <c r="D967" s="205" t="s">
        <v>182</v>
      </c>
      <c r="E967" s="216" t="s">
        <v>1</v>
      </c>
      <c r="F967" s="217" t="s">
        <v>1560</v>
      </c>
      <c r="G967" s="215"/>
      <c r="H967" s="218">
        <v>32.037</v>
      </c>
      <c r="I967" s="219"/>
      <c r="J967" s="215"/>
      <c r="K967" s="215"/>
      <c r="L967" s="220"/>
      <c r="M967" s="221"/>
      <c r="N967" s="222"/>
      <c r="O967" s="222"/>
      <c r="P967" s="222"/>
      <c r="Q967" s="222"/>
      <c r="R967" s="222"/>
      <c r="S967" s="222"/>
      <c r="T967" s="223"/>
      <c r="AT967" s="224" t="s">
        <v>182</v>
      </c>
      <c r="AU967" s="224" t="s">
        <v>82</v>
      </c>
      <c r="AV967" s="12" t="s">
        <v>82</v>
      </c>
      <c r="AW967" s="12" t="s">
        <v>32</v>
      </c>
      <c r="AX967" s="12" t="s">
        <v>73</v>
      </c>
      <c r="AY967" s="224" t="s">
        <v>173</v>
      </c>
    </row>
    <row r="968" spans="2:51" s="12" customFormat="1" ht="11.25">
      <c r="B968" s="214"/>
      <c r="C968" s="215"/>
      <c r="D968" s="205" t="s">
        <v>182</v>
      </c>
      <c r="E968" s="216" t="s">
        <v>1</v>
      </c>
      <c r="F968" s="217" t="s">
        <v>1561</v>
      </c>
      <c r="G968" s="215"/>
      <c r="H968" s="218">
        <v>36.452</v>
      </c>
      <c r="I968" s="219"/>
      <c r="J968" s="215"/>
      <c r="K968" s="215"/>
      <c r="L968" s="220"/>
      <c r="M968" s="221"/>
      <c r="N968" s="222"/>
      <c r="O968" s="222"/>
      <c r="P968" s="222"/>
      <c r="Q968" s="222"/>
      <c r="R968" s="222"/>
      <c r="S968" s="222"/>
      <c r="T968" s="223"/>
      <c r="AT968" s="224" t="s">
        <v>182</v>
      </c>
      <c r="AU968" s="224" t="s">
        <v>82</v>
      </c>
      <c r="AV968" s="12" t="s">
        <v>82</v>
      </c>
      <c r="AW968" s="12" t="s">
        <v>32</v>
      </c>
      <c r="AX968" s="12" t="s">
        <v>73</v>
      </c>
      <c r="AY968" s="224" t="s">
        <v>173</v>
      </c>
    </row>
    <row r="969" spans="2:51" s="13" customFormat="1" ht="11.25">
      <c r="B969" s="225"/>
      <c r="C969" s="226"/>
      <c r="D969" s="205" t="s">
        <v>182</v>
      </c>
      <c r="E969" s="227" t="s">
        <v>1</v>
      </c>
      <c r="F969" s="228" t="s">
        <v>187</v>
      </c>
      <c r="G969" s="226"/>
      <c r="H969" s="229">
        <v>84.389</v>
      </c>
      <c r="I969" s="230"/>
      <c r="J969" s="226"/>
      <c r="K969" s="226"/>
      <c r="L969" s="231"/>
      <c r="M969" s="232"/>
      <c r="N969" s="233"/>
      <c r="O969" s="233"/>
      <c r="P969" s="233"/>
      <c r="Q969" s="233"/>
      <c r="R969" s="233"/>
      <c r="S969" s="233"/>
      <c r="T969" s="234"/>
      <c r="AT969" s="235" t="s">
        <v>182</v>
      </c>
      <c r="AU969" s="235" t="s">
        <v>82</v>
      </c>
      <c r="AV969" s="13" t="s">
        <v>180</v>
      </c>
      <c r="AW969" s="13" t="s">
        <v>32</v>
      </c>
      <c r="AX969" s="13" t="s">
        <v>33</v>
      </c>
      <c r="AY969" s="235" t="s">
        <v>173</v>
      </c>
    </row>
    <row r="970" spans="2:65" s="1" customFormat="1" ht="16.5" customHeight="1">
      <c r="B970" s="34"/>
      <c r="C970" s="192" t="s">
        <v>1575</v>
      </c>
      <c r="D970" s="192" t="s">
        <v>175</v>
      </c>
      <c r="E970" s="193" t="s">
        <v>1576</v>
      </c>
      <c r="F970" s="194" t="s">
        <v>1577</v>
      </c>
      <c r="G970" s="195" t="s">
        <v>239</v>
      </c>
      <c r="H970" s="196">
        <v>319.07</v>
      </c>
      <c r="I970" s="197"/>
      <c r="J970" s="198">
        <f>ROUND(I970*H970,2)</f>
        <v>0</v>
      </c>
      <c r="K970" s="194" t="s">
        <v>347</v>
      </c>
      <c r="L970" s="36"/>
      <c r="M970" s="199" t="s">
        <v>1</v>
      </c>
      <c r="N970" s="200" t="s">
        <v>44</v>
      </c>
      <c r="O970" s="60"/>
      <c r="P970" s="201">
        <f>O970*H970</f>
        <v>0</v>
      </c>
      <c r="Q970" s="201">
        <v>0.01223</v>
      </c>
      <c r="R970" s="201">
        <f>Q970*H970</f>
        <v>3.9022260999999996</v>
      </c>
      <c r="S970" s="201">
        <v>0</v>
      </c>
      <c r="T970" s="202">
        <f>S970*H970</f>
        <v>0</v>
      </c>
      <c r="AR970" s="16" t="s">
        <v>263</v>
      </c>
      <c r="AT970" s="16" t="s">
        <v>175</v>
      </c>
      <c r="AU970" s="16" t="s">
        <v>82</v>
      </c>
      <c r="AY970" s="16" t="s">
        <v>173</v>
      </c>
      <c r="BE970" s="99">
        <f>IF(N970="základní",J970,0)</f>
        <v>0</v>
      </c>
      <c r="BF970" s="99">
        <f>IF(N970="snížená",J970,0)</f>
        <v>0</v>
      </c>
      <c r="BG970" s="99">
        <f>IF(N970="zákl. přenesená",J970,0)</f>
        <v>0</v>
      </c>
      <c r="BH970" s="99">
        <f>IF(N970="sníž. přenesená",J970,0)</f>
        <v>0</v>
      </c>
      <c r="BI970" s="99">
        <f>IF(N970="nulová",J970,0)</f>
        <v>0</v>
      </c>
      <c r="BJ970" s="16" t="s">
        <v>33</v>
      </c>
      <c r="BK970" s="99">
        <f>ROUND(I970*H970,2)</f>
        <v>0</v>
      </c>
      <c r="BL970" s="16" t="s">
        <v>263</v>
      </c>
      <c r="BM970" s="16" t="s">
        <v>1578</v>
      </c>
    </row>
    <row r="971" spans="2:51" s="11" customFormat="1" ht="11.25">
      <c r="B971" s="203"/>
      <c r="C971" s="204"/>
      <c r="D971" s="205" t="s">
        <v>182</v>
      </c>
      <c r="E971" s="206" t="s">
        <v>1</v>
      </c>
      <c r="F971" s="207" t="s">
        <v>351</v>
      </c>
      <c r="G971" s="204"/>
      <c r="H971" s="206" t="s">
        <v>1</v>
      </c>
      <c r="I971" s="208"/>
      <c r="J971" s="204"/>
      <c r="K971" s="204"/>
      <c r="L971" s="209"/>
      <c r="M971" s="210"/>
      <c r="N971" s="211"/>
      <c r="O971" s="211"/>
      <c r="P971" s="211"/>
      <c r="Q971" s="211"/>
      <c r="R971" s="211"/>
      <c r="S971" s="211"/>
      <c r="T971" s="212"/>
      <c r="AT971" s="213" t="s">
        <v>182</v>
      </c>
      <c r="AU971" s="213" t="s">
        <v>82</v>
      </c>
      <c r="AV971" s="11" t="s">
        <v>33</v>
      </c>
      <c r="AW971" s="11" t="s">
        <v>32</v>
      </c>
      <c r="AX971" s="11" t="s">
        <v>73</v>
      </c>
      <c r="AY971" s="213" t="s">
        <v>173</v>
      </c>
    </row>
    <row r="972" spans="2:51" s="11" customFormat="1" ht="11.25">
      <c r="B972" s="203"/>
      <c r="C972" s="204"/>
      <c r="D972" s="205" t="s">
        <v>182</v>
      </c>
      <c r="E972" s="206" t="s">
        <v>1</v>
      </c>
      <c r="F972" s="207" t="s">
        <v>1579</v>
      </c>
      <c r="G972" s="204"/>
      <c r="H972" s="206" t="s">
        <v>1</v>
      </c>
      <c r="I972" s="208"/>
      <c r="J972" s="204"/>
      <c r="K972" s="204"/>
      <c r="L972" s="209"/>
      <c r="M972" s="210"/>
      <c r="N972" s="211"/>
      <c r="O972" s="211"/>
      <c r="P972" s="211"/>
      <c r="Q972" s="211"/>
      <c r="R972" s="211"/>
      <c r="S972" s="211"/>
      <c r="T972" s="212"/>
      <c r="AT972" s="213" t="s">
        <v>182</v>
      </c>
      <c r="AU972" s="213" t="s">
        <v>82</v>
      </c>
      <c r="AV972" s="11" t="s">
        <v>33</v>
      </c>
      <c r="AW972" s="11" t="s">
        <v>32</v>
      </c>
      <c r="AX972" s="11" t="s">
        <v>73</v>
      </c>
      <c r="AY972" s="213" t="s">
        <v>173</v>
      </c>
    </row>
    <row r="973" spans="2:51" s="12" customFormat="1" ht="11.25">
      <c r="B973" s="214"/>
      <c r="C973" s="215"/>
      <c r="D973" s="205" t="s">
        <v>182</v>
      </c>
      <c r="E973" s="216" t="s">
        <v>1</v>
      </c>
      <c r="F973" s="217" t="s">
        <v>742</v>
      </c>
      <c r="G973" s="215"/>
      <c r="H973" s="218">
        <v>216.88</v>
      </c>
      <c r="I973" s="219"/>
      <c r="J973" s="215"/>
      <c r="K973" s="215"/>
      <c r="L973" s="220"/>
      <c r="M973" s="221"/>
      <c r="N973" s="222"/>
      <c r="O973" s="222"/>
      <c r="P973" s="222"/>
      <c r="Q973" s="222"/>
      <c r="R973" s="222"/>
      <c r="S973" s="222"/>
      <c r="T973" s="223"/>
      <c r="AT973" s="224" t="s">
        <v>182</v>
      </c>
      <c r="AU973" s="224" t="s">
        <v>82</v>
      </c>
      <c r="AV973" s="12" t="s">
        <v>82</v>
      </c>
      <c r="AW973" s="12" t="s">
        <v>32</v>
      </c>
      <c r="AX973" s="12" t="s">
        <v>73</v>
      </c>
      <c r="AY973" s="224" t="s">
        <v>173</v>
      </c>
    </row>
    <row r="974" spans="2:51" s="12" customFormat="1" ht="11.25">
      <c r="B974" s="214"/>
      <c r="C974" s="215"/>
      <c r="D974" s="205" t="s">
        <v>182</v>
      </c>
      <c r="E974" s="216" t="s">
        <v>1</v>
      </c>
      <c r="F974" s="217" t="s">
        <v>743</v>
      </c>
      <c r="G974" s="215"/>
      <c r="H974" s="218">
        <v>102.19</v>
      </c>
      <c r="I974" s="219"/>
      <c r="J974" s="215"/>
      <c r="K974" s="215"/>
      <c r="L974" s="220"/>
      <c r="M974" s="221"/>
      <c r="N974" s="222"/>
      <c r="O974" s="222"/>
      <c r="P974" s="222"/>
      <c r="Q974" s="222"/>
      <c r="R974" s="222"/>
      <c r="S974" s="222"/>
      <c r="T974" s="223"/>
      <c r="AT974" s="224" t="s">
        <v>182</v>
      </c>
      <c r="AU974" s="224" t="s">
        <v>82</v>
      </c>
      <c r="AV974" s="12" t="s">
        <v>82</v>
      </c>
      <c r="AW974" s="12" t="s">
        <v>32</v>
      </c>
      <c r="AX974" s="12" t="s">
        <v>73</v>
      </c>
      <c r="AY974" s="224" t="s">
        <v>173</v>
      </c>
    </row>
    <row r="975" spans="2:51" s="13" customFormat="1" ht="11.25">
      <c r="B975" s="225"/>
      <c r="C975" s="226"/>
      <c r="D975" s="205" t="s">
        <v>182</v>
      </c>
      <c r="E975" s="227" t="s">
        <v>1</v>
      </c>
      <c r="F975" s="228" t="s">
        <v>187</v>
      </c>
      <c r="G975" s="226"/>
      <c r="H975" s="229">
        <v>319.07</v>
      </c>
      <c r="I975" s="230"/>
      <c r="J975" s="226"/>
      <c r="K975" s="226"/>
      <c r="L975" s="231"/>
      <c r="M975" s="232"/>
      <c r="N975" s="233"/>
      <c r="O975" s="233"/>
      <c r="P975" s="233"/>
      <c r="Q975" s="233"/>
      <c r="R975" s="233"/>
      <c r="S975" s="233"/>
      <c r="T975" s="234"/>
      <c r="AT975" s="235" t="s">
        <v>182</v>
      </c>
      <c r="AU975" s="235" t="s">
        <v>82</v>
      </c>
      <c r="AV975" s="13" t="s">
        <v>180</v>
      </c>
      <c r="AW975" s="13" t="s">
        <v>32</v>
      </c>
      <c r="AX975" s="13" t="s">
        <v>33</v>
      </c>
      <c r="AY975" s="235" t="s">
        <v>173</v>
      </c>
    </row>
    <row r="976" spans="2:65" s="1" customFormat="1" ht="16.5" customHeight="1">
      <c r="B976" s="34"/>
      <c r="C976" s="192" t="s">
        <v>1580</v>
      </c>
      <c r="D976" s="192" t="s">
        <v>175</v>
      </c>
      <c r="E976" s="193" t="s">
        <v>1581</v>
      </c>
      <c r="F976" s="194" t="s">
        <v>1582</v>
      </c>
      <c r="G976" s="195" t="s">
        <v>239</v>
      </c>
      <c r="H976" s="196">
        <v>319.07</v>
      </c>
      <c r="I976" s="197"/>
      <c r="J976" s="198">
        <f>ROUND(I976*H976,2)</f>
        <v>0</v>
      </c>
      <c r="K976" s="194" t="s">
        <v>347</v>
      </c>
      <c r="L976" s="36"/>
      <c r="M976" s="199" t="s">
        <v>1</v>
      </c>
      <c r="N976" s="200" t="s">
        <v>44</v>
      </c>
      <c r="O976" s="60"/>
      <c r="P976" s="201">
        <f>O976*H976</f>
        <v>0</v>
      </c>
      <c r="Q976" s="201">
        <v>0.0001</v>
      </c>
      <c r="R976" s="201">
        <f>Q976*H976</f>
        <v>0.031907</v>
      </c>
      <c r="S976" s="201">
        <v>0</v>
      </c>
      <c r="T976" s="202">
        <f>S976*H976</f>
        <v>0</v>
      </c>
      <c r="AR976" s="16" t="s">
        <v>263</v>
      </c>
      <c r="AT976" s="16" t="s">
        <v>175</v>
      </c>
      <c r="AU976" s="16" t="s">
        <v>82</v>
      </c>
      <c r="AY976" s="16" t="s">
        <v>173</v>
      </c>
      <c r="BE976" s="99">
        <f>IF(N976="základní",J976,0)</f>
        <v>0</v>
      </c>
      <c r="BF976" s="99">
        <f>IF(N976="snížená",J976,0)</f>
        <v>0</v>
      </c>
      <c r="BG976" s="99">
        <f>IF(N976="zákl. přenesená",J976,0)</f>
        <v>0</v>
      </c>
      <c r="BH976" s="99">
        <f>IF(N976="sníž. přenesená",J976,0)</f>
        <v>0</v>
      </c>
      <c r="BI976" s="99">
        <f>IF(N976="nulová",J976,0)</f>
        <v>0</v>
      </c>
      <c r="BJ976" s="16" t="s">
        <v>33</v>
      </c>
      <c r="BK976" s="99">
        <f>ROUND(I976*H976,2)</f>
        <v>0</v>
      </c>
      <c r="BL976" s="16" t="s">
        <v>263</v>
      </c>
      <c r="BM976" s="16" t="s">
        <v>1583</v>
      </c>
    </row>
    <row r="977" spans="2:65" s="1" customFormat="1" ht="16.5" customHeight="1">
      <c r="B977" s="34"/>
      <c r="C977" s="192" t="s">
        <v>1584</v>
      </c>
      <c r="D977" s="192" t="s">
        <v>175</v>
      </c>
      <c r="E977" s="193" t="s">
        <v>1585</v>
      </c>
      <c r="F977" s="194" t="s">
        <v>1586</v>
      </c>
      <c r="G977" s="195" t="s">
        <v>270</v>
      </c>
      <c r="H977" s="196">
        <v>5.2</v>
      </c>
      <c r="I977" s="197"/>
      <c r="J977" s="198">
        <f>ROUND(I977*H977,2)</f>
        <v>0</v>
      </c>
      <c r="K977" s="194" t="s">
        <v>179</v>
      </c>
      <c r="L977" s="36"/>
      <c r="M977" s="199" t="s">
        <v>1</v>
      </c>
      <c r="N977" s="200" t="s">
        <v>44</v>
      </c>
      <c r="O977" s="60"/>
      <c r="P977" s="201">
        <f>O977*H977</f>
        <v>0</v>
      </c>
      <c r="Q977" s="201">
        <v>0.00867</v>
      </c>
      <c r="R977" s="201">
        <f>Q977*H977</f>
        <v>0.045084000000000006</v>
      </c>
      <c r="S977" s="201">
        <v>0</v>
      </c>
      <c r="T977" s="202">
        <f>S977*H977</f>
        <v>0</v>
      </c>
      <c r="AR977" s="16" t="s">
        <v>263</v>
      </c>
      <c r="AT977" s="16" t="s">
        <v>175</v>
      </c>
      <c r="AU977" s="16" t="s">
        <v>82</v>
      </c>
      <c r="AY977" s="16" t="s">
        <v>173</v>
      </c>
      <c r="BE977" s="99">
        <f>IF(N977="základní",J977,0)</f>
        <v>0</v>
      </c>
      <c r="BF977" s="99">
        <f>IF(N977="snížená",J977,0)</f>
        <v>0</v>
      </c>
      <c r="BG977" s="99">
        <f>IF(N977="zákl. přenesená",J977,0)</f>
        <v>0</v>
      </c>
      <c r="BH977" s="99">
        <f>IF(N977="sníž. přenesená",J977,0)</f>
        <v>0</v>
      </c>
      <c r="BI977" s="99">
        <f>IF(N977="nulová",J977,0)</f>
        <v>0</v>
      </c>
      <c r="BJ977" s="16" t="s">
        <v>33</v>
      </c>
      <c r="BK977" s="99">
        <f>ROUND(I977*H977,2)</f>
        <v>0</v>
      </c>
      <c r="BL977" s="16" t="s">
        <v>263</v>
      </c>
      <c r="BM977" s="16" t="s">
        <v>1587</v>
      </c>
    </row>
    <row r="978" spans="2:51" s="11" customFormat="1" ht="11.25">
      <c r="B978" s="203"/>
      <c r="C978" s="204"/>
      <c r="D978" s="205" t="s">
        <v>182</v>
      </c>
      <c r="E978" s="206" t="s">
        <v>1</v>
      </c>
      <c r="F978" s="207" t="s">
        <v>349</v>
      </c>
      <c r="G978" s="204"/>
      <c r="H978" s="206" t="s">
        <v>1</v>
      </c>
      <c r="I978" s="208"/>
      <c r="J978" s="204"/>
      <c r="K978" s="204"/>
      <c r="L978" s="209"/>
      <c r="M978" s="210"/>
      <c r="N978" s="211"/>
      <c r="O978" s="211"/>
      <c r="P978" s="211"/>
      <c r="Q978" s="211"/>
      <c r="R978" s="211"/>
      <c r="S978" s="211"/>
      <c r="T978" s="212"/>
      <c r="AT978" s="213" t="s">
        <v>182</v>
      </c>
      <c r="AU978" s="213" t="s">
        <v>82</v>
      </c>
      <c r="AV978" s="11" t="s">
        <v>33</v>
      </c>
      <c r="AW978" s="11" t="s">
        <v>32</v>
      </c>
      <c r="AX978" s="11" t="s">
        <v>73</v>
      </c>
      <c r="AY978" s="213" t="s">
        <v>173</v>
      </c>
    </row>
    <row r="979" spans="2:51" s="12" customFormat="1" ht="11.25">
      <c r="B979" s="214"/>
      <c r="C979" s="215"/>
      <c r="D979" s="205" t="s">
        <v>182</v>
      </c>
      <c r="E979" s="216" t="s">
        <v>1</v>
      </c>
      <c r="F979" s="217" t="s">
        <v>1588</v>
      </c>
      <c r="G979" s="215"/>
      <c r="H979" s="218">
        <v>5.2</v>
      </c>
      <c r="I979" s="219"/>
      <c r="J979" s="215"/>
      <c r="K979" s="215"/>
      <c r="L979" s="220"/>
      <c r="M979" s="221"/>
      <c r="N979" s="222"/>
      <c r="O979" s="222"/>
      <c r="P979" s="222"/>
      <c r="Q979" s="222"/>
      <c r="R979" s="222"/>
      <c r="S979" s="222"/>
      <c r="T979" s="223"/>
      <c r="AT979" s="224" t="s">
        <v>182</v>
      </c>
      <c r="AU979" s="224" t="s">
        <v>82</v>
      </c>
      <c r="AV979" s="12" t="s">
        <v>82</v>
      </c>
      <c r="AW979" s="12" t="s">
        <v>32</v>
      </c>
      <c r="AX979" s="12" t="s">
        <v>33</v>
      </c>
      <c r="AY979" s="224" t="s">
        <v>173</v>
      </c>
    </row>
    <row r="980" spans="2:65" s="1" customFormat="1" ht="16.5" customHeight="1">
      <c r="B980" s="34"/>
      <c r="C980" s="192" t="s">
        <v>1589</v>
      </c>
      <c r="D980" s="192" t="s">
        <v>175</v>
      </c>
      <c r="E980" s="193" t="s">
        <v>1590</v>
      </c>
      <c r="F980" s="194" t="s">
        <v>1591</v>
      </c>
      <c r="G980" s="195" t="s">
        <v>239</v>
      </c>
      <c r="H980" s="196">
        <v>7.895</v>
      </c>
      <c r="I980" s="197"/>
      <c r="J980" s="198">
        <f>ROUND(I980*H980,2)</f>
        <v>0</v>
      </c>
      <c r="K980" s="194" t="s">
        <v>179</v>
      </c>
      <c r="L980" s="36"/>
      <c r="M980" s="199" t="s">
        <v>1</v>
      </c>
      <c r="N980" s="200" t="s">
        <v>44</v>
      </c>
      <c r="O980" s="60"/>
      <c r="P980" s="201">
        <f>O980*H980</f>
        <v>0</v>
      </c>
      <c r="Q980" s="201">
        <v>0.01344</v>
      </c>
      <c r="R980" s="201">
        <f>Q980*H980</f>
        <v>0.1061088</v>
      </c>
      <c r="S980" s="201">
        <v>0</v>
      </c>
      <c r="T980" s="202">
        <f>S980*H980</f>
        <v>0</v>
      </c>
      <c r="AR980" s="16" t="s">
        <v>263</v>
      </c>
      <c r="AT980" s="16" t="s">
        <v>175</v>
      </c>
      <c r="AU980" s="16" t="s">
        <v>82</v>
      </c>
      <c r="AY980" s="16" t="s">
        <v>173</v>
      </c>
      <c r="BE980" s="99">
        <f>IF(N980="základní",J980,0)</f>
        <v>0</v>
      </c>
      <c r="BF980" s="99">
        <f>IF(N980="snížená",J980,0)</f>
        <v>0</v>
      </c>
      <c r="BG980" s="99">
        <f>IF(N980="zákl. přenesená",J980,0)</f>
        <v>0</v>
      </c>
      <c r="BH980" s="99">
        <f>IF(N980="sníž. přenesená",J980,0)</f>
        <v>0</v>
      </c>
      <c r="BI980" s="99">
        <f>IF(N980="nulová",J980,0)</f>
        <v>0</v>
      </c>
      <c r="BJ980" s="16" t="s">
        <v>33</v>
      </c>
      <c r="BK980" s="99">
        <f>ROUND(I980*H980,2)</f>
        <v>0</v>
      </c>
      <c r="BL980" s="16" t="s">
        <v>263</v>
      </c>
      <c r="BM980" s="16" t="s">
        <v>1592</v>
      </c>
    </row>
    <row r="981" spans="2:51" s="11" customFormat="1" ht="11.25">
      <c r="B981" s="203"/>
      <c r="C981" s="204"/>
      <c r="D981" s="205" t="s">
        <v>182</v>
      </c>
      <c r="E981" s="206" t="s">
        <v>1</v>
      </c>
      <c r="F981" s="207" t="s">
        <v>349</v>
      </c>
      <c r="G981" s="204"/>
      <c r="H981" s="206" t="s">
        <v>1</v>
      </c>
      <c r="I981" s="208"/>
      <c r="J981" s="204"/>
      <c r="K981" s="204"/>
      <c r="L981" s="209"/>
      <c r="M981" s="210"/>
      <c r="N981" s="211"/>
      <c r="O981" s="211"/>
      <c r="P981" s="211"/>
      <c r="Q981" s="211"/>
      <c r="R981" s="211"/>
      <c r="S981" s="211"/>
      <c r="T981" s="212"/>
      <c r="AT981" s="213" t="s">
        <v>182</v>
      </c>
      <c r="AU981" s="213" t="s">
        <v>82</v>
      </c>
      <c r="AV981" s="11" t="s">
        <v>33</v>
      </c>
      <c r="AW981" s="11" t="s">
        <v>32</v>
      </c>
      <c r="AX981" s="11" t="s">
        <v>73</v>
      </c>
      <c r="AY981" s="213" t="s">
        <v>173</v>
      </c>
    </row>
    <row r="982" spans="2:51" s="11" customFormat="1" ht="11.25">
      <c r="B982" s="203"/>
      <c r="C982" s="204"/>
      <c r="D982" s="205" t="s">
        <v>182</v>
      </c>
      <c r="E982" s="206" t="s">
        <v>1</v>
      </c>
      <c r="F982" s="207" t="s">
        <v>1593</v>
      </c>
      <c r="G982" s="204"/>
      <c r="H982" s="206" t="s">
        <v>1</v>
      </c>
      <c r="I982" s="208"/>
      <c r="J982" s="204"/>
      <c r="K982" s="204"/>
      <c r="L982" s="209"/>
      <c r="M982" s="210"/>
      <c r="N982" s="211"/>
      <c r="O982" s="211"/>
      <c r="P982" s="211"/>
      <c r="Q982" s="211"/>
      <c r="R982" s="211"/>
      <c r="S982" s="211"/>
      <c r="T982" s="212"/>
      <c r="AT982" s="213" t="s">
        <v>182</v>
      </c>
      <c r="AU982" s="213" t="s">
        <v>82</v>
      </c>
      <c r="AV982" s="11" t="s">
        <v>33</v>
      </c>
      <c r="AW982" s="11" t="s">
        <v>32</v>
      </c>
      <c r="AX982" s="11" t="s">
        <v>73</v>
      </c>
      <c r="AY982" s="213" t="s">
        <v>173</v>
      </c>
    </row>
    <row r="983" spans="2:51" s="11" customFormat="1" ht="11.25">
      <c r="B983" s="203"/>
      <c r="C983" s="204"/>
      <c r="D983" s="205" t="s">
        <v>182</v>
      </c>
      <c r="E983" s="206" t="s">
        <v>1</v>
      </c>
      <c r="F983" s="207" t="s">
        <v>1594</v>
      </c>
      <c r="G983" s="204"/>
      <c r="H983" s="206" t="s">
        <v>1</v>
      </c>
      <c r="I983" s="208"/>
      <c r="J983" s="204"/>
      <c r="K983" s="204"/>
      <c r="L983" s="209"/>
      <c r="M983" s="210"/>
      <c r="N983" s="211"/>
      <c r="O983" s="211"/>
      <c r="P983" s="211"/>
      <c r="Q983" s="211"/>
      <c r="R983" s="211"/>
      <c r="S983" s="211"/>
      <c r="T983" s="212"/>
      <c r="AT983" s="213" t="s">
        <v>182</v>
      </c>
      <c r="AU983" s="213" t="s">
        <v>82</v>
      </c>
      <c r="AV983" s="11" t="s">
        <v>33</v>
      </c>
      <c r="AW983" s="11" t="s">
        <v>32</v>
      </c>
      <c r="AX983" s="11" t="s">
        <v>73</v>
      </c>
      <c r="AY983" s="213" t="s">
        <v>173</v>
      </c>
    </row>
    <row r="984" spans="2:51" s="12" customFormat="1" ht="11.25">
      <c r="B984" s="214"/>
      <c r="C984" s="215"/>
      <c r="D984" s="205" t="s">
        <v>182</v>
      </c>
      <c r="E984" s="216" t="s">
        <v>1</v>
      </c>
      <c r="F984" s="217" t="s">
        <v>1595</v>
      </c>
      <c r="G984" s="215"/>
      <c r="H984" s="218">
        <v>6.02</v>
      </c>
      <c r="I984" s="219"/>
      <c r="J984" s="215"/>
      <c r="K984" s="215"/>
      <c r="L984" s="220"/>
      <c r="M984" s="221"/>
      <c r="N984" s="222"/>
      <c r="O984" s="222"/>
      <c r="P984" s="222"/>
      <c r="Q984" s="222"/>
      <c r="R984" s="222"/>
      <c r="S984" s="222"/>
      <c r="T984" s="223"/>
      <c r="AT984" s="224" t="s">
        <v>182</v>
      </c>
      <c r="AU984" s="224" t="s">
        <v>82</v>
      </c>
      <c r="AV984" s="12" t="s">
        <v>82</v>
      </c>
      <c r="AW984" s="12" t="s">
        <v>32</v>
      </c>
      <c r="AX984" s="12" t="s">
        <v>73</v>
      </c>
      <c r="AY984" s="224" t="s">
        <v>173</v>
      </c>
    </row>
    <row r="985" spans="2:51" s="11" customFormat="1" ht="11.25">
      <c r="B985" s="203"/>
      <c r="C985" s="204"/>
      <c r="D985" s="205" t="s">
        <v>182</v>
      </c>
      <c r="E985" s="206" t="s">
        <v>1</v>
      </c>
      <c r="F985" s="207" t="s">
        <v>1596</v>
      </c>
      <c r="G985" s="204"/>
      <c r="H985" s="206" t="s">
        <v>1</v>
      </c>
      <c r="I985" s="208"/>
      <c r="J985" s="204"/>
      <c r="K985" s="204"/>
      <c r="L985" s="209"/>
      <c r="M985" s="210"/>
      <c r="N985" s="211"/>
      <c r="O985" s="211"/>
      <c r="P985" s="211"/>
      <c r="Q985" s="211"/>
      <c r="R985" s="211"/>
      <c r="S985" s="211"/>
      <c r="T985" s="212"/>
      <c r="AT985" s="213" t="s">
        <v>182</v>
      </c>
      <c r="AU985" s="213" t="s">
        <v>82</v>
      </c>
      <c r="AV985" s="11" t="s">
        <v>33</v>
      </c>
      <c r="AW985" s="11" t="s">
        <v>32</v>
      </c>
      <c r="AX985" s="11" t="s">
        <v>73</v>
      </c>
      <c r="AY985" s="213" t="s">
        <v>173</v>
      </c>
    </row>
    <row r="986" spans="2:51" s="12" customFormat="1" ht="11.25">
      <c r="B986" s="214"/>
      <c r="C986" s="215"/>
      <c r="D986" s="205" t="s">
        <v>182</v>
      </c>
      <c r="E986" s="216" t="s">
        <v>1</v>
      </c>
      <c r="F986" s="217" t="s">
        <v>1597</v>
      </c>
      <c r="G986" s="215"/>
      <c r="H986" s="218">
        <v>1.875</v>
      </c>
      <c r="I986" s="219"/>
      <c r="J986" s="215"/>
      <c r="K986" s="215"/>
      <c r="L986" s="220"/>
      <c r="M986" s="221"/>
      <c r="N986" s="222"/>
      <c r="O986" s="222"/>
      <c r="P986" s="222"/>
      <c r="Q986" s="222"/>
      <c r="R986" s="222"/>
      <c r="S986" s="222"/>
      <c r="T986" s="223"/>
      <c r="AT986" s="224" t="s">
        <v>182</v>
      </c>
      <c r="AU986" s="224" t="s">
        <v>82</v>
      </c>
      <c r="AV986" s="12" t="s">
        <v>82</v>
      </c>
      <c r="AW986" s="12" t="s">
        <v>32</v>
      </c>
      <c r="AX986" s="12" t="s">
        <v>73</v>
      </c>
      <c r="AY986" s="224" t="s">
        <v>173</v>
      </c>
    </row>
    <row r="987" spans="2:51" s="13" customFormat="1" ht="11.25">
      <c r="B987" s="225"/>
      <c r="C987" s="226"/>
      <c r="D987" s="205" t="s">
        <v>182</v>
      </c>
      <c r="E987" s="227" t="s">
        <v>1</v>
      </c>
      <c r="F987" s="228" t="s">
        <v>187</v>
      </c>
      <c r="G987" s="226"/>
      <c r="H987" s="229">
        <v>7.895</v>
      </c>
      <c r="I987" s="230"/>
      <c r="J987" s="226"/>
      <c r="K987" s="226"/>
      <c r="L987" s="231"/>
      <c r="M987" s="232"/>
      <c r="N987" s="233"/>
      <c r="O987" s="233"/>
      <c r="P987" s="233"/>
      <c r="Q987" s="233"/>
      <c r="R987" s="233"/>
      <c r="S987" s="233"/>
      <c r="T987" s="234"/>
      <c r="AT987" s="235" t="s">
        <v>182</v>
      </c>
      <c r="AU987" s="235" t="s">
        <v>82</v>
      </c>
      <c r="AV987" s="13" t="s">
        <v>180</v>
      </c>
      <c r="AW987" s="13" t="s">
        <v>32</v>
      </c>
      <c r="AX987" s="13" t="s">
        <v>33</v>
      </c>
      <c r="AY987" s="235" t="s">
        <v>173</v>
      </c>
    </row>
    <row r="988" spans="2:65" s="1" customFormat="1" ht="16.5" customHeight="1">
      <c r="B988" s="34"/>
      <c r="C988" s="192" t="s">
        <v>1598</v>
      </c>
      <c r="D988" s="192" t="s">
        <v>175</v>
      </c>
      <c r="E988" s="193" t="s">
        <v>1581</v>
      </c>
      <c r="F988" s="194" t="s">
        <v>1582</v>
      </c>
      <c r="G988" s="195" t="s">
        <v>239</v>
      </c>
      <c r="H988" s="196">
        <v>11.015</v>
      </c>
      <c r="I988" s="197"/>
      <c r="J988" s="198">
        <f>ROUND(I988*H988,2)</f>
        <v>0</v>
      </c>
      <c r="K988" s="194" t="s">
        <v>347</v>
      </c>
      <c r="L988" s="36"/>
      <c r="M988" s="199" t="s">
        <v>1</v>
      </c>
      <c r="N988" s="200" t="s">
        <v>44</v>
      </c>
      <c r="O988" s="60"/>
      <c r="P988" s="201">
        <f>O988*H988</f>
        <v>0</v>
      </c>
      <c r="Q988" s="201">
        <v>0.0001</v>
      </c>
      <c r="R988" s="201">
        <f>Q988*H988</f>
        <v>0.0011015</v>
      </c>
      <c r="S988" s="201">
        <v>0</v>
      </c>
      <c r="T988" s="202">
        <f>S988*H988</f>
        <v>0</v>
      </c>
      <c r="AR988" s="16" t="s">
        <v>263</v>
      </c>
      <c r="AT988" s="16" t="s">
        <v>175</v>
      </c>
      <c r="AU988" s="16" t="s">
        <v>82</v>
      </c>
      <c r="AY988" s="16" t="s">
        <v>173</v>
      </c>
      <c r="BE988" s="99">
        <f>IF(N988="základní",J988,0)</f>
        <v>0</v>
      </c>
      <c r="BF988" s="99">
        <f>IF(N988="snížená",J988,0)</f>
        <v>0</v>
      </c>
      <c r="BG988" s="99">
        <f>IF(N988="zákl. přenesená",J988,0)</f>
        <v>0</v>
      </c>
      <c r="BH988" s="99">
        <f>IF(N988="sníž. přenesená",J988,0)</f>
        <v>0</v>
      </c>
      <c r="BI988" s="99">
        <f>IF(N988="nulová",J988,0)</f>
        <v>0</v>
      </c>
      <c r="BJ988" s="16" t="s">
        <v>33</v>
      </c>
      <c r="BK988" s="99">
        <f>ROUND(I988*H988,2)</f>
        <v>0</v>
      </c>
      <c r="BL988" s="16" t="s">
        <v>263</v>
      </c>
      <c r="BM988" s="16" t="s">
        <v>1599</v>
      </c>
    </row>
    <row r="989" spans="2:51" s="11" customFormat="1" ht="11.25">
      <c r="B989" s="203"/>
      <c r="C989" s="204"/>
      <c r="D989" s="205" t="s">
        <v>182</v>
      </c>
      <c r="E989" s="206" t="s">
        <v>1</v>
      </c>
      <c r="F989" s="207" t="s">
        <v>349</v>
      </c>
      <c r="G989" s="204"/>
      <c r="H989" s="206" t="s">
        <v>1</v>
      </c>
      <c r="I989" s="208"/>
      <c r="J989" s="204"/>
      <c r="K989" s="204"/>
      <c r="L989" s="209"/>
      <c r="M989" s="210"/>
      <c r="N989" s="211"/>
      <c r="O989" s="211"/>
      <c r="P989" s="211"/>
      <c r="Q989" s="211"/>
      <c r="R989" s="211"/>
      <c r="S989" s="211"/>
      <c r="T989" s="212"/>
      <c r="AT989" s="213" t="s">
        <v>182</v>
      </c>
      <c r="AU989" s="213" t="s">
        <v>82</v>
      </c>
      <c r="AV989" s="11" t="s">
        <v>33</v>
      </c>
      <c r="AW989" s="11" t="s">
        <v>32</v>
      </c>
      <c r="AX989" s="11" t="s">
        <v>73</v>
      </c>
      <c r="AY989" s="213" t="s">
        <v>173</v>
      </c>
    </row>
    <row r="990" spans="2:51" s="11" customFormat="1" ht="11.25">
      <c r="B990" s="203"/>
      <c r="C990" s="204"/>
      <c r="D990" s="205" t="s">
        <v>182</v>
      </c>
      <c r="E990" s="206" t="s">
        <v>1</v>
      </c>
      <c r="F990" s="207" t="s">
        <v>1600</v>
      </c>
      <c r="G990" s="204"/>
      <c r="H990" s="206" t="s">
        <v>1</v>
      </c>
      <c r="I990" s="208"/>
      <c r="J990" s="204"/>
      <c r="K990" s="204"/>
      <c r="L990" s="209"/>
      <c r="M990" s="210"/>
      <c r="N990" s="211"/>
      <c r="O990" s="211"/>
      <c r="P990" s="211"/>
      <c r="Q990" s="211"/>
      <c r="R990" s="211"/>
      <c r="S990" s="211"/>
      <c r="T990" s="212"/>
      <c r="AT990" s="213" t="s">
        <v>182</v>
      </c>
      <c r="AU990" s="213" t="s">
        <v>82</v>
      </c>
      <c r="AV990" s="11" t="s">
        <v>33</v>
      </c>
      <c r="AW990" s="11" t="s">
        <v>32</v>
      </c>
      <c r="AX990" s="11" t="s">
        <v>73</v>
      </c>
      <c r="AY990" s="213" t="s">
        <v>173</v>
      </c>
    </row>
    <row r="991" spans="2:51" s="12" customFormat="1" ht="11.25">
      <c r="B991" s="214"/>
      <c r="C991" s="215"/>
      <c r="D991" s="205" t="s">
        <v>182</v>
      </c>
      <c r="E991" s="216" t="s">
        <v>1</v>
      </c>
      <c r="F991" s="217" t="s">
        <v>1601</v>
      </c>
      <c r="G991" s="215"/>
      <c r="H991" s="218">
        <v>11.015</v>
      </c>
      <c r="I991" s="219"/>
      <c r="J991" s="215"/>
      <c r="K991" s="215"/>
      <c r="L991" s="220"/>
      <c r="M991" s="221"/>
      <c r="N991" s="222"/>
      <c r="O991" s="222"/>
      <c r="P991" s="222"/>
      <c r="Q991" s="222"/>
      <c r="R991" s="222"/>
      <c r="S991" s="222"/>
      <c r="T991" s="223"/>
      <c r="AT991" s="224" t="s">
        <v>182</v>
      </c>
      <c r="AU991" s="224" t="s">
        <v>82</v>
      </c>
      <c r="AV991" s="12" t="s">
        <v>82</v>
      </c>
      <c r="AW991" s="12" t="s">
        <v>32</v>
      </c>
      <c r="AX991" s="12" t="s">
        <v>33</v>
      </c>
      <c r="AY991" s="224" t="s">
        <v>173</v>
      </c>
    </row>
    <row r="992" spans="2:65" s="1" customFormat="1" ht="16.5" customHeight="1">
      <c r="B992" s="34"/>
      <c r="C992" s="192" t="s">
        <v>1602</v>
      </c>
      <c r="D992" s="192" t="s">
        <v>175</v>
      </c>
      <c r="E992" s="193" t="s">
        <v>1603</v>
      </c>
      <c r="F992" s="194" t="s">
        <v>1604</v>
      </c>
      <c r="G992" s="195" t="s">
        <v>232</v>
      </c>
      <c r="H992" s="196">
        <v>5.953</v>
      </c>
      <c r="I992" s="197"/>
      <c r="J992" s="198">
        <f>ROUND(I992*H992,2)</f>
        <v>0</v>
      </c>
      <c r="K992" s="194" t="s">
        <v>347</v>
      </c>
      <c r="L992" s="36"/>
      <c r="M992" s="199" t="s">
        <v>1</v>
      </c>
      <c r="N992" s="200" t="s">
        <v>44</v>
      </c>
      <c r="O992" s="60"/>
      <c r="P992" s="201">
        <f>O992*H992</f>
        <v>0</v>
      </c>
      <c r="Q992" s="201">
        <v>0</v>
      </c>
      <c r="R992" s="201">
        <f>Q992*H992</f>
        <v>0</v>
      </c>
      <c r="S992" s="201">
        <v>0</v>
      </c>
      <c r="T992" s="202">
        <f>S992*H992</f>
        <v>0</v>
      </c>
      <c r="AR992" s="16" t="s">
        <v>263</v>
      </c>
      <c r="AT992" s="16" t="s">
        <v>175</v>
      </c>
      <c r="AU992" s="16" t="s">
        <v>82</v>
      </c>
      <c r="AY992" s="16" t="s">
        <v>173</v>
      </c>
      <c r="BE992" s="99">
        <f>IF(N992="základní",J992,0)</f>
        <v>0</v>
      </c>
      <c r="BF992" s="99">
        <f>IF(N992="snížená",J992,0)</f>
        <v>0</v>
      </c>
      <c r="BG992" s="99">
        <f>IF(N992="zákl. přenesená",J992,0)</f>
        <v>0</v>
      </c>
      <c r="BH992" s="99">
        <f>IF(N992="sníž. přenesená",J992,0)</f>
        <v>0</v>
      </c>
      <c r="BI992" s="99">
        <f>IF(N992="nulová",J992,0)</f>
        <v>0</v>
      </c>
      <c r="BJ992" s="16" t="s">
        <v>33</v>
      </c>
      <c r="BK992" s="99">
        <f>ROUND(I992*H992,2)</f>
        <v>0</v>
      </c>
      <c r="BL992" s="16" t="s">
        <v>263</v>
      </c>
      <c r="BM992" s="16" t="s">
        <v>1605</v>
      </c>
    </row>
    <row r="993" spans="2:63" s="10" customFormat="1" ht="22.9" customHeight="1">
      <c r="B993" s="176"/>
      <c r="C993" s="177"/>
      <c r="D993" s="178" t="s">
        <v>72</v>
      </c>
      <c r="E993" s="190" t="s">
        <v>1606</v>
      </c>
      <c r="F993" s="190" t="s">
        <v>1607</v>
      </c>
      <c r="G993" s="177"/>
      <c r="H993" s="177"/>
      <c r="I993" s="180"/>
      <c r="J993" s="191">
        <f>BK993</f>
        <v>0</v>
      </c>
      <c r="K993" s="177"/>
      <c r="L993" s="182"/>
      <c r="M993" s="183"/>
      <c r="N993" s="184"/>
      <c r="O993" s="184"/>
      <c r="P993" s="185">
        <f>SUM(P994:P1013)</f>
        <v>0</v>
      </c>
      <c r="Q993" s="184"/>
      <c r="R993" s="185">
        <f>SUM(R994:R1013)</f>
        <v>0.3637500000000001</v>
      </c>
      <c r="S993" s="184"/>
      <c r="T993" s="186">
        <f>SUM(T994:T1013)</f>
        <v>0.17400000000000002</v>
      </c>
      <c r="AR993" s="187" t="s">
        <v>82</v>
      </c>
      <c r="AT993" s="188" t="s">
        <v>72</v>
      </c>
      <c r="AU993" s="188" t="s">
        <v>33</v>
      </c>
      <c r="AY993" s="187" t="s">
        <v>173</v>
      </c>
      <c r="BK993" s="189">
        <f>SUM(BK994:BK1013)</f>
        <v>0</v>
      </c>
    </row>
    <row r="994" spans="2:65" s="1" customFormat="1" ht="16.5" customHeight="1">
      <c r="B994" s="34"/>
      <c r="C994" s="192" t="s">
        <v>1608</v>
      </c>
      <c r="D994" s="192" t="s">
        <v>175</v>
      </c>
      <c r="E994" s="193" t="s">
        <v>1609</v>
      </c>
      <c r="F994" s="194" t="s">
        <v>1610</v>
      </c>
      <c r="G994" s="195" t="s">
        <v>270</v>
      </c>
      <c r="H994" s="196">
        <v>11.85</v>
      </c>
      <c r="I994" s="197"/>
      <c r="J994" s="198">
        <f>ROUND(I994*H994,2)</f>
        <v>0</v>
      </c>
      <c r="K994" s="194" t="s">
        <v>1</v>
      </c>
      <c r="L994" s="36"/>
      <c r="M994" s="199" t="s">
        <v>1</v>
      </c>
      <c r="N994" s="200" t="s">
        <v>44</v>
      </c>
      <c r="O994" s="60"/>
      <c r="P994" s="201">
        <f>O994*H994</f>
        <v>0</v>
      </c>
      <c r="Q994" s="201">
        <v>0</v>
      </c>
      <c r="R994" s="201">
        <f>Q994*H994</f>
        <v>0</v>
      </c>
      <c r="S994" s="201">
        <v>0</v>
      </c>
      <c r="T994" s="202">
        <f>S994*H994</f>
        <v>0</v>
      </c>
      <c r="AR994" s="16" t="s">
        <v>263</v>
      </c>
      <c r="AT994" s="16" t="s">
        <v>175</v>
      </c>
      <c r="AU994" s="16" t="s">
        <v>82</v>
      </c>
      <c r="AY994" s="16" t="s">
        <v>173</v>
      </c>
      <c r="BE994" s="99">
        <f>IF(N994="základní",J994,0)</f>
        <v>0</v>
      </c>
      <c r="BF994" s="99">
        <f>IF(N994="snížená",J994,0)</f>
        <v>0</v>
      </c>
      <c r="BG994" s="99">
        <f>IF(N994="zákl. přenesená",J994,0)</f>
        <v>0</v>
      </c>
      <c r="BH994" s="99">
        <f>IF(N994="sníž. přenesená",J994,0)</f>
        <v>0</v>
      </c>
      <c r="BI994" s="99">
        <f>IF(N994="nulová",J994,0)</f>
        <v>0</v>
      </c>
      <c r="BJ994" s="16" t="s">
        <v>33</v>
      </c>
      <c r="BK994" s="99">
        <f>ROUND(I994*H994,2)</f>
        <v>0</v>
      </c>
      <c r="BL994" s="16" t="s">
        <v>263</v>
      </c>
      <c r="BM994" s="16" t="s">
        <v>1611</v>
      </c>
    </row>
    <row r="995" spans="2:51" s="11" customFormat="1" ht="11.25">
      <c r="B995" s="203"/>
      <c r="C995" s="204"/>
      <c r="D995" s="205" t="s">
        <v>182</v>
      </c>
      <c r="E995" s="206" t="s">
        <v>1</v>
      </c>
      <c r="F995" s="207" t="s">
        <v>349</v>
      </c>
      <c r="G995" s="204"/>
      <c r="H995" s="206" t="s">
        <v>1</v>
      </c>
      <c r="I995" s="208"/>
      <c r="J995" s="204"/>
      <c r="K995" s="204"/>
      <c r="L995" s="209"/>
      <c r="M995" s="210"/>
      <c r="N995" s="211"/>
      <c r="O995" s="211"/>
      <c r="P995" s="211"/>
      <c r="Q995" s="211"/>
      <c r="R995" s="211"/>
      <c r="S995" s="211"/>
      <c r="T995" s="212"/>
      <c r="AT995" s="213" t="s">
        <v>182</v>
      </c>
      <c r="AU995" s="213" t="s">
        <v>82</v>
      </c>
      <c r="AV995" s="11" t="s">
        <v>33</v>
      </c>
      <c r="AW995" s="11" t="s">
        <v>32</v>
      </c>
      <c r="AX995" s="11" t="s">
        <v>73</v>
      </c>
      <c r="AY995" s="213" t="s">
        <v>173</v>
      </c>
    </row>
    <row r="996" spans="2:51" s="12" customFormat="1" ht="11.25">
      <c r="B996" s="214"/>
      <c r="C996" s="215"/>
      <c r="D996" s="205" t="s">
        <v>182</v>
      </c>
      <c r="E996" s="216" t="s">
        <v>1</v>
      </c>
      <c r="F996" s="217" t="s">
        <v>1612</v>
      </c>
      <c r="G996" s="215"/>
      <c r="H996" s="218">
        <v>3.7</v>
      </c>
      <c r="I996" s="219"/>
      <c r="J996" s="215"/>
      <c r="K996" s="215"/>
      <c r="L996" s="220"/>
      <c r="M996" s="221"/>
      <c r="N996" s="222"/>
      <c r="O996" s="222"/>
      <c r="P996" s="222"/>
      <c r="Q996" s="222"/>
      <c r="R996" s="222"/>
      <c r="S996" s="222"/>
      <c r="T996" s="223"/>
      <c r="AT996" s="224" t="s">
        <v>182</v>
      </c>
      <c r="AU996" s="224" t="s">
        <v>82</v>
      </c>
      <c r="AV996" s="12" t="s">
        <v>82</v>
      </c>
      <c r="AW996" s="12" t="s">
        <v>32</v>
      </c>
      <c r="AX996" s="12" t="s">
        <v>73</v>
      </c>
      <c r="AY996" s="224" t="s">
        <v>173</v>
      </c>
    </row>
    <row r="997" spans="2:51" s="12" customFormat="1" ht="11.25">
      <c r="B997" s="214"/>
      <c r="C997" s="215"/>
      <c r="D997" s="205" t="s">
        <v>182</v>
      </c>
      <c r="E997" s="216" t="s">
        <v>1</v>
      </c>
      <c r="F997" s="217" t="s">
        <v>1613</v>
      </c>
      <c r="G997" s="215"/>
      <c r="H997" s="218">
        <v>2.75</v>
      </c>
      <c r="I997" s="219"/>
      <c r="J997" s="215"/>
      <c r="K997" s="215"/>
      <c r="L997" s="220"/>
      <c r="M997" s="221"/>
      <c r="N997" s="222"/>
      <c r="O997" s="222"/>
      <c r="P997" s="222"/>
      <c r="Q997" s="222"/>
      <c r="R997" s="222"/>
      <c r="S997" s="222"/>
      <c r="T997" s="223"/>
      <c r="AT997" s="224" t="s">
        <v>182</v>
      </c>
      <c r="AU997" s="224" t="s">
        <v>82</v>
      </c>
      <c r="AV997" s="12" t="s">
        <v>82</v>
      </c>
      <c r="AW997" s="12" t="s">
        <v>32</v>
      </c>
      <c r="AX997" s="12" t="s">
        <v>73</v>
      </c>
      <c r="AY997" s="224" t="s">
        <v>173</v>
      </c>
    </row>
    <row r="998" spans="2:51" s="12" customFormat="1" ht="11.25">
      <c r="B998" s="214"/>
      <c r="C998" s="215"/>
      <c r="D998" s="205" t="s">
        <v>182</v>
      </c>
      <c r="E998" s="216" t="s">
        <v>1</v>
      </c>
      <c r="F998" s="217" t="s">
        <v>1614</v>
      </c>
      <c r="G998" s="215"/>
      <c r="H998" s="218">
        <v>5.4</v>
      </c>
      <c r="I998" s="219"/>
      <c r="J998" s="215"/>
      <c r="K998" s="215"/>
      <c r="L998" s="220"/>
      <c r="M998" s="221"/>
      <c r="N998" s="222"/>
      <c r="O998" s="222"/>
      <c r="P998" s="222"/>
      <c r="Q998" s="222"/>
      <c r="R998" s="222"/>
      <c r="S998" s="222"/>
      <c r="T998" s="223"/>
      <c r="AT998" s="224" t="s">
        <v>182</v>
      </c>
      <c r="AU998" s="224" t="s">
        <v>82</v>
      </c>
      <c r="AV998" s="12" t="s">
        <v>82</v>
      </c>
      <c r="AW998" s="12" t="s">
        <v>32</v>
      </c>
      <c r="AX998" s="12" t="s">
        <v>73</v>
      </c>
      <c r="AY998" s="224" t="s">
        <v>173</v>
      </c>
    </row>
    <row r="999" spans="2:51" s="13" customFormat="1" ht="11.25">
      <c r="B999" s="225"/>
      <c r="C999" s="226"/>
      <c r="D999" s="205" t="s">
        <v>182</v>
      </c>
      <c r="E999" s="227" t="s">
        <v>1</v>
      </c>
      <c r="F999" s="228" t="s">
        <v>187</v>
      </c>
      <c r="G999" s="226"/>
      <c r="H999" s="229">
        <v>11.85</v>
      </c>
      <c r="I999" s="230"/>
      <c r="J999" s="226"/>
      <c r="K999" s="226"/>
      <c r="L999" s="231"/>
      <c r="M999" s="232"/>
      <c r="N999" s="233"/>
      <c r="O999" s="233"/>
      <c r="P999" s="233"/>
      <c r="Q999" s="233"/>
      <c r="R999" s="233"/>
      <c r="S999" s="233"/>
      <c r="T999" s="234"/>
      <c r="AT999" s="235" t="s">
        <v>182</v>
      </c>
      <c r="AU999" s="235" t="s">
        <v>82</v>
      </c>
      <c r="AV999" s="13" t="s">
        <v>180</v>
      </c>
      <c r="AW999" s="13" t="s">
        <v>32</v>
      </c>
      <c r="AX999" s="13" t="s">
        <v>33</v>
      </c>
      <c r="AY999" s="235" t="s">
        <v>173</v>
      </c>
    </row>
    <row r="1000" spans="2:65" s="1" customFormat="1" ht="16.5" customHeight="1">
      <c r="B1000" s="34"/>
      <c r="C1000" s="236" t="s">
        <v>1615</v>
      </c>
      <c r="D1000" s="236" t="s">
        <v>229</v>
      </c>
      <c r="E1000" s="237" t="s">
        <v>1616</v>
      </c>
      <c r="F1000" s="238" t="s">
        <v>1617</v>
      </c>
      <c r="G1000" s="239" t="s">
        <v>270</v>
      </c>
      <c r="H1000" s="240">
        <v>11.85</v>
      </c>
      <c r="I1000" s="241"/>
      <c r="J1000" s="242">
        <f aca="true" t="shared" si="85" ref="J1000:J1013">ROUND(I1000*H1000,2)</f>
        <v>0</v>
      </c>
      <c r="K1000" s="238" t="s">
        <v>1</v>
      </c>
      <c r="L1000" s="243"/>
      <c r="M1000" s="244" t="s">
        <v>1</v>
      </c>
      <c r="N1000" s="245" t="s">
        <v>44</v>
      </c>
      <c r="O1000" s="60"/>
      <c r="P1000" s="201">
        <f aca="true" t="shared" si="86" ref="P1000:P1013">O1000*H1000</f>
        <v>0</v>
      </c>
      <c r="Q1000" s="201">
        <v>0.011</v>
      </c>
      <c r="R1000" s="201">
        <f aca="true" t="shared" si="87" ref="R1000:R1013">Q1000*H1000</f>
        <v>0.13035</v>
      </c>
      <c r="S1000" s="201">
        <v>0</v>
      </c>
      <c r="T1000" s="202">
        <f aca="true" t="shared" si="88" ref="T1000:T1013">S1000*H1000</f>
        <v>0</v>
      </c>
      <c r="AR1000" s="16" t="s">
        <v>344</v>
      </c>
      <c r="AT1000" s="16" t="s">
        <v>229</v>
      </c>
      <c r="AU1000" s="16" t="s">
        <v>82</v>
      </c>
      <c r="AY1000" s="16" t="s">
        <v>173</v>
      </c>
      <c r="BE1000" s="99">
        <f aca="true" t="shared" si="89" ref="BE1000:BE1013">IF(N1000="základní",J1000,0)</f>
        <v>0</v>
      </c>
      <c r="BF1000" s="99">
        <f aca="true" t="shared" si="90" ref="BF1000:BF1013">IF(N1000="snížená",J1000,0)</f>
        <v>0</v>
      </c>
      <c r="BG1000" s="99">
        <f aca="true" t="shared" si="91" ref="BG1000:BG1013">IF(N1000="zákl. přenesená",J1000,0)</f>
        <v>0</v>
      </c>
      <c r="BH1000" s="99">
        <f aca="true" t="shared" si="92" ref="BH1000:BH1013">IF(N1000="sníž. přenesená",J1000,0)</f>
        <v>0</v>
      </c>
      <c r="BI1000" s="99">
        <f aca="true" t="shared" si="93" ref="BI1000:BI1013">IF(N1000="nulová",J1000,0)</f>
        <v>0</v>
      </c>
      <c r="BJ1000" s="16" t="s">
        <v>33</v>
      </c>
      <c r="BK1000" s="99">
        <f aca="true" t="shared" si="94" ref="BK1000:BK1013">ROUND(I1000*H1000,2)</f>
        <v>0</v>
      </c>
      <c r="BL1000" s="16" t="s">
        <v>263</v>
      </c>
      <c r="BM1000" s="16" t="s">
        <v>1618</v>
      </c>
    </row>
    <row r="1001" spans="2:65" s="1" customFormat="1" ht="16.5" customHeight="1">
      <c r="B1001" s="34"/>
      <c r="C1001" s="236" t="s">
        <v>1619</v>
      </c>
      <c r="D1001" s="236" t="s">
        <v>229</v>
      </c>
      <c r="E1001" s="237" t="s">
        <v>1620</v>
      </c>
      <c r="F1001" s="238" t="s">
        <v>1621</v>
      </c>
      <c r="G1001" s="239" t="s">
        <v>342</v>
      </c>
      <c r="H1001" s="240">
        <v>5</v>
      </c>
      <c r="I1001" s="241"/>
      <c r="J1001" s="242">
        <f t="shared" si="85"/>
        <v>0</v>
      </c>
      <c r="K1001" s="238" t="s">
        <v>1</v>
      </c>
      <c r="L1001" s="243"/>
      <c r="M1001" s="244" t="s">
        <v>1</v>
      </c>
      <c r="N1001" s="245" t="s">
        <v>44</v>
      </c>
      <c r="O1001" s="60"/>
      <c r="P1001" s="201">
        <f t="shared" si="86"/>
        <v>0</v>
      </c>
      <c r="Q1001" s="201">
        <v>0.011</v>
      </c>
      <c r="R1001" s="201">
        <f t="shared" si="87"/>
        <v>0.05499999999999999</v>
      </c>
      <c r="S1001" s="201">
        <v>0</v>
      </c>
      <c r="T1001" s="202">
        <f t="shared" si="88"/>
        <v>0</v>
      </c>
      <c r="AR1001" s="16" t="s">
        <v>344</v>
      </c>
      <c r="AT1001" s="16" t="s">
        <v>229</v>
      </c>
      <c r="AU1001" s="16" t="s">
        <v>82</v>
      </c>
      <c r="AY1001" s="16" t="s">
        <v>173</v>
      </c>
      <c r="BE1001" s="99">
        <f t="shared" si="89"/>
        <v>0</v>
      </c>
      <c r="BF1001" s="99">
        <f t="shared" si="90"/>
        <v>0</v>
      </c>
      <c r="BG1001" s="99">
        <f t="shared" si="91"/>
        <v>0</v>
      </c>
      <c r="BH1001" s="99">
        <f t="shared" si="92"/>
        <v>0</v>
      </c>
      <c r="BI1001" s="99">
        <f t="shared" si="93"/>
        <v>0</v>
      </c>
      <c r="BJ1001" s="16" t="s">
        <v>33</v>
      </c>
      <c r="BK1001" s="99">
        <f t="shared" si="94"/>
        <v>0</v>
      </c>
      <c r="BL1001" s="16" t="s">
        <v>263</v>
      </c>
      <c r="BM1001" s="16" t="s">
        <v>1622</v>
      </c>
    </row>
    <row r="1002" spans="2:65" s="1" customFormat="1" ht="16.5" customHeight="1">
      <c r="B1002" s="34"/>
      <c r="C1002" s="192" t="s">
        <v>1623</v>
      </c>
      <c r="D1002" s="192" t="s">
        <v>175</v>
      </c>
      <c r="E1002" s="193" t="s">
        <v>1624</v>
      </c>
      <c r="F1002" s="194" t="s">
        <v>1625</v>
      </c>
      <c r="G1002" s="195" t="s">
        <v>342</v>
      </c>
      <c r="H1002" s="196">
        <v>9</v>
      </c>
      <c r="I1002" s="197"/>
      <c r="J1002" s="198">
        <f t="shared" si="85"/>
        <v>0</v>
      </c>
      <c r="K1002" s="194" t="s">
        <v>347</v>
      </c>
      <c r="L1002" s="36"/>
      <c r="M1002" s="199" t="s">
        <v>1</v>
      </c>
      <c r="N1002" s="200" t="s">
        <v>44</v>
      </c>
      <c r="O1002" s="60"/>
      <c r="P1002" s="201">
        <f t="shared" si="86"/>
        <v>0</v>
      </c>
      <c r="Q1002" s="201">
        <v>0</v>
      </c>
      <c r="R1002" s="201">
        <f t="shared" si="87"/>
        <v>0</v>
      </c>
      <c r="S1002" s="201">
        <v>0</v>
      </c>
      <c r="T1002" s="202">
        <f t="shared" si="88"/>
        <v>0</v>
      </c>
      <c r="AR1002" s="16" t="s">
        <v>263</v>
      </c>
      <c r="AT1002" s="16" t="s">
        <v>175</v>
      </c>
      <c r="AU1002" s="16" t="s">
        <v>82</v>
      </c>
      <c r="AY1002" s="16" t="s">
        <v>173</v>
      </c>
      <c r="BE1002" s="99">
        <f t="shared" si="89"/>
        <v>0</v>
      </c>
      <c r="BF1002" s="99">
        <f t="shared" si="90"/>
        <v>0</v>
      </c>
      <c r="BG1002" s="99">
        <f t="shared" si="91"/>
        <v>0</v>
      </c>
      <c r="BH1002" s="99">
        <f t="shared" si="92"/>
        <v>0</v>
      </c>
      <c r="BI1002" s="99">
        <f t="shared" si="93"/>
        <v>0</v>
      </c>
      <c r="BJ1002" s="16" t="s">
        <v>33</v>
      </c>
      <c r="BK1002" s="99">
        <f t="shared" si="94"/>
        <v>0</v>
      </c>
      <c r="BL1002" s="16" t="s">
        <v>263</v>
      </c>
      <c r="BM1002" s="16" t="s">
        <v>1626</v>
      </c>
    </row>
    <row r="1003" spans="2:65" s="1" customFormat="1" ht="16.5" customHeight="1">
      <c r="B1003" s="34"/>
      <c r="C1003" s="236" t="s">
        <v>1627</v>
      </c>
      <c r="D1003" s="236" t="s">
        <v>229</v>
      </c>
      <c r="E1003" s="237" t="s">
        <v>1628</v>
      </c>
      <c r="F1003" s="238" t="s">
        <v>1629</v>
      </c>
      <c r="G1003" s="239" t="s">
        <v>342</v>
      </c>
      <c r="H1003" s="240">
        <v>8</v>
      </c>
      <c r="I1003" s="241"/>
      <c r="J1003" s="242">
        <f t="shared" si="85"/>
        <v>0</v>
      </c>
      <c r="K1003" s="238" t="s">
        <v>1</v>
      </c>
      <c r="L1003" s="243"/>
      <c r="M1003" s="244" t="s">
        <v>1</v>
      </c>
      <c r="N1003" s="245" t="s">
        <v>44</v>
      </c>
      <c r="O1003" s="60"/>
      <c r="P1003" s="201">
        <f t="shared" si="86"/>
        <v>0</v>
      </c>
      <c r="Q1003" s="201">
        <v>0.016</v>
      </c>
      <c r="R1003" s="201">
        <f t="shared" si="87"/>
        <v>0.128</v>
      </c>
      <c r="S1003" s="201">
        <v>0</v>
      </c>
      <c r="T1003" s="202">
        <f t="shared" si="88"/>
        <v>0</v>
      </c>
      <c r="AR1003" s="16" t="s">
        <v>344</v>
      </c>
      <c r="AT1003" s="16" t="s">
        <v>229</v>
      </c>
      <c r="AU1003" s="16" t="s">
        <v>82</v>
      </c>
      <c r="AY1003" s="16" t="s">
        <v>173</v>
      </c>
      <c r="BE1003" s="99">
        <f t="shared" si="89"/>
        <v>0</v>
      </c>
      <c r="BF1003" s="99">
        <f t="shared" si="90"/>
        <v>0</v>
      </c>
      <c r="BG1003" s="99">
        <f t="shared" si="91"/>
        <v>0</v>
      </c>
      <c r="BH1003" s="99">
        <f t="shared" si="92"/>
        <v>0</v>
      </c>
      <c r="BI1003" s="99">
        <f t="shared" si="93"/>
        <v>0</v>
      </c>
      <c r="BJ1003" s="16" t="s">
        <v>33</v>
      </c>
      <c r="BK1003" s="99">
        <f t="shared" si="94"/>
        <v>0</v>
      </c>
      <c r="BL1003" s="16" t="s">
        <v>263</v>
      </c>
      <c r="BM1003" s="16" t="s">
        <v>1630</v>
      </c>
    </row>
    <row r="1004" spans="2:65" s="1" customFormat="1" ht="22.5" customHeight="1">
      <c r="B1004" s="34"/>
      <c r="C1004" s="236" t="s">
        <v>1631</v>
      </c>
      <c r="D1004" s="236" t="s">
        <v>229</v>
      </c>
      <c r="E1004" s="237" t="s">
        <v>1632</v>
      </c>
      <c r="F1004" s="238" t="s">
        <v>1633</v>
      </c>
      <c r="G1004" s="239" t="s">
        <v>342</v>
      </c>
      <c r="H1004" s="240">
        <v>1</v>
      </c>
      <c r="I1004" s="241"/>
      <c r="J1004" s="242">
        <f t="shared" si="85"/>
        <v>0</v>
      </c>
      <c r="K1004" s="238" t="s">
        <v>1</v>
      </c>
      <c r="L1004" s="243"/>
      <c r="M1004" s="244" t="s">
        <v>1</v>
      </c>
      <c r="N1004" s="245" t="s">
        <v>44</v>
      </c>
      <c r="O1004" s="60"/>
      <c r="P1004" s="201">
        <f t="shared" si="86"/>
        <v>0</v>
      </c>
      <c r="Q1004" s="201">
        <v>0.017</v>
      </c>
      <c r="R1004" s="201">
        <f t="shared" si="87"/>
        <v>0.017</v>
      </c>
      <c r="S1004" s="201">
        <v>0</v>
      </c>
      <c r="T1004" s="202">
        <f t="shared" si="88"/>
        <v>0</v>
      </c>
      <c r="AR1004" s="16" t="s">
        <v>344</v>
      </c>
      <c r="AT1004" s="16" t="s">
        <v>229</v>
      </c>
      <c r="AU1004" s="16" t="s">
        <v>82</v>
      </c>
      <c r="AY1004" s="16" t="s">
        <v>173</v>
      </c>
      <c r="BE1004" s="99">
        <f t="shared" si="89"/>
        <v>0</v>
      </c>
      <c r="BF1004" s="99">
        <f t="shared" si="90"/>
        <v>0</v>
      </c>
      <c r="BG1004" s="99">
        <f t="shared" si="91"/>
        <v>0</v>
      </c>
      <c r="BH1004" s="99">
        <f t="shared" si="92"/>
        <v>0</v>
      </c>
      <c r="BI1004" s="99">
        <f t="shared" si="93"/>
        <v>0</v>
      </c>
      <c r="BJ1004" s="16" t="s">
        <v>33</v>
      </c>
      <c r="BK1004" s="99">
        <f t="shared" si="94"/>
        <v>0</v>
      </c>
      <c r="BL1004" s="16" t="s">
        <v>263</v>
      </c>
      <c r="BM1004" s="16" t="s">
        <v>1634</v>
      </c>
    </row>
    <row r="1005" spans="2:65" s="1" customFormat="1" ht="16.5" customHeight="1">
      <c r="B1005" s="34"/>
      <c r="C1005" s="192" t="s">
        <v>1635</v>
      </c>
      <c r="D1005" s="192" t="s">
        <v>175</v>
      </c>
      <c r="E1005" s="193" t="s">
        <v>1636</v>
      </c>
      <c r="F1005" s="194" t="s">
        <v>1637</v>
      </c>
      <c r="G1005" s="195" t="s">
        <v>342</v>
      </c>
      <c r="H1005" s="196">
        <v>1</v>
      </c>
      <c r="I1005" s="197"/>
      <c r="J1005" s="198">
        <f t="shared" si="85"/>
        <v>0</v>
      </c>
      <c r="K1005" s="194" t="s">
        <v>179</v>
      </c>
      <c r="L1005" s="36"/>
      <c r="M1005" s="199" t="s">
        <v>1</v>
      </c>
      <c r="N1005" s="200" t="s">
        <v>44</v>
      </c>
      <c r="O1005" s="60"/>
      <c r="P1005" s="201">
        <f t="shared" si="86"/>
        <v>0</v>
      </c>
      <c r="Q1005" s="201">
        <v>0</v>
      </c>
      <c r="R1005" s="201">
        <f t="shared" si="87"/>
        <v>0</v>
      </c>
      <c r="S1005" s="201">
        <v>0</v>
      </c>
      <c r="T1005" s="202">
        <f t="shared" si="88"/>
        <v>0</v>
      </c>
      <c r="AR1005" s="16" t="s">
        <v>263</v>
      </c>
      <c r="AT1005" s="16" t="s">
        <v>175</v>
      </c>
      <c r="AU1005" s="16" t="s">
        <v>82</v>
      </c>
      <c r="AY1005" s="16" t="s">
        <v>173</v>
      </c>
      <c r="BE1005" s="99">
        <f t="shared" si="89"/>
        <v>0</v>
      </c>
      <c r="BF1005" s="99">
        <f t="shared" si="90"/>
        <v>0</v>
      </c>
      <c r="BG1005" s="99">
        <f t="shared" si="91"/>
        <v>0</v>
      </c>
      <c r="BH1005" s="99">
        <f t="shared" si="92"/>
        <v>0</v>
      </c>
      <c r="BI1005" s="99">
        <f t="shared" si="93"/>
        <v>0</v>
      </c>
      <c r="BJ1005" s="16" t="s">
        <v>33</v>
      </c>
      <c r="BK1005" s="99">
        <f t="shared" si="94"/>
        <v>0</v>
      </c>
      <c r="BL1005" s="16" t="s">
        <v>263</v>
      </c>
      <c r="BM1005" s="16" t="s">
        <v>1638</v>
      </c>
    </row>
    <row r="1006" spans="2:65" s="1" customFormat="1" ht="22.5" customHeight="1">
      <c r="B1006" s="34"/>
      <c r="C1006" s="236" t="s">
        <v>1639</v>
      </c>
      <c r="D1006" s="236" t="s">
        <v>229</v>
      </c>
      <c r="E1006" s="237" t="s">
        <v>1640</v>
      </c>
      <c r="F1006" s="238" t="s">
        <v>1641</v>
      </c>
      <c r="G1006" s="239" t="s">
        <v>342</v>
      </c>
      <c r="H1006" s="240">
        <v>1</v>
      </c>
      <c r="I1006" s="241"/>
      <c r="J1006" s="242">
        <f t="shared" si="85"/>
        <v>0</v>
      </c>
      <c r="K1006" s="238" t="s">
        <v>1</v>
      </c>
      <c r="L1006" s="243"/>
      <c r="M1006" s="244" t="s">
        <v>1</v>
      </c>
      <c r="N1006" s="245" t="s">
        <v>44</v>
      </c>
      <c r="O1006" s="60"/>
      <c r="P1006" s="201">
        <f t="shared" si="86"/>
        <v>0</v>
      </c>
      <c r="Q1006" s="201">
        <v>0.019</v>
      </c>
      <c r="R1006" s="201">
        <f t="shared" si="87"/>
        <v>0.019</v>
      </c>
      <c r="S1006" s="201">
        <v>0</v>
      </c>
      <c r="T1006" s="202">
        <f t="shared" si="88"/>
        <v>0</v>
      </c>
      <c r="AR1006" s="16" t="s">
        <v>344</v>
      </c>
      <c r="AT1006" s="16" t="s">
        <v>229</v>
      </c>
      <c r="AU1006" s="16" t="s">
        <v>82</v>
      </c>
      <c r="AY1006" s="16" t="s">
        <v>173</v>
      </c>
      <c r="BE1006" s="99">
        <f t="shared" si="89"/>
        <v>0</v>
      </c>
      <c r="BF1006" s="99">
        <f t="shared" si="90"/>
        <v>0</v>
      </c>
      <c r="BG1006" s="99">
        <f t="shared" si="91"/>
        <v>0</v>
      </c>
      <c r="BH1006" s="99">
        <f t="shared" si="92"/>
        <v>0</v>
      </c>
      <c r="BI1006" s="99">
        <f t="shared" si="93"/>
        <v>0</v>
      </c>
      <c r="BJ1006" s="16" t="s">
        <v>33</v>
      </c>
      <c r="BK1006" s="99">
        <f t="shared" si="94"/>
        <v>0</v>
      </c>
      <c r="BL1006" s="16" t="s">
        <v>263</v>
      </c>
      <c r="BM1006" s="16" t="s">
        <v>1642</v>
      </c>
    </row>
    <row r="1007" spans="2:65" s="1" customFormat="1" ht="16.5" customHeight="1">
      <c r="B1007" s="34"/>
      <c r="C1007" s="192" t="s">
        <v>1643</v>
      </c>
      <c r="D1007" s="192" t="s">
        <v>175</v>
      </c>
      <c r="E1007" s="193" t="s">
        <v>1644</v>
      </c>
      <c r="F1007" s="194" t="s">
        <v>1645</v>
      </c>
      <c r="G1007" s="195" t="s">
        <v>342</v>
      </c>
      <c r="H1007" s="196">
        <v>10</v>
      </c>
      <c r="I1007" s="197"/>
      <c r="J1007" s="198">
        <f t="shared" si="85"/>
        <v>0</v>
      </c>
      <c r="K1007" s="194" t="s">
        <v>218</v>
      </c>
      <c r="L1007" s="36"/>
      <c r="M1007" s="199" t="s">
        <v>1</v>
      </c>
      <c r="N1007" s="200" t="s">
        <v>44</v>
      </c>
      <c r="O1007" s="60"/>
      <c r="P1007" s="201">
        <f t="shared" si="86"/>
        <v>0</v>
      </c>
      <c r="Q1007" s="201">
        <v>0</v>
      </c>
      <c r="R1007" s="201">
        <f t="shared" si="87"/>
        <v>0</v>
      </c>
      <c r="S1007" s="201">
        <v>0</v>
      </c>
      <c r="T1007" s="202">
        <f t="shared" si="88"/>
        <v>0</v>
      </c>
      <c r="AR1007" s="16" t="s">
        <v>263</v>
      </c>
      <c r="AT1007" s="16" t="s">
        <v>175</v>
      </c>
      <c r="AU1007" s="16" t="s">
        <v>82</v>
      </c>
      <c r="AY1007" s="16" t="s">
        <v>173</v>
      </c>
      <c r="BE1007" s="99">
        <f t="shared" si="89"/>
        <v>0</v>
      </c>
      <c r="BF1007" s="99">
        <f t="shared" si="90"/>
        <v>0</v>
      </c>
      <c r="BG1007" s="99">
        <f t="shared" si="91"/>
        <v>0</v>
      </c>
      <c r="BH1007" s="99">
        <f t="shared" si="92"/>
        <v>0</v>
      </c>
      <c r="BI1007" s="99">
        <f t="shared" si="93"/>
        <v>0</v>
      </c>
      <c r="BJ1007" s="16" t="s">
        <v>33</v>
      </c>
      <c r="BK1007" s="99">
        <f t="shared" si="94"/>
        <v>0</v>
      </c>
      <c r="BL1007" s="16" t="s">
        <v>263</v>
      </c>
      <c r="BM1007" s="16" t="s">
        <v>1646</v>
      </c>
    </row>
    <row r="1008" spans="2:65" s="1" customFormat="1" ht="16.5" customHeight="1">
      <c r="B1008" s="34"/>
      <c r="C1008" s="236" t="s">
        <v>1647</v>
      </c>
      <c r="D1008" s="236" t="s">
        <v>229</v>
      </c>
      <c r="E1008" s="237" t="s">
        <v>1648</v>
      </c>
      <c r="F1008" s="238" t="s">
        <v>1649</v>
      </c>
      <c r="G1008" s="239" t="s">
        <v>342</v>
      </c>
      <c r="H1008" s="240">
        <v>10</v>
      </c>
      <c r="I1008" s="241"/>
      <c r="J1008" s="242">
        <f t="shared" si="85"/>
        <v>0</v>
      </c>
      <c r="K1008" s="238" t="s">
        <v>1</v>
      </c>
      <c r="L1008" s="243"/>
      <c r="M1008" s="244" t="s">
        <v>1</v>
      </c>
      <c r="N1008" s="245" t="s">
        <v>44</v>
      </c>
      <c r="O1008" s="60"/>
      <c r="P1008" s="201">
        <f t="shared" si="86"/>
        <v>0</v>
      </c>
      <c r="Q1008" s="201">
        <v>0</v>
      </c>
      <c r="R1008" s="201">
        <f t="shared" si="87"/>
        <v>0</v>
      </c>
      <c r="S1008" s="201">
        <v>0</v>
      </c>
      <c r="T1008" s="202">
        <f t="shared" si="88"/>
        <v>0</v>
      </c>
      <c r="AR1008" s="16" t="s">
        <v>344</v>
      </c>
      <c r="AT1008" s="16" t="s">
        <v>229</v>
      </c>
      <c r="AU1008" s="16" t="s">
        <v>82</v>
      </c>
      <c r="AY1008" s="16" t="s">
        <v>173</v>
      </c>
      <c r="BE1008" s="99">
        <f t="shared" si="89"/>
        <v>0</v>
      </c>
      <c r="BF1008" s="99">
        <f t="shared" si="90"/>
        <v>0</v>
      </c>
      <c r="BG1008" s="99">
        <f t="shared" si="91"/>
        <v>0</v>
      </c>
      <c r="BH1008" s="99">
        <f t="shared" si="92"/>
        <v>0</v>
      </c>
      <c r="BI1008" s="99">
        <f t="shared" si="93"/>
        <v>0</v>
      </c>
      <c r="BJ1008" s="16" t="s">
        <v>33</v>
      </c>
      <c r="BK1008" s="99">
        <f t="shared" si="94"/>
        <v>0</v>
      </c>
      <c r="BL1008" s="16" t="s">
        <v>263</v>
      </c>
      <c r="BM1008" s="16" t="s">
        <v>1650</v>
      </c>
    </row>
    <row r="1009" spans="2:65" s="1" customFormat="1" ht="16.5" customHeight="1">
      <c r="B1009" s="34"/>
      <c r="C1009" s="192" t="s">
        <v>1651</v>
      </c>
      <c r="D1009" s="192" t="s">
        <v>175</v>
      </c>
      <c r="E1009" s="193" t="s">
        <v>1652</v>
      </c>
      <c r="F1009" s="194" t="s">
        <v>1653</v>
      </c>
      <c r="G1009" s="195" t="s">
        <v>342</v>
      </c>
      <c r="H1009" s="196">
        <v>8</v>
      </c>
      <c r="I1009" s="197"/>
      <c r="J1009" s="198">
        <f t="shared" si="85"/>
        <v>0</v>
      </c>
      <c r="K1009" s="194" t="s">
        <v>347</v>
      </c>
      <c r="L1009" s="36"/>
      <c r="M1009" s="199" t="s">
        <v>1</v>
      </c>
      <c r="N1009" s="200" t="s">
        <v>44</v>
      </c>
      <c r="O1009" s="60"/>
      <c r="P1009" s="201">
        <f t="shared" si="86"/>
        <v>0</v>
      </c>
      <c r="Q1009" s="201">
        <v>0</v>
      </c>
      <c r="R1009" s="201">
        <f t="shared" si="87"/>
        <v>0</v>
      </c>
      <c r="S1009" s="201">
        <v>0</v>
      </c>
      <c r="T1009" s="202">
        <f t="shared" si="88"/>
        <v>0</v>
      </c>
      <c r="AR1009" s="16" t="s">
        <v>263</v>
      </c>
      <c r="AT1009" s="16" t="s">
        <v>175</v>
      </c>
      <c r="AU1009" s="16" t="s">
        <v>82</v>
      </c>
      <c r="AY1009" s="16" t="s">
        <v>173</v>
      </c>
      <c r="BE1009" s="99">
        <f t="shared" si="89"/>
        <v>0</v>
      </c>
      <c r="BF1009" s="99">
        <f t="shared" si="90"/>
        <v>0</v>
      </c>
      <c r="BG1009" s="99">
        <f t="shared" si="91"/>
        <v>0</v>
      </c>
      <c r="BH1009" s="99">
        <f t="shared" si="92"/>
        <v>0</v>
      </c>
      <c r="BI1009" s="99">
        <f t="shared" si="93"/>
        <v>0</v>
      </c>
      <c r="BJ1009" s="16" t="s">
        <v>33</v>
      </c>
      <c r="BK1009" s="99">
        <f t="shared" si="94"/>
        <v>0</v>
      </c>
      <c r="BL1009" s="16" t="s">
        <v>263</v>
      </c>
      <c r="BM1009" s="16" t="s">
        <v>1654</v>
      </c>
    </row>
    <row r="1010" spans="2:65" s="1" customFormat="1" ht="16.5" customHeight="1">
      <c r="B1010" s="34"/>
      <c r="C1010" s="236" t="s">
        <v>1655</v>
      </c>
      <c r="D1010" s="236" t="s">
        <v>229</v>
      </c>
      <c r="E1010" s="237" t="s">
        <v>1656</v>
      </c>
      <c r="F1010" s="238" t="s">
        <v>1657</v>
      </c>
      <c r="G1010" s="239" t="s">
        <v>342</v>
      </c>
      <c r="H1010" s="240">
        <v>8</v>
      </c>
      <c r="I1010" s="241"/>
      <c r="J1010" s="242">
        <f t="shared" si="85"/>
        <v>0</v>
      </c>
      <c r="K1010" s="238" t="s">
        <v>347</v>
      </c>
      <c r="L1010" s="243"/>
      <c r="M1010" s="244" t="s">
        <v>1</v>
      </c>
      <c r="N1010" s="245" t="s">
        <v>44</v>
      </c>
      <c r="O1010" s="60"/>
      <c r="P1010" s="201">
        <f t="shared" si="86"/>
        <v>0</v>
      </c>
      <c r="Q1010" s="201">
        <v>0.0018</v>
      </c>
      <c r="R1010" s="201">
        <f t="shared" si="87"/>
        <v>0.0144</v>
      </c>
      <c r="S1010" s="201">
        <v>0</v>
      </c>
      <c r="T1010" s="202">
        <f t="shared" si="88"/>
        <v>0</v>
      </c>
      <c r="AR1010" s="16" t="s">
        <v>344</v>
      </c>
      <c r="AT1010" s="16" t="s">
        <v>229</v>
      </c>
      <c r="AU1010" s="16" t="s">
        <v>82</v>
      </c>
      <c r="AY1010" s="16" t="s">
        <v>173</v>
      </c>
      <c r="BE1010" s="99">
        <f t="shared" si="89"/>
        <v>0</v>
      </c>
      <c r="BF1010" s="99">
        <f t="shared" si="90"/>
        <v>0</v>
      </c>
      <c r="BG1010" s="99">
        <f t="shared" si="91"/>
        <v>0</v>
      </c>
      <c r="BH1010" s="99">
        <f t="shared" si="92"/>
        <v>0</v>
      </c>
      <c r="BI1010" s="99">
        <f t="shared" si="93"/>
        <v>0</v>
      </c>
      <c r="BJ1010" s="16" t="s">
        <v>33</v>
      </c>
      <c r="BK1010" s="99">
        <f t="shared" si="94"/>
        <v>0</v>
      </c>
      <c r="BL1010" s="16" t="s">
        <v>263</v>
      </c>
      <c r="BM1010" s="16" t="s">
        <v>1658</v>
      </c>
    </row>
    <row r="1011" spans="2:65" s="1" customFormat="1" ht="16.5" customHeight="1">
      <c r="B1011" s="34"/>
      <c r="C1011" s="192" t="s">
        <v>1659</v>
      </c>
      <c r="D1011" s="192" t="s">
        <v>175</v>
      </c>
      <c r="E1011" s="193" t="s">
        <v>1660</v>
      </c>
      <c r="F1011" s="194" t="s">
        <v>1661</v>
      </c>
      <c r="G1011" s="195" t="s">
        <v>342</v>
      </c>
      <c r="H1011" s="196">
        <v>27</v>
      </c>
      <c r="I1011" s="197"/>
      <c r="J1011" s="198">
        <f t="shared" si="85"/>
        <v>0</v>
      </c>
      <c r="K1011" s="194" t="s">
        <v>1</v>
      </c>
      <c r="L1011" s="36"/>
      <c r="M1011" s="199" t="s">
        <v>1</v>
      </c>
      <c r="N1011" s="200" t="s">
        <v>44</v>
      </c>
      <c r="O1011" s="60"/>
      <c r="P1011" s="201">
        <f t="shared" si="86"/>
        <v>0</v>
      </c>
      <c r="Q1011" s="201">
        <v>0</v>
      </c>
      <c r="R1011" s="201">
        <f t="shared" si="87"/>
        <v>0</v>
      </c>
      <c r="S1011" s="201">
        <v>0</v>
      </c>
      <c r="T1011" s="202">
        <f t="shared" si="88"/>
        <v>0</v>
      </c>
      <c r="AR1011" s="16" t="s">
        <v>263</v>
      </c>
      <c r="AT1011" s="16" t="s">
        <v>175</v>
      </c>
      <c r="AU1011" s="16" t="s">
        <v>82</v>
      </c>
      <c r="AY1011" s="16" t="s">
        <v>173</v>
      </c>
      <c r="BE1011" s="99">
        <f t="shared" si="89"/>
        <v>0</v>
      </c>
      <c r="BF1011" s="99">
        <f t="shared" si="90"/>
        <v>0</v>
      </c>
      <c r="BG1011" s="99">
        <f t="shared" si="91"/>
        <v>0</v>
      </c>
      <c r="BH1011" s="99">
        <f t="shared" si="92"/>
        <v>0</v>
      </c>
      <c r="BI1011" s="99">
        <f t="shared" si="93"/>
        <v>0</v>
      </c>
      <c r="BJ1011" s="16" t="s">
        <v>33</v>
      </c>
      <c r="BK1011" s="99">
        <f t="shared" si="94"/>
        <v>0</v>
      </c>
      <c r="BL1011" s="16" t="s">
        <v>263</v>
      </c>
      <c r="BM1011" s="16" t="s">
        <v>1662</v>
      </c>
    </row>
    <row r="1012" spans="2:65" s="1" customFormat="1" ht="16.5" customHeight="1">
      <c r="B1012" s="34"/>
      <c r="C1012" s="192" t="s">
        <v>1663</v>
      </c>
      <c r="D1012" s="192" t="s">
        <v>175</v>
      </c>
      <c r="E1012" s="193" t="s">
        <v>1664</v>
      </c>
      <c r="F1012" s="194" t="s">
        <v>1665</v>
      </c>
      <c r="G1012" s="195" t="s">
        <v>342</v>
      </c>
      <c r="H1012" s="196">
        <v>3</v>
      </c>
      <c r="I1012" s="197"/>
      <c r="J1012" s="198">
        <f t="shared" si="85"/>
        <v>0</v>
      </c>
      <c r="K1012" s="194" t="s">
        <v>1</v>
      </c>
      <c r="L1012" s="36"/>
      <c r="M1012" s="199" t="s">
        <v>1</v>
      </c>
      <c r="N1012" s="200" t="s">
        <v>44</v>
      </c>
      <c r="O1012" s="60"/>
      <c r="P1012" s="201">
        <f t="shared" si="86"/>
        <v>0</v>
      </c>
      <c r="Q1012" s="201">
        <v>0</v>
      </c>
      <c r="R1012" s="201">
        <f t="shared" si="87"/>
        <v>0</v>
      </c>
      <c r="S1012" s="201">
        <v>0.058</v>
      </c>
      <c r="T1012" s="202">
        <f t="shared" si="88"/>
        <v>0.17400000000000002</v>
      </c>
      <c r="AR1012" s="16" t="s">
        <v>263</v>
      </c>
      <c r="AT1012" s="16" t="s">
        <v>175</v>
      </c>
      <c r="AU1012" s="16" t="s">
        <v>82</v>
      </c>
      <c r="AY1012" s="16" t="s">
        <v>173</v>
      </c>
      <c r="BE1012" s="99">
        <f t="shared" si="89"/>
        <v>0</v>
      </c>
      <c r="BF1012" s="99">
        <f t="shared" si="90"/>
        <v>0</v>
      </c>
      <c r="BG1012" s="99">
        <f t="shared" si="91"/>
        <v>0</v>
      </c>
      <c r="BH1012" s="99">
        <f t="shared" si="92"/>
        <v>0</v>
      </c>
      <c r="BI1012" s="99">
        <f t="shared" si="93"/>
        <v>0</v>
      </c>
      <c r="BJ1012" s="16" t="s">
        <v>33</v>
      </c>
      <c r="BK1012" s="99">
        <f t="shared" si="94"/>
        <v>0</v>
      </c>
      <c r="BL1012" s="16" t="s">
        <v>263</v>
      </c>
      <c r="BM1012" s="16" t="s">
        <v>1666</v>
      </c>
    </row>
    <row r="1013" spans="2:65" s="1" customFormat="1" ht="16.5" customHeight="1">
      <c r="B1013" s="34"/>
      <c r="C1013" s="192" t="s">
        <v>1667</v>
      </c>
      <c r="D1013" s="192" t="s">
        <v>175</v>
      </c>
      <c r="E1013" s="193" t="s">
        <v>1668</v>
      </c>
      <c r="F1013" s="194" t="s">
        <v>1669</v>
      </c>
      <c r="G1013" s="195" t="s">
        <v>232</v>
      </c>
      <c r="H1013" s="196">
        <v>0.364</v>
      </c>
      <c r="I1013" s="197"/>
      <c r="J1013" s="198">
        <f t="shared" si="85"/>
        <v>0</v>
      </c>
      <c r="K1013" s="194" t="s">
        <v>347</v>
      </c>
      <c r="L1013" s="36"/>
      <c r="M1013" s="199" t="s">
        <v>1</v>
      </c>
      <c r="N1013" s="200" t="s">
        <v>44</v>
      </c>
      <c r="O1013" s="60"/>
      <c r="P1013" s="201">
        <f t="shared" si="86"/>
        <v>0</v>
      </c>
      <c r="Q1013" s="201">
        <v>0</v>
      </c>
      <c r="R1013" s="201">
        <f t="shared" si="87"/>
        <v>0</v>
      </c>
      <c r="S1013" s="201">
        <v>0</v>
      </c>
      <c r="T1013" s="202">
        <f t="shared" si="88"/>
        <v>0</v>
      </c>
      <c r="AR1013" s="16" t="s">
        <v>180</v>
      </c>
      <c r="AT1013" s="16" t="s">
        <v>175</v>
      </c>
      <c r="AU1013" s="16" t="s">
        <v>82</v>
      </c>
      <c r="AY1013" s="16" t="s">
        <v>173</v>
      </c>
      <c r="BE1013" s="99">
        <f t="shared" si="89"/>
        <v>0</v>
      </c>
      <c r="BF1013" s="99">
        <f t="shared" si="90"/>
        <v>0</v>
      </c>
      <c r="BG1013" s="99">
        <f t="shared" si="91"/>
        <v>0</v>
      </c>
      <c r="BH1013" s="99">
        <f t="shared" si="92"/>
        <v>0</v>
      </c>
      <c r="BI1013" s="99">
        <f t="shared" si="93"/>
        <v>0</v>
      </c>
      <c r="BJ1013" s="16" t="s">
        <v>33</v>
      </c>
      <c r="BK1013" s="99">
        <f t="shared" si="94"/>
        <v>0</v>
      </c>
      <c r="BL1013" s="16" t="s">
        <v>180</v>
      </c>
      <c r="BM1013" s="16" t="s">
        <v>1670</v>
      </c>
    </row>
    <row r="1014" spans="2:63" s="10" customFormat="1" ht="22.9" customHeight="1">
      <c r="B1014" s="176"/>
      <c r="C1014" s="177"/>
      <c r="D1014" s="178" t="s">
        <v>72</v>
      </c>
      <c r="E1014" s="190" t="s">
        <v>1671</v>
      </c>
      <c r="F1014" s="190" t="s">
        <v>1672</v>
      </c>
      <c r="G1014" s="177"/>
      <c r="H1014" s="177"/>
      <c r="I1014" s="180"/>
      <c r="J1014" s="191">
        <f>BK1014</f>
        <v>0</v>
      </c>
      <c r="K1014" s="177"/>
      <c r="L1014" s="182"/>
      <c r="M1014" s="183"/>
      <c r="N1014" s="184"/>
      <c r="O1014" s="184"/>
      <c r="P1014" s="185">
        <f>SUM(P1015:P1023)</f>
        <v>0</v>
      </c>
      <c r="Q1014" s="184"/>
      <c r="R1014" s="185">
        <f>SUM(R1015:R1023)</f>
        <v>0.8834</v>
      </c>
      <c r="S1014" s="184"/>
      <c r="T1014" s="186">
        <f>SUM(T1015:T1023)</f>
        <v>0</v>
      </c>
      <c r="AR1014" s="187" t="s">
        <v>82</v>
      </c>
      <c r="AT1014" s="188" t="s">
        <v>72</v>
      </c>
      <c r="AU1014" s="188" t="s">
        <v>33</v>
      </c>
      <c r="AY1014" s="187" t="s">
        <v>173</v>
      </c>
      <c r="BK1014" s="189">
        <f>SUM(BK1015:BK1023)</f>
        <v>0</v>
      </c>
    </row>
    <row r="1015" spans="2:65" s="1" customFormat="1" ht="16.5" customHeight="1">
      <c r="B1015" s="34"/>
      <c r="C1015" s="192" t="s">
        <v>1673</v>
      </c>
      <c r="D1015" s="192" t="s">
        <v>175</v>
      </c>
      <c r="E1015" s="193" t="s">
        <v>1674</v>
      </c>
      <c r="F1015" s="194" t="s">
        <v>1675</v>
      </c>
      <c r="G1015" s="195" t="s">
        <v>239</v>
      </c>
      <c r="H1015" s="196">
        <v>14</v>
      </c>
      <c r="I1015" s="197"/>
      <c r="J1015" s="198">
        <f>ROUND(I1015*H1015,2)</f>
        <v>0</v>
      </c>
      <c r="K1015" s="194" t="s">
        <v>1</v>
      </c>
      <c r="L1015" s="36"/>
      <c r="M1015" s="199" t="s">
        <v>1</v>
      </c>
      <c r="N1015" s="200" t="s">
        <v>44</v>
      </c>
      <c r="O1015" s="60"/>
      <c r="P1015" s="201">
        <f>O1015*H1015</f>
        <v>0</v>
      </c>
      <c r="Q1015" s="201">
        <v>0.0001</v>
      </c>
      <c r="R1015" s="201">
        <f>Q1015*H1015</f>
        <v>0.0014</v>
      </c>
      <c r="S1015" s="201">
        <v>0</v>
      </c>
      <c r="T1015" s="202">
        <f>S1015*H1015</f>
        <v>0</v>
      </c>
      <c r="AR1015" s="16" t="s">
        <v>180</v>
      </c>
      <c r="AT1015" s="16" t="s">
        <v>175</v>
      </c>
      <c r="AU1015" s="16" t="s">
        <v>82</v>
      </c>
      <c r="AY1015" s="16" t="s">
        <v>173</v>
      </c>
      <c r="BE1015" s="99">
        <f>IF(N1015="základní",J1015,0)</f>
        <v>0</v>
      </c>
      <c r="BF1015" s="99">
        <f>IF(N1015="snížená",J1015,0)</f>
        <v>0</v>
      </c>
      <c r="BG1015" s="99">
        <f>IF(N1015="zákl. přenesená",J1015,0)</f>
        <v>0</v>
      </c>
      <c r="BH1015" s="99">
        <f>IF(N1015="sníž. přenesená",J1015,0)</f>
        <v>0</v>
      </c>
      <c r="BI1015" s="99">
        <f>IF(N1015="nulová",J1015,0)</f>
        <v>0</v>
      </c>
      <c r="BJ1015" s="16" t="s">
        <v>33</v>
      </c>
      <c r="BK1015" s="99">
        <f>ROUND(I1015*H1015,2)</f>
        <v>0</v>
      </c>
      <c r="BL1015" s="16" t="s">
        <v>180</v>
      </c>
      <c r="BM1015" s="16" t="s">
        <v>1676</v>
      </c>
    </row>
    <row r="1016" spans="2:51" s="11" customFormat="1" ht="11.25">
      <c r="B1016" s="203"/>
      <c r="C1016" s="204"/>
      <c r="D1016" s="205" t="s">
        <v>182</v>
      </c>
      <c r="E1016" s="206" t="s">
        <v>1</v>
      </c>
      <c r="F1016" s="207" t="s">
        <v>1677</v>
      </c>
      <c r="G1016" s="204"/>
      <c r="H1016" s="206" t="s">
        <v>1</v>
      </c>
      <c r="I1016" s="208"/>
      <c r="J1016" s="204"/>
      <c r="K1016" s="204"/>
      <c r="L1016" s="209"/>
      <c r="M1016" s="210"/>
      <c r="N1016" s="211"/>
      <c r="O1016" s="211"/>
      <c r="P1016" s="211"/>
      <c r="Q1016" s="211"/>
      <c r="R1016" s="211"/>
      <c r="S1016" s="211"/>
      <c r="T1016" s="212"/>
      <c r="AT1016" s="213" t="s">
        <v>182</v>
      </c>
      <c r="AU1016" s="213" t="s">
        <v>82</v>
      </c>
      <c r="AV1016" s="11" t="s">
        <v>33</v>
      </c>
      <c r="AW1016" s="11" t="s">
        <v>32</v>
      </c>
      <c r="AX1016" s="11" t="s">
        <v>73</v>
      </c>
      <c r="AY1016" s="213" t="s">
        <v>173</v>
      </c>
    </row>
    <row r="1017" spans="2:51" s="12" customFormat="1" ht="11.25">
      <c r="B1017" s="214"/>
      <c r="C1017" s="215"/>
      <c r="D1017" s="205" t="s">
        <v>182</v>
      </c>
      <c r="E1017" s="216" t="s">
        <v>1</v>
      </c>
      <c r="F1017" s="217" t="s">
        <v>1678</v>
      </c>
      <c r="G1017" s="215"/>
      <c r="H1017" s="218">
        <v>14</v>
      </c>
      <c r="I1017" s="219"/>
      <c r="J1017" s="215"/>
      <c r="K1017" s="215"/>
      <c r="L1017" s="220"/>
      <c r="M1017" s="221"/>
      <c r="N1017" s="222"/>
      <c r="O1017" s="222"/>
      <c r="P1017" s="222"/>
      <c r="Q1017" s="222"/>
      <c r="R1017" s="222"/>
      <c r="S1017" s="222"/>
      <c r="T1017" s="223"/>
      <c r="AT1017" s="224" t="s">
        <v>182</v>
      </c>
      <c r="AU1017" s="224" t="s">
        <v>82</v>
      </c>
      <c r="AV1017" s="12" t="s">
        <v>82</v>
      </c>
      <c r="AW1017" s="12" t="s">
        <v>32</v>
      </c>
      <c r="AX1017" s="12" t="s">
        <v>33</v>
      </c>
      <c r="AY1017" s="224" t="s">
        <v>173</v>
      </c>
    </row>
    <row r="1018" spans="2:65" s="1" customFormat="1" ht="16.5" customHeight="1">
      <c r="B1018" s="34"/>
      <c r="C1018" s="236" t="s">
        <v>1679</v>
      </c>
      <c r="D1018" s="236" t="s">
        <v>229</v>
      </c>
      <c r="E1018" s="237" t="s">
        <v>1680</v>
      </c>
      <c r="F1018" s="238" t="s">
        <v>1681</v>
      </c>
      <c r="G1018" s="239" t="s">
        <v>239</v>
      </c>
      <c r="H1018" s="240">
        <v>14</v>
      </c>
      <c r="I1018" s="241"/>
      <c r="J1018" s="242">
        <f>ROUND(I1018*H1018,2)</f>
        <v>0</v>
      </c>
      <c r="K1018" s="238" t="s">
        <v>1</v>
      </c>
      <c r="L1018" s="243"/>
      <c r="M1018" s="244" t="s">
        <v>1</v>
      </c>
      <c r="N1018" s="245" t="s">
        <v>44</v>
      </c>
      <c r="O1018" s="60"/>
      <c r="P1018" s="201">
        <f>O1018*H1018</f>
        <v>0</v>
      </c>
      <c r="Q1018" s="201">
        <v>0.063</v>
      </c>
      <c r="R1018" s="201">
        <f>Q1018*H1018</f>
        <v>0.882</v>
      </c>
      <c r="S1018" s="201">
        <v>0</v>
      </c>
      <c r="T1018" s="202">
        <f>S1018*H1018</f>
        <v>0</v>
      </c>
      <c r="AR1018" s="16" t="s">
        <v>220</v>
      </c>
      <c r="AT1018" s="16" t="s">
        <v>229</v>
      </c>
      <c r="AU1018" s="16" t="s">
        <v>82</v>
      </c>
      <c r="AY1018" s="16" t="s">
        <v>173</v>
      </c>
      <c r="BE1018" s="99">
        <f>IF(N1018="základní",J1018,0)</f>
        <v>0</v>
      </c>
      <c r="BF1018" s="99">
        <f>IF(N1018="snížená",J1018,0)</f>
        <v>0</v>
      </c>
      <c r="BG1018" s="99">
        <f>IF(N1018="zákl. přenesená",J1018,0)</f>
        <v>0</v>
      </c>
      <c r="BH1018" s="99">
        <f>IF(N1018="sníž. přenesená",J1018,0)</f>
        <v>0</v>
      </c>
      <c r="BI1018" s="99">
        <f>IF(N1018="nulová",J1018,0)</f>
        <v>0</v>
      </c>
      <c r="BJ1018" s="16" t="s">
        <v>33</v>
      </c>
      <c r="BK1018" s="99">
        <f>ROUND(I1018*H1018,2)</f>
        <v>0</v>
      </c>
      <c r="BL1018" s="16" t="s">
        <v>180</v>
      </c>
      <c r="BM1018" s="16" t="s">
        <v>1682</v>
      </c>
    </row>
    <row r="1019" spans="2:65" s="1" customFormat="1" ht="16.5" customHeight="1">
      <c r="B1019" s="34"/>
      <c r="C1019" s="236" t="s">
        <v>1683</v>
      </c>
      <c r="D1019" s="236" t="s">
        <v>229</v>
      </c>
      <c r="E1019" s="237" t="s">
        <v>1684</v>
      </c>
      <c r="F1019" s="238" t="s">
        <v>1685</v>
      </c>
      <c r="G1019" s="239" t="s">
        <v>342</v>
      </c>
      <c r="H1019" s="240">
        <v>2</v>
      </c>
      <c r="I1019" s="241"/>
      <c r="J1019" s="242">
        <f>ROUND(I1019*H1019,2)</f>
        <v>0</v>
      </c>
      <c r="K1019" s="238" t="s">
        <v>1</v>
      </c>
      <c r="L1019" s="243"/>
      <c r="M1019" s="244" t="s">
        <v>1</v>
      </c>
      <c r="N1019" s="245" t="s">
        <v>44</v>
      </c>
      <c r="O1019" s="60"/>
      <c r="P1019" s="201">
        <f>O1019*H1019</f>
        <v>0</v>
      </c>
      <c r="Q1019" s="201">
        <v>0</v>
      </c>
      <c r="R1019" s="201">
        <f>Q1019*H1019</f>
        <v>0</v>
      </c>
      <c r="S1019" s="201">
        <v>0</v>
      </c>
      <c r="T1019" s="202">
        <f>S1019*H1019</f>
        <v>0</v>
      </c>
      <c r="AR1019" s="16" t="s">
        <v>220</v>
      </c>
      <c r="AT1019" s="16" t="s">
        <v>229</v>
      </c>
      <c r="AU1019" s="16" t="s">
        <v>82</v>
      </c>
      <c r="AY1019" s="16" t="s">
        <v>173</v>
      </c>
      <c r="BE1019" s="99">
        <f>IF(N1019="základní",J1019,0)</f>
        <v>0</v>
      </c>
      <c r="BF1019" s="99">
        <f>IF(N1019="snížená",J1019,0)</f>
        <v>0</v>
      </c>
      <c r="BG1019" s="99">
        <f>IF(N1019="zákl. přenesená",J1019,0)</f>
        <v>0</v>
      </c>
      <c r="BH1019" s="99">
        <f>IF(N1019="sníž. přenesená",J1019,0)</f>
        <v>0</v>
      </c>
      <c r="BI1019" s="99">
        <f>IF(N1019="nulová",J1019,0)</f>
        <v>0</v>
      </c>
      <c r="BJ1019" s="16" t="s">
        <v>33</v>
      </c>
      <c r="BK1019" s="99">
        <f>ROUND(I1019*H1019,2)</f>
        <v>0</v>
      </c>
      <c r="BL1019" s="16" t="s">
        <v>180</v>
      </c>
      <c r="BM1019" s="16" t="s">
        <v>1686</v>
      </c>
    </row>
    <row r="1020" spans="2:65" s="1" customFormat="1" ht="16.5" customHeight="1">
      <c r="B1020" s="34"/>
      <c r="C1020" s="192" t="s">
        <v>1687</v>
      </c>
      <c r="D1020" s="192" t="s">
        <v>175</v>
      </c>
      <c r="E1020" s="193" t="s">
        <v>1688</v>
      </c>
      <c r="F1020" s="194" t="s">
        <v>1689</v>
      </c>
      <c r="G1020" s="195" t="s">
        <v>342</v>
      </c>
      <c r="H1020" s="196">
        <v>2</v>
      </c>
      <c r="I1020" s="197"/>
      <c r="J1020" s="198">
        <f>ROUND(I1020*H1020,2)</f>
        <v>0</v>
      </c>
      <c r="K1020" s="194" t="s">
        <v>1</v>
      </c>
      <c r="L1020" s="36"/>
      <c r="M1020" s="199" t="s">
        <v>1</v>
      </c>
      <c r="N1020" s="200" t="s">
        <v>44</v>
      </c>
      <c r="O1020" s="60"/>
      <c r="P1020" s="201">
        <f>O1020*H1020</f>
        <v>0</v>
      </c>
      <c r="Q1020" s="201">
        <v>0</v>
      </c>
      <c r="R1020" s="201">
        <f>Q1020*H1020</f>
        <v>0</v>
      </c>
      <c r="S1020" s="201">
        <v>0</v>
      </c>
      <c r="T1020" s="202">
        <f>S1020*H1020</f>
        <v>0</v>
      </c>
      <c r="AR1020" s="16" t="s">
        <v>180</v>
      </c>
      <c r="AT1020" s="16" t="s">
        <v>175</v>
      </c>
      <c r="AU1020" s="16" t="s">
        <v>82</v>
      </c>
      <c r="AY1020" s="16" t="s">
        <v>173</v>
      </c>
      <c r="BE1020" s="99">
        <f>IF(N1020="základní",J1020,0)</f>
        <v>0</v>
      </c>
      <c r="BF1020" s="99">
        <f>IF(N1020="snížená",J1020,0)</f>
        <v>0</v>
      </c>
      <c r="BG1020" s="99">
        <f>IF(N1020="zákl. přenesená",J1020,0)</f>
        <v>0</v>
      </c>
      <c r="BH1020" s="99">
        <f>IF(N1020="sníž. přenesená",J1020,0)</f>
        <v>0</v>
      </c>
      <c r="BI1020" s="99">
        <f>IF(N1020="nulová",J1020,0)</f>
        <v>0</v>
      </c>
      <c r="BJ1020" s="16" t="s">
        <v>33</v>
      </c>
      <c r="BK1020" s="99">
        <f>ROUND(I1020*H1020,2)</f>
        <v>0</v>
      </c>
      <c r="BL1020" s="16" t="s">
        <v>180</v>
      </c>
      <c r="BM1020" s="16" t="s">
        <v>1690</v>
      </c>
    </row>
    <row r="1021" spans="2:51" s="11" customFormat="1" ht="11.25">
      <c r="B1021" s="203"/>
      <c r="C1021" s="204"/>
      <c r="D1021" s="205" t="s">
        <v>182</v>
      </c>
      <c r="E1021" s="206" t="s">
        <v>1</v>
      </c>
      <c r="F1021" s="207" t="s">
        <v>1691</v>
      </c>
      <c r="G1021" s="204"/>
      <c r="H1021" s="206" t="s">
        <v>1</v>
      </c>
      <c r="I1021" s="208"/>
      <c r="J1021" s="204"/>
      <c r="K1021" s="204"/>
      <c r="L1021" s="209"/>
      <c r="M1021" s="210"/>
      <c r="N1021" s="211"/>
      <c r="O1021" s="211"/>
      <c r="P1021" s="211"/>
      <c r="Q1021" s="211"/>
      <c r="R1021" s="211"/>
      <c r="S1021" s="211"/>
      <c r="T1021" s="212"/>
      <c r="AT1021" s="213" t="s">
        <v>182</v>
      </c>
      <c r="AU1021" s="213" t="s">
        <v>82</v>
      </c>
      <c r="AV1021" s="11" t="s">
        <v>33</v>
      </c>
      <c r="AW1021" s="11" t="s">
        <v>32</v>
      </c>
      <c r="AX1021" s="11" t="s">
        <v>73</v>
      </c>
      <c r="AY1021" s="213" t="s">
        <v>173</v>
      </c>
    </row>
    <row r="1022" spans="2:51" s="12" customFormat="1" ht="11.25">
      <c r="B1022" s="214"/>
      <c r="C1022" s="215"/>
      <c r="D1022" s="205" t="s">
        <v>182</v>
      </c>
      <c r="E1022" s="216" t="s">
        <v>1</v>
      </c>
      <c r="F1022" s="217" t="s">
        <v>1692</v>
      </c>
      <c r="G1022" s="215"/>
      <c r="H1022" s="218">
        <v>2</v>
      </c>
      <c r="I1022" s="219"/>
      <c r="J1022" s="215"/>
      <c r="K1022" s="215"/>
      <c r="L1022" s="220"/>
      <c r="M1022" s="221"/>
      <c r="N1022" s="222"/>
      <c r="O1022" s="222"/>
      <c r="P1022" s="222"/>
      <c r="Q1022" s="222"/>
      <c r="R1022" s="222"/>
      <c r="S1022" s="222"/>
      <c r="T1022" s="223"/>
      <c r="AT1022" s="224" t="s">
        <v>182</v>
      </c>
      <c r="AU1022" s="224" t="s">
        <v>82</v>
      </c>
      <c r="AV1022" s="12" t="s">
        <v>82</v>
      </c>
      <c r="AW1022" s="12" t="s">
        <v>32</v>
      </c>
      <c r="AX1022" s="12" t="s">
        <v>33</v>
      </c>
      <c r="AY1022" s="224" t="s">
        <v>173</v>
      </c>
    </row>
    <row r="1023" spans="2:65" s="1" customFormat="1" ht="16.5" customHeight="1">
      <c r="B1023" s="34"/>
      <c r="C1023" s="192" t="s">
        <v>1693</v>
      </c>
      <c r="D1023" s="192" t="s">
        <v>175</v>
      </c>
      <c r="E1023" s="193" t="s">
        <v>1694</v>
      </c>
      <c r="F1023" s="194" t="s">
        <v>1695</v>
      </c>
      <c r="G1023" s="195" t="s">
        <v>232</v>
      </c>
      <c r="H1023" s="196">
        <v>0.883</v>
      </c>
      <c r="I1023" s="197"/>
      <c r="J1023" s="198">
        <f>ROUND(I1023*H1023,2)</f>
        <v>0</v>
      </c>
      <c r="K1023" s="194" t="s">
        <v>347</v>
      </c>
      <c r="L1023" s="36"/>
      <c r="M1023" s="199" t="s">
        <v>1</v>
      </c>
      <c r="N1023" s="200" t="s">
        <v>44</v>
      </c>
      <c r="O1023" s="60"/>
      <c r="P1023" s="201">
        <f>O1023*H1023</f>
        <v>0</v>
      </c>
      <c r="Q1023" s="201">
        <v>0</v>
      </c>
      <c r="R1023" s="201">
        <f>Q1023*H1023</f>
        <v>0</v>
      </c>
      <c r="S1023" s="201">
        <v>0</v>
      </c>
      <c r="T1023" s="202">
        <f>S1023*H1023</f>
        <v>0</v>
      </c>
      <c r="AR1023" s="16" t="s">
        <v>180</v>
      </c>
      <c r="AT1023" s="16" t="s">
        <v>175</v>
      </c>
      <c r="AU1023" s="16" t="s">
        <v>82</v>
      </c>
      <c r="AY1023" s="16" t="s">
        <v>173</v>
      </c>
      <c r="BE1023" s="99">
        <f>IF(N1023="základní",J1023,0)</f>
        <v>0</v>
      </c>
      <c r="BF1023" s="99">
        <f>IF(N1023="snížená",J1023,0)</f>
        <v>0</v>
      </c>
      <c r="BG1023" s="99">
        <f>IF(N1023="zákl. přenesená",J1023,0)</f>
        <v>0</v>
      </c>
      <c r="BH1023" s="99">
        <f>IF(N1023="sníž. přenesená",J1023,0)</f>
        <v>0</v>
      </c>
      <c r="BI1023" s="99">
        <f>IF(N1023="nulová",J1023,0)</f>
        <v>0</v>
      </c>
      <c r="BJ1023" s="16" t="s">
        <v>33</v>
      </c>
      <c r="BK1023" s="99">
        <f>ROUND(I1023*H1023,2)</f>
        <v>0</v>
      </c>
      <c r="BL1023" s="16" t="s">
        <v>180</v>
      </c>
      <c r="BM1023" s="16" t="s">
        <v>1696</v>
      </c>
    </row>
    <row r="1024" spans="2:63" s="10" customFormat="1" ht="22.9" customHeight="1">
      <c r="B1024" s="176"/>
      <c r="C1024" s="177"/>
      <c r="D1024" s="178" t="s">
        <v>72</v>
      </c>
      <c r="E1024" s="190" t="s">
        <v>1697</v>
      </c>
      <c r="F1024" s="190" t="s">
        <v>1698</v>
      </c>
      <c r="G1024" s="177"/>
      <c r="H1024" s="177"/>
      <c r="I1024" s="180"/>
      <c r="J1024" s="191">
        <f>BK1024</f>
        <v>0</v>
      </c>
      <c r="K1024" s="177"/>
      <c r="L1024" s="182"/>
      <c r="M1024" s="183"/>
      <c r="N1024" s="184"/>
      <c r="O1024" s="184"/>
      <c r="P1024" s="185">
        <f>SUM(P1025:P1047)</f>
        <v>0</v>
      </c>
      <c r="Q1024" s="184"/>
      <c r="R1024" s="185">
        <f>SUM(R1025:R1047)</f>
        <v>1.2461588000000001</v>
      </c>
      <c r="S1024" s="184"/>
      <c r="T1024" s="186">
        <f>SUM(T1025:T1047)</f>
        <v>0.01944</v>
      </c>
      <c r="AR1024" s="187" t="s">
        <v>82</v>
      </c>
      <c r="AT1024" s="188" t="s">
        <v>72</v>
      </c>
      <c r="AU1024" s="188" t="s">
        <v>33</v>
      </c>
      <c r="AY1024" s="187" t="s">
        <v>173</v>
      </c>
      <c r="BK1024" s="189">
        <f>SUM(BK1025:BK1047)</f>
        <v>0</v>
      </c>
    </row>
    <row r="1025" spans="2:65" s="1" customFormat="1" ht="16.5" customHeight="1">
      <c r="B1025" s="34"/>
      <c r="C1025" s="192" t="s">
        <v>1699</v>
      </c>
      <c r="D1025" s="192" t="s">
        <v>175</v>
      </c>
      <c r="E1025" s="193" t="s">
        <v>1700</v>
      </c>
      <c r="F1025" s="194" t="s">
        <v>1701</v>
      </c>
      <c r="G1025" s="195" t="s">
        <v>270</v>
      </c>
      <c r="H1025" s="196">
        <v>0.8</v>
      </c>
      <c r="I1025" s="197"/>
      <c r="J1025" s="198">
        <f>ROUND(I1025*H1025,2)</f>
        <v>0</v>
      </c>
      <c r="K1025" s="194" t="s">
        <v>347</v>
      </c>
      <c r="L1025" s="36"/>
      <c r="M1025" s="199" t="s">
        <v>1</v>
      </c>
      <c r="N1025" s="200" t="s">
        <v>44</v>
      </c>
      <c r="O1025" s="60"/>
      <c r="P1025" s="201">
        <f>O1025*H1025</f>
        <v>0</v>
      </c>
      <c r="Q1025" s="201">
        <v>0.00062</v>
      </c>
      <c r="R1025" s="201">
        <f>Q1025*H1025</f>
        <v>0.000496</v>
      </c>
      <c r="S1025" s="201">
        <v>0</v>
      </c>
      <c r="T1025" s="202">
        <f>S1025*H1025</f>
        <v>0</v>
      </c>
      <c r="AR1025" s="16" t="s">
        <v>263</v>
      </c>
      <c r="AT1025" s="16" t="s">
        <v>175</v>
      </c>
      <c r="AU1025" s="16" t="s">
        <v>82</v>
      </c>
      <c r="AY1025" s="16" t="s">
        <v>173</v>
      </c>
      <c r="BE1025" s="99">
        <f>IF(N1025="základní",J1025,0)</f>
        <v>0</v>
      </c>
      <c r="BF1025" s="99">
        <f>IF(N1025="snížená",J1025,0)</f>
        <v>0</v>
      </c>
      <c r="BG1025" s="99">
        <f>IF(N1025="zákl. přenesená",J1025,0)</f>
        <v>0</v>
      </c>
      <c r="BH1025" s="99">
        <f>IF(N1025="sníž. přenesená",J1025,0)</f>
        <v>0</v>
      </c>
      <c r="BI1025" s="99">
        <f>IF(N1025="nulová",J1025,0)</f>
        <v>0</v>
      </c>
      <c r="BJ1025" s="16" t="s">
        <v>33</v>
      </c>
      <c r="BK1025" s="99">
        <f>ROUND(I1025*H1025,2)</f>
        <v>0</v>
      </c>
      <c r="BL1025" s="16" t="s">
        <v>263</v>
      </c>
      <c r="BM1025" s="16" t="s">
        <v>1702</v>
      </c>
    </row>
    <row r="1026" spans="2:51" s="11" customFormat="1" ht="11.25">
      <c r="B1026" s="203"/>
      <c r="C1026" s="204"/>
      <c r="D1026" s="205" t="s">
        <v>182</v>
      </c>
      <c r="E1026" s="206" t="s">
        <v>1</v>
      </c>
      <c r="F1026" s="207" t="s">
        <v>1703</v>
      </c>
      <c r="G1026" s="204"/>
      <c r="H1026" s="206" t="s">
        <v>1</v>
      </c>
      <c r="I1026" s="208"/>
      <c r="J1026" s="204"/>
      <c r="K1026" s="204"/>
      <c r="L1026" s="209"/>
      <c r="M1026" s="210"/>
      <c r="N1026" s="211"/>
      <c r="O1026" s="211"/>
      <c r="P1026" s="211"/>
      <c r="Q1026" s="211"/>
      <c r="R1026" s="211"/>
      <c r="S1026" s="211"/>
      <c r="T1026" s="212"/>
      <c r="AT1026" s="213" t="s">
        <v>182</v>
      </c>
      <c r="AU1026" s="213" t="s">
        <v>82</v>
      </c>
      <c r="AV1026" s="11" t="s">
        <v>33</v>
      </c>
      <c r="AW1026" s="11" t="s">
        <v>32</v>
      </c>
      <c r="AX1026" s="11" t="s">
        <v>73</v>
      </c>
      <c r="AY1026" s="213" t="s">
        <v>173</v>
      </c>
    </row>
    <row r="1027" spans="2:51" s="12" customFormat="1" ht="11.25">
      <c r="B1027" s="214"/>
      <c r="C1027" s="215"/>
      <c r="D1027" s="205" t="s">
        <v>182</v>
      </c>
      <c r="E1027" s="216" t="s">
        <v>1</v>
      </c>
      <c r="F1027" s="217" t="s">
        <v>1704</v>
      </c>
      <c r="G1027" s="215"/>
      <c r="H1027" s="218">
        <v>0.8</v>
      </c>
      <c r="I1027" s="219"/>
      <c r="J1027" s="215"/>
      <c r="K1027" s="215"/>
      <c r="L1027" s="220"/>
      <c r="M1027" s="221"/>
      <c r="N1027" s="222"/>
      <c r="O1027" s="222"/>
      <c r="P1027" s="222"/>
      <c r="Q1027" s="222"/>
      <c r="R1027" s="222"/>
      <c r="S1027" s="222"/>
      <c r="T1027" s="223"/>
      <c r="AT1027" s="224" t="s">
        <v>182</v>
      </c>
      <c r="AU1027" s="224" t="s">
        <v>82</v>
      </c>
      <c r="AV1027" s="12" t="s">
        <v>82</v>
      </c>
      <c r="AW1027" s="12" t="s">
        <v>32</v>
      </c>
      <c r="AX1027" s="12" t="s">
        <v>33</v>
      </c>
      <c r="AY1027" s="224" t="s">
        <v>173</v>
      </c>
    </row>
    <row r="1028" spans="2:65" s="1" customFormat="1" ht="16.5" customHeight="1">
      <c r="B1028" s="34"/>
      <c r="C1028" s="192" t="s">
        <v>1705</v>
      </c>
      <c r="D1028" s="192" t="s">
        <v>175</v>
      </c>
      <c r="E1028" s="193" t="s">
        <v>1706</v>
      </c>
      <c r="F1028" s="194" t="s">
        <v>1707</v>
      </c>
      <c r="G1028" s="195" t="s">
        <v>342</v>
      </c>
      <c r="H1028" s="196">
        <v>18</v>
      </c>
      <c r="I1028" s="197"/>
      <c r="J1028" s="198">
        <f>ROUND(I1028*H1028,2)</f>
        <v>0</v>
      </c>
      <c r="K1028" s="194" t="s">
        <v>347</v>
      </c>
      <c r="L1028" s="36"/>
      <c r="M1028" s="199" t="s">
        <v>1</v>
      </c>
      <c r="N1028" s="200" t="s">
        <v>44</v>
      </c>
      <c r="O1028" s="60"/>
      <c r="P1028" s="201">
        <f>O1028*H1028</f>
        <v>0</v>
      </c>
      <c r="Q1028" s="201">
        <v>0.00026</v>
      </c>
      <c r="R1028" s="201">
        <f>Q1028*H1028</f>
        <v>0.004679999999999999</v>
      </c>
      <c r="S1028" s="201">
        <v>0.00108</v>
      </c>
      <c r="T1028" s="202">
        <f>S1028*H1028</f>
        <v>0.01944</v>
      </c>
      <c r="AR1028" s="16" t="s">
        <v>263</v>
      </c>
      <c r="AT1028" s="16" t="s">
        <v>175</v>
      </c>
      <c r="AU1028" s="16" t="s">
        <v>82</v>
      </c>
      <c r="AY1028" s="16" t="s">
        <v>173</v>
      </c>
      <c r="BE1028" s="99">
        <f>IF(N1028="základní",J1028,0)</f>
        <v>0</v>
      </c>
      <c r="BF1028" s="99">
        <f>IF(N1028="snížená",J1028,0)</f>
        <v>0</v>
      </c>
      <c r="BG1028" s="99">
        <f>IF(N1028="zákl. přenesená",J1028,0)</f>
        <v>0</v>
      </c>
      <c r="BH1028" s="99">
        <f>IF(N1028="sníž. přenesená",J1028,0)</f>
        <v>0</v>
      </c>
      <c r="BI1028" s="99">
        <f>IF(N1028="nulová",J1028,0)</f>
        <v>0</v>
      </c>
      <c r="BJ1028" s="16" t="s">
        <v>33</v>
      </c>
      <c r="BK1028" s="99">
        <f>ROUND(I1028*H1028,2)</f>
        <v>0</v>
      </c>
      <c r="BL1028" s="16" t="s">
        <v>263</v>
      </c>
      <c r="BM1028" s="16" t="s">
        <v>1708</v>
      </c>
    </row>
    <row r="1029" spans="2:51" s="11" customFormat="1" ht="11.25">
      <c r="B1029" s="203"/>
      <c r="C1029" s="204"/>
      <c r="D1029" s="205" t="s">
        <v>182</v>
      </c>
      <c r="E1029" s="206" t="s">
        <v>1</v>
      </c>
      <c r="F1029" s="207" t="s">
        <v>1703</v>
      </c>
      <c r="G1029" s="204"/>
      <c r="H1029" s="206" t="s">
        <v>1</v>
      </c>
      <c r="I1029" s="208"/>
      <c r="J1029" s="204"/>
      <c r="K1029" s="204"/>
      <c r="L1029" s="209"/>
      <c r="M1029" s="210"/>
      <c r="N1029" s="211"/>
      <c r="O1029" s="211"/>
      <c r="P1029" s="211"/>
      <c r="Q1029" s="211"/>
      <c r="R1029" s="211"/>
      <c r="S1029" s="211"/>
      <c r="T1029" s="212"/>
      <c r="AT1029" s="213" t="s">
        <v>182</v>
      </c>
      <c r="AU1029" s="213" t="s">
        <v>82</v>
      </c>
      <c r="AV1029" s="11" t="s">
        <v>33</v>
      </c>
      <c r="AW1029" s="11" t="s">
        <v>32</v>
      </c>
      <c r="AX1029" s="11" t="s">
        <v>73</v>
      </c>
      <c r="AY1029" s="213" t="s">
        <v>173</v>
      </c>
    </row>
    <row r="1030" spans="2:51" s="12" customFormat="1" ht="11.25">
      <c r="B1030" s="214"/>
      <c r="C1030" s="215"/>
      <c r="D1030" s="205" t="s">
        <v>182</v>
      </c>
      <c r="E1030" s="216" t="s">
        <v>1</v>
      </c>
      <c r="F1030" s="217" t="s">
        <v>1709</v>
      </c>
      <c r="G1030" s="215"/>
      <c r="H1030" s="218">
        <v>18</v>
      </c>
      <c r="I1030" s="219"/>
      <c r="J1030" s="215"/>
      <c r="K1030" s="215"/>
      <c r="L1030" s="220"/>
      <c r="M1030" s="221"/>
      <c r="N1030" s="222"/>
      <c r="O1030" s="222"/>
      <c r="P1030" s="222"/>
      <c r="Q1030" s="222"/>
      <c r="R1030" s="222"/>
      <c r="S1030" s="222"/>
      <c r="T1030" s="223"/>
      <c r="AT1030" s="224" t="s">
        <v>182</v>
      </c>
      <c r="AU1030" s="224" t="s">
        <v>82</v>
      </c>
      <c r="AV1030" s="12" t="s">
        <v>82</v>
      </c>
      <c r="AW1030" s="12" t="s">
        <v>32</v>
      </c>
      <c r="AX1030" s="12" t="s">
        <v>33</v>
      </c>
      <c r="AY1030" s="224" t="s">
        <v>173</v>
      </c>
    </row>
    <row r="1031" spans="2:65" s="1" customFormat="1" ht="16.5" customHeight="1">
      <c r="B1031" s="34"/>
      <c r="C1031" s="236" t="s">
        <v>1710</v>
      </c>
      <c r="D1031" s="236" t="s">
        <v>229</v>
      </c>
      <c r="E1031" s="237" t="s">
        <v>1711</v>
      </c>
      <c r="F1031" s="238" t="s">
        <v>1712</v>
      </c>
      <c r="G1031" s="239" t="s">
        <v>239</v>
      </c>
      <c r="H1031" s="240">
        <v>0.864</v>
      </c>
      <c r="I1031" s="241"/>
      <c r="J1031" s="242">
        <f>ROUND(I1031*H1031,2)</f>
        <v>0</v>
      </c>
      <c r="K1031" s="238" t="s">
        <v>1</v>
      </c>
      <c r="L1031" s="243"/>
      <c r="M1031" s="244" t="s">
        <v>1</v>
      </c>
      <c r="N1031" s="245" t="s">
        <v>44</v>
      </c>
      <c r="O1031" s="60"/>
      <c r="P1031" s="201">
        <f>O1031*H1031</f>
        <v>0</v>
      </c>
      <c r="Q1031" s="201">
        <v>0.0192</v>
      </c>
      <c r="R1031" s="201">
        <f>Q1031*H1031</f>
        <v>0.016588799999999997</v>
      </c>
      <c r="S1031" s="201">
        <v>0</v>
      </c>
      <c r="T1031" s="202">
        <f>S1031*H1031</f>
        <v>0</v>
      </c>
      <c r="AR1031" s="16" t="s">
        <v>344</v>
      </c>
      <c r="AT1031" s="16" t="s">
        <v>229</v>
      </c>
      <c r="AU1031" s="16" t="s">
        <v>82</v>
      </c>
      <c r="AY1031" s="16" t="s">
        <v>173</v>
      </c>
      <c r="BE1031" s="99">
        <f>IF(N1031="základní",J1031,0)</f>
        <v>0</v>
      </c>
      <c r="BF1031" s="99">
        <f>IF(N1031="snížená",J1031,0)</f>
        <v>0</v>
      </c>
      <c r="BG1031" s="99">
        <f>IF(N1031="zákl. přenesená",J1031,0)</f>
        <v>0</v>
      </c>
      <c r="BH1031" s="99">
        <f>IF(N1031="sníž. přenesená",J1031,0)</f>
        <v>0</v>
      </c>
      <c r="BI1031" s="99">
        <f>IF(N1031="nulová",J1031,0)</f>
        <v>0</v>
      </c>
      <c r="BJ1031" s="16" t="s">
        <v>33</v>
      </c>
      <c r="BK1031" s="99">
        <f>ROUND(I1031*H1031,2)</f>
        <v>0</v>
      </c>
      <c r="BL1031" s="16" t="s">
        <v>263</v>
      </c>
      <c r="BM1031" s="16" t="s">
        <v>1713</v>
      </c>
    </row>
    <row r="1032" spans="2:51" s="11" customFormat="1" ht="11.25">
      <c r="B1032" s="203"/>
      <c r="C1032" s="204"/>
      <c r="D1032" s="205" t="s">
        <v>182</v>
      </c>
      <c r="E1032" s="206" t="s">
        <v>1</v>
      </c>
      <c r="F1032" s="207" t="s">
        <v>1703</v>
      </c>
      <c r="G1032" s="204"/>
      <c r="H1032" s="206" t="s">
        <v>1</v>
      </c>
      <c r="I1032" s="208"/>
      <c r="J1032" s="204"/>
      <c r="K1032" s="204"/>
      <c r="L1032" s="209"/>
      <c r="M1032" s="210"/>
      <c r="N1032" s="211"/>
      <c r="O1032" s="211"/>
      <c r="P1032" s="211"/>
      <c r="Q1032" s="211"/>
      <c r="R1032" s="211"/>
      <c r="S1032" s="211"/>
      <c r="T1032" s="212"/>
      <c r="AT1032" s="213" t="s">
        <v>182</v>
      </c>
      <c r="AU1032" s="213" t="s">
        <v>82</v>
      </c>
      <c r="AV1032" s="11" t="s">
        <v>33</v>
      </c>
      <c r="AW1032" s="11" t="s">
        <v>32</v>
      </c>
      <c r="AX1032" s="11" t="s">
        <v>73</v>
      </c>
      <c r="AY1032" s="213" t="s">
        <v>173</v>
      </c>
    </row>
    <row r="1033" spans="2:51" s="12" customFormat="1" ht="11.25">
      <c r="B1033" s="214"/>
      <c r="C1033" s="215"/>
      <c r="D1033" s="205" t="s">
        <v>182</v>
      </c>
      <c r="E1033" s="216" t="s">
        <v>1</v>
      </c>
      <c r="F1033" s="217" t="s">
        <v>1714</v>
      </c>
      <c r="G1033" s="215"/>
      <c r="H1033" s="218">
        <v>0.864</v>
      </c>
      <c r="I1033" s="219"/>
      <c r="J1033" s="215"/>
      <c r="K1033" s="215"/>
      <c r="L1033" s="220"/>
      <c r="M1033" s="221"/>
      <c r="N1033" s="222"/>
      <c r="O1033" s="222"/>
      <c r="P1033" s="222"/>
      <c r="Q1033" s="222"/>
      <c r="R1033" s="222"/>
      <c r="S1033" s="222"/>
      <c r="T1033" s="223"/>
      <c r="AT1033" s="224" t="s">
        <v>182</v>
      </c>
      <c r="AU1033" s="224" t="s">
        <v>82</v>
      </c>
      <c r="AV1033" s="12" t="s">
        <v>82</v>
      </c>
      <c r="AW1033" s="12" t="s">
        <v>32</v>
      </c>
      <c r="AX1033" s="12" t="s">
        <v>33</v>
      </c>
      <c r="AY1033" s="224" t="s">
        <v>173</v>
      </c>
    </row>
    <row r="1034" spans="2:65" s="1" customFormat="1" ht="16.5" customHeight="1">
      <c r="B1034" s="34"/>
      <c r="C1034" s="236" t="s">
        <v>1715</v>
      </c>
      <c r="D1034" s="236" t="s">
        <v>229</v>
      </c>
      <c r="E1034" s="237" t="s">
        <v>1716</v>
      </c>
      <c r="F1034" s="238" t="s">
        <v>1717</v>
      </c>
      <c r="G1034" s="239" t="s">
        <v>239</v>
      </c>
      <c r="H1034" s="240">
        <v>0.72</v>
      </c>
      <c r="I1034" s="241"/>
      <c r="J1034" s="242">
        <f>ROUND(I1034*H1034,2)</f>
        <v>0</v>
      </c>
      <c r="K1034" s="238" t="s">
        <v>1</v>
      </c>
      <c r="L1034" s="243"/>
      <c r="M1034" s="244" t="s">
        <v>1</v>
      </c>
      <c r="N1034" s="245" t="s">
        <v>44</v>
      </c>
      <c r="O1034" s="60"/>
      <c r="P1034" s="201">
        <f>O1034*H1034</f>
        <v>0</v>
      </c>
      <c r="Q1034" s="201">
        <v>0.003</v>
      </c>
      <c r="R1034" s="201">
        <f>Q1034*H1034</f>
        <v>0.00216</v>
      </c>
      <c r="S1034" s="201">
        <v>0</v>
      </c>
      <c r="T1034" s="202">
        <f>S1034*H1034</f>
        <v>0</v>
      </c>
      <c r="AR1034" s="16" t="s">
        <v>344</v>
      </c>
      <c r="AT1034" s="16" t="s">
        <v>229</v>
      </c>
      <c r="AU1034" s="16" t="s">
        <v>82</v>
      </c>
      <c r="AY1034" s="16" t="s">
        <v>173</v>
      </c>
      <c r="BE1034" s="99">
        <f>IF(N1034="základní",J1034,0)</f>
        <v>0</v>
      </c>
      <c r="BF1034" s="99">
        <f>IF(N1034="snížená",J1034,0)</f>
        <v>0</v>
      </c>
      <c r="BG1034" s="99">
        <f>IF(N1034="zákl. přenesená",J1034,0)</f>
        <v>0</v>
      </c>
      <c r="BH1034" s="99">
        <f>IF(N1034="sníž. přenesená",J1034,0)</f>
        <v>0</v>
      </c>
      <c r="BI1034" s="99">
        <f>IF(N1034="nulová",J1034,0)</f>
        <v>0</v>
      </c>
      <c r="BJ1034" s="16" t="s">
        <v>33</v>
      </c>
      <c r="BK1034" s="99">
        <f>ROUND(I1034*H1034,2)</f>
        <v>0</v>
      </c>
      <c r="BL1034" s="16" t="s">
        <v>263</v>
      </c>
      <c r="BM1034" s="16" t="s">
        <v>1718</v>
      </c>
    </row>
    <row r="1035" spans="2:51" s="11" customFormat="1" ht="11.25">
      <c r="B1035" s="203"/>
      <c r="C1035" s="204"/>
      <c r="D1035" s="205" t="s">
        <v>182</v>
      </c>
      <c r="E1035" s="206" t="s">
        <v>1</v>
      </c>
      <c r="F1035" s="207" t="s">
        <v>1703</v>
      </c>
      <c r="G1035" s="204"/>
      <c r="H1035" s="206" t="s">
        <v>1</v>
      </c>
      <c r="I1035" s="208"/>
      <c r="J1035" s="204"/>
      <c r="K1035" s="204"/>
      <c r="L1035" s="209"/>
      <c r="M1035" s="210"/>
      <c r="N1035" s="211"/>
      <c r="O1035" s="211"/>
      <c r="P1035" s="211"/>
      <c r="Q1035" s="211"/>
      <c r="R1035" s="211"/>
      <c r="S1035" s="211"/>
      <c r="T1035" s="212"/>
      <c r="AT1035" s="213" t="s">
        <v>182</v>
      </c>
      <c r="AU1035" s="213" t="s">
        <v>82</v>
      </c>
      <c r="AV1035" s="11" t="s">
        <v>33</v>
      </c>
      <c r="AW1035" s="11" t="s">
        <v>32</v>
      </c>
      <c r="AX1035" s="11" t="s">
        <v>73</v>
      </c>
      <c r="AY1035" s="213" t="s">
        <v>173</v>
      </c>
    </row>
    <row r="1036" spans="2:51" s="12" customFormat="1" ht="11.25">
      <c r="B1036" s="214"/>
      <c r="C1036" s="215"/>
      <c r="D1036" s="205" t="s">
        <v>182</v>
      </c>
      <c r="E1036" s="216" t="s">
        <v>1</v>
      </c>
      <c r="F1036" s="217" t="s">
        <v>1719</v>
      </c>
      <c r="G1036" s="215"/>
      <c r="H1036" s="218">
        <v>0.72</v>
      </c>
      <c r="I1036" s="219"/>
      <c r="J1036" s="215"/>
      <c r="K1036" s="215"/>
      <c r="L1036" s="220"/>
      <c r="M1036" s="221"/>
      <c r="N1036" s="222"/>
      <c r="O1036" s="222"/>
      <c r="P1036" s="222"/>
      <c r="Q1036" s="222"/>
      <c r="R1036" s="222"/>
      <c r="S1036" s="222"/>
      <c r="T1036" s="223"/>
      <c r="AT1036" s="224" t="s">
        <v>182</v>
      </c>
      <c r="AU1036" s="224" t="s">
        <v>82</v>
      </c>
      <c r="AV1036" s="12" t="s">
        <v>82</v>
      </c>
      <c r="AW1036" s="12" t="s">
        <v>32</v>
      </c>
      <c r="AX1036" s="12" t="s">
        <v>33</v>
      </c>
      <c r="AY1036" s="224" t="s">
        <v>173</v>
      </c>
    </row>
    <row r="1037" spans="2:65" s="1" customFormat="1" ht="16.5" customHeight="1">
      <c r="B1037" s="34"/>
      <c r="C1037" s="192" t="s">
        <v>1720</v>
      </c>
      <c r="D1037" s="192" t="s">
        <v>175</v>
      </c>
      <c r="E1037" s="193" t="s">
        <v>1721</v>
      </c>
      <c r="F1037" s="194" t="s">
        <v>1722</v>
      </c>
      <c r="G1037" s="195" t="s">
        <v>239</v>
      </c>
      <c r="H1037" s="196">
        <v>38.2</v>
      </c>
      <c r="I1037" s="197"/>
      <c r="J1037" s="198">
        <f>ROUND(I1037*H1037,2)</f>
        <v>0</v>
      </c>
      <c r="K1037" s="194" t="s">
        <v>179</v>
      </c>
      <c r="L1037" s="36"/>
      <c r="M1037" s="199" t="s">
        <v>1</v>
      </c>
      <c r="N1037" s="200" t="s">
        <v>44</v>
      </c>
      <c r="O1037" s="60"/>
      <c r="P1037" s="201">
        <f>O1037*H1037</f>
        <v>0</v>
      </c>
      <c r="Q1037" s="201">
        <v>0.00372</v>
      </c>
      <c r="R1037" s="201">
        <f>Q1037*H1037</f>
        <v>0.142104</v>
      </c>
      <c r="S1037" s="201">
        <v>0</v>
      </c>
      <c r="T1037" s="202">
        <f>S1037*H1037</f>
        <v>0</v>
      </c>
      <c r="AR1037" s="16" t="s">
        <v>263</v>
      </c>
      <c r="AT1037" s="16" t="s">
        <v>175</v>
      </c>
      <c r="AU1037" s="16" t="s">
        <v>82</v>
      </c>
      <c r="AY1037" s="16" t="s">
        <v>173</v>
      </c>
      <c r="BE1037" s="99">
        <f>IF(N1037="základní",J1037,0)</f>
        <v>0</v>
      </c>
      <c r="BF1037" s="99">
        <f>IF(N1037="snížená",J1037,0)</f>
        <v>0</v>
      </c>
      <c r="BG1037" s="99">
        <f>IF(N1037="zákl. přenesená",J1037,0)</f>
        <v>0</v>
      </c>
      <c r="BH1037" s="99">
        <f>IF(N1037="sníž. přenesená",J1037,0)</f>
        <v>0</v>
      </c>
      <c r="BI1037" s="99">
        <f>IF(N1037="nulová",J1037,0)</f>
        <v>0</v>
      </c>
      <c r="BJ1037" s="16" t="s">
        <v>33</v>
      </c>
      <c r="BK1037" s="99">
        <f>ROUND(I1037*H1037,2)</f>
        <v>0</v>
      </c>
      <c r="BL1037" s="16" t="s">
        <v>263</v>
      </c>
      <c r="BM1037" s="16" t="s">
        <v>1723</v>
      </c>
    </row>
    <row r="1038" spans="2:51" s="11" customFormat="1" ht="11.25">
      <c r="B1038" s="203"/>
      <c r="C1038" s="204"/>
      <c r="D1038" s="205" t="s">
        <v>182</v>
      </c>
      <c r="E1038" s="206" t="s">
        <v>1</v>
      </c>
      <c r="F1038" s="207" t="s">
        <v>414</v>
      </c>
      <c r="G1038" s="204"/>
      <c r="H1038" s="206" t="s">
        <v>1</v>
      </c>
      <c r="I1038" s="208"/>
      <c r="J1038" s="204"/>
      <c r="K1038" s="204"/>
      <c r="L1038" s="209"/>
      <c r="M1038" s="210"/>
      <c r="N1038" s="211"/>
      <c r="O1038" s="211"/>
      <c r="P1038" s="211"/>
      <c r="Q1038" s="211"/>
      <c r="R1038" s="211"/>
      <c r="S1038" s="211"/>
      <c r="T1038" s="212"/>
      <c r="AT1038" s="213" t="s">
        <v>182</v>
      </c>
      <c r="AU1038" s="213" t="s">
        <v>82</v>
      </c>
      <c r="AV1038" s="11" t="s">
        <v>33</v>
      </c>
      <c r="AW1038" s="11" t="s">
        <v>32</v>
      </c>
      <c r="AX1038" s="11" t="s">
        <v>73</v>
      </c>
      <c r="AY1038" s="213" t="s">
        <v>173</v>
      </c>
    </row>
    <row r="1039" spans="2:51" s="11" customFormat="1" ht="11.25">
      <c r="B1039" s="203"/>
      <c r="C1039" s="204"/>
      <c r="D1039" s="205" t="s">
        <v>182</v>
      </c>
      <c r="E1039" s="206" t="s">
        <v>1</v>
      </c>
      <c r="F1039" s="207" t="s">
        <v>539</v>
      </c>
      <c r="G1039" s="204"/>
      <c r="H1039" s="206" t="s">
        <v>1</v>
      </c>
      <c r="I1039" s="208"/>
      <c r="J1039" s="204"/>
      <c r="K1039" s="204"/>
      <c r="L1039" s="209"/>
      <c r="M1039" s="210"/>
      <c r="N1039" s="211"/>
      <c r="O1039" s="211"/>
      <c r="P1039" s="211"/>
      <c r="Q1039" s="211"/>
      <c r="R1039" s="211"/>
      <c r="S1039" s="211"/>
      <c r="T1039" s="212"/>
      <c r="AT1039" s="213" t="s">
        <v>182</v>
      </c>
      <c r="AU1039" s="213" t="s">
        <v>82</v>
      </c>
      <c r="AV1039" s="11" t="s">
        <v>33</v>
      </c>
      <c r="AW1039" s="11" t="s">
        <v>32</v>
      </c>
      <c r="AX1039" s="11" t="s">
        <v>73</v>
      </c>
      <c r="AY1039" s="213" t="s">
        <v>173</v>
      </c>
    </row>
    <row r="1040" spans="2:51" s="11" customFormat="1" ht="11.25">
      <c r="B1040" s="203"/>
      <c r="C1040" s="204"/>
      <c r="D1040" s="205" t="s">
        <v>182</v>
      </c>
      <c r="E1040" s="206" t="s">
        <v>1</v>
      </c>
      <c r="F1040" s="207" t="s">
        <v>533</v>
      </c>
      <c r="G1040" s="204"/>
      <c r="H1040" s="206" t="s">
        <v>1</v>
      </c>
      <c r="I1040" s="208"/>
      <c r="J1040" s="204"/>
      <c r="K1040" s="204"/>
      <c r="L1040" s="209"/>
      <c r="M1040" s="210"/>
      <c r="N1040" s="211"/>
      <c r="O1040" s="211"/>
      <c r="P1040" s="211"/>
      <c r="Q1040" s="211"/>
      <c r="R1040" s="211"/>
      <c r="S1040" s="211"/>
      <c r="T1040" s="212"/>
      <c r="AT1040" s="213" t="s">
        <v>182</v>
      </c>
      <c r="AU1040" s="213" t="s">
        <v>82</v>
      </c>
      <c r="AV1040" s="11" t="s">
        <v>33</v>
      </c>
      <c r="AW1040" s="11" t="s">
        <v>32</v>
      </c>
      <c r="AX1040" s="11" t="s">
        <v>73</v>
      </c>
      <c r="AY1040" s="213" t="s">
        <v>173</v>
      </c>
    </row>
    <row r="1041" spans="2:51" s="12" customFormat="1" ht="11.25">
      <c r="B1041" s="214"/>
      <c r="C1041" s="215"/>
      <c r="D1041" s="205" t="s">
        <v>182</v>
      </c>
      <c r="E1041" s="216" t="s">
        <v>1</v>
      </c>
      <c r="F1041" s="217" t="s">
        <v>534</v>
      </c>
      <c r="G1041" s="215"/>
      <c r="H1041" s="218">
        <v>38.2</v>
      </c>
      <c r="I1041" s="219"/>
      <c r="J1041" s="215"/>
      <c r="K1041" s="215"/>
      <c r="L1041" s="220"/>
      <c r="M1041" s="221"/>
      <c r="N1041" s="222"/>
      <c r="O1041" s="222"/>
      <c r="P1041" s="222"/>
      <c r="Q1041" s="222"/>
      <c r="R1041" s="222"/>
      <c r="S1041" s="222"/>
      <c r="T1041" s="223"/>
      <c r="AT1041" s="224" t="s">
        <v>182</v>
      </c>
      <c r="AU1041" s="224" t="s">
        <v>82</v>
      </c>
      <c r="AV1041" s="12" t="s">
        <v>82</v>
      </c>
      <c r="AW1041" s="12" t="s">
        <v>32</v>
      </c>
      <c r="AX1041" s="12" t="s">
        <v>33</v>
      </c>
      <c r="AY1041" s="224" t="s">
        <v>173</v>
      </c>
    </row>
    <row r="1042" spans="2:65" s="1" customFormat="1" ht="16.5" customHeight="1">
      <c r="B1042" s="34"/>
      <c r="C1042" s="236" t="s">
        <v>1724</v>
      </c>
      <c r="D1042" s="236" t="s">
        <v>229</v>
      </c>
      <c r="E1042" s="237" t="s">
        <v>1725</v>
      </c>
      <c r="F1042" s="238" t="s">
        <v>1726</v>
      </c>
      <c r="G1042" s="239" t="s">
        <v>239</v>
      </c>
      <c r="H1042" s="240">
        <v>42.02</v>
      </c>
      <c r="I1042" s="241"/>
      <c r="J1042" s="242">
        <f>ROUND(I1042*H1042,2)</f>
        <v>0</v>
      </c>
      <c r="K1042" s="238" t="s">
        <v>1</v>
      </c>
      <c r="L1042" s="243"/>
      <c r="M1042" s="244" t="s">
        <v>1</v>
      </c>
      <c r="N1042" s="245" t="s">
        <v>44</v>
      </c>
      <c r="O1042" s="60"/>
      <c r="P1042" s="201">
        <f>O1042*H1042</f>
        <v>0</v>
      </c>
      <c r="Q1042" s="201">
        <v>0.0227</v>
      </c>
      <c r="R1042" s="201">
        <f>Q1042*H1042</f>
        <v>0.9538540000000001</v>
      </c>
      <c r="S1042" s="201">
        <v>0</v>
      </c>
      <c r="T1042" s="202">
        <f>S1042*H1042</f>
        <v>0</v>
      </c>
      <c r="AR1042" s="16" t="s">
        <v>344</v>
      </c>
      <c r="AT1042" s="16" t="s">
        <v>229</v>
      </c>
      <c r="AU1042" s="16" t="s">
        <v>82</v>
      </c>
      <c r="AY1042" s="16" t="s">
        <v>173</v>
      </c>
      <c r="BE1042" s="99">
        <f>IF(N1042="základní",J1042,0)</f>
        <v>0</v>
      </c>
      <c r="BF1042" s="99">
        <f>IF(N1042="snížená",J1042,0)</f>
        <v>0</v>
      </c>
      <c r="BG1042" s="99">
        <f>IF(N1042="zákl. přenesená",J1042,0)</f>
        <v>0</v>
      </c>
      <c r="BH1042" s="99">
        <f>IF(N1042="sníž. přenesená",J1042,0)</f>
        <v>0</v>
      </c>
      <c r="BI1042" s="99">
        <f>IF(N1042="nulová",J1042,0)</f>
        <v>0</v>
      </c>
      <c r="BJ1042" s="16" t="s">
        <v>33</v>
      </c>
      <c r="BK1042" s="99">
        <f>ROUND(I1042*H1042,2)</f>
        <v>0</v>
      </c>
      <c r="BL1042" s="16" t="s">
        <v>263</v>
      </c>
      <c r="BM1042" s="16" t="s">
        <v>1727</v>
      </c>
    </row>
    <row r="1043" spans="2:51" s="12" customFormat="1" ht="11.25">
      <c r="B1043" s="214"/>
      <c r="C1043" s="215"/>
      <c r="D1043" s="205" t="s">
        <v>182</v>
      </c>
      <c r="E1043" s="215"/>
      <c r="F1043" s="217" t="s">
        <v>1728</v>
      </c>
      <c r="G1043" s="215"/>
      <c r="H1043" s="218">
        <v>42.02</v>
      </c>
      <c r="I1043" s="219"/>
      <c r="J1043" s="215"/>
      <c r="K1043" s="215"/>
      <c r="L1043" s="220"/>
      <c r="M1043" s="221"/>
      <c r="N1043" s="222"/>
      <c r="O1043" s="222"/>
      <c r="P1043" s="222"/>
      <c r="Q1043" s="222"/>
      <c r="R1043" s="222"/>
      <c r="S1043" s="222"/>
      <c r="T1043" s="223"/>
      <c r="AT1043" s="224" t="s">
        <v>182</v>
      </c>
      <c r="AU1043" s="224" t="s">
        <v>82</v>
      </c>
      <c r="AV1043" s="12" t="s">
        <v>82</v>
      </c>
      <c r="AW1043" s="12" t="s">
        <v>4</v>
      </c>
      <c r="AX1043" s="12" t="s">
        <v>33</v>
      </c>
      <c r="AY1043" s="224" t="s">
        <v>173</v>
      </c>
    </row>
    <row r="1044" spans="2:65" s="1" customFormat="1" ht="16.5" customHeight="1">
      <c r="B1044" s="34"/>
      <c r="C1044" s="236" t="s">
        <v>1729</v>
      </c>
      <c r="D1044" s="236" t="s">
        <v>229</v>
      </c>
      <c r="E1044" s="237" t="s">
        <v>1716</v>
      </c>
      <c r="F1044" s="238" t="s">
        <v>1717</v>
      </c>
      <c r="G1044" s="239" t="s">
        <v>239</v>
      </c>
      <c r="H1044" s="240">
        <v>38.2</v>
      </c>
      <c r="I1044" s="241"/>
      <c r="J1044" s="242">
        <f>ROUND(I1044*H1044,2)</f>
        <v>0</v>
      </c>
      <c r="K1044" s="238" t="s">
        <v>1</v>
      </c>
      <c r="L1044" s="243"/>
      <c r="M1044" s="244" t="s">
        <v>1</v>
      </c>
      <c r="N1044" s="245" t="s">
        <v>44</v>
      </c>
      <c r="O1044" s="60"/>
      <c r="P1044" s="201">
        <f>O1044*H1044</f>
        <v>0</v>
      </c>
      <c r="Q1044" s="201">
        <v>0.003</v>
      </c>
      <c r="R1044" s="201">
        <f>Q1044*H1044</f>
        <v>0.11460000000000001</v>
      </c>
      <c r="S1044" s="201">
        <v>0</v>
      </c>
      <c r="T1044" s="202">
        <f>S1044*H1044</f>
        <v>0</v>
      </c>
      <c r="AR1044" s="16" t="s">
        <v>344</v>
      </c>
      <c r="AT1044" s="16" t="s">
        <v>229</v>
      </c>
      <c r="AU1044" s="16" t="s">
        <v>82</v>
      </c>
      <c r="AY1044" s="16" t="s">
        <v>173</v>
      </c>
      <c r="BE1044" s="99">
        <f>IF(N1044="základní",J1044,0)</f>
        <v>0</v>
      </c>
      <c r="BF1044" s="99">
        <f>IF(N1044="snížená",J1044,0)</f>
        <v>0</v>
      </c>
      <c r="BG1044" s="99">
        <f>IF(N1044="zákl. přenesená",J1044,0)</f>
        <v>0</v>
      </c>
      <c r="BH1044" s="99">
        <f>IF(N1044="sníž. přenesená",J1044,0)</f>
        <v>0</v>
      </c>
      <c r="BI1044" s="99">
        <f>IF(N1044="nulová",J1044,0)</f>
        <v>0</v>
      </c>
      <c r="BJ1044" s="16" t="s">
        <v>33</v>
      </c>
      <c r="BK1044" s="99">
        <f>ROUND(I1044*H1044,2)</f>
        <v>0</v>
      </c>
      <c r="BL1044" s="16" t="s">
        <v>263</v>
      </c>
      <c r="BM1044" s="16" t="s">
        <v>1730</v>
      </c>
    </row>
    <row r="1045" spans="2:65" s="1" customFormat="1" ht="16.5" customHeight="1">
      <c r="B1045" s="34"/>
      <c r="C1045" s="192" t="s">
        <v>1731</v>
      </c>
      <c r="D1045" s="192" t="s">
        <v>175</v>
      </c>
      <c r="E1045" s="193" t="s">
        <v>1732</v>
      </c>
      <c r="F1045" s="194" t="s">
        <v>1733</v>
      </c>
      <c r="G1045" s="195" t="s">
        <v>239</v>
      </c>
      <c r="H1045" s="196">
        <v>38.92</v>
      </c>
      <c r="I1045" s="197"/>
      <c r="J1045" s="198">
        <f>ROUND(I1045*H1045,2)</f>
        <v>0</v>
      </c>
      <c r="K1045" s="194" t="s">
        <v>347</v>
      </c>
      <c r="L1045" s="36"/>
      <c r="M1045" s="199" t="s">
        <v>1</v>
      </c>
      <c r="N1045" s="200" t="s">
        <v>44</v>
      </c>
      <c r="O1045" s="60"/>
      <c r="P1045" s="201">
        <f>O1045*H1045</f>
        <v>0</v>
      </c>
      <c r="Q1045" s="201">
        <v>0.0003</v>
      </c>
      <c r="R1045" s="201">
        <f>Q1045*H1045</f>
        <v>0.011675999999999999</v>
      </c>
      <c r="S1045" s="201">
        <v>0</v>
      </c>
      <c r="T1045" s="202">
        <f>S1045*H1045</f>
        <v>0</v>
      </c>
      <c r="AR1045" s="16" t="s">
        <v>263</v>
      </c>
      <c r="AT1045" s="16" t="s">
        <v>175</v>
      </c>
      <c r="AU1045" s="16" t="s">
        <v>82</v>
      </c>
      <c r="AY1045" s="16" t="s">
        <v>173</v>
      </c>
      <c r="BE1045" s="99">
        <f>IF(N1045="základní",J1045,0)</f>
        <v>0</v>
      </c>
      <c r="BF1045" s="99">
        <f>IF(N1045="snížená",J1045,0)</f>
        <v>0</v>
      </c>
      <c r="BG1045" s="99">
        <f>IF(N1045="zákl. přenesená",J1045,0)</f>
        <v>0</v>
      </c>
      <c r="BH1045" s="99">
        <f>IF(N1045="sníž. přenesená",J1045,0)</f>
        <v>0</v>
      </c>
      <c r="BI1045" s="99">
        <f>IF(N1045="nulová",J1045,0)</f>
        <v>0</v>
      </c>
      <c r="BJ1045" s="16" t="s">
        <v>33</v>
      </c>
      <c r="BK1045" s="99">
        <f>ROUND(I1045*H1045,2)</f>
        <v>0</v>
      </c>
      <c r="BL1045" s="16" t="s">
        <v>263</v>
      </c>
      <c r="BM1045" s="16" t="s">
        <v>1734</v>
      </c>
    </row>
    <row r="1046" spans="2:51" s="12" customFormat="1" ht="11.25">
      <c r="B1046" s="214"/>
      <c r="C1046" s="215"/>
      <c r="D1046" s="205" t="s">
        <v>182</v>
      </c>
      <c r="E1046" s="216" t="s">
        <v>1</v>
      </c>
      <c r="F1046" s="217" t="s">
        <v>1735</v>
      </c>
      <c r="G1046" s="215"/>
      <c r="H1046" s="218">
        <v>38.92</v>
      </c>
      <c r="I1046" s="219"/>
      <c r="J1046" s="215"/>
      <c r="K1046" s="215"/>
      <c r="L1046" s="220"/>
      <c r="M1046" s="221"/>
      <c r="N1046" s="222"/>
      <c r="O1046" s="222"/>
      <c r="P1046" s="222"/>
      <c r="Q1046" s="222"/>
      <c r="R1046" s="222"/>
      <c r="S1046" s="222"/>
      <c r="T1046" s="223"/>
      <c r="AT1046" s="224" t="s">
        <v>182</v>
      </c>
      <c r="AU1046" s="224" t="s">
        <v>82</v>
      </c>
      <c r="AV1046" s="12" t="s">
        <v>82</v>
      </c>
      <c r="AW1046" s="12" t="s">
        <v>32</v>
      </c>
      <c r="AX1046" s="12" t="s">
        <v>33</v>
      </c>
      <c r="AY1046" s="224" t="s">
        <v>173</v>
      </c>
    </row>
    <row r="1047" spans="2:65" s="1" customFormat="1" ht="16.5" customHeight="1">
      <c r="B1047" s="34"/>
      <c r="C1047" s="192" t="s">
        <v>1736</v>
      </c>
      <c r="D1047" s="192" t="s">
        <v>175</v>
      </c>
      <c r="E1047" s="193" t="s">
        <v>1737</v>
      </c>
      <c r="F1047" s="194" t="s">
        <v>1738</v>
      </c>
      <c r="G1047" s="195" t="s">
        <v>232</v>
      </c>
      <c r="H1047" s="196">
        <v>1.246</v>
      </c>
      <c r="I1047" s="197"/>
      <c r="J1047" s="198">
        <f>ROUND(I1047*H1047,2)</f>
        <v>0</v>
      </c>
      <c r="K1047" s="194" t="s">
        <v>347</v>
      </c>
      <c r="L1047" s="36"/>
      <c r="M1047" s="199" t="s">
        <v>1</v>
      </c>
      <c r="N1047" s="200" t="s">
        <v>44</v>
      </c>
      <c r="O1047" s="60"/>
      <c r="P1047" s="201">
        <f>O1047*H1047</f>
        <v>0</v>
      </c>
      <c r="Q1047" s="201">
        <v>0</v>
      </c>
      <c r="R1047" s="201">
        <f>Q1047*H1047</f>
        <v>0</v>
      </c>
      <c r="S1047" s="201">
        <v>0</v>
      </c>
      <c r="T1047" s="202">
        <f>S1047*H1047</f>
        <v>0</v>
      </c>
      <c r="AR1047" s="16" t="s">
        <v>263</v>
      </c>
      <c r="AT1047" s="16" t="s">
        <v>175</v>
      </c>
      <c r="AU1047" s="16" t="s">
        <v>82</v>
      </c>
      <c r="AY1047" s="16" t="s">
        <v>173</v>
      </c>
      <c r="BE1047" s="99">
        <f>IF(N1047="základní",J1047,0)</f>
        <v>0</v>
      </c>
      <c r="BF1047" s="99">
        <f>IF(N1047="snížená",J1047,0)</f>
        <v>0</v>
      </c>
      <c r="BG1047" s="99">
        <f>IF(N1047="zákl. přenesená",J1047,0)</f>
        <v>0</v>
      </c>
      <c r="BH1047" s="99">
        <f>IF(N1047="sníž. přenesená",J1047,0)</f>
        <v>0</v>
      </c>
      <c r="BI1047" s="99">
        <f>IF(N1047="nulová",J1047,0)</f>
        <v>0</v>
      </c>
      <c r="BJ1047" s="16" t="s">
        <v>33</v>
      </c>
      <c r="BK1047" s="99">
        <f>ROUND(I1047*H1047,2)</f>
        <v>0</v>
      </c>
      <c r="BL1047" s="16" t="s">
        <v>263</v>
      </c>
      <c r="BM1047" s="16" t="s">
        <v>1739</v>
      </c>
    </row>
    <row r="1048" spans="2:63" s="10" customFormat="1" ht="22.9" customHeight="1">
      <c r="B1048" s="176"/>
      <c r="C1048" s="177"/>
      <c r="D1048" s="178" t="s">
        <v>72</v>
      </c>
      <c r="E1048" s="190" t="s">
        <v>1740</v>
      </c>
      <c r="F1048" s="190" t="s">
        <v>1741</v>
      </c>
      <c r="G1048" s="177"/>
      <c r="H1048" s="177"/>
      <c r="I1048" s="180"/>
      <c r="J1048" s="191">
        <f>BK1048</f>
        <v>0</v>
      </c>
      <c r="K1048" s="177"/>
      <c r="L1048" s="182"/>
      <c r="M1048" s="183"/>
      <c r="N1048" s="184"/>
      <c r="O1048" s="184"/>
      <c r="P1048" s="185">
        <f>SUM(P1049:P1084)</f>
        <v>0</v>
      </c>
      <c r="Q1048" s="184"/>
      <c r="R1048" s="185">
        <f>SUM(R1049:R1084)</f>
        <v>3.30989764</v>
      </c>
      <c r="S1048" s="184"/>
      <c r="T1048" s="186">
        <f>SUM(T1049:T1084)</f>
        <v>0</v>
      </c>
      <c r="AR1048" s="187" t="s">
        <v>82</v>
      </c>
      <c r="AT1048" s="188" t="s">
        <v>72</v>
      </c>
      <c r="AU1048" s="188" t="s">
        <v>33</v>
      </c>
      <c r="AY1048" s="187" t="s">
        <v>173</v>
      </c>
      <c r="BK1048" s="189">
        <f>SUM(BK1049:BK1084)</f>
        <v>0</v>
      </c>
    </row>
    <row r="1049" spans="2:65" s="1" customFormat="1" ht="16.5" customHeight="1">
      <c r="B1049" s="34"/>
      <c r="C1049" s="192" t="s">
        <v>1742</v>
      </c>
      <c r="D1049" s="192" t="s">
        <v>175</v>
      </c>
      <c r="E1049" s="193" t="s">
        <v>1743</v>
      </c>
      <c r="F1049" s="194" t="s">
        <v>1744</v>
      </c>
      <c r="G1049" s="195" t="s">
        <v>239</v>
      </c>
      <c r="H1049" s="196">
        <v>279.02</v>
      </c>
      <c r="I1049" s="197"/>
      <c r="J1049" s="198">
        <f>ROUND(I1049*H1049,2)</f>
        <v>0</v>
      </c>
      <c r="K1049" s="194" t="s">
        <v>347</v>
      </c>
      <c r="L1049" s="36"/>
      <c r="M1049" s="199" t="s">
        <v>1</v>
      </c>
      <c r="N1049" s="200" t="s">
        <v>44</v>
      </c>
      <c r="O1049" s="60"/>
      <c r="P1049" s="201">
        <f>O1049*H1049</f>
        <v>0</v>
      </c>
      <c r="Q1049" s="201">
        <v>0.00758</v>
      </c>
      <c r="R1049" s="201">
        <f>Q1049*H1049</f>
        <v>2.1149716</v>
      </c>
      <c r="S1049" s="201">
        <v>0</v>
      </c>
      <c r="T1049" s="202">
        <f>S1049*H1049</f>
        <v>0</v>
      </c>
      <c r="AR1049" s="16" t="s">
        <v>263</v>
      </c>
      <c r="AT1049" s="16" t="s">
        <v>175</v>
      </c>
      <c r="AU1049" s="16" t="s">
        <v>82</v>
      </c>
      <c r="AY1049" s="16" t="s">
        <v>173</v>
      </c>
      <c r="BE1049" s="99">
        <f>IF(N1049="základní",J1049,0)</f>
        <v>0</v>
      </c>
      <c r="BF1049" s="99">
        <f>IF(N1049="snížená",J1049,0)</f>
        <v>0</v>
      </c>
      <c r="BG1049" s="99">
        <f>IF(N1049="zákl. přenesená",J1049,0)</f>
        <v>0</v>
      </c>
      <c r="BH1049" s="99">
        <f>IF(N1049="sníž. přenesená",J1049,0)</f>
        <v>0</v>
      </c>
      <c r="BI1049" s="99">
        <f>IF(N1049="nulová",J1049,0)</f>
        <v>0</v>
      </c>
      <c r="BJ1049" s="16" t="s">
        <v>33</v>
      </c>
      <c r="BK1049" s="99">
        <f>ROUND(I1049*H1049,2)</f>
        <v>0</v>
      </c>
      <c r="BL1049" s="16" t="s">
        <v>263</v>
      </c>
      <c r="BM1049" s="16" t="s">
        <v>1745</v>
      </c>
    </row>
    <row r="1050" spans="2:51" s="11" customFormat="1" ht="11.25">
      <c r="B1050" s="203"/>
      <c r="C1050" s="204"/>
      <c r="D1050" s="205" t="s">
        <v>182</v>
      </c>
      <c r="E1050" s="206" t="s">
        <v>1</v>
      </c>
      <c r="F1050" s="207" t="s">
        <v>369</v>
      </c>
      <c r="G1050" s="204"/>
      <c r="H1050" s="206" t="s">
        <v>1</v>
      </c>
      <c r="I1050" s="208"/>
      <c r="J1050" s="204"/>
      <c r="K1050" s="204"/>
      <c r="L1050" s="209"/>
      <c r="M1050" s="210"/>
      <c r="N1050" s="211"/>
      <c r="O1050" s="211"/>
      <c r="P1050" s="211"/>
      <c r="Q1050" s="211"/>
      <c r="R1050" s="211"/>
      <c r="S1050" s="211"/>
      <c r="T1050" s="212"/>
      <c r="AT1050" s="213" t="s">
        <v>182</v>
      </c>
      <c r="AU1050" s="213" t="s">
        <v>82</v>
      </c>
      <c r="AV1050" s="11" t="s">
        <v>33</v>
      </c>
      <c r="AW1050" s="11" t="s">
        <v>32</v>
      </c>
      <c r="AX1050" s="11" t="s">
        <v>73</v>
      </c>
      <c r="AY1050" s="213" t="s">
        <v>173</v>
      </c>
    </row>
    <row r="1051" spans="2:51" s="11" customFormat="1" ht="11.25">
      <c r="B1051" s="203"/>
      <c r="C1051" s="204"/>
      <c r="D1051" s="205" t="s">
        <v>182</v>
      </c>
      <c r="E1051" s="206" t="s">
        <v>1</v>
      </c>
      <c r="F1051" s="207" t="s">
        <v>670</v>
      </c>
      <c r="G1051" s="204"/>
      <c r="H1051" s="206" t="s">
        <v>1</v>
      </c>
      <c r="I1051" s="208"/>
      <c r="J1051" s="204"/>
      <c r="K1051" s="204"/>
      <c r="L1051" s="209"/>
      <c r="M1051" s="210"/>
      <c r="N1051" s="211"/>
      <c r="O1051" s="211"/>
      <c r="P1051" s="211"/>
      <c r="Q1051" s="211"/>
      <c r="R1051" s="211"/>
      <c r="S1051" s="211"/>
      <c r="T1051" s="212"/>
      <c r="AT1051" s="213" t="s">
        <v>182</v>
      </c>
      <c r="AU1051" s="213" t="s">
        <v>82</v>
      </c>
      <c r="AV1051" s="11" t="s">
        <v>33</v>
      </c>
      <c r="AW1051" s="11" t="s">
        <v>32</v>
      </c>
      <c r="AX1051" s="11" t="s">
        <v>73</v>
      </c>
      <c r="AY1051" s="213" t="s">
        <v>173</v>
      </c>
    </row>
    <row r="1052" spans="2:51" s="12" customFormat="1" ht="11.25">
      <c r="B1052" s="214"/>
      <c r="C1052" s="215"/>
      <c r="D1052" s="205" t="s">
        <v>182</v>
      </c>
      <c r="E1052" s="216" t="s">
        <v>1</v>
      </c>
      <c r="F1052" s="217" t="s">
        <v>671</v>
      </c>
      <c r="G1052" s="215"/>
      <c r="H1052" s="218">
        <v>122.64</v>
      </c>
      <c r="I1052" s="219"/>
      <c r="J1052" s="215"/>
      <c r="K1052" s="215"/>
      <c r="L1052" s="220"/>
      <c r="M1052" s="221"/>
      <c r="N1052" s="222"/>
      <c r="O1052" s="222"/>
      <c r="P1052" s="222"/>
      <c r="Q1052" s="222"/>
      <c r="R1052" s="222"/>
      <c r="S1052" s="222"/>
      <c r="T1052" s="223"/>
      <c r="AT1052" s="224" t="s">
        <v>182</v>
      </c>
      <c r="AU1052" s="224" t="s">
        <v>82</v>
      </c>
      <c r="AV1052" s="12" t="s">
        <v>82</v>
      </c>
      <c r="AW1052" s="12" t="s">
        <v>32</v>
      </c>
      <c r="AX1052" s="12" t="s">
        <v>73</v>
      </c>
      <c r="AY1052" s="224" t="s">
        <v>173</v>
      </c>
    </row>
    <row r="1053" spans="2:51" s="11" customFormat="1" ht="11.25">
      <c r="B1053" s="203"/>
      <c r="C1053" s="204"/>
      <c r="D1053" s="205" t="s">
        <v>182</v>
      </c>
      <c r="E1053" s="206" t="s">
        <v>1</v>
      </c>
      <c r="F1053" s="207" t="s">
        <v>414</v>
      </c>
      <c r="G1053" s="204"/>
      <c r="H1053" s="206" t="s">
        <v>1</v>
      </c>
      <c r="I1053" s="208"/>
      <c r="J1053" s="204"/>
      <c r="K1053" s="204"/>
      <c r="L1053" s="209"/>
      <c r="M1053" s="210"/>
      <c r="N1053" s="211"/>
      <c r="O1053" s="211"/>
      <c r="P1053" s="211"/>
      <c r="Q1053" s="211"/>
      <c r="R1053" s="211"/>
      <c r="S1053" s="211"/>
      <c r="T1053" s="212"/>
      <c r="AT1053" s="213" t="s">
        <v>182</v>
      </c>
      <c r="AU1053" s="213" t="s">
        <v>82</v>
      </c>
      <c r="AV1053" s="11" t="s">
        <v>33</v>
      </c>
      <c r="AW1053" s="11" t="s">
        <v>32</v>
      </c>
      <c r="AX1053" s="11" t="s">
        <v>73</v>
      </c>
      <c r="AY1053" s="213" t="s">
        <v>173</v>
      </c>
    </row>
    <row r="1054" spans="2:51" s="11" customFormat="1" ht="11.25">
      <c r="B1054" s="203"/>
      <c r="C1054" s="204"/>
      <c r="D1054" s="205" t="s">
        <v>182</v>
      </c>
      <c r="E1054" s="206" t="s">
        <v>1</v>
      </c>
      <c r="F1054" s="207" t="s">
        <v>575</v>
      </c>
      <c r="G1054" s="204"/>
      <c r="H1054" s="206" t="s">
        <v>1</v>
      </c>
      <c r="I1054" s="208"/>
      <c r="J1054" s="204"/>
      <c r="K1054" s="204"/>
      <c r="L1054" s="209"/>
      <c r="M1054" s="210"/>
      <c r="N1054" s="211"/>
      <c r="O1054" s="211"/>
      <c r="P1054" s="211"/>
      <c r="Q1054" s="211"/>
      <c r="R1054" s="211"/>
      <c r="S1054" s="211"/>
      <c r="T1054" s="212"/>
      <c r="AT1054" s="213" t="s">
        <v>182</v>
      </c>
      <c r="AU1054" s="213" t="s">
        <v>82</v>
      </c>
      <c r="AV1054" s="11" t="s">
        <v>33</v>
      </c>
      <c r="AW1054" s="11" t="s">
        <v>32</v>
      </c>
      <c r="AX1054" s="11" t="s">
        <v>73</v>
      </c>
      <c r="AY1054" s="213" t="s">
        <v>173</v>
      </c>
    </row>
    <row r="1055" spans="2:51" s="11" customFormat="1" ht="11.25">
      <c r="B1055" s="203"/>
      <c r="C1055" s="204"/>
      <c r="D1055" s="205" t="s">
        <v>182</v>
      </c>
      <c r="E1055" s="206" t="s">
        <v>1</v>
      </c>
      <c r="F1055" s="207" t="s">
        <v>1746</v>
      </c>
      <c r="G1055" s="204"/>
      <c r="H1055" s="206" t="s">
        <v>1</v>
      </c>
      <c r="I1055" s="208"/>
      <c r="J1055" s="204"/>
      <c r="K1055" s="204"/>
      <c r="L1055" s="209"/>
      <c r="M1055" s="210"/>
      <c r="N1055" s="211"/>
      <c r="O1055" s="211"/>
      <c r="P1055" s="211"/>
      <c r="Q1055" s="211"/>
      <c r="R1055" s="211"/>
      <c r="S1055" s="211"/>
      <c r="T1055" s="212"/>
      <c r="AT1055" s="213" t="s">
        <v>182</v>
      </c>
      <c r="AU1055" s="213" t="s">
        <v>82</v>
      </c>
      <c r="AV1055" s="11" t="s">
        <v>33</v>
      </c>
      <c r="AW1055" s="11" t="s">
        <v>32</v>
      </c>
      <c r="AX1055" s="11" t="s">
        <v>73</v>
      </c>
      <c r="AY1055" s="213" t="s">
        <v>173</v>
      </c>
    </row>
    <row r="1056" spans="2:51" s="12" customFormat="1" ht="11.25">
      <c r="B1056" s="214"/>
      <c r="C1056" s="215"/>
      <c r="D1056" s="205" t="s">
        <v>182</v>
      </c>
      <c r="E1056" s="216" t="s">
        <v>1</v>
      </c>
      <c r="F1056" s="217" t="s">
        <v>1747</v>
      </c>
      <c r="G1056" s="215"/>
      <c r="H1056" s="218">
        <v>156.38</v>
      </c>
      <c r="I1056" s="219"/>
      <c r="J1056" s="215"/>
      <c r="K1056" s="215"/>
      <c r="L1056" s="220"/>
      <c r="M1056" s="221"/>
      <c r="N1056" s="222"/>
      <c r="O1056" s="222"/>
      <c r="P1056" s="222"/>
      <c r="Q1056" s="222"/>
      <c r="R1056" s="222"/>
      <c r="S1056" s="222"/>
      <c r="T1056" s="223"/>
      <c r="AT1056" s="224" t="s">
        <v>182</v>
      </c>
      <c r="AU1056" s="224" t="s">
        <v>82</v>
      </c>
      <c r="AV1056" s="12" t="s">
        <v>82</v>
      </c>
      <c r="AW1056" s="12" t="s">
        <v>32</v>
      </c>
      <c r="AX1056" s="12" t="s">
        <v>73</v>
      </c>
      <c r="AY1056" s="224" t="s">
        <v>173</v>
      </c>
    </row>
    <row r="1057" spans="2:51" s="13" customFormat="1" ht="11.25">
      <c r="B1057" s="225"/>
      <c r="C1057" s="226"/>
      <c r="D1057" s="205" t="s">
        <v>182</v>
      </c>
      <c r="E1057" s="227" t="s">
        <v>1</v>
      </c>
      <c r="F1057" s="228" t="s">
        <v>187</v>
      </c>
      <c r="G1057" s="226"/>
      <c r="H1057" s="229">
        <v>279.02</v>
      </c>
      <c r="I1057" s="230"/>
      <c r="J1057" s="226"/>
      <c r="K1057" s="226"/>
      <c r="L1057" s="231"/>
      <c r="M1057" s="232"/>
      <c r="N1057" s="233"/>
      <c r="O1057" s="233"/>
      <c r="P1057" s="233"/>
      <c r="Q1057" s="233"/>
      <c r="R1057" s="233"/>
      <c r="S1057" s="233"/>
      <c r="T1057" s="234"/>
      <c r="AT1057" s="235" t="s">
        <v>182</v>
      </c>
      <c r="AU1057" s="235" t="s">
        <v>82</v>
      </c>
      <c r="AV1057" s="13" t="s">
        <v>180</v>
      </c>
      <c r="AW1057" s="13" t="s">
        <v>32</v>
      </c>
      <c r="AX1057" s="13" t="s">
        <v>33</v>
      </c>
      <c r="AY1057" s="235" t="s">
        <v>173</v>
      </c>
    </row>
    <row r="1058" spans="2:65" s="1" customFormat="1" ht="16.5" customHeight="1">
      <c r="B1058" s="34"/>
      <c r="C1058" s="192" t="s">
        <v>1748</v>
      </c>
      <c r="D1058" s="192" t="s">
        <v>175</v>
      </c>
      <c r="E1058" s="193" t="s">
        <v>1749</v>
      </c>
      <c r="F1058" s="194" t="s">
        <v>1750</v>
      </c>
      <c r="G1058" s="195" t="s">
        <v>239</v>
      </c>
      <c r="H1058" s="196">
        <v>279.02</v>
      </c>
      <c r="I1058" s="197"/>
      <c r="J1058" s="198">
        <f>ROUND(I1058*H1058,2)</f>
        <v>0</v>
      </c>
      <c r="K1058" s="194" t="s">
        <v>347</v>
      </c>
      <c r="L1058" s="36"/>
      <c r="M1058" s="199" t="s">
        <v>1</v>
      </c>
      <c r="N1058" s="200" t="s">
        <v>44</v>
      </c>
      <c r="O1058" s="60"/>
      <c r="P1058" s="201">
        <f>O1058*H1058</f>
        <v>0</v>
      </c>
      <c r="Q1058" s="201">
        <v>0.0004</v>
      </c>
      <c r="R1058" s="201">
        <f>Q1058*H1058</f>
        <v>0.111608</v>
      </c>
      <c r="S1058" s="201">
        <v>0</v>
      </c>
      <c r="T1058" s="202">
        <f>S1058*H1058</f>
        <v>0</v>
      </c>
      <c r="AR1058" s="16" t="s">
        <v>263</v>
      </c>
      <c r="AT1058" s="16" t="s">
        <v>175</v>
      </c>
      <c r="AU1058" s="16" t="s">
        <v>82</v>
      </c>
      <c r="AY1058" s="16" t="s">
        <v>173</v>
      </c>
      <c r="BE1058" s="99">
        <f>IF(N1058="základní",J1058,0)</f>
        <v>0</v>
      </c>
      <c r="BF1058" s="99">
        <f>IF(N1058="snížená",J1058,0)</f>
        <v>0</v>
      </c>
      <c r="BG1058" s="99">
        <f>IF(N1058="zákl. přenesená",J1058,0)</f>
        <v>0</v>
      </c>
      <c r="BH1058" s="99">
        <f>IF(N1058="sníž. přenesená",J1058,0)</f>
        <v>0</v>
      </c>
      <c r="BI1058" s="99">
        <f>IF(N1058="nulová",J1058,0)</f>
        <v>0</v>
      </c>
      <c r="BJ1058" s="16" t="s">
        <v>33</v>
      </c>
      <c r="BK1058" s="99">
        <f>ROUND(I1058*H1058,2)</f>
        <v>0</v>
      </c>
      <c r="BL1058" s="16" t="s">
        <v>263</v>
      </c>
      <c r="BM1058" s="16" t="s">
        <v>1751</v>
      </c>
    </row>
    <row r="1059" spans="2:51" s="11" customFormat="1" ht="11.25">
      <c r="B1059" s="203"/>
      <c r="C1059" s="204"/>
      <c r="D1059" s="205" t="s">
        <v>182</v>
      </c>
      <c r="E1059" s="206" t="s">
        <v>1</v>
      </c>
      <c r="F1059" s="207" t="s">
        <v>369</v>
      </c>
      <c r="G1059" s="204"/>
      <c r="H1059" s="206" t="s">
        <v>1</v>
      </c>
      <c r="I1059" s="208"/>
      <c r="J1059" s="204"/>
      <c r="K1059" s="204"/>
      <c r="L1059" s="209"/>
      <c r="M1059" s="210"/>
      <c r="N1059" s="211"/>
      <c r="O1059" s="211"/>
      <c r="P1059" s="211"/>
      <c r="Q1059" s="211"/>
      <c r="R1059" s="211"/>
      <c r="S1059" s="211"/>
      <c r="T1059" s="212"/>
      <c r="AT1059" s="213" t="s">
        <v>182</v>
      </c>
      <c r="AU1059" s="213" t="s">
        <v>82</v>
      </c>
      <c r="AV1059" s="11" t="s">
        <v>33</v>
      </c>
      <c r="AW1059" s="11" t="s">
        <v>32</v>
      </c>
      <c r="AX1059" s="11" t="s">
        <v>73</v>
      </c>
      <c r="AY1059" s="213" t="s">
        <v>173</v>
      </c>
    </row>
    <row r="1060" spans="2:51" s="11" customFormat="1" ht="11.25">
      <c r="B1060" s="203"/>
      <c r="C1060" s="204"/>
      <c r="D1060" s="205" t="s">
        <v>182</v>
      </c>
      <c r="E1060" s="206" t="s">
        <v>1</v>
      </c>
      <c r="F1060" s="207" t="s">
        <v>670</v>
      </c>
      <c r="G1060" s="204"/>
      <c r="H1060" s="206" t="s">
        <v>1</v>
      </c>
      <c r="I1060" s="208"/>
      <c r="J1060" s="204"/>
      <c r="K1060" s="204"/>
      <c r="L1060" s="209"/>
      <c r="M1060" s="210"/>
      <c r="N1060" s="211"/>
      <c r="O1060" s="211"/>
      <c r="P1060" s="211"/>
      <c r="Q1060" s="211"/>
      <c r="R1060" s="211"/>
      <c r="S1060" s="211"/>
      <c r="T1060" s="212"/>
      <c r="AT1060" s="213" t="s">
        <v>182</v>
      </c>
      <c r="AU1060" s="213" t="s">
        <v>82</v>
      </c>
      <c r="AV1060" s="11" t="s">
        <v>33</v>
      </c>
      <c r="AW1060" s="11" t="s">
        <v>32</v>
      </c>
      <c r="AX1060" s="11" t="s">
        <v>73</v>
      </c>
      <c r="AY1060" s="213" t="s">
        <v>173</v>
      </c>
    </row>
    <row r="1061" spans="2:51" s="12" customFormat="1" ht="11.25">
      <c r="B1061" s="214"/>
      <c r="C1061" s="215"/>
      <c r="D1061" s="205" t="s">
        <v>182</v>
      </c>
      <c r="E1061" s="216" t="s">
        <v>1</v>
      </c>
      <c r="F1061" s="217" t="s">
        <v>671</v>
      </c>
      <c r="G1061" s="215"/>
      <c r="H1061" s="218">
        <v>122.64</v>
      </c>
      <c r="I1061" s="219"/>
      <c r="J1061" s="215"/>
      <c r="K1061" s="215"/>
      <c r="L1061" s="220"/>
      <c r="M1061" s="221"/>
      <c r="N1061" s="222"/>
      <c r="O1061" s="222"/>
      <c r="P1061" s="222"/>
      <c r="Q1061" s="222"/>
      <c r="R1061" s="222"/>
      <c r="S1061" s="222"/>
      <c r="T1061" s="223"/>
      <c r="AT1061" s="224" t="s">
        <v>182</v>
      </c>
      <c r="AU1061" s="224" t="s">
        <v>82</v>
      </c>
      <c r="AV1061" s="12" t="s">
        <v>82</v>
      </c>
      <c r="AW1061" s="12" t="s">
        <v>32</v>
      </c>
      <c r="AX1061" s="12" t="s">
        <v>73</v>
      </c>
      <c r="AY1061" s="224" t="s">
        <v>173</v>
      </c>
    </row>
    <row r="1062" spans="2:51" s="11" customFormat="1" ht="11.25">
      <c r="B1062" s="203"/>
      <c r="C1062" s="204"/>
      <c r="D1062" s="205" t="s">
        <v>182</v>
      </c>
      <c r="E1062" s="206" t="s">
        <v>1</v>
      </c>
      <c r="F1062" s="207" t="s">
        <v>414</v>
      </c>
      <c r="G1062" s="204"/>
      <c r="H1062" s="206" t="s">
        <v>1</v>
      </c>
      <c r="I1062" s="208"/>
      <c r="J1062" s="204"/>
      <c r="K1062" s="204"/>
      <c r="L1062" s="209"/>
      <c r="M1062" s="210"/>
      <c r="N1062" s="211"/>
      <c r="O1062" s="211"/>
      <c r="P1062" s="211"/>
      <c r="Q1062" s="211"/>
      <c r="R1062" s="211"/>
      <c r="S1062" s="211"/>
      <c r="T1062" s="212"/>
      <c r="AT1062" s="213" t="s">
        <v>182</v>
      </c>
      <c r="AU1062" s="213" t="s">
        <v>82</v>
      </c>
      <c r="AV1062" s="11" t="s">
        <v>33</v>
      </c>
      <c r="AW1062" s="11" t="s">
        <v>32</v>
      </c>
      <c r="AX1062" s="11" t="s">
        <v>73</v>
      </c>
      <c r="AY1062" s="213" t="s">
        <v>173</v>
      </c>
    </row>
    <row r="1063" spans="2:51" s="11" customFormat="1" ht="11.25">
      <c r="B1063" s="203"/>
      <c r="C1063" s="204"/>
      <c r="D1063" s="205" t="s">
        <v>182</v>
      </c>
      <c r="E1063" s="206" t="s">
        <v>1</v>
      </c>
      <c r="F1063" s="207" t="s">
        <v>575</v>
      </c>
      <c r="G1063" s="204"/>
      <c r="H1063" s="206" t="s">
        <v>1</v>
      </c>
      <c r="I1063" s="208"/>
      <c r="J1063" s="204"/>
      <c r="K1063" s="204"/>
      <c r="L1063" s="209"/>
      <c r="M1063" s="210"/>
      <c r="N1063" s="211"/>
      <c r="O1063" s="211"/>
      <c r="P1063" s="211"/>
      <c r="Q1063" s="211"/>
      <c r="R1063" s="211"/>
      <c r="S1063" s="211"/>
      <c r="T1063" s="212"/>
      <c r="AT1063" s="213" t="s">
        <v>182</v>
      </c>
      <c r="AU1063" s="213" t="s">
        <v>82</v>
      </c>
      <c r="AV1063" s="11" t="s">
        <v>33</v>
      </c>
      <c r="AW1063" s="11" t="s">
        <v>32</v>
      </c>
      <c r="AX1063" s="11" t="s">
        <v>73</v>
      </c>
      <c r="AY1063" s="213" t="s">
        <v>173</v>
      </c>
    </row>
    <row r="1064" spans="2:51" s="11" customFormat="1" ht="11.25">
      <c r="B1064" s="203"/>
      <c r="C1064" s="204"/>
      <c r="D1064" s="205" t="s">
        <v>182</v>
      </c>
      <c r="E1064" s="206" t="s">
        <v>1</v>
      </c>
      <c r="F1064" s="207" t="s">
        <v>1746</v>
      </c>
      <c r="G1064" s="204"/>
      <c r="H1064" s="206" t="s">
        <v>1</v>
      </c>
      <c r="I1064" s="208"/>
      <c r="J1064" s="204"/>
      <c r="K1064" s="204"/>
      <c r="L1064" s="209"/>
      <c r="M1064" s="210"/>
      <c r="N1064" s="211"/>
      <c r="O1064" s="211"/>
      <c r="P1064" s="211"/>
      <c r="Q1064" s="211"/>
      <c r="R1064" s="211"/>
      <c r="S1064" s="211"/>
      <c r="T1064" s="212"/>
      <c r="AT1064" s="213" t="s">
        <v>182</v>
      </c>
      <c r="AU1064" s="213" t="s">
        <v>82</v>
      </c>
      <c r="AV1064" s="11" t="s">
        <v>33</v>
      </c>
      <c r="AW1064" s="11" t="s">
        <v>32</v>
      </c>
      <c r="AX1064" s="11" t="s">
        <v>73</v>
      </c>
      <c r="AY1064" s="213" t="s">
        <v>173</v>
      </c>
    </row>
    <row r="1065" spans="2:51" s="12" customFormat="1" ht="11.25">
      <c r="B1065" s="214"/>
      <c r="C1065" s="215"/>
      <c r="D1065" s="205" t="s">
        <v>182</v>
      </c>
      <c r="E1065" s="216" t="s">
        <v>1</v>
      </c>
      <c r="F1065" s="217" t="s">
        <v>1747</v>
      </c>
      <c r="G1065" s="215"/>
      <c r="H1065" s="218">
        <v>156.38</v>
      </c>
      <c r="I1065" s="219"/>
      <c r="J1065" s="215"/>
      <c r="K1065" s="215"/>
      <c r="L1065" s="220"/>
      <c r="M1065" s="221"/>
      <c r="N1065" s="222"/>
      <c r="O1065" s="222"/>
      <c r="P1065" s="222"/>
      <c r="Q1065" s="222"/>
      <c r="R1065" s="222"/>
      <c r="S1065" s="222"/>
      <c r="T1065" s="223"/>
      <c r="AT1065" s="224" t="s">
        <v>182</v>
      </c>
      <c r="AU1065" s="224" t="s">
        <v>82</v>
      </c>
      <c r="AV1065" s="12" t="s">
        <v>82</v>
      </c>
      <c r="AW1065" s="12" t="s">
        <v>32</v>
      </c>
      <c r="AX1065" s="12" t="s">
        <v>73</v>
      </c>
      <c r="AY1065" s="224" t="s">
        <v>173</v>
      </c>
    </row>
    <row r="1066" spans="2:51" s="13" customFormat="1" ht="11.25">
      <c r="B1066" s="225"/>
      <c r="C1066" s="226"/>
      <c r="D1066" s="205" t="s">
        <v>182</v>
      </c>
      <c r="E1066" s="227" t="s">
        <v>1</v>
      </c>
      <c r="F1066" s="228" t="s">
        <v>187</v>
      </c>
      <c r="G1066" s="226"/>
      <c r="H1066" s="229">
        <v>279.02</v>
      </c>
      <c r="I1066" s="230"/>
      <c r="J1066" s="226"/>
      <c r="K1066" s="226"/>
      <c r="L1066" s="231"/>
      <c r="M1066" s="232"/>
      <c r="N1066" s="233"/>
      <c r="O1066" s="233"/>
      <c r="P1066" s="233"/>
      <c r="Q1066" s="233"/>
      <c r="R1066" s="233"/>
      <c r="S1066" s="233"/>
      <c r="T1066" s="234"/>
      <c r="AT1066" s="235" t="s">
        <v>182</v>
      </c>
      <c r="AU1066" s="235" t="s">
        <v>82</v>
      </c>
      <c r="AV1066" s="13" t="s">
        <v>180</v>
      </c>
      <c r="AW1066" s="13" t="s">
        <v>32</v>
      </c>
      <c r="AX1066" s="13" t="s">
        <v>33</v>
      </c>
      <c r="AY1066" s="235" t="s">
        <v>173</v>
      </c>
    </row>
    <row r="1067" spans="2:65" s="1" customFormat="1" ht="16.5" customHeight="1">
      <c r="B1067" s="34"/>
      <c r="C1067" s="236" t="s">
        <v>1752</v>
      </c>
      <c r="D1067" s="236" t="s">
        <v>229</v>
      </c>
      <c r="E1067" s="237" t="s">
        <v>1753</v>
      </c>
      <c r="F1067" s="238" t="s">
        <v>1754</v>
      </c>
      <c r="G1067" s="239" t="s">
        <v>239</v>
      </c>
      <c r="H1067" s="240">
        <v>306.922</v>
      </c>
      <c r="I1067" s="241"/>
      <c r="J1067" s="242">
        <f>ROUND(I1067*H1067,2)</f>
        <v>0</v>
      </c>
      <c r="K1067" s="238" t="s">
        <v>347</v>
      </c>
      <c r="L1067" s="243"/>
      <c r="M1067" s="244" t="s">
        <v>1</v>
      </c>
      <c r="N1067" s="245" t="s">
        <v>44</v>
      </c>
      <c r="O1067" s="60"/>
      <c r="P1067" s="201">
        <f>O1067*H1067</f>
        <v>0</v>
      </c>
      <c r="Q1067" s="201">
        <v>0.0034</v>
      </c>
      <c r="R1067" s="201">
        <f>Q1067*H1067</f>
        <v>1.0435348</v>
      </c>
      <c r="S1067" s="201">
        <v>0</v>
      </c>
      <c r="T1067" s="202">
        <f>S1067*H1067</f>
        <v>0</v>
      </c>
      <c r="AR1067" s="16" t="s">
        <v>344</v>
      </c>
      <c r="AT1067" s="16" t="s">
        <v>229</v>
      </c>
      <c r="AU1067" s="16" t="s">
        <v>82</v>
      </c>
      <c r="AY1067" s="16" t="s">
        <v>173</v>
      </c>
      <c r="BE1067" s="99">
        <f>IF(N1067="základní",J1067,0)</f>
        <v>0</v>
      </c>
      <c r="BF1067" s="99">
        <f>IF(N1067="snížená",J1067,0)</f>
        <v>0</v>
      </c>
      <c r="BG1067" s="99">
        <f>IF(N1067="zákl. přenesená",J1067,0)</f>
        <v>0</v>
      </c>
      <c r="BH1067" s="99">
        <f>IF(N1067="sníž. přenesená",J1067,0)</f>
        <v>0</v>
      </c>
      <c r="BI1067" s="99">
        <f>IF(N1067="nulová",J1067,0)</f>
        <v>0</v>
      </c>
      <c r="BJ1067" s="16" t="s">
        <v>33</v>
      </c>
      <c r="BK1067" s="99">
        <f>ROUND(I1067*H1067,2)</f>
        <v>0</v>
      </c>
      <c r="BL1067" s="16" t="s">
        <v>263</v>
      </c>
      <c r="BM1067" s="16" t="s">
        <v>1755</v>
      </c>
    </row>
    <row r="1068" spans="2:51" s="12" customFormat="1" ht="11.25">
      <c r="B1068" s="214"/>
      <c r="C1068" s="215"/>
      <c r="D1068" s="205" t="s">
        <v>182</v>
      </c>
      <c r="E1068" s="215"/>
      <c r="F1068" s="217" t="s">
        <v>1756</v>
      </c>
      <c r="G1068" s="215"/>
      <c r="H1068" s="218">
        <v>306.922</v>
      </c>
      <c r="I1068" s="219"/>
      <c r="J1068" s="215"/>
      <c r="K1068" s="215"/>
      <c r="L1068" s="220"/>
      <c r="M1068" s="221"/>
      <c r="N1068" s="222"/>
      <c r="O1068" s="222"/>
      <c r="P1068" s="222"/>
      <c r="Q1068" s="222"/>
      <c r="R1068" s="222"/>
      <c r="S1068" s="222"/>
      <c r="T1068" s="223"/>
      <c r="AT1068" s="224" t="s">
        <v>182</v>
      </c>
      <c r="AU1068" s="224" t="s">
        <v>82</v>
      </c>
      <c r="AV1068" s="12" t="s">
        <v>82</v>
      </c>
      <c r="AW1068" s="12" t="s">
        <v>4</v>
      </c>
      <c r="AX1068" s="12" t="s">
        <v>33</v>
      </c>
      <c r="AY1068" s="224" t="s">
        <v>173</v>
      </c>
    </row>
    <row r="1069" spans="2:65" s="1" customFormat="1" ht="16.5" customHeight="1">
      <c r="B1069" s="34"/>
      <c r="C1069" s="192" t="s">
        <v>1757</v>
      </c>
      <c r="D1069" s="192" t="s">
        <v>175</v>
      </c>
      <c r="E1069" s="193" t="s">
        <v>1758</v>
      </c>
      <c r="F1069" s="194" t="s">
        <v>1759</v>
      </c>
      <c r="G1069" s="195" t="s">
        <v>270</v>
      </c>
      <c r="H1069" s="196">
        <v>157.87</v>
      </c>
      <c r="I1069" s="197"/>
      <c r="J1069" s="198">
        <f>ROUND(I1069*H1069,2)</f>
        <v>0</v>
      </c>
      <c r="K1069" s="194" t="s">
        <v>1033</v>
      </c>
      <c r="L1069" s="36"/>
      <c r="M1069" s="199" t="s">
        <v>1</v>
      </c>
      <c r="N1069" s="200" t="s">
        <v>44</v>
      </c>
      <c r="O1069" s="60"/>
      <c r="P1069" s="201">
        <f>O1069*H1069</f>
        <v>0</v>
      </c>
      <c r="Q1069" s="201">
        <v>1E-05</v>
      </c>
      <c r="R1069" s="201">
        <f>Q1069*H1069</f>
        <v>0.0015787000000000002</v>
      </c>
      <c r="S1069" s="201">
        <v>0</v>
      </c>
      <c r="T1069" s="202">
        <f>S1069*H1069</f>
        <v>0</v>
      </c>
      <c r="AR1069" s="16" t="s">
        <v>263</v>
      </c>
      <c r="AT1069" s="16" t="s">
        <v>175</v>
      </c>
      <c r="AU1069" s="16" t="s">
        <v>82</v>
      </c>
      <c r="AY1069" s="16" t="s">
        <v>173</v>
      </c>
      <c r="BE1069" s="99">
        <f>IF(N1069="základní",J1069,0)</f>
        <v>0</v>
      </c>
      <c r="BF1069" s="99">
        <f>IF(N1069="snížená",J1069,0)</f>
        <v>0</v>
      </c>
      <c r="BG1069" s="99">
        <f>IF(N1069="zákl. přenesená",J1069,0)</f>
        <v>0</v>
      </c>
      <c r="BH1069" s="99">
        <f>IF(N1069="sníž. přenesená",J1069,0)</f>
        <v>0</v>
      </c>
      <c r="BI1069" s="99">
        <f>IF(N1069="nulová",J1069,0)</f>
        <v>0</v>
      </c>
      <c r="BJ1069" s="16" t="s">
        <v>33</v>
      </c>
      <c r="BK1069" s="99">
        <f>ROUND(I1069*H1069,2)</f>
        <v>0</v>
      </c>
      <c r="BL1069" s="16" t="s">
        <v>263</v>
      </c>
      <c r="BM1069" s="16" t="s">
        <v>1760</v>
      </c>
    </row>
    <row r="1070" spans="2:51" s="11" customFormat="1" ht="11.25">
      <c r="B1070" s="203"/>
      <c r="C1070" s="204"/>
      <c r="D1070" s="205" t="s">
        <v>182</v>
      </c>
      <c r="E1070" s="206" t="s">
        <v>1</v>
      </c>
      <c r="F1070" s="207" t="s">
        <v>369</v>
      </c>
      <c r="G1070" s="204"/>
      <c r="H1070" s="206" t="s">
        <v>1</v>
      </c>
      <c r="I1070" s="208"/>
      <c r="J1070" s="204"/>
      <c r="K1070" s="204"/>
      <c r="L1070" s="209"/>
      <c r="M1070" s="210"/>
      <c r="N1070" s="211"/>
      <c r="O1070" s="211"/>
      <c r="P1070" s="211"/>
      <c r="Q1070" s="211"/>
      <c r="R1070" s="211"/>
      <c r="S1070" s="211"/>
      <c r="T1070" s="212"/>
      <c r="AT1070" s="213" t="s">
        <v>182</v>
      </c>
      <c r="AU1070" s="213" t="s">
        <v>82</v>
      </c>
      <c r="AV1070" s="11" t="s">
        <v>33</v>
      </c>
      <c r="AW1070" s="11" t="s">
        <v>32</v>
      </c>
      <c r="AX1070" s="11" t="s">
        <v>73</v>
      </c>
      <c r="AY1070" s="213" t="s">
        <v>173</v>
      </c>
    </row>
    <row r="1071" spans="2:51" s="12" customFormat="1" ht="11.25">
      <c r="B1071" s="214"/>
      <c r="C1071" s="215"/>
      <c r="D1071" s="205" t="s">
        <v>182</v>
      </c>
      <c r="E1071" s="216" t="s">
        <v>1</v>
      </c>
      <c r="F1071" s="217" t="s">
        <v>1761</v>
      </c>
      <c r="G1071" s="215"/>
      <c r="H1071" s="218">
        <v>44.8</v>
      </c>
      <c r="I1071" s="219"/>
      <c r="J1071" s="215"/>
      <c r="K1071" s="215"/>
      <c r="L1071" s="220"/>
      <c r="M1071" s="221"/>
      <c r="N1071" s="222"/>
      <c r="O1071" s="222"/>
      <c r="P1071" s="222"/>
      <c r="Q1071" s="222"/>
      <c r="R1071" s="222"/>
      <c r="S1071" s="222"/>
      <c r="T1071" s="223"/>
      <c r="AT1071" s="224" t="s">
        <v>182</v>
      </c>
      <c r="AU1071" s="224" t="s">
        <v>82</v>
      </c>
      <c r="AV1071" s="12" t="s">
        <v>82</v>
      </c>
      <c r="AW1071" s="12" t="s">
        <v>32</v>
      </c>
      <c r="AX1071" s="12" t="s">
        <v>73</v>
      </c>
      <c r="AY1071" s="224" t="s">
        <v>173</v>
      </c>
    </row>
    <row r="1072" spans="2:51" s="12" customFormat="1" ht="11.25">
      <c r="B1072" s="214"/>
      <c r="C1072" s="215"/>
      <c r="D1072" s="205" t="s">
        <v>182</v>
      </c>
      <c r="E1072" s="216" t="s">
        <v>1</v>
      </c>
      <c r="F1072" s="217" t="s">
        <v>1762</v>
      </c>
      <c r="G1072" s="215"/>
      <c r="H1072" s="218">
        <v>-8.7</v>
      </c>
      <c r="I1072" s="219"/>
      <c r="J1072" s="215"/>
      <c r="K1072" s="215"/>
      <c r="L1072" s="220"/>
      <c r="M1072" s="221"/>
      <c r="N1072" s="222"/>
      <c r="O1072" s="222"/>
      <c r="P1072" s="222"/>
      <c r="Q1072" s="222"/>
      <c r="R1072" s="222"/>
      <c r="S1072" s="222"/>
      <c r="T1072" s="223"/>
      <c r="AT1072" s="224" t="s">
        <v>182</v>
      </c>
      <c r="AU1072" s="224" t="s">
        <v>82</v>
      </c>
      <c r="AV1072" s="12" t="s">
        <v>82</v>
      </c>
      <c r="AW1072" s="12" t="s">
        <v>32</v>
      </c>
      <c r="AX1072" s="12" t="s">
        <v>73</v>
      </c>
      <c r="AY1072" s="224" t="s">
        <v>173</v>
      </c>
    </row>
    <row r="1073" spans="2:51" s="12" customFormat="1" ht="11.25">
      <c r="B1073" s="214"/>
      <c r="C1073" s="215"/>
      <c r="D1073" s="205" t="s">
        <v>182</v>
      </c>
      <c r="E1073" s="216" t="s">
        <v>1</v>
      </c>
      <c r="F1073" s="217" t="s">
        <v>1763</v>
      </c>
      <c r="G1073" s="215"/>
      <c r="H1073" s="218">
        <v>11.05</v>
      </c>
      <c r="I1073" s="219"/>
      <c r="J1073" s="215"/>
      <c r="K1073" s="215"/>
      <c r="L1073" s="220"/>
      <c r="M1073" s="221"/>
      <c r="N1073" s="222"/>
      <c r="O1073" s="222"/>
      <c r="P1073" s="222"/>
      <c r="Q1073" s="222"/>
      <c r="R1073" s="222"/>
      <c r="S1073" s="222"/>
      <c r="T1073" s="223"/>
      <c r="AT1073" s="224" t="s">
        <v>182</v>
      </c>
      <c r="AU1073" s="224" t="s">
        <v>82</v>
      </c>
      <c r="AV1073" s="12" t="s">
        <v>82</v>
      </c>
      <c r="AW1073" s="12" t="s">
        <v>32</v>
      </c>
      <c r="AX1073" s="12" t="s">
        <v>73</v>
      </c>
      <c r="AY1073" s="224" t="s">
        <v>173</v>
      </c>
    </row>
    <row r="1074" spans="2:51" s="12" customFormat="1" ht="11.25">
      <c r="B1074" s="214"/>
      <c r="C1074" s="215"/>
      <c r="D1074" s="205" t="s">
        <v>182</v>
      </c>
      <c r="E1074" s="216" t="s">
        <v>1</v>
      </c>
      <c r="F1074" s="217" t="s">
        <v>1764</v>
      </c>
      <c r="G1074" s="215"/>
      <c r="H1074" s="218">
        <v>10.92</v>
      </c>
      <c r="I1074" s="219"/>
      <c r="J1074" s="215"/>
      <c r="K1074" s="215"/>
      <c r="L1074" s="220"/>
      <c r="M1074" s="221"/>
      <c r="N1074" s="222"/>
      <c r="O1074" s="222"/>
      <c r="P1074" s="222"/>
      <c r="Q1074" s="222"/>
      <c r="R1074" s="222"/>
      <c r="S1074" s="222"/>
      <c r="T1074" s="223"/>
      <c r="AT1074" s="224" t="s">
        <v>182</v>
      </c>
      <c r="AU1074" s="224" t="s">
        <v>82</v>
      </c>
      <c r="AV1074" s="12" t="s">
        <v>82</v>
      </c>
      <c r="AW1074" s="12" t="s">
        <v>32</v>
      </c>
      <c r="AX1074" s="12" t="s">
        <v>73</v>
      </c>
      <c r="AY1074" s="224" t="s">
        <v>173</v>
      </c>
    </row>
    <row r="1075" spans="2:51" s="12" customFormat="1" ht="11.25">
      <c r="B1075" s="214"/>
      <c r="C1075" s="215"/>
      <c r="D1075" s="205" t="s">
        <v>182</v>
      </c>
      <c r="E1075" s="216" t="s">
        <v>1</v>
      </c>
      <c r="F1075" s="217" t="s">
        <v>1765</v>
      </c>
      <c r="G1075" s="215"/>
      <c r="H1075" s="218">
        <v>11.2</v>
      </c>
      <c r="I1075" s="219"/>
      <c r="J1075" s="215"/>
      <c r="K1075" s="215"/>
      <c r="L1075" s="220"/>
      <c r="M1075" s="221"/>
      <c r="N1075" s="222"/>
      <c r="O1075" s="222"/>
      <c r="P1075" s="222"/>
      <c r="Q1075" s="222"/>
      <c r="R1075" s="222"/>
      <c r="S1075" s="222"/>
      <c r="T1075" s="223"/>
      <c r="AT1075" s="224" t="s">
        <v>182</v>
      </c>
      <c r="AU1075" s="224" t="s">
        <v>82</v>
      </c>
      <c r="AV1075" s="12" t="s">
        <v>82</v>
      </c>
      <c r="AW1075" s="12" t="s">
        <v>32</v>
      </c>
      <c r="AX1075" s="12" t="s">
        <v>73</v>
      </c>
      <c r="AY1075" s="224" t="s">
        <v>173</v>
      </c>
    </row>
    <row r="1076" spans="2:51" s="11" customFormat="1" ht="11.25">
      <c r="B1076" s="203"/>
      <c r="C1076" s="204"/>
      <c r="D1076" s="205" t="s">
        <v>182</v>
      </c>
      <c r="E1076" s="206" t="s">
        <v>1</v>
      </c>
      <c r="F1076" s="207" t="s">
        <v>414</v>
      </c>
      <c r="G1076" s="204"/>
      <c r="H1076" s="206" t="s">
        <v>1</v>
      </c>
      <c r="I1076" s="208"/>
      <c r="J1076" s="204"/>
      <c r="K1076" s="204"/>
      <c r="L1076" s="209"/>
      <c r="M1076" s="210"/>
      <c r="N1076" s="211"/>
      <c r="O1076" s="211"/>
      <c r="P1076" s="211"/>
      <c r="Q1076" s="211"/>
      <c r="R1076" s="211"/>
      <c r="S1076" s="211"/>
      <c r="T1076" s="212"/>
      <c r="AT1076" s="213" t="s">
        <v>182</v>
      </c>
      <c r="AU1076" s="213" t="s">
        <v>82</v>
      </c>
      <c r="AV1076" s="11" t="s">
        <v>33</v>
      </c>
      <c r="AW1076" s="11" t="s">
        <v>32</v>
      </c>
      <c r="AX1076" s="11" t="s">
        <v>73</v>
      </c>
      <c r="AY1076" s="213" t="s">
        <v>173</v>
      </c>
    </row>
    <row r="1077" spans="2:51" s="11" customFormat="1" ht="11.25">
      <c r="B1077" s="203"/>
      <c r="C1077" s="204"/>
      <c r="D1077" s="205" t="s">
        <v>182</v>
      </c>
      <c r="E1077" s="206" t="s">
        <v>1</v>
      </c>
      <c r="F1077" s="207" t="s">
        <v>575</v>
      </c>
      <c r="G1077" s="204"/>
      <c r="H1077" s="206" t="s">
        <v>1</v>
      </c>
      <c r="I1077" s="208"/>
      <c r="J1077" s="204"/>
      <c r="K1077" s="204"/>
      <c r="L1077" s="209"/>
      <c r="M1077" s="210"/>
      <c r="N1077" s="211"/>
      <c r="O1077" s="211"/>
      <c r="P1077" s="211"/>
      <c r="Q1077" s="211"/>
      <c r="R1077" s="211"/>
      <c r="S1077" s="211"/>
      <c r="T1077" s="212"/>
      <c r="AT1077" s="213" t="s">
        <v>182</v>
      </c>
      <c r="AU1077" s="213" t="s">
        <v>82</v>
      </c>
      <c r="AV1077" s="11" t="s">
        <v>33</v>
      </c>
      <c r="AW1077" s="11" t="s">
        <v>32</v>
      </c>
      <c r="AX1077" s="11" t="s">
        <v>73</v>
      </c>
      <c r="AY1077" s="213" t="s">
        <v>173</v>
      </c>
    </row>
    <row r="1078" spans="2:51" s="12" customFormat="1" ht="11.25">
      <c r="B1078" s="214"/>
      <c r="C1078" s="215"/>
      <c r="D1078" s="205" t="s">
        <v>182</v>
      </c>
      <c r="E1078" s="216" t="s">
        <v>1</v>
      </c>
      <c r="F1078" s="217" t="s">
        <v>1766</v>
      </c>
      <c r="G1078" s="215"/>
      <c r="H1078" s="218">
        <v>32.4</v>
      </c>
      <c r="I1078" s="219"/>
      <c r="J1078" s="215"/>
      <c r="K1078" s="215"/>
      <c r="L1078" s="220"/>
      <c r="M1078" s="221"/>
      <c r="N1078" s="222"/>
      <c r="O1078" s="222"/>
      <c r="P1078" s="222"/>
      <c r="Q1078" s="222"/>
      <c r="R1078" s="222"/>
      <c r="S1078" s="222"/>
      <c r="T1078" s="223"/>
      <c r="AT1078" s="224" t="s">
        <v>182</v>
      </c>
      <c r="AU1078" s="224" t="s">
        <v>82</v>
      </c>
      <c r="AV1078" s="12" t="s">
        <v>82</v>
      </c>
      <c r="AW1078" s="12" t="s">
        <v>32</v>
      </c>
      <c r="AX1078" s="12" t="s">
        <v>73</v>
      </c>
      <c r="AY1078" s="224" t="s">
        <v>173</v>
      </c>
    </row>
    <row r="1079" spans="2:51" s="12" customFormat="1" ht="11.25">
      <c r="B1079" s="214"/>
      <c r="C1079" s="215"/>
      <c r="D1079" s="205" t="s">
        <v>182</v>
      </c>
      <c r="E1079" s="216" t="s">
        <v>1</v>
      </c>
      <c r="F1079" s="217" t="s">
        <v>1767</v>
      </c>
      <c r="G1079" s="215"/>
      <c r="H1079" s="218">
        <v>31.8</v>
      </c>
      <c r="I1079" s="219"/>
      <c r="J1079" s="215"/>
      <c r="K1079" s="215"/>
      <c r="L1079" s="220"/>
      <c r="M1079" s="221"/>
      <c r="N1079" s="222"/>
      <c r="O1079" s="222"/>
      <c r="P1079" s="222"/>
      <c r="Q1079" s="222"/>
      <c r="R1079" s="222"/>
      <c r="S1079" s="222"/>
      <c r="T1079" s="223"/>
      <c r="AT1079" s="224" t="s">
        <v>182</v>
      </c>
      <c r="AU1079" s="224" t="s">
        <v>82</v>
      </c>
      <c r="AV1079" s="12" t="s">
        <v>82</v>
      </c>
      <c r="AW1079" s="12" t="s">
        <v>32</v>
      </c>
      <c r="AX1079" s="12" t="s">
        <v>73</v>
      </c>
      <c r="AY1079" s="224" t="s">
        <v>173</v>
      </c>
    </row>
    <row r="1080" spans="2:51" s="12" customFormat="1" ht="11.25">
      <c r="B1080" s="214"/>
      <c r="C1080" s="215"/>
      <c r="D1080" s="205" t="s">
        <v>182</v>
      </c>
      <c r="E1080" s="216" t="s">
        <v>1</v>
      </c>
      <c r="F1080" s="217" t="s">
        <v>1768</v>
      </c>
      <c r="G1080" s="215"/>
      <c r="H1080" s="218">
        <v>24.4</v>
      </c>
      <c r="I1080" s="219"/>
      <c r="J1080" s="215"/>
      <c r="K1080" s="215"/>
      <c r="L1080" s="220"/>
      <c r="M1080" s="221"/>
      <c r="N1080" s="222"/>
      <c r="O1080" s="222"/>
      <c r="P1080" s="222"/>
      <c r="Q1080" s="222"/>
      <c r="R1080" s="222"/>
      <c r="S1080" s="222"/>
      <c r="T1080" s="223"/>
      <c r="AT1080" s="224" t="s">
        <v>182</v>
      </c>
      <c r="AU1080" s="224" t="s">
        <v>82</v>
      </c>
      <c r="AV1080" s="12" t="s">
        <v>82</v>
      </c>
      <c r="AW1080" s="12" t="s">
        <v>32</v>
      </c>
      <c r="AX1080" s="12" t="s">
        <v>73</v>
      </c>
      <c r="AY1080" s="224" t="s">
        <v>173</v>
      </c>
    </row>
    <row r="1081" spans="2:51" s="13" customFormat="1" ht="11.25">
      <c r="B1081" s="225"/>
      <c r="C1081" s="226"/>
      <c r="D1081" s="205" t="s">
        <v>182</v>
      </c>
      <c r="E1081" s="227" t="s">
        <v>1</v>
      </c>
      <c r="F1081" s="228" t="s">
        <v>187</v>
      </c>
      <c r="G1081" s="226"/>
      <c r="H1081" s="229">
        <v>157.87</v>
      </c>
      <c r="I1081" s="230"/>
      <c r="J1081" s="226"/>
      <c r="K1081" s="226"/>
      <c r="L1081" s="231"/>
      <c r="M1081" s="232"/>
      <c r="N1081" s="233"/>
      <c r="O1081" s="233"/>
      <c r="P1081" s="233"/>
      <c r="Q1081" s="233"/>
      <c r="R1081" s="233"/>
      <c r="S1081" s="233"/>
      <c r="T1081" s="234"/>
      <c r="AT1081" s="235" t="s">
        <v>182</v>
      </c>
      <c r="AU1081" s="235" t="s">
        <v>82</v>
      </c>
      <c r="AV1081" s="13" t="s">
        <v>180</v>
      </c>
      <c r="AW1081" s="13" t="s">
        <v>32</v>
      </c>
      <c r="AX1081" s="13" t="s">
        <v>33</v>
      </c>
      <c r="AY1081" s="235" t="s">
        <v>173</v>
      </c>
    </row>
    <row r="1082" spans="2:65" s="1" customFormat="1" ht="16.5" customHeight="1">
      <c r="B1082" s="34"/>
      <c r="C1082" s="236" t="s">
        <v>1769</v>
      </c>
      <c r="D1082" s="236" t="s">
        <v>229</v>
      </c>
      <c r="E1082" s="237" t="s">
        <v>1770</v>
      </c>
      <c r="F1082" s="238" t="s">
        <v>1771</v>
      </c>
      <c r="G1082" s="239" t="s">
        <v>270</v>
      </c>
      <c r="H1082" s="240">
        <v>173.657</v>
      </c>
      <c r="I1082" s="241"/>
      <c r="J1082" s="242">
        <f>ROUND(I1082*H1082,2)</f>
        <v>0</v>
      </c>
      <c r="K1082" s="238" t="s">
        <v>218</v>
      </c>
      <c r="L1082" s="243"/>
      <c r="M1082" s="244" t="s">
        <v>1</v>
      </c>
      <c r="N1082" s="245" t="s">
        <v>44</v>
      </c>
      <c r="O1082" s="60"/>
      <c r="P1082" s="201">
        <f>O1082*H1082</f>
        <v>0</v>
      </c>
      <c r="Q1082" s="201">
        <v>0.00022</v>
      </c>
      <c r="R1082" s="201">
        <f>Q1082*H1082</f>
        <v>0.03820454</v>
      </c>
      <c r="S1082" s="201">
        <v>0</v>
      </c>
      <c r="T1082" s="202">
        <f>S1082*H1082</f>
        <v>0</v>
      </c>
      <c r="AR1082" s="16" t="s">
        <v>344</v>
      </c>
      <c r="AT1082" s="16" t="s">
        <v>229</v>
      </c>
      <c r="AU1082" s="16" t="s">
        <v>82</v>
      </c>
      <c r="AY1082" s="16" t="s">
        <v>173</v>
      </c>
      <c r="BE1082" s="99">
        <f>IF(N1082="základní",J1082,0)</f>
        <v>0</v>
      </c>
      <c r="BF1082" s="99">
        <f>IF(N1082="snížená",J1082,0)</f>
        <v>0</v>
      </c>
      <c r="BG1082" s="99">
        <f>IF(N1082="zákl. přenesená",J1082,0)</f>
        <v>0</v>
      </c>
      <c r="BH1082" s="99">
        <f>IF(N1082="sníž. přenesená",J1082,0)</f>
        <v>0</v>
      </c>
      <c r="BI1082" s="99">
        <f>IF(N1082="nulová",J1082,0)</f>
        <v>0</v>
      </c>
      <c r="BJ1082" s="16" t="s">
        <v>33</v>
      </c>
      <c r="BK1082" s="99">
        <f>ROUND(I1082*H1082,2)</f>
        <v>0</v>
      </c>
      <c r="BL1082" s="16" t="s">
        <v>263</v>
      </c>
      <c r="BM1082" s="16" t="s">
        <v>1772</v>
      </c>
    </row>
    <row r="1083" spans="2:51" s="12" customFormat="1" ht="11.25">
      <c r="B1083" s="214"/>
      <c r="C1083" s="215"/>
      <c r="D1083" s="205" t="s">
        <v>182</v>
      </c>
      <c r="E1083" s="215"/>
      <c r="F1083" s="217" t="s">
        <v>1773</v>
      </c>
      <c r="G1083" s="215"/>
      <c r="H1083" s="218">
        <v>173.657</v>
      </c>
      <c r="I1083" s="219"/>
      <c r="J1083" s="215"/>
      <c r="K1083" s="215"/>
      <c r="L1083" s="220"/>
      <c r="M1083" s="221"/>
      <c r="N1083" s="222"/>
      <c r="O1083" s="222"/>
      <c r="P1083" s="222"/>
      <c r="Q1083" s="222"/>
      <c r="R1083" s="222"/>
      <c r="S1083" s="222"/>
      <c r="T1083" s="223"/>
      <c r="AT1083" s="224" t="s">
        <v>182</v>
      </c>
      <c r="AU1083" s="224" t="s">
        <v>82</v>
      </c>
      <c r="AV1083" s="12" t="s">
        <v>82</v>
      </c>
      <c r="AW1083" s="12" t="s">
        <v>4</v>
      </c>
      <c r="AX1083" s="12" t="s">
        <v>33</v>
      </c>
      <c r="AY1083" s="224" t="s">
        <v>173</v>
      </c>
    </row>
    <row r="1084" spans="2:65" s="1" customFormat="1" ht="16.5" customHeight="1">
      <c r="B1084" s="34"/>
      <c r="C1084" s="192" t="s">
        <v>1774</v>
      </c>
      <c r="D1084" s="192" t="s">
        <v>175</v>
      </c>
      <c r="E1084" s="193" t="s">
        <v>1775</v>
      </c>
      <c r="F1084" s="194" t="s">
        <v>1776</v>
      </c>
      <c r="G1084" s="195" t="s">
        <v>232</v>
      </c>
      <c r="H1084" s="196">
        <v>3.31</v>
      </c>
      <c r="I1084" s="197"/>
      <c r="J1084" s="198">
        <f>ROUND(I1084*H1084,2)</f>
        <v>0</v>
      </c>
      <c r="K1084" s="194" t="s">
        <v>347</v>
      </c>
      <c r="L1084" s="36"/>
      <c r="M1084" s="199" t="s">
        <v>1</v>
      </c>
      <c r="N1084" s="200" t="s">
        <v>44</v>
      </c>
      <c r="O1084" s="60"/>
      <c r="P1084" s="201">
        <f>O1084*H1084</f>
        <v>0</v>
      </c>
      <c r="Q1084" s="201">
        <v>0</v>
      </c>
      <c r="R1084" s="201">
        <f>Q1084*H1084</f>
        <v>0</v>
      </c>
      <c r="S1084" s="201">
        <v>0</v>
      </c>
      <c r="T1084" s="202">
        <f>S1084*H1084</f>
        <v>0</v>
      </c>
      <c r="AR1084" s="16" t="s">
        <v>263</v>
      </c>
      <c r="AT1084" s="16" t="s">
        <v>175</v>
      </c>
      <c r="AU1084" s="16" t="s">
        <v>82</v>
      </c>
      <c r="AY1084" s="16" t="s">
        <v>173</v>
      </c>
      <c r="BE1084" s="99">
        <f>IF(N1084="základní",J1084,0)</f>
        <v>0</v>
      </c>
      <c r="BF1084" s="99">
        <f>IF(N1084="snížená",J1084,0)</f>
        <v>0</v>
      </c>
      <c r="BG1084" s="99">
        <f>IF(N1084="zákl. přenesená",J1084,0)</f>
        <v>0</v>
      </c>
      <c r="BH1084" s="99">
        <f>IF(N1084="sníž. přenesená",J1084,0)</f>
        <v>0</v>
      </c>
      <c r="BI1084" s="99">
        <f>IF(N1084="nulová",J1084,0)</f>
        <v>0</v>
      </c>
      <c r="BJ1084" s="16" t="s">
        <v>33</v>
      </c>
      <c r="BK1084" s="99">
        <f>ROUND(I1084*H1084,2)</f>
        <v>0</v>
      </c>
      <c r="BL1084" s="16" t="s">
        <v>263</v>
      </c>
      <c r="BM1084" s="16" t="s">
        <v>1777</v>
      </c>
    </row>
    <row r="1085" spans="2:63" s="10" customFormat="1" ht="22.9" customHeight="1">
      <c r="B1085" s="176"/>
      <c r="C1085" s="177"/>
      <c r="D1085" s="178" t="s">
        <v>72</v>
      </c>
      <c r="E1085" s="190" t="s">
        <v>1778</v>
      </c>
      <c r="F1085" s="190" t="s">
        <v>1779</v>
      </c>
      <c r="G1085" s="177"/>
      <c r="H1085" s="177"/>
      <c r="I1085" s="180"/>
      <c r="J1085" s="191">
        <f>BK1085</f>
        <v>0</v>
      </c>
      <c r="K1085" s="177"/>
      <c r="L1085" s="182"/>
      <c r="M1085" s="183"/>
      <c r="N1085" s="184"/>
      <c r="O1085" s="184"/>
      <c r="P1085" s="185">
        <f>SUM(P1086:P1128)</f>
        <v>0</v>
      </c>
      <c r="Q1085" s="184"/>
      <c r="R1085" s="185">
        <f>SUM(R1086:R1128)</f>
        <v>1.8576805899999997</v>
      </c>
      <c r="S1085" s="184"/>
      <c r="T1085" s="186">
        <f>SUM(T1086:T1128)</f>
        <v>0</v>
      </c>
      <c r="AR1085" s="187" t="s">
        <v>82</v>
      </c>
      <c r="AT1085" s="188" t="s">
        <v>72</v>
      </c>
      <c r="AU1085" s="188" t="s">
        <v>33</v>
      </c>
      <c r="AY1085" s="187" t="s">
        <v>173</v>
      </c>
      <c r="BK1085" s="189">
        <f>SUM(BK1086:BK1128)</f>
        <v>0</v>
      </c>
    </row>
    <row r="1086" spans="2:65" s="1" customFormat="1" ht="16.5" customHeight="1">
      <c r="B1086" s="34"/>
      <c r="C1086" s="192" t="s">
        <v>1780</v>
      </c>
      <c r="D1086" s="192" t="s">
        <v>175</v>
      </c>
      <c r="E1086" s="193" t="s">
        <v>1781</v>
      </c>
      <c r="F1086" s="194" t="s">
        <v>1782</v>
      </c>
      <c r="G1086" s="195" t="s">
        <v>239</v>
      </c>
      <c r="H1086" s="196">
        <v>90.853</v>
      </c>
      <c r="I1086" s="197"/>
      <c r="J1086" s="198">
        <f>ROUND(I1086*H1086,2)</f>
        <v>0</v>
      </c>
      <c r="K1086" s="194" t="s">
        <v>218</v>
      </c>
      <c r="L1086" s="36"/>
      <c r="M1086" s="199" t="s">
        <v>1</v>
      </c>
      <c r="N1086" s="200" t="s">
        <v>44</v>
      </c>
      <c r="O1086" s="60"/>
      <c r="P1086" s="201">
        <f>O1086*H1086</f>
        <v>0</v>
      </c>
      <c r="Q1086" s="201">
        <v>0.006</v>
      </c>
      <c r="R1086" s="201">
        <f>Q1086*H1086</f>
        <v>0.545118</v>
      </c>
      <c r="S1086" s="201">
        <v>0</v>
      </c>
      <c r="T1086" s="202">
        <f>S1086*H1086</f>
        <v>0</v>
      </c>
      <c r="AR1086" s="16" t="s">
        <v>263</v>
      </c>
      <c r="AT1086" s="16" t="s">
        <v>175</v>
      </c>
      <c r="AU1086" s="16" t="s">
        <v>82</v>
      </c>
      <c r="AY1086" s="16" t="s">
        <v>173</v>
      </c>
      <c r="BE1086" s="99">
        <f>IF(N1086="základní",J1086,0)</f>
        <v>0</v>
      </c>
      <c r="BF1086" s="99">
        <f>IF(N1086="snížená",J1086,0)</f>
        <v>0</v>
      </c>
      <c r="BG1086" s="99">
        <f>IF(N1086="zákl. přenesená",J1086,0)</f>
        <v>0</v>
      </c>
      <c r="BH1086" s="99">
        <f>IF(N1086="sníž. přenesená",J1086,0)</f>
        <v>0</v>
      </c>
      <c r="BI1086" s="99">
        <f>IF(N1086="nulová",J1086,0)</f>
        <v>0</v>
      </c>
      <c r="BJ1086" s="16" t="s">
        <v>33</v>
      </c>
      <c r="BK1086" s="99">
        <f>ROUND(I1086*H1086,2)</f>
        <v>0</v>
      </c>
      <c r="BL1086" s="16" t="s">
        <v>263</v>
      </c>
      <c r="BM1086" s="16" t="s">
        <v>1783</v>
      </c>
    </row>
    <row r="1087" spans="2:51" s="11" customFormat="1" ht="11.25">
      <c r="B1087" s="203"/>
      <c r="C1087" s="204"/>
      <c r="D1087" s="205" t="s">
        <v>182</v>
      </c>
      <c r="E1087" s="206" t="s">
        <v>1</v>
      </c>
      <c r="F1087" s="207" t="s">
        <v>414</v>
      </c>
      <c r="G1087" s="204"/>
      <c r="H1087" s="206" t="s">
        <v>1</v>
      </c>
      <c r="I1087" s="208"/>
      <c r="J1087" s="204"/>
      <c r="K1087" s="204"/>
      <c r="L1087" s="209"/>
      <c r="M1087" s="210"/>
      <c r="N1087" s="211"/>
      <c r="O1087" s="211"/>
      <c r="P1087" s="211"/>
      <c r="Q1087" s="211"/>
      <c r="R1087" s="211"/>
      <c r="S1087" s="211"/>
      <c r="T1087" s="212"/>
      <c r="AT1087" s="213" t="s">
        <v>182</v>
      </c>
      <c r="AU1087" s="213" t="s">
        <v>82</v>
      </c>
      <c r="AV1087" s="11" t="s">
        <v>33</v>
      </c>
      <c r="AW1087" s="11" t="s">
        <v>32</v>
      </c>
      <c r="AX1087" s="11" t="s">
        <v>73</v>
      </c>
      <c r="AY1087" s="213" t="s">
        <v>173</v>
      </c>
    </row>
    <row r="1088" spans="2:51" s="11" customFormat="1" ht="11.25">
      <c r="B1088" s="203"/>
      <c r="C1088" s="204"/>
      <c r="D1088" s="205" t="s">
        <v>182</v>
      </c>
      <c r="E1088" s="206" t="s">
        <v>1</v>
      </c>
      <c r="F1088" s="207" t="s">
        <v>539</v>
      </c>
      <c r="G1088" s="204"/>
      <c r="H1088" s="206" t="s">
        <v>1</v>
      </c>
      <c r="I1088" s="208"/>
      <c r="J1088" s="204"/>
      <c r="K1088" s="204"/>
      <c r="L1088" s="209"/>
      <c r="M1088" s="210"/>
      <c r="N1088" s="211"/>
      <c r="O1088" s="211"/>
      <c r="P1088" s="211"/>
      <c r="Q1088" s="211"/>
      <c r="R1088" s="211"/>
      <c r="S1088" s="211"/>
      <c r="T1088" s="212"/>
      <c r="AT1088" s="213" t="s">
        <v>182</v>
      </c>
      <c r="AU1088" s="213" t="s">
        <v>82</v>
      </c>
      <c r="AV1088" s="11" t="s">
        <v>33</v>
      </c>
      <c r="AW1088" s="11" t="s">
        <v>32</v>
      </c>
      <c r="AX1088" s="11" t="s">
        <v>73</v>
      </c>
      <c r="AY1088" s="213" t="s">
        <v>173</v>
      </c>
    </row>
    <row r="1089" spans="2:51" s="12" customFormat="1" ht="11.25">
      <c r="B1089" s="214"/>
      <c r="C1089" s="215"/>
      <c r="D1089" s="205" t="s">
        <v>182</v>
      </c>
      <c r="E1089" s="216" t="s">
        <v>1</v>
      </c>
      <c r="F1089" s="217" t="s">
        <v>625</v>
      </c>
      <c r="G1089" s="215"/>
      <c r="H1089" s="218">
        <v>10.44</v>
      </c>
      <c r="I1089" s="219"/>
      <c r="J1089" s="215"/>
      <c r="K1089" s="215"/>
      <c r="L1089" s="220"/>
      <c r="M1089" s="221"/>
      <c r="N1089" s="222"/>
      <c r="O1089" s="222"/>
      <c r="P1089" s="222"/>
      <c r="Q1089" s="222"/>
      <c r="R1089" s="222"/>
      <c r="S1089" s="222"/>
      <c r="T1089" s="223"/>
      <c r="AT1089" s="224" t="s">
        <v>182</v>
      </c>
      <c r="AU1089" s="224" t="s">
        <v>82</v>
      </c>
      <c r="AV1089" s="12" t="s">
        <v>82</v>
      </c>
      <c r="AW1089" s="12" t="s">
        <v>32</v>
      </c>
      <c r="AX1089" s="12" t="s">
        <v>73</v>
      </c>
      <c r="AY1089" s="224" t="s">
        <v>173</v>
      </c>
    </row>
    <row r="1090" spans="2:51" s="12" customFormat="1" ht="11.25">
      <c r="B1090" s="214"/>
      <c r="C1090" s="215"/>
      <c r="D1090" s="205" t="s">
        <v>182</v>
      </c>
      <c r="E1090" s="216" t="s">
        <v>1</v>
      </c>
      <c r="F1090" s="217" t="s">
        <v>626</v>
      </c>
      <c r="G1090" s="215"/>
      <c r="H1090" s="218">
        <v>15.12</v>
      </c>
      <c r="I1090" s="219"/>
      <c r="J1090" s="215"/>
      <c r="K1090" s="215"/>
      <c r="L1090" s="220"/>
      <c r="M1090" s="221"/>
      <c r="N1090" s="222"/>
      <c r="O1090" s="222"/>
      <c r="P1090" s="222"/>
      <c r="Q1090" s="222"/>
      <c r="R1090" s="222"/>
      <c r="S1090" s="222"/>
      <c r="T1090" s="223"/>
      <c r="AT1090" s="224" t="s">
        <v>182</v>
      </c>
      <c r="AU1090" s="224" t="s">
        <v>82</v>
      </c>
      <c r="AV1090" s="12" t="s">
        <v>82</v>
      </c>
      <c r="AW1090" s="12" t="s">
        <v>32</v>
      </c>
      <c r="AX1090" s="12" t="s">
        <v>73</v>
      </c>
      <c r="AY1090" s="224" t="s">
        <v>173</v>
      </c>
    </row>
    <row r="1091" spans="2:51" s="12" customFormat="1" ht="11.25">
      <c r="B1091" s="214"/>
      <c r="C1091" s="215"/>
      <c r="D1091" s="205" t="s">
        <v>182</v>
      </c>
      <c r="E1091" s="216" t="s">
        <v>1</v>
      </c>
      <c r="F1091" s="217" t="s">
        <v>627</v>
      </c>
      <c r="G1091" s="215"/>
      <c r="H1091" s="218">
        <v>22.5</v>
      </c>
      <c r="I1091" s="219"/>
      <c r="J1091" s="215"/>
      <c r="K1091" s="215"/>
      <c r="L1091" s="220"/>
      <c r="M1091" s="221"/>
      <c r="N1091" s="222"/>
      <c r="O1091" s="222"/>
      <c r="P1091" s="222"/>
      <c r="Q1091" s="222"/>
      <c r="R1091" s="222"/>
      <c r="S1091" s="222"/>
      <c r="T1091" s="223"/>
      <c r="AT1091" s="224" t="s">
        <v>182</v>
      </c>
      <c r="AU1091" s="224" t="s">
        <v>82</v>
      </c>
      <c r="AV1091" s="12" t="s">
        <v>82</v>
      </c>
      <c r="AW1091" s="12" t="s">
        <v>32</v>
      </c>
      <c r="AX1091" s="12" t="s">
        <v>73</v>
      </c>
      <c r="AY1091" s="224" t="s">
        <v>173</v>
      </c>
    </row>
    <row r="1092" spans="2:51" s="12" customFormat="1" ht="11.25">
      <c r="B1092" s="214"/>
      <c r="C1092" s="215"/>
      <c r="D1092" s="205" t="s">
        <v>182</v>
      </c>
      <c r="E1092" s="216" t="s">
        <v>1</v>
      </c>
      <c r="F1092" s="217" t="s">
        <v>628</v>
      </c>
      <c r="G1092" s="215"/>
      <c r="H1092" s="218">
        <v>20.92</v>
      </c>
      <c r="I1092" s="219"/>
      <c r="J1092" s="215"/>
      <c r="K1092" s="215"/>
      <c r="L1092" s="220"/>
      <c r="M1092" s="221"/>
      <c r="N1092" s="222"/>
      <c r="O1092" s="222"/>
      <c r="P1092" s="222"/>
      <c r="Q1092" s="222"/>
      <c r="R1092" s="222"/>
      <c r="S1092" s="222"/>
      <c r="T1092" s="223"/>
      <c r="AT1092" s="224" t="s">
        <v>182</v>
      </c>
      <c r="AU1092" s="224" t="s">
        <v>82</v>
      </c>
      <c r="AV1092" s="12" t="s">
        <v>82</v>
      </c>
      <c r="AW1092" s="12" t="s">
        <v>32</v>
      </c>
      <c r="AX1092" s="12" t="s">
        <v>73</v>
      </c>
      <c r="AY1092" s="224" t="s">
        <v>173</v>
      </c>
    </row>
    <row r="1093" spans="2:51" s="12" customFormat="1" ht="11.25">
      <c r="B1093" s="214"/>
      <c r="C1093" s="215"/>
      <c r="D1093" s="205" t="s">
        <v>182</v>
      </c>
      <c r="E1093" s="216" t="s">
        <v>1</v>
      </c>
      <c r="F1093" s="217" t="s">
        <v>629</v>
      </c>
      <c r="G1093" s="215"/>
      <c r="H1093" s="218">
        <v>22.9</v>
      </c>
      <c r="I1093" s="219"/>
      <c r="J1093" s="215"/>
      <c r="K1093" s="215"/>
      <c r="L1093" s="220"/>
      <c r="M1093" s="221"/>
      <c r="N1093" s="222"/>
      <c r="O1093" s="222"/>
      <c r="P1093" s="222"/>
      <c r="Q1093" s="222"/>
      <c r="R1093" s="222"/>
      <c r="S1093" s="222"/>
      <c r="T1093" s="223"/>
      <c r="AT1093" s="224" t="s">
        <v>182</v>
      </c>
      <c r="AU1093" s="224" t="s">
        <v>82</v>
      </c>
      <c r="AV1093" s="12" t="s">
        <v>82</v>
      </c>
      <c r="AW1093" s="12" t="s">
        <v>32</v>
      </c>
      <c r="AX1093" s="12" t="s">
        <v>73</v>
      </c>
      <c r="AY1093" s="224" t="s">
        <v>173</v>
      </c>
    </row>
    <row r="1094" spans="2:51" s="11" customFormat="1" ht="11.25">
      <c r="B1094" s="203"/>
      <c r="C1094" s="204"/>
      <c r="D1094" s="205" t="s">
        <v>182</v>
      </c>
      <c r="E1094" s="206" t="s">
        <v>1</v>
      </c>
      <c r="F1094" s="207" t="s">
        <v>545</v>
      </c>
      <c r="G1094" s="204"/>
      <c r="H1094" s="206" t="s">
        <v>1</v>
      </c>
      <c r="I1094" s="208"/>
      <c r="J1094" s="204"/>
      <c r="K1094" s="204"/>
      <c r="L1094" s="209"/>
      <c r="M1094" s="210"/>
      <c r="N1094" s="211"/>
      <c r="O1094" s="211"/>
      <c r="P1094" s="211"/>
      <c r="Q1094" s="211"/>
      <c r="R1094" s="211"/>
      <c r="S1094" s="211"/>
      <c r="T1094" s="212"/>
      <c r="AT1094" s="213" t="s">
        <v>182</v>
      </c>
      <c r="AU1094" s="213" t="s">
        <v>82</v>
      </c>
      <c r="AV1094" s="11" t="s">
        <v>33</v>
      </c>
      <c r="AW1094" s="11" t="s">
        <v>32</v>
      </c>
      <c r="AX1094" s="11" t="s">
        <v>73</v>
      </c>
      <c r="AY1094" s="213" t="s">
        <v>173</v>
      </c>
    </row>
    <row r="1095" spans="2:51" s="12" customFormat="1" ht="11.25">
      <c r="B1095" s="214"/>
      <c r="C1095" s="215"/>
      <c r="D1095" s="205" t="s">
        <v>182</v>
      </c>
      <c r="E1095" s="216" t="s">
        <v>1</v>
      </c>
      <c r="F1095" s="217" t="s">
        <v>630</v>
      </c>
      <c r="G1095" s="215"/>
      <c r="H1095" s="218">
        <v>-6.304</v>
      </c>
      <c r="I1095" s="219"/>
      <c r="J1095" s="215"/>
      <c r="K1095" s="215"/>
      <c r="L1095" s="220"/>
      <c r="M1095" s="221"/>
      <c r="N1095" s="222"/>
      <c r="O1095" s="222"/>
      <c r="P1095" s="222"/>
      <c r="Q1095" s="222"/>
      <c r="R1095" s="222"/>
      <c r="S1095" s="222"/>
      <c r="T1095" s="223"/>
      <c r="AT1095" s="224" t="s">
        <v>182</v>
      </c>
      <c r="AU1095" s="224" t="s">
        <v>82</v>
      </c>
      <c r="AV1095" s="12" t="s">
        <v>82</v>
      </c>
      <c r="AW1095" s="12" t="s">
        <v>32</v>
      </c>
      <c r="AX1095" s="12" t="s">
        <v>73</v>
      </c>
      <c r="AY1095" s="224" t="s">
        <v>173</v>
      </c>
    </row>
    <row r="1096" spans="2:51" s="12" customFormat="1" ht="11.25">
      <c r="B1096" s="214"/>
      <c r="C1096" s="215"/>
      <c r="D1096" s="205" t="s">
        <v>182</v>
      </c>
      <c r="E1096" s="216" t="s">
        <v>1</v>
      </c>
      <c r="F1096" s="217" t="s">
        <v>557</v>
      </c>
      <c r="G1096" s="215"/>
      <c r="H1096" s="218">
        <v>-1.773</v>
      </c>
      <c r="I1096" s="219"/>
      <c r="J1096" s="215"/>
      <c r="K1096" s="215"/>
      <c r="L1096" s="220"/>
      <c r="M1096" s="221"/>
      <c r="N1096" s="222"/>
      <c r="O1096" s="222"/>
      <c r="P1096" s="222"/>
      <c r="Q1096" s="222"/>
      <c r="R1096" s="222"/>
      <c r="S1096" s="222"/>
      <c r="T1096" s="223"/>
      <c r="AT1096" s="224" t="s">
        <v>182</v>
      </c>
      <c r="AU1096" s="224" t="s">
        <v>82</v>
      </c>
      <c r="AV1096" s="12" t="s">
        <v>82</v>
      </c>
      <c r="AW1096" s="12" t="s">
        <v>32</v>
      </c>
      <c r="AX1096" s="12" t="s">
        <v>73</v>
      </c>
      <c r="AY1096" s="224" t="s">
        <v>173</v>
      </c>
    </row>
    <row r="1097" spans="2:51" s="12" customFormat="1" ht="11.25">
      <c r="B1097" s="214"/>
      <c r="C1097" s="215"/>
      <c r="D1097" s="205" t="s">
        <v>182</v>
      </c>
      <c r="E1097" s="216" t="s">
        <v>1</v>
      </c>
      <c r="F1097" s="217" t="s">
        <v>631</v>
      </c>
      <c r="G1097" s="215"/>
      <c r="H1097" s="218">
        <v>-2.4</v>
      </c>
      <c r="I1097" s="219"/>
      <c r="J1097" s="215"/>
      <c r="K1097" s="215"/>
      <c r="L1097" s="220"/>
      <c r="M1097" s="221"/>
      <c r="N1097" s="222"/>
      <c r="O1097" s="222"/>
      <c r="P1097" s="222"/>
      <c r="Q1097" s="222"/>
      <c r="R1097" s="222"/>
      <c r="S1097" s="222"/>
      <c r="T1097" s="223"/>
      <c r="AT1097" s="224" t="s">
        <v>182</v>
      </c>
      <c r="AU1097" s="224" t="s">
        <v>82</v>
      </c>
      <c r="AV1097" s="12" t="s">
        <v>82</v>
      </c>
      <c r="AW1097" s="12" t="s">
        <v>32</v>
      </c>
      <c r="AX1097" s="12" t="s">
        <v>73</v>
      </c>
      <c r="AY1097" s="224" t="s">
        <v>173</v>
      </c>
    </row>
    <row r="1098" spans="2:51" s="14" customFormat="1" ht="11.25">
      <c r="B1098" s="246"/>
      <c r="C1098" s="247"/>
      <c r="D1098" s="205" t="s">
        <v>182</v>
      </c>
      <c r="E1098" s="248" t="s">
        <v>1</v>
      </c>
      <c r="F1098" s="249" t="s">
        <v>574</v>
      </c>
      <c r="G1098" s="247"/>
      <c r="H1098" s="250">
        <v>81.403</v>
      </c>
      <c r="I1098" s="251"/>
      <c r="J1098" s="247"/>
      <c r="K1098" s="247"/>
      <c r="L1098" s="252"/>
      <c r="M1098" s="253"/>
      <c r="N1098" s="254"/>
      <c r="O1098" s="254"/>
      <c r="P1098" s="254"/>
      <c r="Q1098" s="254"/>
      <c r="R1098" s="254"/>
      <c r="S1098" s="254"/>
      <c r="T1098" s="255"/>
      <c r="AT1098" s="256" t="s">
        <v>182</v>
      </c>
      <c r="AU1098" s="256" t="s">
        <v>82</v>
      </c>
      <c r="AV1098" s="14" t="s">
        <v>193</v>
      </c>
      <c r="AW1098" s="14" t="s">
        <v>32</v>
      </c>
      <c r="AX1098" s="14" t="s">
        <v>73</v>
      </c>
      <c r="AY1098" s="256" t="s">
        <v>173</v>
      </c>
    </row>
    <row r="1099" spans="2:51" s="12" customFormat="1" ht="11.25">
      <c r="B1099" s="214"/>
      <c r="C1099" s="215"/>
      <c r="D1099" s="205" t="s">
        <v>182</v>
      </c>
      <c r="E1099" s="216" t="s">
        <v>1</v>
      </c>
      <c r="F1099" s="217" t="s">
        <v>632</v>
      </c>
      <c r="G1099" s="215"/>
      <c r="H1099" s="218">
        <v>9.45</v>
      </c>
      <c r="I1099" s="219"/>
      <c r="J1099" s="215"/>
      <c r="K1099" s="215"/>
      <c r="L1099" s="220"/>
      <c r="M1099" s="221"/>
      <c r="N1099" s="222"/>
      <c r="O1099" s="222"/>
      <c r="P1099" s="222"/>
      <c r="Q1099" s="222"/>
      <c r="R1099" s="222"/>
      <c r="S1099" s="222"/>
      <c r="T1099" s="223"/>
      <c r="AT1099" s="224" t="s">
        <v>182</v>
      </c>
      <c r="AU1099" s="224" t="s">
        <v>82</v>
      </c>
      <c r="AV1099" s="12" t="s">
        <v>82</v>
      </c>
      <c r="AW1099" s="12" t="s">
        <v>32</v>
      </c>
      <c r="AX1099" s="12" t="s">
        <v>73</v>
      </c>
      <c r="AY1099" s="224" t="s">
        <v>173</v>
      </c>
    </row>
    <row r="1100" spans="2:51" s="14" customFormat="1" ht="11.25">
      <c r="B1100" s="246"/>
      <c r="C1100" s="247"/>
      <c r="D1100" s="205" t="s">
        <v>182</v>
      </c>
      <c r="E1100" s="248" t="s">
        <v>1</v>
      </c>
      <c r="F1100" s="249" t="s">
        <v>580</v>
      </c>
      <c r="G1100" s="247"/>
      <c r="H1100" s="250">
        <v>9.45</v>
      </c>
      <c r="I1100" s="251"/>
      <c r="J1100" s="247"/>
      <c r="K1100" s="247"/>
      <c r="L1100" s="252"/>
      <c r="M1100" s="253"/>
      <c r="N1100" s="254"/>
      <c r="O1100" s="254"/>
      <c r="P1100" s="254"/>
      <c r="Q1100" s="254"/>
      <c r="R1100" s="254"/>
      <c r="S1100" s="254"/>
      <c r="T1100" s="255"/>
      <c r="AT1100" s="256" t="s">
        <v>182</v>
      </c>
      <c r="AU1100" s="256" t="s">
        <v>82</v>
      </c>
      <c r="AV1100" s="14" t="s">
        <v>193</v>
      </c>
      <c r="AW1100" s="14" t="s">
        <v>32</v>
      </c>
      <c r="AX1100" s="14" t="s">
        <v>73</v>
      </c>
      <c r="AY1100" s="256" t="s">
        <v>173</v>
      </c>
    </row>
    <row r="1101" spans="2:51" s="13" customFormat="1" ht="11.25">
      <c r="B1101" s="225"/>
      <c r="C1101" s="226"/>
      <c r="D1101" s="205" t="s">
        <v>182</v>
      </c>
      <c r="E1101" s="227" t="s">
        <v>1</v>
      </c>
      <c r="F1101" s="228" t="s">
        <v>187</v>
      </c>
      <c r="G1101" s="226"/>
      <c r="H1101" s="229">
        <v>90.853</v>
      </c>
      <c r="I1101" s="230"/>
      <c r="J1101" s="226"/>
      <c r="K1101" s="226"/>
      <c r="L1101" s="231"/>
      <c r="M1101" s="232"/>
      <c r="N1101" s="233"/>
      <c r="O1101" s="233"/>
      <c r="P1101" s="233"/>
      <c r="Q1101" s="233"/>
      <c r="R1101" s="233"/>
      <c r="S1101" s="233"/>
      <c r="T1101" s="234"/>
      <c r="AT1101" s="235" t="s">
        <v>182</v>
      </c>
      <c r="AU1101" s="235" t="s">
        <v>82</v>
      </c>
      <c r="AV1101" s="13" t="s">
        <v>180</v>
      </c>
      <c r="AW1101" s="13" t="s">
        <v>32</v>
      </c>
      <c r="AX1101" s="13" t="s">
        <v>33</v>
      </c>
      <c r="AY1101" s="235" t="s">
        <v>173</v>
      </c>
    </row>
    <row r="1102" spans="2:65" s="1" customFormat="1" ht="16.5" customHeight="1">
      <c r="B1102" s="34"/>
      <c r="C1102" s="236" t="s">
        <v>1784</v>
      </c>
      <c r="D1102" s="236" t="s">
        <v>229</v>
      </c>
      <c r="E1102" s="237" t="s">
        <v>1785</v>
      </c>
      <c r="F1102" s="238" t="s">
        <v>1786</v>
      </c>
      <c r="G1102" s="239" t="s">
        <v>239</v>
      </c>
      <c r="H1102" s="240">
        <v>99.938</v>
      </c>
      <c r="I1102" s="241"/>
      <c r="J1102" s="242">
        <f>ROUND(I1102*H1102,2)</f>
        <v>0</v>
      </c>
      <c r="K1102" s="238" t="s">
        <v>1</v>
      </c>
      <c r="L1102" s="243"/>
      <c r="M1102" s="244" t="s">
        <v>1</v>
      </c>
      <c r="N1102" s="245" t="s">
        <v>44</v>
      </c>
      <c r="O1102" s="60"/>
      <c r="P1102" s="201">
        <f>O1102*H1102</f>
        <v>0</v>
      </c>
      <c r="Q1102" s="201">
        <v>0.0118</v>
      </c>
      <c r="R1102" s="201">
        <f>Q1102*H1102</f>
        <v>1.1792684</v>
      </c>
      <c r="S1102" s="201">
        <v>0</v>
      </c>
      <c r="T1102" s="202">
        <f>S1102*H1102</f>
        <v>0</v>
      </c>
      <c r="AR1102" s="16" t="s">
        <v>344</v>
      </c>
      <c r="AT1102" s="16" t="s">
        <v>229</v>
      </c>
      <c r="AU1102" s="16" t="s">
        <v>82</v>
      </c>
      <c r="AY1102" s="16" t="s">
        <v>173</v>
      </c>
      <c r="BE1102" s="99">
        <f>IF(N1102="základní",J1102,0)</f>
        <v>0</v>
      </c>
      <c r="BF1102" s="99">
        <f>IF(N1102="snížená",J1102,0)</f>
        <v>0</v>
      </c>
      <c r="BG1102" s="99">
        <f>IF(N1102="zákl. přenesená",J1102,0)</f>
        <v>0</v>
      </c>
      <c r="BH1102" s="99">
        <f>IF(N1102="sníž. přenesená",J1102,0)</f>
        <v>0</v>
      </c>
      <c r="BI1102" s="99">
        <f>IF(N1102="nulová",J1102,0)</f>
        <v>0</v>
      </c>
      <c r="BJ1102" s="16" t="s">
        <v>33</v>
      </c>
      <c r="BK1102" s="99">
        <f>ROUND(I1102*H1102,2)</f>
        <v>0</v>
      </c>
      <c r="BL1102" s="16" t="s">
        <v>263</v>
      </c>
      <c r="BM1102" s="16" t="s">
        <v>1787</v>
      </c>
    </row>
    <row r="1103" spans="2:51" s="12" customFormat="1" ht="11.25">
      <c r="B1103" s="214"/>
      <c r="C1103" s="215"/>
      <c r="D1103" s="205" t="s">
        <v>182</v>
      </c>
      <c r="E1103" s="215"/>
      <c r="F1103" s="217" t="s">
        <v>1788</v>
      </c>
      <c r="G1103" s="215"/>
      <c r="H1103" s="218">
        <v>99.938</v>
      </c>
      <c r="I1103" s="219"/>
      <c r="J1103" s="215"/>
      <c r="K1103" s="215"/>
      <c r="L1103" s="220"/>
      <c r="M1103" s="221"/>
      <c r="N1103" s="222"/>
      <c r="O1103" s="222"/>
      <c r="P1103" s="222"/>
      <c r="Q1103" s="222"/>
      <c r="R1103" s="222"/>
      <c r="S1103" s="222"/>
      <c r="T1103" s="223"/>
      <c r="AT1103" s="224" t="s">
        <v>182</v>
      </c>
      <c r="AU1103" s="224" t="s">
        <v>82</v>
      </c>
      <c r="AV1103" s="12" t="s">
        <v>82</v>
      </c>
      <c r="AW1103" s="12" t="s">
        <v>4</v>
      </c>
      <c r="AX1103" s="12" t="s">
        <v>33</v>
      </c>
      <c r="AY1103" s="224" t="s">
        <v>173</v>
      </c>
    </row>
    <row r="1104" spans="2:65" s="1" customFormat="1" ht="16.5" customHeight="1">
      <c r="B1104" s="34"/>
      <c r="C1104" s="192" t="s">
        <v>1789</v>
      </c>
      <c r="D1104" s="192" t="s">
        <v>175</v>
      </c>
      <c r="E1104" s="193" t="s">
        <v>1790</v>
      </c>
      <c r="F1104" s="194" t="s">
        <v>1791</v>
      </c>
      <c r="G1104" s="195" t="s">
        <v>239</v>
      </c>
      <c r="H1104" s="196">
        <v>9.45</v>
      </c>
      <c r="I1104" s="197"/>
      <c r="J1104" s="198">
        <f>ROUND(I1104*H1104,2)</f>
        <v>0</v>
      </c>
      <c r="K1104" s="194" t="s">
        <v>218</v>
      </c>
      <c r="L1104" s="36"/>
      <c r="M1104" s="199" t="s">
        <v>1</v>
      </c>
      <c r="N1104" s="200" t="s">
        <v>44</v>
      </c>
      <c r="O1104" s="60"/>
      <c r="P1104" s="201">
        <f>O1104*H1104</f>
        <v>0</v>
      </c>
      <c r="Q1104" s="201">
        <v>0</v>
      </c>
      <c r="R1104" s="201">
        <f>Q1104*H1104</f>
        <v>0</v>
      </c>
      <c r="S1104" s="201">
        <v>0</v>
      </c>
      <c r="T1104" s="202">
        <f>S1104*H1104</f>
        <v>0</v>
      </c>
      <c r="AR1104" s="16" t="s">
        <v>263</v>
      </c>
      <c r="AT1104" s="16" t="s">
        <v>175</v>
      </c>
      <c r="AU1104" s="16" t="s">
        <v>82</v>
      </c>
      <c r="AY1104" s="16" t="s">
        <v>173</v>
      </c>
      <c r="BE1104" s="99">
        <f>IF(N1104="základní",J1104,0)</f>
        <v>0</v>
      </c>
      <c r="BF1104" s="99">
        <f>IF(N1104="snížená",J1104,0)</f>
        <v>0</v>
      </c>
      <c r="BG1104" s="99">
        <f>IF(N1104="zákl. přenesená",J1104,0)</f>
        <v>0</v>
      </c>
      <c r="BH1104" s="99">
        <f>IF(N1104="sníž. přenesená",J1104,0)</f>
        <v>0</v>
      </c>
      <c r="BI1104" s="99">
        <f>IF(N1104="nulová",J1104,0)</f>
        <v>0</v>
      </c>
      <c r="BJ1104" s="16" t="s">
        <v>33</v>
      </c>
      <c r="BK1104" s="99">
        <f>ROUND(I1104*H1104,2)</f>
        <v>0</v>
      </c>
      <c r="BL1104" s="16" t="s">
        <v>263</v>
      </c>
      <c r="BM1104" s="16" t="s">
        <v>1792</v>
      </c>
    </row>
    <row r="1105" spans="2:65" s="1" customFormat="1" ht="16.5" customHeight="1">
      <c r="B1105" s="34"/>
      <c r="C1105" s="192" t="s">
        <v>1793</v>
      </c>
      <c r="D1105" s="192" t="s">
        <v>175</v>
      </c>
      <c r="E1105" s="193" t="s">
        <v>1794</v>
      </c>
      <c r="F1105" s="194" t="s">
        <v>1795</v>
      </c>
      <c r="G1105" s="195" t="s">
        <v>239</v>
      </c>
      <c r="H1105" s="196">
        <v>90.853</v>
      </c>
      <c r="I1105" s="197"/>
      <c r="J1105" s="198">
        <f>ROUND(I1105*H1105,2)</f>
        <v>0</v>
      </c>
      <c r="K1105" s="194" t="s">
        <v>218</v>
      </c>
      <c r="L1105" s="36"/>
      <c r="M1105" s="199" t="s">
        <v>1</v>
      </c>
      <c r="N1105" s="200" t="s">
        <v>44</v>
      </c>
      <c r="O1105" s="60"/>
      <c r="P1105" s="201">
        <f>O1105*H1105</f>
        <v>0</v>
      </c>
      <c r="Q1105" s="201">
        <v>0.00093</v>
      </c>
      <c r="R1105" s="201">
        <f>Q1105*H1105</f>
        <v>0.08449329</v>
      </c>
      <c r="S1105" s="201">
        <v>0</v>
      </c>
      <c r="T1105" s="202">
        <f>S1105*H1105</f>
        <v>0</v>
      </c>
      <c r="AR1105" s="16" t="s">
        <v>263</v>
      </c>
      <c r="AT1105" s="16" t="s">
        <v>175</v>
      </c>
      <c r="AU1105" s="16" t="s">
        <v>82</v>
      </c>
      <c r="AY1105" s="16" t="s">
        <v>173</v>
      </c>
      <c r="BE1105" s="99">
        <f>IF(N1105="základní",J1105,0)</f>
        <v>0</v>
      </c>
      <c r="BF1105" s="99">
        <f>IF(N1105="snížená",J1105,0)</f>
        <v>0</v>
      </c>
      <c r="BG1105" s="99">
        <f>IF(N1105="zákl. přenesená",J1105,0)</f>
        <v>0</v>
      </c>
      <c r="BH1105" s="99">
        <f>IF(N1105="sníž. přenesená",J1105,0)</f>
        <v>0</v>
      </c>
      <c r="BI1105" s="99">
        <f>IF(N1105="nulová",J1105,0)</f>
        <v>0</v>
      </c>
      <c r="BJ1105" s="16" t="s">
        <v>33</v>
      </c>
      <c r="BK1105" s="99">
        <f>ROUND(I1105*H1105,2)</f>
        <v>0</v>
      </c>
      <c r="BL1105" s="16" t="s">
        <v>263</v>
      </c>
      <c r="BM1105" s="16" t="s">
        <v>1796</v>
      </c>
    </row>
    <row r="1106" spans="2:65" s="1" customFormat="1" ht="16.5" customHeight="1">
      <c r="B1106" s="34"/>
      <c r="C1106" s="192" t="s">
        <v>1797</v>
      </c>
      <c r="D1106" s="192" t="s">
        <v>175</v>
      </c>
      <c r="E1106" s="193" t="s">
        <v>1798</v>
      </c>
      <c r="F1106" s="194" t="s">
        <v>1799</v>
      </c>
      <c r="G1106" s="195" t="s">
        <v>270</v>
      </c>
      <c r="H1106" s="196">
        <v>69.5</v>
      </c>
      <c r="I1106" s="197"/>
      <c r="J1106" s="198">
        <f>ROUND(I1106*H1106,2)</f>
        <v>0</v>
      </c>
      <c r="K1106" s="194" t="s">
        <v>347</v>
      </c>
      <c r="L1106" s="36"/>
      <c r="M1106" s="199" t="s">
        <v>1</v>
      </c>
      <c r="N1106" s="200" t="s">
        <v>44</v>
      </c>
      <c r="O1106" s="60"/>
      <c r="P1106" s="201">
        <f>O1106*H1106</f>
        <v>0</v>
      </c>
      <c r="Q1106" s="201">
        <v>0.00031</v>
      </c>
      <c r="R1106" s="201">
        <f>Q1106*H1106</f>
        <v>0.021545</v>
      </c>
      <c r="S1106" s="201">
        <v>0</v>
      </c>
      <c r="T1106" s="202">
        <f>S1106*H1106</f>
        <v>0</v>
      </c>
      <c r="AR1106" s="16" t="s">
        <v>263</v>
      </c>
      <c r="AT1106" s="16" t="s">
        <v>175</v>
      </c>
      <c r="AU1106" s="16" t="s">
        <v>82</v>
      </c>
      <c r="AY1106" s="16" t="s">
        <v>173</v>
      </c>
      <c r="BE1106" s="99">
        <f>IF(N1106="základní",J1106,0)</f>
        <v>0</v>
      </c>
      <c r="BF1106" s="99">
        <f>IF(N1106="snížená",J1106,0)</f>
        <v>0</v>
      </c>
      <c r="BG1106" s="99">
        <f>IF(N1106="zákl. přenesená",J1106,0)</f>
        <v>0</v>
      </c>
      <c r="BH1106" s="99">
        <f>IF(N1106="sníž. přenesená",J1106,0)</f>
        <v>0</v>
      </c>
      <c r="BI1106" s="99">
        <f>IF(N1106="nulová",J1106,0)</f>
        <v>0</v>
      </c>
      <c r="BJ1106" s="16" t="s">
        <v>33</v>
      </c>
      <c r="BK1106" s="99">
        <f>ROUND(I1106*H1106,2)</f>
        <v>0</v>
      </c>
      <c r="BL1106" s="16" t="s">
        <v>263</v>
      </c>
      <c r="BM1106" s="16" t="s">
        <v>1800</v>
      </c>
    </row>
    <row r="1107" spans="2:51" s="11" customFormat="1" ht="11.25">
      <c r="B1107" s="203"/>
      <c r="C1107" s="204"/>
      <c r="D1107" s="205" t="s">
        <v>182</v>
      </c>
      <c r="E1107" s="206" t="s">
        <v>1</v>
      </c>
      <c r="F1107" s="207" t="s">
        <v>414</v>
      </c>
      <c r="G1107" s="204"/>
      <c r="H1107" s="206" t="s">
        <v>1</v>
      </c>
      <c r="I1107" s="208"/>
      <c r="J1107" s="204"/>
      <c r="K1107" s="204"/>
      <c r="L1107" s="209"/>
      <c r="M1107" s="210"/>
      <c r="N1107" s="211"/>
      <c r="O1107" s="211"/>
      <c r="P1107" s="211"/>
      <c r="Q1107" s="211"/>
      <c r="R1107" s="211"/>
      <c r="S1107" s="211"/>
      <c r="T1107" s="212"/>
      <c r="AT1107" s="213" t="s">
        <v>182</v>
      </c>
      <c r="AU1107" s="213" t="s">
        <v>82</v>
      </c>
      <c r="AV1107" s="11" t="s">
        <v>33</v>
      </c>
      <c r="AW1107" s="11" t="s">
        <v>32</v>
      </c>
      <c r="AX1107" s="11" t="s">
        <v>73</v>
      </c>
      <c r="AY1107" s="213" t="s">
        <v>173</v>
      </c>
    </row>
    <row r="1108" spans="2:51" s="11" customFormat="1" ht="11.25">
      <c r="B1108" s="203"/>
      <c r="C1108" s="204"/>
      <c r="D1108" s="205" t="s">
        <v>182</v>
      </c>
      <c r="E1108" s="206" t="s">
        <v>1</v>
      </c>
      <c r="F1108" s="207" t="s">
        <v>539</v>
      </c>
      <c r="G1108" s="204"/>
      <c r="H1108" s="206" t="s">
        <v>1</v>
      </c>
      <c r="I1108" s="208"/>
      <c r="J1108" s="204"/>
      <c r="K1108" s="204"/>
      <c r="L1108" s="209"/>
      <c r="M1108" s="210"/>
      <c r="N1108" s="211"/>
      <c r="O1108" s="211"/>
      <c r="P1108" s="211"/>
      <c r="Q1108" s="211"/>
      <c r="R1108" s="211"/>
      <c r="S1108" s="211"/>
      <c r="T1108" s="212"/>
      <c r="AT1108" s="213" t="s">
        <v>182</v>
      </c>
      <c r="AU1108" s="213" t="s">
        <v>82</v>
      </c>
      <c r="AV1108" s="11" t="s">
        <v>33</v>
      </c>
      <c r="AW1108" s="11" t="s">
        <v>32</v>
      </c>
      <c r="AX1108" s="11" t="s">
        <v>73</v>
      </c>
      <c r="AY1108" s="213" t="s">
        <v>173</v>
      </c>
    </row>
    <row r="1109" spans="2:51" s="12" customFormat="1" ht="11.25">
      <c r="B1109" s="214"/>
      <c r="C1109" s="215"/>
      <c r="D1109" s="205" t="s">
        <v>182</v>
      </c>
      <c r="E1109" s="216" t="s">
        <v>1</v>
      </c>
      <c r="F1109" s="217" t="s">
        <v>1801</v>
      </c>
      <c r="G1109" s="215"/>
      <c r="H1109" s="218">
        <v>56</v>
      </c>
      <c r="I1109" s="219"/>
      <c r="J1109" s="215"/>
      <c r="K1109" s="215"/>
      <c r="L1109" s="220"/>
      <c r="M1109" s="221"/>
      <c r="N1109" s="222"/>
      <c r="O1109" s="222"/>
      <c r="P1109" s="222"/>
      <c r="Q1109" s="222"/>
      <c r="R1109" s="222"/>
      <c r="S1109" s="222"/>
      <c r="T1109" s="223"/>
      <c r="AT1109" s="224" t="s">
        <v>182</v>
      </c>
      <c r="AU1109" s="224" t="s">
        <v>82</v>
      </c>
      <c r="AV1109" s="12" t="s">
        <v>82</v>
      </c>
      <c r="AW1109" s="12" t="s">
        <v>32</v>
      </c>
      <c r="AX1109" s="12" t="s">
        <v>73</v>
      </c>
      <c r="AY1109" s="224" t="s">
        <v>173</v>
      </c>
    </row>
    <row r="1110" spans="2:51" s="11" customFormat="1" ht="11.25">
      <c r="B1110" s="203"/>
      <c r="C1110" s="204"/>
      <c r="D1110" s="205" t="s">
        <v>182</v>
      </c>
      <c r="E1110" s="206" t="s">
        <v>1</v>
      </c>
      <c r="F1110" s="207" t="s">
        <v>1802</v>
      </c>
      <c r="G1110" s="204"/>
      <c r="H1110" s="206" t="s">
        <v>1</v>
      </c>
      <c r="I1110" s="208"/>
      <c r="J1110" s="204"/>
      <c r="K1110" s="204"/>
      <c r="L1110" s="209"/>
      <c r="M1110" s="210"/>
      <c r="N1110" s="211"/>
      <c r="O1110" s="211"/>
      <c r="P1110" s="211"/>
      <c r="Q1110" s="211"/>
      <c r="R1110" s="211"/>
      <c r="S1110" s="211"/>
      <c r="T1110" s="212"/>
      <c r="AT1110" s="213" t="s">
        <v>182</v>
      </c>
      <c r="AU1110" s="213" t="s">
        <v>82</v>
      </c>
      <c r="AV1110" s="11" t="s">
        <v>33</v>
      </c>
      <c r="AW1110" s="11" t="s">
        <v>32</v>
      </c>
      <c r="AX1110" s="11" t="s">
        <v>73</v>
      </c>
      <c r="AY1110" s="213" t="s">
        <v>173</v>
      </c>
    </row>
    <row r="1111" spans="2:51" s="12" customFormat="1" ht="11.25">
      <c r="B1111" s="214"/>
      <c r="C1111" s="215"/>
      <c r="D1111" s="205" t="s">
        <v>182</v>
      </c>
      <c r="E1111" s="216" t="s">
        <v>1</v>
      </c>
      <c r="F1111" s="217" t="s">
        <v>1803</v>
      </c>
      <c r="G1111" s="215"/>
      <c r="H1111" s="218">
        <v>13.5</v>
      </c>
      <c r="I1111" s="219"/>
      <c r="J1111" s="215"/>
      <c r="K1111" s="215"/>
      <c r="L1111" s="220"/>
      <c r="M1111" s="221"/>
      <c r="N1111" s="222"/>
      <c r="O1111" s="222"/>
      <c r="P1111" s="222"/>
      <c r="Q1111" s="222"/>
      <c r="R1111" s="222"/>
      <c r="S1111" s="222"/>
      <c r="T1111" s="223"/>
      <c r="AT1111" s="224" t="s">
        <v>182</v>
      </c>
      <c r="AU1111" s="224" t="s">
        <v>82</v>
      </c>
      <c r="AV1111" s="12" t="s">
        <v>82</v>
      </c>
      <c r="AW1111" s="12" t="s">
        <v>32</v>
      </c>
      <c r="AX1111" s="12" t="s">
        <v>73</v>
      </c>
      <c r="AY1111" s="224" t="s">
        <v>173</v>
      </c>
    </row>
    <row r="1112" spans="2:51" s="13" customFormat="1" ht="11.25">
      <c r="B1112" s="225"/>
      <c r="C1112" s="226"/>
      <c r="D1112" s="205" t="s">
        <v>182</v>
      </c>
      <c r="E1112" s="227" t="s">
        <v>1</v>
      </c>
      <c r="F1112" s="228" t="s">
        <v>187</v>
      </c>
      <c r="G1112" s="226"/>
      <c r="H1112" s="229">
        <v>69.5</v>
      </c>
      <c r="I1112" s="230"/>
      <c r="J1112" s="226"/>
      <c r="K1112" s="226"/>
      <c r="L1112" s="231"/>
      <c r="M1112" s="232"/>
      <c r="N1112" s="233"/>
      <c r="O1112" s="233"/>
      <c r="P1112" s="233"/>
      <c r="Q1112" s="233"/>
      <c r="R1112" s="233"/>
      <c r="S1112" s="233"/>
      <c r="T1112" s="234"/>
      <c r="AT1112" s="235" t="s">
        <v>182</v>
      </c>
      <c r="AU1112" s="235" t="s">
        <v>82</v>
      </c>
      <c r="AV1112" s="13" t="s">
        <v>180</v>
      </c>
      <c r="AW1112" s="13" t="s">
        <v>32</v>
      </c>
      <c r="AX1112" s="13" t="s">
        <v>33</v>
      </c>
      <c r="AY1112" s="235" t="s">
        <v>173</v>
      </c>
    </row>
    <row r="1113" spans="2:65" s="1" customFormat="1" ht="16.5" customHeight="1">
      <c r="B1113" s="34"/>
      <c r="C1113" s="192" t="s">
        <v>1804</v>
      </c>
      <c r="D1113" s="192" t="s">
        <v>175</v>
      </c>
      <c r="E1113" s="193" t="s">
        <v>1805</v>
      </c>
      <c r="F1113" s="194" t="s">
        <v>1806</v>
      </c>
      <c r="G1113" s="195" t="s">
        <v>239</v>
      </c>
      <c r="H1113" s="196">
        <v>90.853</v>
      </c>
      <c r="I1113" s="197"/>
      <c r="J1113" s="198">
        <f>ROUND(I1113*H1113,2)</f>
        <v>0</v>
      </c>
      <c r="K1113" s="194" t="s">
        <v>347</v>
      </c>
      <c r="L1113" s="36"/>
      <c r="M1113" s="199" t="s">
        <v>1</v>
      </c>
      <c r="N1113" s="200" t="s">
        <v>44</v>
      </c>
      <c r="O1113" s="60"/>
      <c r="P1113" s="201">
        <f>O1113*H1113</f>
        <v>0</v>
      </c>
      <c r="Q1113" s="201">
        <v>0.0003</v>
      </c>
      <c r="R1113" s="201">
        <f>Q1113*H1113</f>
        <v>0.027255899999999996</v>
      </c>
      <c r="S1113" s="201">
        <v>0</v>
      </c>
      <c r="T1113" s="202">
        <f>S1113*H1113</f>
        <v>0</v>
      </c>
      <c r="AR1113" s="16" t="s">
        <v>263</v>
      </c>
      <c r="AT1113" s="16" t="s">
        <v>175</v>
      </c>
      <c r="AU1113" s="16" t="s">
        <v>82</v>
      </c>
      <c r="AY1113" s="16" t="s">
        <v>173</v>
      </c>
      <c r="BE1113" s="99">
        <f>IF(N1113="základní",J1113,0)</f>
        <v>0</v>
      </c>
      <c r="BF1113" s="99">
        <f>IF(N1113="snížená",J1113,0)</f>
        <v>0</v>
      </c>
      <c r="BG1113" s="99">
        <f>IF(N1113="zákl. přenesená",J1113,0)</f>
        <v>0</v>
      </c>
      <c r="BH1113" s="99">
        <f>IF(N1113="sníž. přenesená",J1113,0)</f>
        <v>0</v>
      </c>
      <c r="BI1113" s="99">
        <f>IF(N1113="nulová",J1113,0)</f>
        <v>0</v>
      </c>
      <c r="BJ1113" s="16" t="s">
        <v>33</v>
      </c>
      <c r="BK1113" s="99">
        <f>ROUND(I1113*H1113,2)</f>
        <v>0</v>
      </c>
      <c r="BL1113" s="16" t="s">
        <v>263</v>
      </c>
      <c r="BM1113" s="16" t="s">
        <v>1807</v>
      </c>
    </row>
    <row r="1114" spans="2:51" s="11" customFormat="1" ht="11.25">
      <c r="B1114" s="203"/>
      <c r="C1114" s="204"/>
      <c r="D1114" s="205" t="s">
        <v>182</v>
      </c>
      <c r="E1114" s="206" t="s">
        <v>1</v>
      </c>
      <c r="F1114" s="207" t="s">
        <v>414</v>
      </c>
      <c r="G1114" s="204"/>
      <c r="H1114" s="206" t="s">
        <v>1</v>
      </c>
      <c r="I1114" s="208"/>
      <c r="J1114" s="204"/>
      <c r="K1114" s="204"/>
      <c r="L1114" s="209"/>
      <c r="M1114" s="210"/>
      <c r="N1114" s="211"/>
      <c r="O1114" s="211"/>
      <c r="P1114" s="211"/>
      <c r="Q1114" s="211"/>
      <c r="R1114" s="211"/>
      <c r="S1114" s="211"/>
      <c r="T1114" s="212"/>
      <c r="AT1114" s="213" t="s">
        <v>182</v>
      </c>
      <c r="AU1114" s="213" t="s">
        <v>82</v>
      </c>
      <c r="AV1114" s="11" t="s">
        <v>33</v>
      </c>
      <c r="AW1114" s="11" t="s">
        <v>32</v>
      </c>
      <c r="AX1114" s="11" t="s">
        <v>73</v>
      </c>
      <c r="AY1114" s="213" t="s">
        <v>173</v>
      </c>
    </row>
    <row r="1115" spans="2:51" s="11" customFormat="1" ht="11.25">
      <c r="B1115" s="203"/>
      <c r="C1115" s="204"/>
      <c r="D1115" s="205" t="s">
        <v>182</v>
      </c>
      <c r="E1115" s="206" t="s">
        <v>1</v>
      </c>
      <c r="F1115" s="207" t="s">
        <v>539</v>
      </c>
      <c r="G1115" s="204"/>
      <c r="H1115" s="206" t="s">
        <v>1</v>
      </c>
      <c r="I1115" s="208"/>
      <c r="J1115" s="204"/>
      <c r="K1115" s="204"/>
      <c r="L1115" s="209"/>
      <c r="M1115" s="210"/>
      <c r="N1115" s="211"/>
      <c r="O1115" s="211"/>
      <c r="P1115" s="211"/>
      <c r="Q1115" s="211"/>
      <c r="R1115" s="211"/>
      <c r="S1115" s="211"/>
      <c r="T1115" s="212"/>
      <c r="AT1115" s="213" t="s">
        <v>182</v>
      </c>
      <c r="AU1115" s="213" t="s">
        <v>82</v>
      </c>
      <c r="AV1115" s="11" t="s">
        <v>33</v>
      </c>
      <c r="AW1115" s="11" t="s">
        <v>32</v>
      </c>
      <c r="AX1115" s="11" t="s">
        <v>73</v>
      </c>
      <c r="AY1115" s="213" t="s">
        <v>173</v>
      </c>
    </row>
    <row r="1116" spans="2:51" s="12" customFormat="1" ht="11.25">
      <c r="B1116" s="214"/>
      <c r="C1116" s="215"/>
      <c r="D1116" s="205" t="s">
        <v>182</v>
      </c>
      <c r="E1116" s="216" t="s">
        <v>1</v>
      </c>
      <c r="F1116" s="217" t="s">
        <v>625</v>
      </c>
      <c r="G1116" s="215"/>
      <c r="H1116" s="218">
        <v>10.44</v>
      </c>
      <c r="I1116" s="219"/>
      <c r="J1116" s="215"/>
      <c r="K1116" s="215"/>
      <c r="L1116" s="220"/>
      <c r="M1116" s="221"/>
      <c r="N1116" s="222"/>
      <c r="O1116" s="222"/>
      <c r="P1116" s="222"/>
      <c r="Q1116" s="222"/>
      <c r="R1116" s="222"/>
      <c r="S1116" s="222"/>
      <c r="T1116" s="223"/>
      <c r="AT1116" s="224" t="s">
        <v>182</v>
      </c>
      <c r="AU1116" s="224" t="s">
        <v>82</v>
      </c>
      <c r="AV1116" s="12" t="s">
        <v>82</v>
      </c>
      <c r="AW1116" s="12" t="s">
        <v>32</v>
      </c>
      <c r="AX1116" s="12" t="s">
        <v>73</v>
      </c>
      <c r="AY1116" s="224" t="s">
        <v>173</v>
      </c>
    </row>
    <row r="1117" spans="2:51" s="12" customFormat="1" ht="11.25">
      <c r="B1117" s="214"/>
      <c r="C1117" s="215"/>
      <c r="D1117" s="205" t="s">
        <v>182</v>
      </c>
      <c r="E1117" s="216" t="s">
        <v>1</v>
      </c>
      <c r="F1117" s="217" t="s">
        <v>626</v>
      </c>
      <c r="G1117" s="215"/>
      <c r="H1117" s="218">
        <v>15.12</v>
      </c>
      <c r="I1117" s="219"/>
      <c r="J1117" s="215"/>
      <c r="K1117" s="215"/>
      <c r="L1117" s="220"/>
      <c r="M1117" s="221"/>
      <c r="N1117" s="222"/>
      <c r="O1117" s="222"/>
      <c r="P1117" s="222"/>
      <c r="Q1117" s="222"/>
      <c r="R1117" s="222"/>
      <c r="S1117" s="222"/>
      <c r="T1117" s="223"/>
      <c r="AT1117" s="224" t="s">
        <v>182</v>
      </c>
      <c r="AU1117" s="224" t="s">
        <v>82</v>
      </c>
      <c r="AV1117" s="12" t="s">
        <v>82</v>
      </c>
      <c r="AW1117" s="12" t="s">
        <v>32</v>
      </c>
      <c r="AX1117" s="12" t="s">
        <v>73</v>
      </c>
      <c r="AY1117" s="224" t="s">
        <v>173</v>
      </c>
    </row>
    <row r="1118" spans="2:51" s="12" customFormat="1" ht="11.25">
      <c r="B1118" s="214"/>
      <c r="C1118" s="215"/>
      <c r="D1118" s="205" t="s">
        <v>182</v>
      </c>
      <c r="E1118" s="216" t="s">
        <v>1</v>
      </c>
      <c r="F1118" s="217" t="s">
        <v>627</v>
      </c>
      <c r="G1118" s="215"/>
      <c r="H1118" s="218">
        <v>22.5</v>
      </c>
      <c r="I1118" s="219"/>
      <c r="J1118" s="215"/>
      <c r="K1118" s="215"/>
      <c r="L1118" s="220"/>
      <c r="M1118" s="221"/>
      <c r="N1118" s="222"/>
      <c r="O1118" s="222"/>
      <c r="P1118" s="222"/>
      <c r="Q1118" s="222"/>
      <c r="R1118" s="222"/>
      <c r="S1118" s="222"/>
      <c r="T1118" s="223"/>
      <c r="AT1118" s="224" t="s">
        <v>182</v>
      </c>
      <c r="AU1118" s="224" t="s">
        <v>82</v>
      </c>
      <c r="AV1118" s="12" t="s">
        <v>82</v>
      </c>
      <c r="AW1118" s="12" t="s">
        <v>32</v>
      </c>
      <c r="AX1118" s="12" t="s">
        <v>73</v>
      </c>
      <c r="AY1118" s="224" t="s">
        <v>173</v>
      </c>
    </row>
    <row r="1119" spans="2:51" s="12" customFormat="1" ht="11.25">
      <c r="B1119" s="214"/>
      <c r="C1119" s="215"/>
      <c r="D1119" s="205" t="s">
        <v>182</v>
      </c>
      <c r="E1119" s="216" t="s">
        <v>1</v>
      </c>
      <c r="F1119" s="217" t="s">
        <v>628</v>
      </c>
      <c r="G1119" s="215"/>
      <c r="H1119" s="218">
        <v>20.92</v>
      </c>
      <c r="I1119" s="219"/>
      <c r="J1119" s="215"/>
      <c r="K1119" s="215"/>
      <c r="L1119" s="220"/>
      <c r="M1119" s="221"/>
      <c r="N1119" s="222"/>
      <c r="O1119" s="222"/>
      <c r="P1119" s="222"/>
      <c r="Q1119" s="222"/>
      <c r="R1119" s="222"/>
      <c r="S1119" s="222"/>
      <c r="T1119" s="223"/>
      <c r="AT1119" s="224" t="s">
        <v>182</v>
      </c>
      <c r="AU1119" s="224" t="s">
        <v>82</v>
      </c>
      <c r="AV1119" s="12" t="s">
        <v>82</v>
      </c>
      <c r="AW1119" s="12" t="s">
        <v>32</v>
      </c>
      <c r="AX1119" s="12" t="s">
        <v>73</v>
      </c>
      <c r="AY1119" s="224" t="s">
        <v>173</v>
      </c>
    </row>
    <row r="1120" spans="2:51" s="12" customFormat="1" ht="11.25">
      <c r="B1120" s="214"/>
      <c r="C1120" s="215"/>
      <c r="D1120" s="205" t="s">
        <v>182</v>
      </c>
      <c r="E1120" s="216" t="s">
        <v>1</v>
      </c>
      <c r="F1120" s="217" t="s">
        <v>629</v>
      </c>
      <c r="G1120" s="215"/>
      <c r="H1120" s="218">
        <v>22.9</v>
      </c>
      <c r="I1120" s="219"/>
      <c r="J1120" s="215"/>
      <c r="K1120" s="215"/>
      <c r="L1120" s="220"/>
      <c r="M1120" s="221"/>
      <c r="N1120" s="222"/>
      <c r="O1120" s="222"/>
      <c r="P1120" s="222"/>
      <c r="Q1120" s="222"/>
      <c r="R1120" s="222"/>
      <c r="S1120" s="222"/>
      <c r="T1120" s="223"/>
      <c r="AT1120" s="224" t="s">
        <v>182</v>
      </c>
      <c r="AU1120" s="224" t="s">
        <v>82</v>
      </c>
      <c r="AV1120" s="12" t="s">
        <v>82</v>
      </c>
      <c r="AW1120" s="12" t="s">
        <v>32</v>
      </c>
      <c r="AX1120" s="12" t="s">
        <v>73</v>
      </c>
      <c r="AY1120" s="224" t="s">
        <v>173</v>
      </c>
    </row>
    <row r="1121" spans="2:51" s="11" customFormat="1" ht="11.25">
      <c r="B1121" s="203"/>
      <c r="C1121" s="204"/>
      <c r="D1121" s="205" t="s">
        <v>182</v>
      </c>
      <c r="E1121" s="206" t="s">
        <v>1</v>
      </c>
      <c r="F1121" s="207" t="s">
        <v>545</v>
      </c>
      <c r="G1121" s="204"/>
      <c r="H1121" s="206" t="s">
        <v>1</v>
      </c>
      <c r="I1121" s="208"/>
      <c r="J1121" s="204"/>
      <c r="K1121" s="204"/>
      <c r="L1121" s="209"/>
      <c r="M1121" s="210"/>
      <c r="N1121" s="211"/>
      <c r="O1121" s="211"/>
      <c r="P1121" s="211"/>
      <c r="Q1121" s="211"/>
      <c r="R1121" s="211"/>
      <c r="S1121" s="211"/>
      <c r="T1121" s="212"/>
      <c r="AT1121" s="213" t="s">
        <v>182</v>
      </c>
      <c r="AU1121" s="213" t="s">
        <v>82</v>
      </c>
      <c r="AV1121" s="11" t="s">
        <v>33</v>
      </c>
      <c r="AW1121" s="11" t="s">
        <v>32</v>
      </c>
      <c r="AX1121" s="11" t="s">
        <v>73</v>
      </c>
      <c r="AY1121" s="213" t="s">
        <v>173</v>
      </c>
    </row>
    <row r="1122" spans="2:51" s="12" customFormat="1" ht="11.25">
      <c r="B1122" s="214"/>
      <c r="C1122" s="215"/>
      <c r="D1122" s="205" t="s">
        <v>182</v>
      </c>
      <c r="E1122" s="216" t="s">
        <v>1</v>
      </c>
      <c r="F1122" s="217" t="s">
        <v>630</v>
      </c>
      <c r="G1122" s="215"/>
      <c r="H1122" s="218">
        <v>-6.304</v>
      </c>
      <c r="I1122" s="219"/>
      <c r="J1122" s="215"/>
      <c r="K1122" s="215"/>
      <c r="L1122" s="220"/>
      <c r="M1122" s="221"/>
      <c r="N1122" s="222"/>
      <c r="O1122" s="222"/>
      <c r="P1122" s="222"/>
      <c r="Q1122" s="222"/>
      <c r="R1122" s="222"/>
      <c r="S1122" s="222"/>
      <c r="T1122" s="223"/>
      <c r="AT1122" s="224" t="s">
        <v>182</v>
      </c>
      <c r="AU1122" s="224" t="s">
        <v>82</v>
      </c>
      <c r="AV1122" s="12" t="s">
        <v>82</v>
      </c>
      <c r="AW1122" s="12" t="s">
        <v>32</v>
      </c>
      <c r="AX1122" s="12" t="s">
        <v>73</v>
      </c>
      <c r="AY1122" s="224" t="s">
        <v>173</v>
      </c>
    </row>
    <row r="1123" spans="2:51" s="12" customFormat="1" ht="11.25">
      <c r="B1123" s="214"/>
      <c r="C1123" s="215"/>
      <c r="D1123" s="205" t="s">
        <v>182</v>
      </c>
      <c r="E1123" s="216" t="s">
        <v>1</v>
      </c>
      <c r="F1123" s="217" t="s">
        <v>557</v>
      </c>
      <c r="G1123" s="215"/>
      <c r="H1123" s="218">
        <v>-1.773</v>
      </c>
      <c r="I1123" s="219"/>
      <c r="J1123" s="215"/>
      <c r="K1123" s="215"/>
      <c r="L1123" s="220"/>
      <c r="M1123" s="221"/>
      <c r="N1123" s="222"/>
      <c r="O1123" s="222"/>
      <c r="P1123" s="222"/>
      <c r="Q1123" s="222"/>
      <c r="R1123" s="222"/>
      <c r="S1123" s="222"/>
      <c r="T1123" s="223"/>
      <c r="AT1123" s="224" t="s">
        <v>182</v>
      </c>
      <c r="AU1123" s="224" t="s">
        <v>82</v>
      </c>
      <c r="AV1123" s="12" t="s">
        <v>82</v>
      </c>
      <c r="AW1123" s="12" t="s">
        <v>32</v>
      </c>
      <c r="AX1123" s="12" t="s">
        <v>73</v>
      </c>
      <c r="AY1123" s="224" t="s">
        <v>173</v>
      </c>
    </row>
    <row r="1124" spans="2:51" s="12" customFormat="1" ht="11.25">
      <c r="B1124" s="214"/>
      <c r="C1124" s="215"/>
      <c r="D1124" s="205" t="s">
        <v>182</v>
      </c>
      <c r="E1124" s="216" t="s">
        <v>1</v>
      </c>
      <c r="F1124" s="217" t="s">
        <v>631</v>
      </c>
      <c r="G1124" s="215"/>
      <c r="H1124" s="218">
        <v>-2.4</v>
      </c>
      <c r="I1124" s="219"/>
      <c r="J1124" s="215"/>
      <c r="K1124" s="215"/>
      <c r="L1124" s="220"/>
      <c r="M1124" s="221"/>
      <c r="N1124" s="222"/>
      <c r="O1124" s="222"/>
      <c r="P1124" s="222"/>
      <c r="Q1124" s="222"/>
      <c r="R1124" s="222"/>
      <c r="S1124" s="222"/>
      <c r="T1124" s="223"/>
      <c r="AT1124" s="224" t="s">
        <v>182</v>
      </c>
      <c r="AU1124" s="224" t="s">
        <v>82</v>
      </c>
      <c r="AV1124" s="12" t="s">
        <v>82</v>
      </c>
      <c r="AW1124" s="12" t="s">
        <v>32</v>
      </c>
      <c r="AX1124" s="12" t="s">
        <v>73</v>
      </c>
      <c r="AY1124" s="224" t="s">
        <v>173</v>
      </c>
    </row>
    <row r="1125" spans="2:51" s="14" customFormat="1" ht="11.25">
      <c r="B1125" s="246"/>
      <c r="C1125" s="247"/>
      <c r="D1125" s="205" t="s">
        <v>182</v>
      </c>
      <c r="E1125" s="248" t="s">
        <v>1</v>
      </c>
      <c r="F1125" s="249" t="s">
        <v>574</v>
      </c>
      <c r="G1125" s="247"/>
      <c r="H1125" s="250">
        <v>81.403</v>
      </c>
      <c r="I1125" s="251"/>
      <c r="J1125" s="247"/>
      <c r="K1125" s="247"/>
      <c r="L1125" s="252"/>
      <c r="M1125" s="253"/>
      <c r="N1125" s="254"/>
      <c r="O1125" s="254"/>
      <c r="P1125" s="254"/>
      <c r="Q1125" s="254"/>
      <c r="R1125" s="254"/>
      <c r="S1125" s="254"/>
      <c r="T1125" s="255"/>
      <c r="AT1125" s="256" t="s">
        <v>182</v>
      </c>
      <c r="AU1125" s="256" t="s">
        <v>82</v>
      </c>
      <c r="AV1125" s="14" t="s">
        <v>193</v>
      </c>
      <c r="AW1125" s="14" t="s">
        <v>32</v>
      </c>
      <c r="AX1125" s="14" t="s">
        <v>73</v>
      </c>
      <c r="AY1125" s="256" t="s">
        <v>173</v>
      </c>
    </row>
    <row r="1126" spans="2:51" s="12" customFormat="1" ht="11.25">
      <c r="B1126" s="214"/>
      <c r="C1126" s="215"/>
      <c r="D1126" s="205" t="s">
        <v>182</v>
      </c>
      <c r="E1126" s="216" t="s">
        <v>1</v>
      </c>
      <c r="F1126" s="217" t="s">
        <v>632</v>
      </c>
      <c r="G1126" s="215"/>
      <c r="H1126" s="218">
        <v>9.45</v>
      </c>
      <c r="I1126" s="219"/>
      <c r="J1126" s="215"/>
      <c r="K1126" s="215"/>
      <c r="L1126" s="220"/>
      <c r="M1126" s="221"/>
      <c r="N1126" s="222"/>
      <c r="O1126" s="222"/>
      <c r="P1126" s="222"/>
      <c r="Q1126" s="222"/>
      <c r="R1126" s="222"/>
      <c r="S1126" s="222"/>
      <c r="T1126" s="223"/>
      <c r="AT1126" s="224" t="s">
        <v>182</v>
      </c>
      <c r="AU1126" s="224" t="s">
        <v>82</v>
      </c>
      <c r="AV1126" s="12" t="s">
        <v>82</v>
      </c>
      <c r="AW1126" s="12" t="s">
        <v>32</v>
      </c>
      <c r="AX1126" s="12" t="s">
        <v>73</v>
      </c>
      <c r="AY1126" s="224" t="s">
        <v>173</v>
      </c>
    </row>
    <row r="1127" spans="2:51" s="13" customFormat="1" ht="11.25">
      <c r="B1127" s="225"/>
      <c r="C1127" s="226"/>
      <c r="D1127" s="205" t="s">
        <v>182</v>
      </c>
      <c r="E1127" s="227" t="s">
        <v>1</v>
      </c>
      <c r="F1127" s="228" t="s">
        <v>187</v>
      </c>
      <c r="G1127" s="226"/>
      <c r="H1127" s="229">
        <v>90.853</v>
      </c>
      <c r="I1127" s="230"/>
      <c r="J1127" s="226"/>
      <c r="K1127" s="226"/>
      <c r="L1127" s="231"/>
      <c r="M1127" s="232"/>
      <c r="N1127" s="233"/>
      <c r="O1127" s="233"/>
      <c r="P1127" s="233"/>
      <c r="Q1127" s="233"/>
      <c r="R1127" s="233"/>
      <c r="S1127" s="233"/>
      <c r="T1127" s="234"/>
      <c r="AT1127" s="235" t="s">
        <v>182</v>
      </c>
      <c r="AU1127" s="235" t="s">
        <v>82</v>
      </c>
      <c r="AV1127" s="13" t="s">
        <v>180</v>
      </c>
      <c r="AW1127" s="13" t="s">
        <v>32</v>
      </c>
      <c r="AX1127" s="13" t="s">
        <v>33</v>
      </c>
      <c r="AY1127" s="235" t="s">
        <v>173</v>
      </c>
    </row>
    <row r="1128" spans="2:65" s="1" customFormat="1" ht="16.5" customHeight="1">
      <c r="B1128" s="34"/>
      <c r="C1128" s="192" t="s">
        <v>1808</v>
      </c>
      <c r="D1128" s="192" t="s">
        <v>175</v>
      </c>
      <c r="E1128" s="193" t="s">
        <v>1809</v>
      </c>
      <c r="F1128" s="194" t="s">
        <v>1810</v>
      </c>
      <c r="G1128" s="195" t="s">
        <v>232</v>
      </c>
      <c r="H1128" s="196">
        <v>1.858</v>
      </c>
      <c r="I1128" s="197"/>
      <c r="J1128" s="198">
        <f>ROUND(I1128*H1128,2)</f>
        <v>0</v>
      </c>
      <c r="K1128" s="194" t="s">
        <v>347</v>
      </c>
      <c r="L1128" s="36"/>
      <c r="M1128" s="199" t="s">
        <v>1</v>
      </c>
      <c r="N1128" s="200" t="s">
        <v>44</v>
      </c>
      <c r="O1128" s="60"/>
      <c r="P1128" s="201">
        <f>O1128*H1128</f>
        <v>0</v>
      </c>
      <c r="Q1128" s="201">
        <v>0</v>
      </c>
      <c r="R1128" s="201">
        <f>Q1128*H1128</f>
        <v>0</v>
      </c>
      <c r="S1128" s="201">
        <v>0</v>
      </c>
      <c r="T1128" s="202">
        <f>S1128*H1128</f>
        <v>0</v>
      </c>
      <c r="AR1128" s="16" t="s">
        <v>263</v>
      </c>
      <c r="AT1128" s="16" t="s">
        <v>175</v>
      </c>
      <c r="AU1128" s="16" t="s">
        <v>82</v>
      </c>
      <c r="AY1128" s="16" t="s">
        <v>173</v>
      </c>
      <c r="BE1128" s="99">
        <f>IF(N1128="základní",J1128,0)</f>
        <v>0</v>
      </c>
      <c r="BF1128" s="99">
        <f>IF(N1128="snížená",J1128,0)</f>
        <v>0</v>
      </c>
      <c r="BG1128" s="99">
        <f>IF(N1128="zákl. přenesená",J1128,0)</f>
        <v>0</v>
      </c>
      <c r="BH1128" s="99">
        <f>IF(N1128="sníž. přenesená",J1128,0)</f>
        <v>0</v>
      </c>
      <c r="BI1128" s="99">
        <f>IF(N1128="nulová",J1128,0)</f>
        <v>0</v>
      </c>
      <c r="BJ1128" s="16" t="s">
        <v>33</v>
      </c>
      <c r="BK1128" s="99">
        <f>ROUND(I1128*H1128,2)</f>
        <v>0</v>
      </c>
      <c r="BL1128" s="16" t="s">
        <v>263</v>
      </c>
      <c r="BM1128" s="16" t="s">
        <v>1811</v>
      </c>
    </row>
    <row r="1129" spans="2:63" s="10" customFormat="1" ht="22.9" customHeight="1">
      <c r="B1129" s="176"/>
      <c r="C1129" s="177"/>
      <c r="D1129" s="178" t="s">
        <v>72</v>
      </c>
      <c r="E1129" s="190" t="s">
        <v>1812</v>
      </c>
      <c r="F1129" s="190" t="s">
        <v>1813</v>
      </c>
      <c r="G1129" s="177"/>
      <c r="H1129" s="177"/>
      <c r="I1129" s="180"/>
      <c r="J1129" s="191">
        <f>BK1129</f>
        <v>0</v>
      </c>
      <c r="K1129" s="177"/>
      <c r="L1129" s="182"/>
      <c r="M1129" s="183"/>
      <c r="N1129" s="184"/>
      <c r="O1129" s="184"/>
      <c r="P1129" s="185">
        <f>SUM(P1130:P1149)</f>
        <v>0</v>
      </c>
      <c r="Q1129" s="184"/>
      <c r="R1129" s="185">
        <f>SUM(R1130:R1149)</f>
        <v>0.03494946</v>
      </c>
      <c r="S1129" s="184"/>
      <c r="T1129" s="186">
        <f>SUM(T1130:T1149)</f>
        <v>0</v>
      </c>
      <c r="AR1129" s="187" t="s">
        <v>82</v>
      </c>
      <c r="AT1129" s="188" t="s">
        <v>72</v>
      </c>
      <c r="AU1129" s="188" t="s">
        <v>33</v>
      </c>
      <c r="AY1129" s="187" t="s">
        <v>173</v>
      </c>
      <c r="BK1129" s="189">
        <f>SUM(BK1130:BK1149)</f>
        <v>0</v>
      </c>
    </row>
    <row r="1130" spans="2:65" s="1" customFormat="1" ht="16.5" customHeight="1">
      <c r="B1130" s="34"/>
      <c r="C1130" s="192" t="s">
        <v>1814</v>
      </c>
      <c r="D1130" s="192" t="s">
        <v>175</v>
      </c>
      <c r="E1130" s="193" t="s">
        <v>1815</v>
      </c>
      <c r="F1130" s="194" t="s">
        <v>1816</v>
      </c>
      <c r="G1130" s="195" t="s">
        <v>239</v>
      </c>
      <c r="H1130" s="196">
        <v>86.086</v>
      </c>
      <c r="I1130" s="197"/>
      <c r="J1130" s="198">
        <f>ROUND(I1130*H1130,2)</f>
        <v>0</v>
      </c>
      <c r="K1130" s="194" t="s">
        <v>179</v>
      </c>
      <c r="L1130" s="36"/>
      <c r="M1130" s="199" t="s">
        <v>1</v>
      </c>
      <c r="N1130" s="200" t="s">
        <v>44</v>
      </c>
      <c r="O1130" s="60"/>
      <c r="P1130" s="201">
        <f>O1130*H1130</f>
        <v>0</v>
      </c>
      <c r="Q1130" s="201">
        <v>0.00034</v>
      </c>
      <c r="R1130" s="201">
        <f>Q1130*H1130</f>
        <v>0.029269240000000002</v>
      </c>
      <c r="S1130" s="201">
        <v>0</v>
      </c>
      <c r="T1130" s="202">
        <f>S1130*H1130</f>
        <v>0</v>
      </c>
      <c r="AR1130" s="16" t="s">
        <v>263</v>
      </c>
      <c r="AT1130" s="16" t="s">
        <v>175</v>
      </c>
      <c r="AU1130" s="16" t="s">
        <v>82</v>
      </c>
      <c r="AY1130" s="16" t="s">
        <v>173</v>
      </c>
      <c r="BE1130" s="99">
        <f>IF(N1130="základní",J1130,0)</f>
        <v>0</v>
      </c>
      <c r="BF1130" s="99">
        <f>IF(N1130="snížená",J1130,0)</f>
        <v>0</v>
      </c>
      <c r="BG1130" s="99">
        <f>IF(N1130="zákl. přenesená",J1130,0)</f>
        <v>0</v>
      </c>
      <c r="BH1130" s="99">
        <f>IF(N1130="sníž. přenesená",J1130,0)</f>
        <v>0</v>
      </c>
      <c r="BI1130" s="99">
        <f>IF(N1130="nulová",J1130,0)</f>
        <v>0</v>
      </c>
      <c r="BJ1130" s="16" t="s">
        <v>33</v>
      </c>
      <c r="BK1130" s="99">
        <f>ROUND(I1130*H1130,2)</f>
        <v>0</v>
      </c>
      <c r="BL1130" s="16" t="s">
        <v>263</v>
      </c>
      <c r="BM1130" s="16" t="s">
        <v>1817</v>
      </c>
    </row>
    <row r="1131" spans="2:51" s="11" customFormat="1" ht="11.25">
      <c r="B1131" s="203"/>
      <c r="C1131" s="204"/>
      <c r="D1131" s="205" t="s">
        <v>182</v>
      </c>
      <c r="E1131" s="206" t="s">
        <v>1</v>
      </c>
      <c r="F1131" s="207" t="s">
        <v>310</v>
      </c>
      <c r="G1131" s="204"/>
      <c r="H1131" s="206" t="s">
        <v>1</v>
      </c>
      <c r="I1131" s="208"/>
      <c r="J1131" s="204"/>
      <c r="K1131" s="204"/>
      <c r="L1131" s="209"/>
      <c r="M1131" s="210"/>
      <c r="N1131" s="211"/>
      <c r="O1131" s="211"/>
      <c r="P1131" s="211"/>
      <c r="Q1131" s="211"/>
      <c r="R1131" s="211"/>
      <c r="S1131" s="211"/>
      <c r="T1131" s="212"/>
      <c r="AT1131" s="213" t="s">
        <v>182</v>
      </c>
      <c r="AU1131" s="213" t="s">
        <v>82</v>
      </c>
      <c r="AV1131" s="11" t="s">
        <v>33</v>
      </c>
      <c r="AW1131" s="11" t="s">
        <v>32</v>
      </c>
      <c r="AX1131" s="11" t="s">
        <v>73</v>
      </c>
      <c r="AY1131" s="213" t="s">
        <v>173</v>
      </c>
    </row>
    <row r="1132" spans="2:51" s="12" customFormat="1" ht="11.25">
      <c r="B1132" s="214"/>
      <c r="C1132" s="215"/>
      <c r="D1132" s="205" t="s">
        <v>182</v>
      </c>
      <c r="E1132" s="216" t="s">
        <v>1</v>
      </c>
      <c r="F1132" s="217" t="s">
        <v>1818</v>
      </c>
      <c r="G1132" s="215"/>
      <c r="H1132" s="218">
        <v>11.76</v>
      </c>
      <c r="I1132" s="219"/>
      <c r="J1132" s="215"/>
      <c r="K1132" s="215"/>
      <c r="L1132" s="220"/>
      <c r="M1132" s="221"/>
      <c r="N1132" s="222"/>
      <c r="O1132" s="222"/>
      <c r="P1132" s="222"/>
      <c r="Q1132" s="222"/>
      <c r="R1132" s="222"/>
      <c r="S1132" s="222"/>
      <c r="T1132" s="223"/>
      <c r="AT1132" s="224" t="s">
        <v>182</v>
      </c>
      <c r="AU1132" s="224" t="s">
        <v>82</v>
      </c>
      <c r="AV1132" s="12" t="s">
        <v>82</v>
      </c>
      <c r="AW1132" s="12" t="s">
        <v>32</v>
      </c>
      <c r="AX1132" s="12" t="s">
        <v>73</v>
      </c>
      <c r="AY1132" s="224" t="s">
        <v>173</v>
      </c>
    </row>
    <row r="1133" spans="2:51" s="12" customFormat="1" ht="11.25">
      <c r="B1133" s="214"/>
      <c r="C1133" s="215"/>
      <c r="D1133" s="205" t="s">
        <v>182</v>
      </c>
      <c r="E1133" s="216" t="s">
        <v>1</v>
      </c>
      <c r="F1133" s="217" t="s">
        <v>1819</v>
      </c>
      <c r="G1133" s="215"/>
      <c r="H1133" s="218">
        <v>10.79</v>
      </c>
      <c r="I1133" s="219"/>
      <c r="J1133" s="215"/>
      <c r="K1133" s="215"/>
      <c r="L1133" s="220"/>
      <c r="M1133" s="221"/>
      <c r="N1133" s="222"/>
      <c r="O1133" s="222"/>
      <c r="P1133" s="222"/>
      <c r="Q1133" s="222"/>
      <c r="R1133" s="222"/>
      <c r="S1133" s="222"/>
      <c r="T1133" s="223"/>
      <c r="AT1133" s="224" t="s">
        <v>182</v>
      </c>
      <c r="AU1133" s="224" t="s">
        <v>82</v>
      </c>
      <c r="AV1133" s="12" t="s">
        <v>82</v>
      </c>
      <c r="AW1133" s="12" t="s">
        <v>32</v>
      </c>
      <c r="AX1133" s="12" t="s">
        <v>73</v>
      </c>
      <c r="AY1133" s="224" t="s">
        <v>173</v>
      </c>
    </row>
    <row r="1134" spans="2:51" s="12" customFormat="1" ht="11.25">
      <c r="B1134" s="214"/>
      <c r="C1134" s="215"/>
      <c r="D1134" s="205" t="s">
        <v>182</v>
      </c>
      <c r="E1134" s="216" t="s">
        <v>1</v>
      </c>
      <c r="F1134" s="217" t="s">
        <v>1820</v>
      </c>
      <c r="G1134" s="215"/>
      <c r="H1134" s="218">
        <v>63.536</v>
      </c>
      <c r="I1134" s="219"/>
      <c r="J1134" s="215"/>
      <c r="K1134" s="215"/>
      <c r="L1134" s="220"/>
      <c r="M1134" s="221"/>
      <c r="N1134" s="222"/>
      <c r="O1134" s="222"/>
      <c r="P1134" s="222"/>
      <c r="Q1134" s="222"/>
      <c r="R1134" s="222"/>
      <c r="S1134" s="222"/>
      <c r="T1134" s="223"/>
      <c r="AT1134" s="224" t="s">
        <v>182</v>
      </c>
      <c r="AU1134" s="224" t="s">
        <v>82</v>
      </c>
      <c r="AV1134" s="12" t="s">
        <v>82</v>
      </c>
      <c r="AW1134" s="12" t="s">
        <v>32</v>
      </c>
      <c r="AX1134" s="12" t="s">
        <v>73</v>
      </c>
      <c r="AY1134" s="224" t="s">
        <v>173</v>
      </c>
    </row>
    <row r="1135" spans="2:51" s="13" customFormat="1" ht="11.25">
      <c r="B1135" s="225"/>
      <c r="C1135" s="226"/>
      <c r="D1135" s="205" t="s">
        <v>182</v>
      </c>
      <c r="E1135" s="227" t="s">
        <v>1</v>
      </c>
      <c r="F1135" s="228" t="s">
        <v>187</v>
      </c>
      <c r="G1135" s="226"/>
      <c r="H1135" s="229">
        <v>86.086</v>
      </c>
      <c r="I1135" s="230"/>
      <c r="J1135" s="226"/>
      <c r="K1135" s="226"/>
      <c r="L1135" s="231"/>
      <c r="M1135" s="232"/>
      <c r="N1135" s="233"/>
      <c r="O1135" s="233"/>
      <c r="P1135" s="233"/>
      <c r="Q1135" s="233"/>
      <c r="R1135" s="233"/>
      <c r="S1135" s="233"/>
      <c r="T1135" s="234"/>
      <c r="AT1135" s="235" t="s">
        <v>182</v>
      </c>
      <c r="AU1135" s="235" t="s">
        <v>82</v>
      </c>
      <c r="AV1135" s="13" t="s">
        <v>180</v>
      </c>
      <c r="AW1135" s="13" t="s">
        <v>32</v>
      </c>
      <c r="AX1135" s="13" t="s">
        <v>33</v>
      </c>
      <c r="AY1135" s="235" t="s">
        <v>173</v>
      </c>
    </row>
    <row r="1136" spans="2:65" s="1" customFormat="1" ht="16.5" customHeight="1">
      <c r="B1136" s="34"/>
      <c r="C1136" s="192" t="s">
        <v>1821</v>
      </c>
      <c r="D1136" s="192" t="s">
        <v>175</v>
      </c>
      <c r="E1136" s="193" t="s">
        <v>1822</v>
      </c>
      <c r="F1136" s="194" t="s">
        <v>1823</v>
      </c>
      <c r="G1136" s="195" t="s">
        <v>239</v>
      </c>
      <c r="H1136" s="196">
        <v>6.162</v>
      </c>
      <c r="I1136" s="197"/>
      <c r="J1136" s="198">
        <f>ROUND(I1136*H1136,2)</f>
        <v>0</v>
      </c>
      <c r="K1136" s="194" t="s">
        <v>347</v>
      </c>
      <c r="L1136" s="36"/>
      <c r="M1136" s="199" t="s">
        <v>1</v>
      </c>
      <c r="N1136" s="200" t="s">
        <v>44</v>
      </c>
      <c r="O1136" s="60"/>
      <c r="P1136" s="201">
        <f>O1136*H1136</f>
        <v>0</v>
      </c>
      <c r="Q1136" s="201">
        <v>6E-05</v>
      </c>
      <c r="R1136" s="201">
        <f>Q1136*H1136</f>
        <v>0.00036972000000000003</v>
      </c>
      <c r="S1136" s="201">
        <v>0</v>
      </c>
      <c r="T1136" s="202">
        <f>S1136*H1136</f>
        <v>0</v>
      </c>
      <c r="AR1136" s="16" t="s">
        <v>263</v>
      </c>
      <c r="AT1136" s="16" t="s">
        <v>175</v>
      </c>
      <c r="AU1136" s="16" t="s">
        <v>82</v>
      </c>
      <c r="AY1136" s="16" t="s">
        <v>173</v>
      </c>
      <c r="BE1136" s="99">
        <f>IF(N1136="základní",J1136,0)</f>
        <v>0</v>
      </c>
      <c r="BF1136" s="99">
        <f>IF(N1136="snížená",J1136,0)</f>
        <v>0</v>
      </c>
      <c r="BG1136" s="99">
        <f>IF(N1136="zákl. přenesená",J1136,0)</f>
        <v>0</v>
      </c>
      <c r="BH1136" s="99">
        <f>IF(N1136="sníž. přenesená",J1136,0)</f>
        <v>0</v>
      </c>
      <c r="BI1136" s="99">
        <f>IF(N1136="nulová",J1136,0)</f>
        <v>0</v>
      </c>
      <c r="BJ1136" s="16" t="s">
        <v>33</v>
      </c>
      <c r="BK1136" s="99">
        <f>ROUND(I1136*H1136,2)</f>
        <v>0</v>
      </c>
      <c r="BL1136" s="16" t="s">
        <v>263</v>
      </c>
      <c r="BM1136" s="16" t="s">
        <v>1824</v>
      </c>
    </row>
    <row r="1137" spans="2:51" s="11" customFormat="1" ht="11.25">
      <c r="B1137" s="203"/>
      <c r="C1137" s="204"/>
      <c r="D1137" s="205" t="s">
        <v>182</v>
      </c>
      <c r="E1137" s="206" t="s">
        <v>1</v>
      </c>
      <c r="F1137" s="207" t="s">
        <v>1825</v>
      </c>
      <c r="G1137" s="204"/>
      <c r="H1137" s="206" t="s">
        <v>1</v>
      </c>
      <c r="I1137" s="208"/>
      <c r="J1137" s="204"/>
      <c r="K1137" s="204"/>
      <c r="L1137" s="209"/>
      <c r="M1137" s="210"/>
      <c r="N1137" s="211"/>
      <c r="O1137" s="211"/>
      <c r="P1137" s="211"/>
      <c r="Q1137" s="211"/>
      <c r="R1137" s="211"/>
      <c r="S1137" s="211"/>
      <c r="T1137" s="212"/>
      <c r="AT1137" s="213" t="s">
        <v>182</v>
      </c>
      <c r="AU1137" s="213" t="s">
        <v>82</v>
      </c>
      <c r="AV1137" s="11" t="s">
        <v>33</v>
      </c>
      <c r="AW1137" s="11" t="s">
        <v>32</v>
      </c>
      <c r="AX1137" s="11" t="s">
        <v>73</v>
      </c>
      <c r="AY1137" s="213" t="s">
        <v>173</v>
      </c>
    </row>
    <row r="1138" spans="2:51" s="12" customFormat="1" ht="11.25">
      <c r="B1138" s="214"/>
      <c r="C1138" s="215"/>
      <c r="D1138" s="205" t="s">
        <v>182</v>
      </c>
      <c r="E1138" s="216" t="s">
        <v>1</v>
      </c>
      <c r="F1138" s="217" t="s">
        <v>1826</v>
      </c>
      <c r="G1138" s="215"/>
      <c r="H1138" s="218">
        <v>6.162</v>
      </c>
      <c r="I1138" s="219"/>
      <c r="J1138" s="215"/>
      <c r="K1138" s="215"/>
      <c r="L1138" s="220"/>
      <c r="M1138" s="221"/>
      <c r="N1138" s="222"/>
      <c r="O1138" s="222"/>
      <c r="P1138" s="222"/>
      <c r="Q1138" s="222"/>
      <c r="R1138" s="222"/>
      <c r="S1138" s="222"/>
      <c r="T1138" s="223"/>
      <c r="AT1138" s="224" t="s">
        <v>182</v>
      </c>
      <c r="AU1138" s="224" t="s">
        <v>82</v>
      </c>
      <c r="AV1138" s="12" t="s">
        <v>82</v>
      </c>
      <c r="AW1138" s="12" t="s">
        <v>32</v>
      </c>
      <c r="AX1138" s="12" t="s">
        <v>33</v>
      </c>
      <c r="AY1138" s="224" t="s">
        <v>173</v>
      </c>
    </row>
    <row r="1139" spans="2:65" s="1" customFormat="1" ht="16.5" customHeight="1">
      <c r="B1139" s="34"/>
      <c r="C1139" s="192" t="s">
        <v>1827</v>
      </c>
      <c r="D1139" s="192" t="s">
        <v>175</v>
      </c>
      <c r="E1139" s="193" t="s">
        <v>1828</v>
      </c>
      <c r="F1139" s="194" t="s">
        <v>1829</v>
      </c>
      <c r="G1139" s="195" t="s">
        <v>239</v>
      </c>
      <c r="H1139" s="196">
        <v>12.35</v>
      </c>
      <c r="I1139" s="197"/>
      <c r="J1139" s="198">
        <f>ROUND(I1139*H1139,2)</f>
        <v>0</v>
      </c>
      <c r="K1139" s="194" t="s">
        <v>179</v>
      </c>
      <c r="L1139" s="36"/>
      <c r="M1139" s="199" t="s">
        <v>1</v>
      </c>
      <c r="N1139" s="200" t="s">
        <v>44</v>
      </c>
      <c r="O1139" s="60"/>
      <c r="P1139" s="201">
        <f>O1139*H1139</f>
        <v>0</v>
      </c>
      <c r="Q1139" s="201">
        <v>0.00017</v>
      </c>
      <c r="R1139" s="201">
        <f>Q1139*H1139</f>
        <v>0.0020995000000000002</v>
      </c>
      <c r="S1139" s="201">
        <v>0</v>
      </c>
      <c r="T1139" s="202">
        <f>S1139*H1139</f>
        <v>0</v>
      </c>
      <c r="AR1139" s="16" t="s">
        <v>263</v>
      </c>
      <c r="AT1139" s="16" t="s">
        <v>175</v>
      </c>
      <c r="AU1139" s="16" t="s">
        <v>82</v>
      </c>
      <c r="AY1139" s="16" t="s">
        <v>173</v>
      </c>
      <c r="BE1139" s="99">
        <f>IF(N1139="základní",J1139,0)</f>
        <v>0</v>
      </c>
      <c r="BF1139" s="99">
        <f>IF(N1139="snížená",J1139,0)</f>
        <v>0</v>
      </c>
      <c r="BG1139" s="99">
        <f>IF(N1139="zákl. přenesená",J1139,0)</f>
        <v>0</v>
      </c>
      <c r="BH1139" s="99">
        <f>IF(N1139="sníž. přenesená",J1139,0)</f>
        <v>0</v>
      </c>
      <c r="BI1139" s="99">
        <f>IF(N1139="nulová",J1139,0)</f>
        <v>0</v>
      </c>
      <c r="BJ1139" s="16" t="s">
        <v>33</v>
      </c>
      <c r="BK1139" s="99">
        <f>ROUND(I1139*H1139,2)</f>
        <v>0</v>
      </c>
      <c r="BL1139" s="16" t="s">
        <v>263</v>
      </c>
      <c r="BM1139" s="16" t="s">
        <v>1830</v>
      </c>
    </row>
    <row r="1140" spans="2:51" s="11" customFormat="1" ht="11.25">
      <c r="B1140" s="203"/>
      <c r="C1140" s="204"/>
      <c r="D1140" s="205" t="s">
        <v>182</v>
      </c>
      <c r="E1140" s="206" t="s">
        <v>1</v>
      </c>
      <c r="F1140" s="207" t="s">
        <v>1831</v>
      </c>
      <c r="G1140" s="204"/>
      <c r="H1140" s="206" t="s">
        <v>1</v>
      </c>
      <c r="I1140" s="208"/>
      <c r="J1140" s="204"/>
      <c r="K1140" s="204"/>
      <c r="L1140" s="209"/>
      <c r="M1140" s="210"/>
      <c r="N1140" s="211"/>
      <c r="O1140" s="211"/>
      <c r="P1140" s="211"/>
      <c r="Q1140" s="211"/>
      <c r="R1140" s="211"/>
      <c r="S1140" s="211"/>
      <c r="T1140" s="212"/>
      <c r="AT1140" s="213" t="s">
        <v>182</v>
      </c>
      <c r="AU1140" s="213" t="s">
        <v>82</v>
      </c>
      <c r="AV1140" s="11" t="s">
        <v>33</v>
      </c>
      <c r="AW1140" s="11" t="s">
        <v>32</v>
      </c>
      <c r="AX1140" s="11" t="s">
        <v>73</v>
      </c>
      <c r="AY1140" s="213" t="s">
        <v>173</v>
      </c>
    </row>
    <row r="1141" spans="2:51" s="12" customFormat="1" ht="11.25">
      <c r="B1141" s="214"/>
      <c r="C1141" s="215"/>
      <c r="D1141" s="205" t="s">
        <v>182</v>
      </c>
      <c r="E1141" s="216" t="s">
        <v>1</v>
      </c>
      <c r="F1141" s="217" t="s">
        <v>1832</v>
      </c>
      <c r="G1141" s="215"/>
      <c r="H1141" s="218">
        <v>11.092</v>
      </c>
      <c r="I1141" s="219"/>
      <c r="J1141" s="215"/>
      <c r="K1141" s="215"/>
      <c r="L1141" s="220"/>
      <c r="M1141" s="221"/>
      <c r="N1141" s="222"/>
      <c r="O1141" s="222"/>
      <c r="P1141" s="222"/>
      <c r="Q1141" s="222"/>
      <c r="R1141" s="222"/>
      <c r="S1141" s="222"/>
      <c r="T1141" s="223"/>
      <c r="AT1141" s="224" t="s">
        <v>182</v>
      </c>
      <c r="AU1141" s="224" t="s">
        <v>82</v>
      </c>
      <c r="AV1141" s="12" t="s">
        <v>82</v>
      </c>
      <c r="AW1141" s="12" t="s">
        <v>32</v>
      </c>
      <c r="AX1141" s="12" t="s">
        <v>73</v>
      </c>
      <c r="AY1141" s="224" t="s">
        <v>173</v>
      </c>
    </row>
    <row r="1142" spans="2:51" s="12" customFormat="1" ht="11.25">
      <c r="B1142" s="214"/>
      <c r="C1142" s="215"/>
      <c r="D1142" s="205" t="s">
        <v>182</v>
      </c>
      <c r="E1142" s="216" t="s">
        <v>1</v>
      </c>
      <c r="F1142" s="217" t="s">
        <v>1833</v>
      </c>
      <c r="G1142" s="215"/>
      <c r="H1142" s="218">
        <v>1.258</v>
      </c>
      <c r="I1142" s="219"/>
      <c r="J1142" s="215"/>
      <c r="K1142" s="215"/>
      <c r="L1142" s="220"/>
      <c r="M1142" s="221"/>
      <c r="N1142" s="222"/>
      <c r="O1142" s="222"/>
      <c r="P1142" s="222"/>
      <c r="Q1142" s="222"/>
      <c r="R1142" s="222"/>
      <c r="S1142" s="222"/>
      <c r="T1142" s="223"/>
      <c r="AT1142" s="224" t="s">
        <v>182</v>
      </c>
      <c r="AU1142" s="224" t="s">
        <v>82</v>
      </c>
      <c r="AV1142" s="12" t="s">
        <v>82</v>
      </c>
      <c r="AW1142" s="12" t="s">
        <v>32</v>
      </c>
      <c r="AX1142" s="12" t="s">
        <v>73</v>
      </c>
      <c r="AY1142" s="224" t="s">
        <v>173</v>
      </c>
    </row>
    <row r="1143" spans="2:51" s="13" customFormat="1" ht="11.25">
      <c r="B1143" s="225"/>
      <c r="C1143" s="226"/>
      <c r="D1143" s="205" t="s">
        <v>182</v>
      </c>
      <c r="E1143" s="227" t="s">
        <v>1</v>
      </c>
      <c r="F1143" s="228" t="s">
        <v>187</v>
      </c>
      <c r="G1143" s="226"/>
      <c r="H1143" s="229">
        <v>12.35</v>
      </c>
      <c r="I1143" s="230"/>
      <c r="J1143" s="226"/>
      <c r="K1143" s="226"/>
      <c r="L1143" s="231"/>
      <c r="M1143" s="232"/>
      <c r="N1143" s="233"/>
      <c r="O1143" s="233"/>
      <c r="P1143" s="233"/>
      <c r="Q1143" s="233"/>
      <c r="R1143" s="233"/>
      <c r="S1143" s="233"/>
      <c r="T1143" s="234"/>
      <c r="AT1143" s="235" t="s">
        <v>182</v>
      </c>
      <c r="AU1143" s="235" t="s">
        <v>82</v>
      </c>
      <c r="AV1143" s="13" t="s">
        <v>180</v>
      </c>
      <c r="AW1143" s="13" t="s">
        <v>32</v>
      </c>
      <c r="AX1143" s="13" t="s">
        <v>33</v>
      </c>
      <c r="AY1143" s="235" t="s">
        <v>173</v>
      </c>
    </row>
    <row r="1144" spans="2:65" s="1" customFormat="1" ht="16.5" customHeight="1">
      <c r="B1144" s="34"/>
      <c r="C1144" s="192" t="s">
        <v>1834</v>
      </c>
      <c r="D1144" s="192" t="s">
        <v>175</v>
      </c>
      <c r="E1144" s="193" t="s">
        <v>1835</v>
      </c>
      <c r="F1144" s="194" t="s">
        <v>1836</v>
      </c>
      <c r="G1144" s="195" t="s">
        <v>239</v>
      </c>
      <c r="H1144" s="196">
        <v>12.35</v>
      </c>
      <c r="I1144" s="197"/>
      <c r="J1144" s="198">
        <f>ROUND(I1144*H1144,2)</f>
        <v>0</v>
      </c>
      <c r="K1144" s="194" t="s">
        <v>179</v>
      </c>
      <c r="L1144" s="36"/>
      <c r="M1144" s="199" t="s">
        <v>1</v>
      </c>
      <c r="N1144" s="200" t="s">
        <v>44</v>
      </c>
      <c r="O1144" s="60"/>
      <c r="P1144" s="201">
        <f>O1144*H1144</f>
        <v>0</v>
      </c>
      <c r="Q1144" s="201">
        <v>0.00012</v>
      </c>
      <c r="R1144" s="201">
        <f>Q1144*H1144</f>
        <v>0.001482</v>
      </c>
      <c r="S1144" s="201">
        <v>0</v>
      </c>
      <c r="T1144" s="202">
        <f>S1144*H1144</f>
        <v>0</v>
      </c>
      <c r="AR1144" s="16" t="s">
        <v>263</v>
      </c>
      <c r="AT1144" s="16" t="s">
        <v>175</v>
      </c>
      <c r="AU1144" s="16" t="s">
        <v>82</v>
      </c>
      <c r="AY1144" s="16" t="s">
        <v>173</v>
      </c>
      <c r="BE1144" s="99">
        <f>IF(N1144="základní",J1144,0)</f>
        <v>0</v>
      </c>
      <c r="BF1144" s="99">
        <f>IF(N1144="snížená",J1144,0)</f>
        <v>0</v>
      </c>
      <c r="BG1144" s="99">
        <f>IF(N1144="zákl. přenesená",J1144,0)</f>
        <v>0</v>
      </c>
      <c r="BH1144" s="99">
        <f>IF(N1144="sníž. přenesená",J1144,0)</f>
        <v>0</v>
      </c>
      <c r="BI1144" s="99">
        <f>IF(N1144="nulová",J1144,0)</f>
        <v>0</v>
      </c>
      <c r="BJ1144" s="16" t="s">
        <v>33</v>
      </c>
      <c r="BK1144" s="99">
        <f>ROUND(I1144*H1144,2)</f>
        <v>0</v>
      </c>
      <c r="BL1144" s="16" t="s">
        <v>263</v>
      </c>
      <c r="BM1144" s="16" t="s">
        <v>1837</v>
      </c>
    </row>
    <row r="1145" spans="2:65" s="1" customFormat="1" ht="16.5" customHeight="1">
      <c r="B1145" s="34"/>
      <c r="C1145" s="192" t="s">
        <v>1838</v>
      </c>
      <c r="D1145" s="192" t="s">
        <v>175</v>
      </c>
      <c r="E1145" s="193" t="s">
        <v>1839</v>
      </c>
      <c r="F1145" s="194" t="s">
        <v>1840</v>
      </c>
      <c r="G1145" s="195" t="s">
        <v>239</v>
      </c>
      <c r="H1145" s="196">
        <v>12.35</v>
      </c>
      <c r="I1145" s="197"/>
      <c r="J1145" s="198">
        <f>ROUND(I1145*H1145,2)</f>
        <v>0</v>
      </c>
      <c r="K1145" s="194" t="s">
        <v>347</v>
      </c>
      <c r="L1145" s="36"/>
      <c r="M1145" s="199" t="s">
        <v>1</v>
      </c>
      <c r="N1145" s="200" t="s">
        <v>44</v>
      </c>
      <c r="O1145" s="60"/>
      <c r="P1145" s="201">
        <f>O1145*H1145</f>
        <v>0</v>
      </c>
      <c r="Q1145" s="201">
        <v>0.00014</v>
      </c>
      <c r="R1145" s="201">
        <f>Q1145*H1145</f>
        <v>0.0017289999999999999</v>
      </c>
      <c r="S1145" s="201">
        <v>0</v>
      </c>
      <c r="T1145" s="202">
        <f>S1145*H1145</f>
        <v>0</v>
      </c>
      <c r="AR1145" s="16" t="s">
        <v>263</v>
      </c>
      <c r="AT1145" s="16" t="s">
        <v>175</v>
      </c>
      <c r="AU1145" s="16" t="s">
        <v>82</v>
      </c>
      <c r="AY1145" s="16" t="s">
        <v>173</v>
      </c>
      <c r="BE1145" s="99">
        <f>IF(N1145="základní",J1145,0)</f>
        <v>0</v>
      </c>
      <c r="BF1145" s="99">
        <f>IF(N1145="snížená",J1145,0)</f>
        <v>0</v>
      </c>
      <c r="BG1145" s="99">
        <f>IF(N1145="zákl. přenesená",J1145,0)</f>
        <v>0</v>
      </c>
      <c r="BH1145" s="99">
        <f>IF(N1145="sníž. přenesená",J1145,0)</f>
        <v>0</v>
      </c>
      <c r="BI1145" s="99">
        <f>IF(N1145="nulová",J1145,0)</f>
        <v>0</v>
      </c>
      <c r="BJ1145" s="16" t="s">
        <v>33</v>
      </c>
      <c r="BK1145" s="99">
        <f>ROUND(I1145*H1145,2)</f>
        <v>0</v>
      </c>
      <c r="BL1145" s="16" t="s">
        <v>263</v>
      </c>
      <c r="BM1145" s="16" t="s">
        <v>1841</v>
      </c>
    </row>
    <row r="1146" spans="2:51" s="11" customFormat="1" ht="11.25">
      <c r="B1146" s="203"/>
      <c r="C1146" s="204"/>
      <c r="D1146" s="205" t="s">
        <v>182</v>
      </c>
      <c r="E1146" s="206" t="s">
        <v>1</v>
      </c>
      <c r="F1146" s="207" t="s">
        <v>1831</v>
      </c>
      <c r="G1146" s="204"/>
      <c r="H1146" s="206" t="s">
        <v>1</v>
      </c>
      <c r="I1146" s="208"/>
      <c r="J1146" s="204"/>
      <c r="K1146" s="204"/>
      <c r="L1146" s="209"/>
      <c r="M1146" s="210"/>
      <c r="N1146" s="211"/>
      <c r="O1146" s="211"/>
      <c r="P1146" s="211"/>
      <c r="Q1146" s="211"/>
      <c r="R1146" s="211"/>
      <c r="S1146" s="211"/>
      <c r="T1146" s="212"/>
      <c r="AT1146" s="213" t="s">
        <v>182</v>
      </c>
      <c r="AU1146" s="213" t="s">
        <v>82</v>
      </c>
      <c r="AV1146" s="11" t="s">
        <v>33</v>
      </c>
      <c r="AW1146" s="11" t="s">
        <v>32</v>
      </c>
      <c r="AX1146" s="11" t="s">
        <v>73</v>
      </c>
      <c r="AY1146" s="213" t="s">
        <v>173</v>
      </c>
    </row>
    <row r="1147" spans="2:51" s="12" customFormat="1" ht="11.25">
      <c r="B1147" s="214"/>
      <c r="C1147" s="215"/>
      <c r="D1147" s="205" t="s">
        <v>182</v>
      </c>
      <c r="E1147" s="216" t="s">
        <v>1</v>
      </c>
      <c r="F1147" s="217" t="s">
        <v>1832</v>
      </c>
      <c r="G1147" s="215"/>
      <c r="H1147" s="218">
        <v>11.092</v>
      </c>
      <c r="I1147" s="219"/>
      <c r="J1147" s="215"/>
      <c r="K1147" s="215"/>
      <c r="L1147" s="220"/>
      <c r="M1147" s="221"/>
      <c r="N1147" s="222"/>
      <c r="O1147" s="222"/>
      <c r="P1147" s="222"/>
      <c r="Q1147" s="222"/>
      <c r="R1147" s="222"/>
      <c r="S1147" s="222"/>
      <c r="T1147" s="223"/>
      <c r="AT1147" s="224" t="s">
        <v>182</v>
      </c>
      <c r="AU1147" s="224" t="s">
        <v>82</v>
      </c>
      <c r="AV1147" s="12" t="s">
        <v>82</v>
      </c>
      <c r="AW1147" s="12" t="s">
        <v>32</v>
      </c>
      <c r="AX1147" s="12" t="s">
        <v>73</v>
      </c>
      <c r="AY1147" s="224" t="s">
        <v>173</v>
      </c>
    </row>
    <row r="1148" spans="2:51" s="12" customFormat="1" ht="11.25">
      <c r="B1148" s="214"/>
      <c r="C1148" s="215"/>
      <c r="D1148" s="205" t="s">
        <v>182</v>
      </c>
      <c r="E1148" s="216" t="s">
        <v>1</v>
      </c>
      <c r="F1148" s="217" t="s">
        <v>1833</v>
      </c>
      <c r="G1148" s="215"/>
      <c r="H1148" s="218">
        <v>1.258</v>
      </c>
      <c r="I1148" s="219"/>
      <c r="J1148" s="215"/>
      <c r="K1148" s="215"/>
      <c r="L1148" s="220"/>
      <c r="M1148" s="221"/>
      <c r="N1148" s="222"/>
      <c r="O1148" s="222"/>
      <c r="P1148" s="222"/>
      <c r="Q1148" s="222"/>
      <c r="R1148" s="222"/>
      <c r="S1148" s="222"/>
      <c r="T1148" s="223"/>
      <c r="AT1148" s="224" t="s">
        <v>182</v>
      </c>
      <c r="AU1148" s="224" t="s">
        <v>82</v>
      </c>
      <c r="AV1148" s="12" t="s">
        <v>82</v>
      </c>
      <c r="AW1148" s="12" t="s">
        <v>32</v>
      </c>
      <c r="AX1148" s="12" t="s">
        <v>73</v>
      </c>
      <c r="AY1148" s="224" t="s">
        <v>173</v>
      </c>
    </row>
    <row r="1149" spans="2:51" s="13" customFormat="1" ht="11.25">
      <c r="B1149" s="225"/>
      <c r="C1149" s="226"/>
      <c r="D1149" s="205" t="s">
        <v>182</v>
      </c>
      <c r="E1149" s="227" t="s">
        <v>1</v>
      </c>
      <c r="F1149" s="228" t="s">
        <v>187</v>
      </c>
      <c r="G1149" s="226"/>
      <c r="H1149" s="229">
        <v>12.35</v>
      </c>
      <c r="I1149" s="230"/>
      <c r="J1149" s="226"/>
      <c r="K1149" s="226"/>
      <c r="L1149" s="231"/>
      <c r="M1149" s="232"/>
      <c r="N1149" s="233"/>
      <c r="O1149" s="233"/>
      <c r="P1149" s="233"/>
      <c r="Q1149" s="233"/>
      <c r="R1149" s="233"/>
      <c r="S1149" s="233"/>
      <c r="T1149" s="234"/>
      <c r="AT1149" s="235" t="s">
        <v>182</v>
      </c>
      <c r="AU1149" s="235" t="s">
        <v>82</v>
      </c>
      <c r="AV1149" s="13" t="s">
        <v>180</v>
      </c>
      <c r="AW1149" s="13" t="s">
        <v>32</v>
      </c>
      <c r="AX1149" s="13" t="s">
        <v>33</v>
      </c>
      <c r="AY1149" s="235" t="s">
        <v>173</v>
      </c>
    </row>
    <row r="1150" spans="2:63" s="10" customFormat="1" ht="22.9" customHeight="1">
      <c r="B1150" s="176"/>
      <c r="C1150" s="177"/>
      <c r="D1150" s="178" t="s">
        <v>72</v>
      </c>
      <c r="E1150" s="190" t="s">
        <v>1842</v>
      </c>
      <c r="F1150" s="190" t="s">
        <v>1843</v>
      </c>
      <c r="G1150" s="177"/>
      <c r="H1150" s="177"/>
      <c r="I1150" s="180"/>
      <c r="J1150" s="191">
        <f>BK1150</f>
        <v>0</v>
      </c>
      <c r="K1150" s="177"/>
      <c r="L1150" s="182"/>
      <c r="M1150" s="183"/>
      <c r="N1150" s="184"/>
      <c r="O1150" s="184"/>
      <c r="P1150" s="185">
        <f>SUM(P1151:P1191)</f>
        <v>0</v>
      </c>
      <c r="Q1150" s="184"/>
      <c r="R1150" s="185">
        <f>SUM(R1151:R1191)</f>
        <v>0.30905872</v>
      </c>
      <c r="S1150" s="184"/>
      <c r="T1150" s="186">
        <f>SUM(T1151:T1191)</f>
        <v>0</v>
      </c>
      <c r="AR1150" s="187" t="s">
        <v>82</v>
      </c>
      <c r="AT1150" s="188" t="s">
        <v>72</v>
      </c>
      <c r="AU1150" s="188" t="s">
        <v>33</v>
      </c>
      <c r="AY1150" s="187" t="s">
        <v>173</v>
      </c>
      <c r="BK1150" s="189">
        <f>SUM(BK1151:BK1191)</f>
        <v>0</v>
      </c>
    </row>
    <row r="1151" spans="2:65" s="1" customFormat="1" ht="16.5" customHeight="1">
      <c r="B1151" s="34"/>
      <c r="C1151" s="192" t="s">
        <v>1844</v>
      </c>
      <c r="D1151" s="192" t="s">
        <v>175</v>
      </c>
      <c r="E1151" s="193" t="s">
        <v>1845</v>
      </c>
      <c r="F1151" s="194" t="s">
        <v>1846</v>
      </c>
      <c r="G1151" s="195" t="s">
        <v>239</v>
      </c>
      <c r="H1151" s="196">
        <v>133.118</v>
      </c>
      <c r="I1151" s="197"/>
      <c r="J1151" s="198">
        <f>ROUND(I1151*H1151,2)</f>
        <v>0</v>
      </c>
      <c r="K1151" s="194" t="s">
        <v>347</v>
      </c>
      <c r="L1151" s="36"/>
      <c r="M1151" s="199" t="s">
        <v>1</v>
      </c>
      <c r="N1151" s="200" t="s">
        <v>44</v>
      </c>
      <c r="O1151" s="60"/>
      <c r="P1151" s="201">
        <f>O1151*H1151</f>
        <v>0</v>
      </c>
      <c r="Q1151" s="201">
        <v>0.00029</v>
      </c>
      <c r="R1151" s="201">
        <f>Q1151*H1151</f>
        <v>0.03860422</v>
      </c>
      <c r="S1151" s="201">
        <v>0</v>
      </c>
      <c r="T1151" s="202">
        <f>S1151*H1151</f>
        <v>0</v>
      </c>
      <c r="AR1151" s="16" t="s">
        <v>263</v>
      </c>
      <c r="AT1151" s="16" t="s">
        <v>175</v>
      </c>
      <c r="AU1151" s="16" t="s">
        <v>82</v>
      </c>
      <c r="AY1151" s="16" t="s">
        <v>173</v>
      </c>
      <c r="BE1151" s="99">
        <f>IF(N1151="základní",J1151,0)</f>
        <v>0</v>
      </c>
      <c r="BF1151" s="99">
        <f>IF(N1151="snížená",J1151,0)</f>
        <v>0</v>
      </c>
      <c r="BG1151" s="99">
        <f>IF(N1151="zákl. přenesená",J1151,0)</f>
        <v>0</v>
      </c>
      <c r="BH1151" s="99">
        <f>IF(N1151="sníž. přenesená",J1151,0)</f>
        <v>0</v>
      </c>
      <c r="BI1151" s="99">
        <f>IF(N1151="nulová",J1151,0)</f>
        <v>0</v>
      </c>
      <c r="BJ1151" s="16" t="s">
        <v>33</v>
      </c>
      <c r="BK1151" s="99">
        <f>ROUND(I1151*H1151,2)</f>
        <v>0</v>
      </c>
      <c r="BL1151" s="16" t="s">
        <v>263</v>
      </c>
      <c r="BM1151" s="16" t="s">
        <v>1847</v>
      </c>
    </row>
    <row r="1152" spans="2:51" s="11" customFormat="1" ht="11.25">
      <c r="B1152" s="203"/>
      <c r="C1152" s="204"/>
      <c r="D1152" s="205" t="s">
        <v>182</v>
      </c>
      <c r="E1152" s="206" t="s">
        <v>1</v>
      </c>
      <c r="F1152" s="207" t="s">
        <v>349</v>
      </c>
      <c r="G1152" s="204"/>
      <c r="H1152" s="206" t="s">
        <v>1</v>
      </c>
      <c r="I1152" s="208"/>
      <c r="J1152" s="204"/>
      <c r="K1152" s="204"/>
      <c r="L1152" s="209"/>
      <c r="M1152" s="210"/>
      <c r="N1152" s="211"/>
      <c r="O1152" s="211"/>
      <c r="P1152" s="211"/>
      <c r="Q1152" s="211"/>
      <c r="R1152" s="211"/>
      <c r="S1152" s="211"/>
      <c r="T1152" s="212"/>
      <c r="AT1152" s="213" t="s">
        <v>182</v>
      </c>
      <c r="AU1152" s="213" t="s">
        <v>82</v>
      </c>
      <c r="AV1152" s="11" t="s">
        <v>33</v>
      </c>
      <c r="AW1152" s="11" t="s">
        <v>32</v>
      </c>
      <c r="AX1152" s="11" t="s">
        <v>73</v>
      </c>
      <c r="AY1152" s="213" t="s">
        <v>173</v>
      </c>
    </row>
    <row r="1153" spans="2:51" s="12" customFormat="1" ht="11.25">
      <c r="B1153" s="214"/>
      <c r="C1153" s="215"/>
      <c r="D1153" s="205" t="s">
        <v>182</v>
      </c>
      <c r="E1153" s="216" t="s">
        <v>1</v>
      </c>
      <c r="F1153" s="217" t="s">
        <v>1848</v>
      </c>
      <c r="G1153" s="215"/>
      <c r="H1153" s="218">
        <v>15.02</v>
      </c>
      <c r="I1153" s="219"/>
      <c r="J1153" s="215"/>
      <c r="K1153" s="215"/>
      <c r="L1153" s="220"/>
      <c r="M1153" s="221"/>
      <c r="N1153" s="222"/>
      <c r="O1153" s="222"/>
      <c r="P1153" s="222"/>
      <c r="Q1153" s="222"/>
      <c r="R1153" s="222"/>
      <c r="S1153" s="222"/>
      <c r="T1153" s="223"/>
      <c r="AT1153" s="224" t="s">
        <v>182</v>
      </c>
      <c r="AU1153" s="224" t="s">
        <v>82</v>
      </c>
      <c r="AV1153" s="12" t="s">
        <v>82</v>
      </c>
      <c r="AW1153" s="12" t="s">
        <v>32</v>
      </c>
      <c r="AX1153" s="12" t="s">
        <v>73</v>
      </c>
      <c r="AY1153" s="224" t="s">
        <v>173</v>
      </c>
    </row>
    <row r="1154" spans="2:51" s="12" customFormat="1" ht="11.25">
      <c r="B1154" s="214"/>
      <c r="C1154" s="215"/>
      <c r="D1154" s="205" t="s">
        <v>182</v>
      </c>
      <c r="E1154" s="216" t="s">
        <v>1</v>
      </c>
      <c r="F1154" s="217" t="s">
        <v>1849</v>
      </c>
      <c r="G1154" s="215"/>
      <c r="H1154" s="218">
        <v>8.095</v>
      </c>
      <c r="I1154" s="219"/>
      <c r="J1154" s="215"/>
      <c r="K1154" s="215"/>
      <c r="L1154" s="220"/>
      <c r="M1154" s="221"/>
      <c r="N1154" s="222"/>
      <c r="O1154" s="222"/>
      <c r="P1154" s="222"/>
      <c r="Q1154" s="222"/>
      <c r="R1154" s="222"/>
      <c r="S1154" s="222"/>
      <c r="T1154" s="223"/>
      <c r="AT1154" s="224" t="s">
        <v>182</v>
      </c>
      <c r="AU1154" s="224" t="s">
        <v>82</v>
      </c>
      <c r="AV1154" s="12" t="s">
        <v>82</v>
      </c>
      <c r="AW1154" s="12" t="s">
        <v>32</v>
      </c>
      <c r="AX1154" s="12" t="s">
        <v>73</v>
      </c>
      <c r="AY1154" s="224" t="s">
        <v>173</v>
      </c>
    </row>
    <row r="1155" spans="2:51" s="12" customFormat="1" ht="11.25">
      <c r="B1155" s="214"/>
      <c r="C1155" s="215"/>
      <c r="D1155" s="205" t="s">
        <v>182</v>
      </c>
      <c r="E1155" s="216" t="s">
        <v>1</v>
      </c>
      <c r="F1155" s="217" t="s">
        <v>1850</v>
      </c>
      <c r="G1155" s="215"/>
      <c r="H1155" s="218">
        <v>30.5</v>
      </c>
      <c r="I1155" s="219"/>
      <c r="J1155" s="215"/>
      <c r="K1155" s="215"/>
      <c r="L1155" s="220"/>
      <c r="M1155" s="221"/>
      <c r="N1155" s="222"/>
      <c r="O1155" s="222"/>
      <c r="P1155" s="222"/>
      <c r="Q1155" s="222"/>
      <c r="R1155" s="222"/>
      <c r="S1155" s="222"/>
      <c r="T1155" s="223"/>
      <c r="AT1155" s="224" t="s">
        <v>182</v>
      </c>
      <c r="AU1155" s="224" t="s">
        <v>82</v>
      </c>
      <c r="AV1155" s="12" t="s">
        <v>82</v>
      </c>
      <c r="AW1155" s="12" t="s">
        <v>32</v>
      </c>
      <c r="AX1155" s="12" t="s">
        <v>73</v>
      </c>
      <c r="AY1155" s="224" t="s">
        <v>173</v>
      </c>
    </row>
    <row r="1156" spans="2:51" s="12" customFormat="1" ht="11.25">
      <c r="B1156" s="214"/>
      <c r="C1156" s="215"/>
      <c r="D1156" s="205" t="s">
        <v>182</v>
      </c>
      <c r="E1156" s="216" t="s">
        <v>1</v>
      </c>
      <c r="F1156" s="217" t="s">
        <v>568</v>
      </c>
      <c r="G1156" s="215"/>
      <c r="H1156" s="218">
        <v>1.313</v>
      </c>
      <c r="I1156" s="219"/>
      <c r="J1156" s="215"/>
      <c r="K1156" s="215"/>
      <c r="L1156" s="220"/>
      <c r="M1156" s="221"/>
      <c r="N1156" s="222"/>
      <c r="O1156" s="222"/>
      <c r="P1156" s="222"/>
      <c r="Q1156" s="222"/>
      <c r="R1156" s="222"/>
      <c r="S1156" s="222"/>
      <c r="T1156" s="223"/>
      <c r="AT1156" s="224" t="s">
        <v>182</v>
      </c>
      <c r="AU1156" s="224" t="s">
        <v>82</v>
      </c>
      <c r="AV1156" s="12" t="s">
        <v>82</v>
      </c>
      <c r="AW1156" s="12" t="s">
        <v>32</v>
      </c>
      <c r="AX1156" s="12" t="s">
        <v>73</v>
      </c>
      <c r="AY1156" s="224" t="s">
        <v>173</v>
      </c>
    </row>
    <row r="1157" spans="2:51" s="12" customFormat="1" ht="11.25">
      <c r="B1157" s="214"/>
      <c r="C1157" s="215"/>
      <c r="D1157" s="205" t="s">
        <v>182</v>
      </c>
      <c r="E1157" s="216" t="s">
        <v>1</v>
      </c>
      <c r="F1157" s="217" t="s">
        <v>1851</v>
      </c>
      <c r="G1157" s="215"/>
      <c r="H1157" s="218">
        <v>19.725</v>
      </c>
      <c r="I1157" s="219"/>
      <c r="J1157" s="215"/>
      <c r="K1157" s="215"/>
      <c r="L1157" s="220"/>
      <c r="M1157" s="221"/>
      <c r="N1157" s="222"/>
      <c r="O1157" s="222"/>
      <c r="P1157" s="222"/>
      <c r="Q1157" s="222"/>
      <c r="R1157" s="222"/>
      <c r="S1157" s="222"/>
      <c r="T1157" s="223"/>
      <c r="AT1157" s="224" t="s">
        <v>182</v>
      </c>
      <c r="AU1157" s="224" t="s">
        <v>82</v>
      </c>
      <c r="AV1157" s="12" t="s">
        <v>82</v>
      </c>
      <c r="AW1157" s="12" t="s">
        <v>32</v>
      </c>
      <c r="AX1157" s="12" t="s">
        <v>73</v>
      </c>
      <c r="AY1157" s="224" t="s">
        <v>173</v>
      </c>
    </row>
    <row r="1158" spans="2:51" s="12" customFormat="1" ht="11.25">
      <c r="B1158" s="214"/>
      <c r="C1158" s="215"/>
      <c r="D1158" s="205" t="s">
        <v>182</v>
      </c>
      <c r="E1158" s="216" t="s">
        <v>1</v>
      </c>
      <c r="F1158" s="217" t="s">
        <v>1852</v>
      </c>
      <c r="G1158" s="215"/>
      <c r="H1158" s="218">
        <v>30.965</v>
      </c>
      <c r="I1158" s="219"/>
      <c r="J1158" s="215"/>
      <c r="K1158" s="215"/>
      <c r="L1158" s="220"/>
      <c r="M1158" s="221"/>
      <c r="N1158" s="222"/>
      <c r="O1158" s="222"/>
      <c r="P1158" s="222"/>
      <c r="Q1158" s="222"/>
      <c r="R1158" s="222"/>
      <c r="S1158" s="222"/>
      <c r="T1158" s="223"/>
      <c r="AT1158" s="224" t="s">
        <v>182</v>
      </c>
      <c r="AU1158" s="224" t="s">
        <v>82</v>
      </c>
      <c r="AV1158" s="12" t="s">
        <v>82</v>
      </c>
      <c r="AW1158" s="12" t="s">
        <v>32</v>
      </c>
      <c r="AX1158" s="12" t="s">
        <v>73</v>
      </c>
      <c r="AY1158" s="224" t="s">
        <v>173</v>
      </c>
    </row>
    <row r="1159" spans="2:51" s="12" customFormat="1" ht="11.25">
      <c r="B1159" s="214"/>
      <c r="C1159" s="215"/>
      <c r="D1159" s="205" t="s">
        <v>182</v>
      </c>
      <c r="E1159" s="216" t="s">
        <v>1</v>
      </c>
      <c r="F1159" s="217" t="s">
        <v>1853</v>
      </c>
      <c r="G1159" s="215"/>
      <c r="H1159" s="218">
        <v>7.5</v>
      </c>
      <c r="I1159" s="219"/>
      <c r="J1159" s="215"/>
      <c r="K1159" s="215"/>
      <c r="L1159" s="220"/>
      <c r="M1159" s="221"/>
      <c r="N1159" s="222"/>
      <c r="O1159" s="222"/>
      <c r="P1159" s="222"/>
      <c r="Q1159" s="222"/>
      <c r="R1159" s="222"/>
      <c r="S1159" s="222"/>
      <c r="T1159" s="223"/>
      <c r="AT1159" s="224" t="s">
        <v>182</v>
      </c>
      <c r="AU1159" s="224" t="s">
        <v>82</v>
      </c>
      <c r="AV1159" s="12" t="s">
        <v>82</v>
      </c>
      <c r="AW1159" s="12" t="s">
        <v>32</v>
      </c>
      <c r="AX1159" s="12" t="s">
        <v>73</v>
      </c>
      <c r="AY1159" s="224" t="s">
        <v>173</v>
      </c>
    </row>
    <row r="1160" spans="2:51" s="11" customFormat="1" ht="11.25">
      <c r="B1160" s="203"/>
      <c r="C1160" s="204"/>
      <c r="D1160" s="205" t="s">
        <v>182</v>
      </c>
      <c r="E1160" s="206" t="s">
        <v>1</v>
      </c>
      <c r="F1160" s="207" t="s">
        <v>1854</v>
      </c>
      <c r="G1160" s="204"/>
      <c r="H1160" s="206" t="s">
        <v>1</v>
      </c>
      <c r="I1160" s="208"/>
      <c r="J1160" s="204"/>
      <c r="K1160" s="204"/>
      <c r="L1160" s="209"/>
      <c r="M1160" s="210"/>
      <c r="N1160" s="211"/>
      <c r="O1160" s="211"/>
      <c r="P1160" s="211"/>
      <c r="Q1160" s="211"/>
      <c r="R1160" s="211"/>
      <c r="S1160" s="211"/>
      <c r="T1160" s="212"/>
      <c r="AT1160" s="213" t="s">
        <v>182</v>
      </c>
      <c r="AU1160" s="213" t="s">
        <v>82</v>
      </c>
      <c r="AV1160" s="11" t="s">
        <v>33</v>
      </c>
      <c r="AW1160" s="11" t="s">
        <v>32</v>
      </c>
      <c r="AX1160" s="11" t="s">
        <v>73</v>
      </c>
      <c r="AY1160" s="213" t="s">
        <v>173</v>
      </c>
    </row>
    <row r="1161" spans="2:51" s="12" customFormat="1" ht="11.25">
      <c r="B1161" s="214"/>
      <c r="C1161" s="215"/>
      <c r="D1161" s="205" t="s">
        <v>182</v>
      </c>
      <c r="E1161" s="216" t="s">
        <v>1</v>
      </c>
      <c r="F1161" s="217" t="s">
        <v>1855</v>
      </c>
      <c r="G1161" s="215"/>
      <c r="H1161" s="218">
        <v>20</v>
      </c>
      <c r="I1161" s="219"/>
      <c r="J1161" s="215"/>
      <c r="K1161" s="215"/>
      <c r="L1161" s="220"/>
      <c r="M1161" s="221"/>
      <c r="N1161" s="222"/>
      <c r="O1161" s="222"/>
      <c r="P1161" s="222"/>
      <c r="Q1161" s="222"/>
      <c r="R1161" s="222"/>
      <c r="S1161" s="222"/>
      <c r="T1161" s="223"/>
      <c r="AT1161" s="224" t="s">
        <v>182</v>
      </c>
      <c r="AU1161" s="224" t="s">
        <v>82</v>
      </c>
      <c r="AV1161" s="12" t="s">
        <v>82</v>
      </c>
      <c r="AW1161" s="12" t="s">
        <v>32</v>
      </c>
      <c r="AX1161" s="12" t="s">
        <v>73</v>
      </c>
      <c r="AY1161" s="224" t="s">
        <v>173</v>
      </c>
    </row>
    <row r="1162" spans="2:51" s="13" customFormat="1" ht="11.25">
      <c r="B1162" s="225"/>
      <c r="C1162" s="226"/>
      <c r="D1162" s="205" t="s">
        <v>182</v>
      </c>
      <c r="E1162" s="227" t="s">
        <v>1</v>
      </c>
      <c r="F1162" s="228" t="s">
        <v>187</v>
      </c>
      <c r="G1162" s="226"/>
      <c r="H1162" s="229">
        <v>133.118</v>
      </c>
      <c r="I1162" s="230"/>
      <c r="J1162" s="226"/>
      <c r="K1162" s="226"/>
      <c r="L1162" s="231"/>
      <c r="M1162" s="232"/>
      <c r="N1162" s="233"/>
      <c r="O1162" s="233"/>
      <c r="P1162" s="233"/>
      <c r="Q1162" s="233"/>
      <c r="R1162" s="233"/>
      <c r="S1162" s="233"/>
      <c r="T1162" s="234"/>
      <c r="AT1162" s="235" t="s">
        <v>182</v>
      </c>
      <c r="AU1162" s="235" t="s">
        <v>82</v>
      </c>
      <c r="AV1162" s="13" t="s">
        <v>180</v>
      </c>
      <c r="AW1162" s="13" t="s">
        <v>32</v>
      </c>
      <c r="AX1162" s="13" t="s">
        <v>33</v>
      </c>
      <c r="AY1162" s="235" t="s">
        <v>173</v>
      </c>
    </row>
    <row r="1163" spans="2:65" s="1" customFormat="1" ht="16.5" customHeight="1">
      <c r="B1163" s="34"/>
      <c r="C1163" s="192" t="s">
        <v>1856</v>
      </c>
      <c r="D1163" s="192" t="s">
        <v>175</v>
      </c>
      <c r="E1163" s="193" t="s">
        <v>1857</v>
      </c>
      <c r="F1163" s="194" t="s">
        <v>1858</v>
      </c>
      <c r="G1163" s="195" t="s">
        <v>239</v>
      </c>
      <c r="H1163" s="196">
        <v>20</v>
      </c>
      <c r="I1163" s="197"/>
      <c r="J1163" s="198">
        <f>ROUND(I1163*H1163,2)</f>
        <v>0</v>
      </c>
      <c r="K1163" s="194" t="s">
        <v>347</v>
      </c>
      <c r="L1163" s="36"/>
      <c r="M1163" s="199" t="s">
        <v>1</v>
      </c>
      <c r="N1163" s="200" t="s">
        <v>44</v>
      </c>
      <c r="O1163" s="60"/>
      <c r="P1163" s="201">
        <f>O1163*H1163</f>
        <v>0</v>
      </c>
      <c r="Q1163" s="201">
        <v>0</v>
      </c>
      <c r="R1163" s="201">
        <f>Q1163*H1163</f>
        <v>0</v>
      </c>
      <c r="S1163" s="201">
        <v>0</v>
      </c>
      <c r="T1163" s="202">
        <f>S1163*H1163</f>
        <v>0</v>
      </c>
      <c r="AR1163" s="16" t="s">
        <v>263</v>
      </c>
      <c r="AT1163" s="16" t="s">
        <v>175</v>
      </c>
      <c r="AU1163" s="16" t="s">
        <v>82</v>
      </c>
      <c r="AY1163" s="16" t="s">
        <v>173</v>
      </c>
      <c r="BE1163" s="99">
        <f>IF(N1163="základní",J1163,0)</f>
        <v>0</v>
      </c>
      <c r="BF1163" s="99">
        <f>IF(N1163="snížená",J1163,0)</f>
        <v>0</v>
      </c>
      <c r="BG1163" s="99">
        <f>IF(N1163="zákl. přenesená",J1163,0)</f>
        <v>0</v>
      </c>
      <c r="BH1163" s="99">
        <f>IF(N1163="sníž. přenesená",J1163,0)</f>
        <v>0</v>
      </c>
      <c r="BI1163" s="99">
        <f>IF(N1163="nulová",J1163,0)</f>
        <v>0</v>
      </c>
      <c r="BJ1163" s="16" t="s">
        <v>33</v>
      </c>
      <c r="BK1163" s="99">
        <f>ROUND(I1163*H1163,2)</f>
        <v>0</v>
      </c>
      <c r="BL1163" s="16" t="s">
        <v>263</v>
      </c>
      <c r="BM1163" s="16" t="s">
        <v>1859</v>
      </c>
    </row>
    <row r="1164" spans="2:65" s="1" customFormat="1" ht="16.5" customHeight="1">
      <c r="B1164" s="34"/>
      <c r="C1164" s="192" t="s">
        <v>1860</v>
      </c>
      <c r="D1164" s="192" t="s">
        <v>175</v>
      </c>
      <c r="E1164" s="193" t="s">
        <v>1861</v>
      </c>
      <c r="F1164" s="194" t="s">
        <v>1862</v>
      </c>
      <c r="G1164" s="195" t="s">
        <v>239</v>
      </c>
      <c r="H1164" s="196">
        <v>20</v>
      </c>
      <c r="I1164" s="197"/>
      <c r="J1164" s="198">
        <f>ROUND(I1164*H1164,2)</f>
        <v>0</v>
      </c>
      <c r="K1164" s="194" t="s">
        <v>347</v>
      </c>
      <c r="L1164" s="36"/>
      <c r="M1164" s="199" t="s">
        <v>1</v>
      </c>
      <c r="N1164" s="200" t="s">
        <v>44</v>
      </c>
      <c r="O1164" s="60"/>
      <c r="P1164" s="201">
        <f>O1164*H1164</f>
        <v>0</v>
      </c>
      <c r="Q1164" s="201">
        <v>3E-05</v>
      </c>
      <c r="R1164" s="201">
        <f>Q1164*H1164</f>
        <v>0.0006000000000000001</v>
      </c>
      <c r="S1164" s="201">
        <v>0</v>
      </c>
      <c r="T1164" s="202">
        <f>S1164*H1164</f>
        <v>0</v>
      </c>
      <c r="AR1164" s="16" t="s">
        <v>263</v>
      </c>
      <c r="AT1164" s="16" t="s">
        <v>175</v>
      </c>
      <c r="AU1164" s="16" t="s">
        <v>82</v>
      </c>
      <c r="AY1164" s="16" t="s">
        <v>173</v>
      </c>
      <c r="BE1164" s="99">
        <f>IF(N1164="základní",J1164,0)</f>
        <v>0</v>
      </c>
      <c r="BF1164" s="99">
        <f>IF(N1164="snížená",J1164,0)</f>
        <v>0</v>
      </c>
      <c r="BG1164" s="99">
        <f>IF(N1164="zákl. přenesená",J1164,0)</f>
        <v>0</v>
      </c>
      <c r="BH1164" s="99">
        <f>IF(N1164="sníž. přenesená",J1164,0)</f>
        <v>0</v>
      </c>
      <c r="BI1164" s="99">
        <f>IF(N1164="nulová",J1164,0)</f>
        <v>0</v>
      </c>
      <c r="BJ1164" s="16" t="s">
        <v>33</v>
      </c>
      <c r="BK1164" s="99">
        <f>ROUND(I1164*H1164,2)</f>
        <v>0</v>
      </c>
      <c r="BL1164" s="16" t="s">
        <v>263</v>
      </c>
      <c r="BM1164" s="16" t="s">
        <v>1863</v>
      </c>
    </row>
    <row r="1165" spans="2:65" s="1" customFormat="1" ht="16.5" customHeight="1">
      <c r="B1165" s="34"/>
      <c r="C1165" s="192" t="s">
        <v>1864</v>
      </c>
      <c r="D1165" s="192" t="s">
        <v>175</v>
      </c>
      <c r="E1165" s="193" t="s">
        <v>1865</v>
      </c>
      <c r="F1165" s="194" t="s">
        <v>1866</v>
      </c>
      <c r="G1165" s="195" t="s">
        <v>239</v>
      </c>
      <c r="H1165" s="196">
        <v>914.761</v>
      </c>
      <c r="I1165" s="197"/>
      <c r="J1165" s="198">
        <f>ROUND(I1165*H1165,2)</f>
        <v>0</v>
      </c>
      <c r="K1165" s="194" t="s">
        <v>347</v>
      </c>
      <c r="L1165" s="36"/>
      <c r="M1165" s="199" t="s">
        <v>1</v>
      </c>
      <c r="N1165" s="200" t="s">
        <v>44</v>
      </c>
      <c r="O1165" s="60"/>
      <c r="P1165" s="201">
        <f>O1165*H1165</f>
        <v>0</v>
      </c>
      <c r="Q1165" s="201">
        <v>0.00029</v>
      </c>
      <c r="R1165" s="201">
        <f>Q1165*H1165</f>
        <v>0.26528069</v>
      </c>
      <c r="S1165" s="201">
        <v>0</v>
      </c>
      <c r="T1165" s="202">
        <f>S1165*H1165</f>
        <v>0</v>
      </c>
      <c r="AR1165" s="16" t="s">
        <v>263</v>
      </c>
      <c r="AT1165" s="16" t="s">
        <v>175</v>
      </c>
      <c r="AU1165" s="16" t="s">
        <v>82</v>
      </c>
      <c r="AY1165" s="16" t="s">
        <v>173</v>
      </c>
      <c r="BE1165" s="99">
        <f>IF(N1165="základní",J1165,0)</f>
        <v>0</v>
      </c>
      <c r="BF1165" s="99">
        <f>IF(N1165="snížená",J1165,0)</f>
        <v>0</v>
      </c>
      <c r="BG1165" s="99">
        <f>IF(N1165="zákl. přenesená",J1165,0)</f>
        <v>0</v>
      </c>
      <c r="BH1165" s="99">
        <f>IF(N1165="sníž. přenesená",J1165,0)</f>
        <v>0</v>
      </c>
      <c r="BI1165" s="99">
        <f>IF(N1165="nulová",J1165,0)</f>
        <v>0</v>
      </c>
      <c r="BJ1165" s="16" t="s">
        <v>33</v>
      </c>
      <c r="BK1165" s="99">
        <f>ROUND(I1165*H1165,2)</f>
        <v>0</v>
      </c>
      <c r="BL1165" s="16" t="s">
        <v>263</v>
      </c>
      <c r="BM1165" s="16" t="s">
        <v>1867</v>
      </c>
    </row>
    <row r="1166" spans="2:51" s="11" customFormat="1" ht="11.25">
      <c r="B1166" s="203"/>
      <c r="C1166" s="204"/>
      <c r="D1166" s="205" t="s">
        <v>182</v>
      </c>
      <c r="E1166" s="206" t="s">
        <v>1</v>
      </c>
      <c r="F1166" s="207" t="s">
        <v>369</v>
      </c>
      <c r="G1166" s="204"/>
      <c r="H1166" s="206" t="s">
        <v>1</v>
      </c>
      <c r="I1166" s="208"/>
      <c r="J1166" s="204"/>
      <c r="K1166" s="204"/>
      <c r="L1166" s="209"/>
      <c r="M1166" s="210"/>
      <c r="N1166" s="211"/>
      <c r="O1166" s="211"/>
      <c r="P1166" s="211"/>
      <c r="Q1166" s="211"/>
      <c r="R1166" s="211"/>
      <c r="S1166" s="211"/>
      <c r="T1166" s="212"/>
      <c r="AT1166" s="213" t="s">
        <v>182</v>
      </c>
      <c r="AU1166" s="213" t="s">
        <v>82</v>
      </c>
      <c r="AV1166" s="11" t="s">
        <v>33</v>
      </c>
      <c r="AW1166" s="11" t="s">
        <v>32</v>
      </c>
      <c r="AX1166" s="11" t="s">
        <v>73</v>
      </c>
      <c r="AY1166" s="213" t="s">
        <v>173</v>
      </c>
    </row>
    <row r="1167" spans="2:51" s="11" customFormat="1" ht="11.25">
      <c r="B1167" s="203"/>
      <c r="C1167" s="204"/>
      <c r="D1167" s="205" t="s">
        <v>182</v>
      </c>
      <c r="E1167" s="206" t="s">
        <v>1</v>
      </c>
      <c r="F1167" s="207" t="s">
        <v>1868</v>
      </c>
      <c r="G1167" s="204"/>
      <c r="H1167" s="206" t="s">
        <v>1</v>
      </c>
      <c r="I1167" s="208"/>
      <c r="J1167" s="204"/>
      <c r="K1167" s="204"/>
      <c r="L1167" s="209"/>
      <c r="M1167" s="210"/>
      <c r="N1167" s="211"/>
      <c r="O1167" s="211"/>
      <c r="P1167" s="211"/>
      <c r="Q1167" s="211"/>
      <c r="R1167" s="211"/>
      <c r="S1167" s="211"/>
      <c r="T1167" s="212"/>
      <c r="AT1167" s="213" t="s">
        <v>182</v>
      </c>
      <c r="AU1167" s="213" t="s">
        <v>82</v>
      </c>
      <c r="AV1167" s="11" t="s">
        <v>33</v>
      </c>
      <c r="AW1167" s="11" t="s">
        <v>32</v>
      </c>
      <c r="AX1167" s="11" t="s">
        <v>73</v>
      </c>
      <c r="AY1167" s="213" t="s">
        <v>173</v>
      </c>
    </row>
    <row r="1168" spans="2:51" s="12" customFormat="1" ht="11.25">
      <c r="B1168" s="214"/>
      <c r="C1168" s="215"/>
      <c r="D1168" s="205" t="s">
        <v>182</v>
      </c>
      <c r="E1168" s="216" t="s">
        <v>1</v>
      </c>
      <c r="F1168" s="217" t="s">
        <v>1869</v>
      </c>
      <c r="G1168" s="215"/>
      <c r="H1168" s="218">
        <v>104.04</v>
      </c>
      <c r="I1168" s="219"/>
      <c r="J1168" s="215"/>
      <c r="K1168" s="215"/>
      <c r="L1168" s="220"/>
      <c r="M1168" s="221"/>
      <c r="N1168" s="222"/>
      <c r="O1168" s="222"/>
      <c r="P1168" s="222"/>
      <c r="Q1168" s="222"/>
      <c r="R1168" s="222"/>
      <c r="S1168" s="222"/>
      <c r="T1168" s="223"/>
      <c r="AT1168" s="224" t="s">
        <v>182</v>
      </c>
      <c r="AU1168" s="224" t="s">
        <v>82</v>
      </c>
      <c r="AV1168" s="12" t="s">
        <v>82</v>
      </c>
      <c r="AW1168" s="12" t="s">
        <v>32</v>
      </c>
      <c r="AX1168" s="12" t="s">
        <v>73</v>
      </c>
      <c r="AY1168" s="224" t="s">
        <v>173</v>
      </c>
    </row>
    <row r="1169" spans="2:51" s="12" customFormat="1" ht="11.25">
      <c r="B1169" s="214"/>
      <c r="C1169" s="215"/>
      <c r="D1169" s="205" t="s">
        <v>182</v>
      </c>
      <c r="E1169" s="216" t="s">
        <v>1</v>
      </c>
      <c r="F1169" s="217" t="s">
        <v>1870</v>
      </c>
      <c r="G1169" s="215"/>
      <c r="H1169" s="218">
        <v>121.924</v>
      </c>
      <c r="I1169" s="219"/>
      <c r="J1169" s="215"/>
      <c r="K1169" s="215"/>
      <c r="L1169" s="220"/>
      <c r="M1169" s="221"/>
      <c r="N1169" s="222"/>
      <c r="O1169" s="222"/>
      <c r="P1169" s="222"/>
      <c r="Q1169" s="222"/>
      <c r="R1169" s="222"/>
      <c r="S1169" s="222"/>
      <c r="T1169" s="223"/>
      <c r="AT1169" s="224" t="s">
        <v>182</v>
      </c>
      <c r="AU1169" s="224" t="s">
        <v>82</v>
      </c>
      <c r="AV1169" s="12" t="s">
        <v>82</v>
      </c>
      <c r="AW1169" s="12" t="s">
        <v>32</v>
      </c>
      <c r="AX1169" s="12" t="s">
        <v>73</v>
      </c>
      <c r="AY1169" s="224" t="s">
        <v>173</v>
      </c>
    </row>
    <row r="1170" spans="2:51" s="12" customFormat="1" ht="11.25">
      <c r="B1170" s="214"/>
      <c r="C1170" s="215"/>
      <c r="D1170" s="205" t="s">
        <v>182</v>
      </c>
      <c r="E1170" s="216" t="s">
        <v>1</v>
      </c>
      <c r="F1170" s="217" t="s">
        <v>1871</v>
      </c>
      <c r="G1170" s="215"/>
      <c r="H1170" s="218">
        <v>36.023</v>
      </c>
      <c r="I1170" s="219"/>
      <c r="J1170" s="215"/>
      <c r="K1170" s="215"/>
      <c r="L1170" s="220"/>
      <c r="M1170" s="221"/>
      <c r="N1170" s="222"/>
      <c r="O1170" s="222"/>
      <c r="P1170" s="222"/>
      <c r="Q1170" s="222"/>
      <c r="R1170" s="222"/>
      <c r="S1170" s="222"/>
      <c r="T1170" s="223"/>
      <c r="AT1170" s="224" t="s">
        <v>182</v>
      </c>
      <c r="AU1170" s="224" t="s">
        <v>82</v>
      </c>
      <c r="AV1170" s="12" t="s">
        <v>82</v>
      </c>
      <c r="AW1170" s="12" t="s">
        <v>32</v>
      </c>
      <c r="AX1170" s="12" t="s">
        <v>73</v>
      </c>
      <c r="AY1170" s="224" t="s">
        <v>173</v>
      </c>
    </row>
    <row r="1171" spans="2:51" s="12" customFormat="1" ht="11.25">
      <c r="B1171" s="214"/>
      <c r="C1171" s="215"/>
      <c r="D1171" s="205" t="s">
        <v>182</v>
      </c>
      <c r="E1171" s="216" t="s">
        <v>1</v>
      </c>
      <c r="F1171" s="217" t="s">
        <v>1872</v>
      </c>
      <c r="G1171" s="215"/>
      <c r="H1171" s="218">
        <v>37.164</v>
      </c>
      <c r="I1171" s="219"/>
      <c r="J1171" s="215"/>
      <c r="K1171" s="215"/>
      <c r="L1171" s="220"/>
      <c r="M1171" s="221"/>
      <c r="N1171" s="222"/>
      <c r="O1171" s="222"/>
      <c r="P1171" s="222"/>
      <c r="Q1171" s="222"/>
      <c r="R1171" s="222"/>
      <c r="S1171" s="222"/>
      <c r="T1171" s="223"/>
      <c r="AT1171" s="224" t="s">
        <v>182</v>
      </c>
      <c r="AU1171" s="224" t="s">
        <v>82</v>
      </c>
      <c r="AV1171" s="12" t="s">
        <v>82</v>
      </c>
      <c r="AW1171" s="12" t="s">
        <v>32</v>
      </c>
      <c r="AX1171" s="12" t="s">
        <v>73</v>
      </c>
      <c r="AY1171" s="224" t="s">
        <v>173</v>
      </c>
    </row>
    <row r="1172" spans="2:51" s="11" customFormat="1" ht="11.25">
      <c r="B1172" s="203"/>
      <c r="C1172" s="204"/>
      <c r="D1172" s="205" t="s">
        <v>182</v>
      </c>
      <c r="E1172" s="206" t="s">
        <v>1</v>
      </c>
      <c r="F1172" s="207" t="s">
        <v>1873</v>
      </c>
      <c r="G1172" s="204"/>
      <c r="H1172" s="206" t="s">
        <v>1</v>
      </c>
      <c r="I1172" s="208"/>
      <c r="J1172" s="204"/>
      <c r="K1172" s="204"/>
      <c r="L1172" s="209"/>
      <c r="M1172" s="210"/>
      <c r="N1172" s="211"/>
      <c r="O1172" s="211"/>
      <c r="P1172" s="211"/>
      <c r="Q1172" s="211"/>
      <c r="R1172" s="211"/>
      <c r="S1172" s="211"/>
      <c r="T1172" s="212"/>
      <c r="AT1172" s="213" t="s">
        <v>182</v>
      </c>
      <c r="AU1172" s="213" t="s">
        <v>82</v>
      </c>
      <c r="AV1172" s="11" t="s">
        <v>33</v>
      </c>
      <c r="AW1172" s="11" t="s">
        <v>32</v>
      </c>
      <c r="AX1172" s="11" t="s">
        <v>73</v>
      </c>
      <c r="AY1172" s="213" t="s">
        <v>173</v>
      </c>
    </row>
    <row r="1173" spans="2:51" s="12" customFormat="1" ht="11.25">
      <c r="B1173" s="214"/>
      <c r="C1173" s="215"/>
      <c r="D1173" s="205" t="s">
        <v>182</v>
      </c>
      <c r="E1173" s="216" t="s">
        <v>1</v>
      </c>
      <c r="F1173" s="217" t="s">
        <v>913</v>
      </c>
      <c r="G1173" s="215"/>
      <c r="H1173" s="218">
        <v>9.6</v>
      </c>
      <c r="I1173" s="219"/>
      <c r="J1173" s="215"/>
      <c r="K1173" s="215"/>
      <c r="L1173" s="220"/>
      <c r="M1173" s="221"/>
      <c r="N1173" s="222"/>
      <c r="O1173" s="222"/>
      <c r="P1173" s="222"/>
      <c r="Q1173" s="222"/>
      <c r="R1173" s="222"/>
      <c r="S1173" s="222"/>
      <c r="T1173" s="223"/>
      <c r="AT1173" s="224" t="s">
        <v>182</v>
      </c>
      <c r="AU1173" s="224" t="s">
        <v>82</v>
      </c>
      <c r="AV1173" s="12" t="s">
        <v>82</v>
      </c>
      <c r="AW1173" s="12" t="s">
        <v>32</v>
      </c>
      <c r="AX1173" s="12" t="s">
        <v>73</v>
      </c>
      <c r="AY1173" s="224" t="s">
        <v>173</v>
      </c>
    </row>
    <row r="1174" spans="2:51" s="11" customFormat="1" ht="11.25">
      <c r="B1174" s="203"/>
      <c r="C1174" s="204"/>
      <c r="D1174" s="205" t="s">
        <v>182</v>
      </c>
      <c r="E1174" s="206" t="s">
        <v>1</v>
      </c>
      <c r="F1174" s="207" t="s">
        <v>414</v>
      </c>
      <c r="G1174" s="204"/>
      <c r="H1174" s="206" t="s">
        <v>1</v>
      </c>
      <c r="I1174" s="208"/>
      <c r="J1174" s="204"/>
      <c r="K1174" s="204"/>
      <c r="L1174" s="209"/>
      <c r="M1174" s="210"/>
      <c r="N1174" s="211"/>
      <c r="O1174" s="211"/>
      <c r="P1174" s="211"/>
      <c r="Q1174" s="211"/>
      <c r="R1174" s="211"/>
      <c r="S1174" s="211"/>
      <c r="T1174" s="212"/>
      <c r="AT1174" s="213" t="s">
        <v>182</v>
      </c>
      <c r="AU1174" s="213" t="s">
        <v>82</v>
      </c>
      <c r="AV1174" s="11" t="s">
        <v>33</v>
      </c>
      <c r="AW1174" s="11" t="s">
        <v>32</v>
      </c>
      <c r="AX1174" s="11" t="s">
        <v>73</v>
      </c>
      <c r="AY1174" s="213" t="s">
        <v>173</v>
      </c>
    </row>
    <row r="1175" spans="2:51" s="11" customFormat="1" ht="11.25">
      <c r="B1175" s="203"/>
      <c r="C1175" s="204"/>
      <c r="D1175" s="205" t="s">
        <v>182</v>
      </c>
      <c r="E1175" s="206" t="s">
        <v>1</v>
      </c>
      <c r="F1175" s="207" t="s">
        <v>575</v>
      </c>
      <c r="G1175" s="204"/>
      <c r="H1175" s="206" t="s">
        <v>1</v>
      </c>
      <c r="I1175" s="208"/>
      <c r="J1175" s="204"/>
      <c r="K1175" s="204"/>
      <c r="L1175" s="209"/>
      <c r="M1175" s="210"/>
      <c r="N1175" s="211"/>
      <c r="O1175" s="211"/>
      <c r="P1175" s="211"/>
      <c r="Q1175" s="211"/>
      <c r="R1175" s="211"/>
      <c r="S1175" s="211"/>
      <c r="T1175" s="212"/>
      <c r="AT1175" s="213" t="s">
        <v>182</v>
      </c>
      <c r="AU1175" s="213" t="s">
        <v>82</v>
      </c>
      <c r="AV1175" s="11" t="s">
        <v>33</v>
      </c>
      <c r="AW1175" s="11" t="s">
        <v>32</v>
      </c>
      <c r="AX1175" s="11" t="s">
        <v>73</v>
      </c>
      <c r="AY1175" s="213" t="s">
        <v>173</v>
      </c>
    </row>
    <row r="1176" spans="2:51" s="11" customFormat="1" ht="11.25">
      <c r="B1176" s="203"/>
      <c r="C1176" s="204"/>
      <c r="D1176" s="205" t="s">
        <v>182</v>
      </c>
      <c r="E1176" s="206" t="s">
        <v>1</v>
      </c>
      <c r="F1176" s="207" t="s">
        <v>1874</v>
      </c>
      <c r="G1176" s="204"/>
      <c r="H1176" s="206" t="s">
        <v>1</v>
      </c>
      <c r="I1176" s="208"/>
      <c r="J1176" s="204"/>
      <c r="K1176" s="204"/>
      <c r="L1176" s="209"/>
      <c r="M1176" s="210"/>
      <c r="N1176" s="211"/>
      <c r="O1176" s="211"/>
      <c r="P1176" s="211"/>
      <c r="Q1176" s="211"/>
      <c r="R1176" s="211"/>
      <c r="S1176" s="211"/>
      <c r="T1176" s="212"/>
      <c r="AT1176" s="213" t="s">
        <v>182</v>
      </c>
      <c r="AU1176" s="213" t="s">
        <v>82</v>
      </c>
      <c r="AV1176" s="11" t="s">
        <v>33</v>
      </c>
      <c r="AW1176" s="11" t="s">
        <v>32</v>
      </c>
      <c r="AX1176" s="11" t="s">
        <v>73</v>
      </c>
      <c r="AY1176" s="213" t="s">
        <v>173</v>
      </c>
    </row>
    <row r="1177" spans="2:51" s="12" customFormat="1" ht="11.25">
      <c r="B1177" s="214"/>
      <c r="C1177" s="215"/>
      <c r="D1177" s="205" t="s">
        <v>182</v>
      </c>
      <c r="E1177" s="216" t="s">
        <v>1</v>
      </c>
      <c r="F1177" s="217" t="s">
        <v>1875</v>
      </c>
      <c r="G1177" s="215"/>
      <c r="H1177" s="218">
        <v>110.188</v>
      </c>
      <c r="I1177" s="219"/>
      <c r="J1177" s="215"/>
      <c r="K1177" s="215"/>
      <c r="L1177" s="220"/>
      <c r="M1177" s="221"/>
      <c r="N1177" s="222"/>
      <c r="O1177" s="222"/>
      <c r="P1177" s="222"/>
      <c r="Q1177" s="222"/>
      <c r="R1177" s="222"/>
      <c r="S1177" s="222"/>
      <c r="T1177" s="223"/>
      <c r="AT1177" s="224" t="s">
        <v>182</v>
      </c>
      <c r="AU1177" s="224" t="s">
        <v>82</v>
      </c>
      <c r="AV1177" s="12" t="s">
        <v>82</v>
      </c>
      <c r="AW1177" s="12" t="s">
        <v>32</v>
      </c>
      <c r="AX1177" s="12" t="s">
        <v>73</v>
      </c>
      <c r="AY1177" s="224" t="s">
        <v>173</v>
      </c>
    </row>
    <row r="1178" spans="2:51" s="12" customFormat="1" ht="11.25">
      <c r="B1178" s="214"/>
      <c r="C1178" s="215"/>
      <c r="D1178" s="205" t="s">
        <v>182</v>
      </c>
      <c r="E1178" s="216" t="s">
        <v>1</v>
      </c>
      <c r="F1178" s="217" t="s">
        <v>1876</v>
      </c>
      <c r="G1178" s="215"/>
      <c r="H1178" s="218">
        <v>107.906</v>
      </c>
      <c r="I1178" s="219"/>
      <c r="J1178" s="215"/>
      <c r="K1178" s="215"/>
      <c r="L1178" s="220"/>
      <c r="M1178" s="221"/>
      <c r="N1178" s="222"/>
      <c r="O1178" s="222"/>
      <c r="P1178" s="222"/>
      <c r="Q1178" s="222"/>
      <c r="R1178" s="222"/>
      <c r="S1178" s="222"/>
      <c r="T1178" s="223"/>
      <c r="AT1178" s="224" t="s">
        <v>182</v>
      </c>
      <c r="AU1178" s="224" t="s">
        <v>82</v>
      </c>
      <c r="AV1178" s="12" t="s">
        <v>82</v>
      </c>
      <c r="AW1178" s="12" t="s">
        <v>32</v>
      </c>
      <c r="AX1178" s="12" t="s">
        <v>73</v>
      </c>
      <c r="AY1178" s="224" t="s">
        <v>173</v>
      </c>
    </row>
    <row r="1179" spans="2:51" s="12" customFormat="1" ht="11.25">
      <c r="B1179" s="214"/>
      <c r="C1179" s="215"/>
      <c r="D1179" s="205" t="s">
        <v>182</v>
      </c>
      <c r="E1179" s="216" t="s">
        <v>1</v>
      </c>
      <c r="F1179" s="217" t="s">
        <v>1877</v>
      </c>
      <c r="G1179" s="215"/>
      <c r="H1179" s="218">
        <v>86.064</v>
      </c>
      <c r="I1179" s="219"/>
      <c r="J1179" s="215"/>
      <c r="K1179" s="215"/>
      <c r="L1179" s="220"/>
      <c r="M1179" s="221"/>
      <c r="N1179" s="222"/>
      <c r="O1179" s="222"/>
      <c r="P1179" s="222"/>
      <c r="Q1179" s="222"/>
      <c r="R1179" s="222"/>
      <c r="S1179" s="222"/>
      <c r="T1179" s="223"/>
      <c r="AT1179" s="224" t="s">
        <v>182</v>
      </c>
      <c r="AU1179" s="224" t="s">
        <v>82</v>
      </c>
      <c r="AV1179" s="12" t="s">
        <v>82</v>
      </c>
      <c r="AW1179" s="12" t="s">
        <v>32</v>
      </c>
      <c r="AX1179" s="12" t="s">
        <v>73</v>
      </c>
      <c r="AY1179" s="224" t="s">
        <v>173</v>
      </c>
    </row>
    <row r="1180" spans="2:51" s="12" customFormat="1" ht="11.25">
      <c r="B1180" s="214"/>
      <c r="C1180" s="215"/>
      <c r="D1180" s="205" t="s">
        <v>182</v>
      </c>
      <c r="E1180" s="216" t="s">
        <v>1</v>
      </c>
      <c r="F1180" s="217" t="s">
        <v>1878</v>
      </c>
      <c r="G1180" s="215"/>
      <c r="H1180" s="218">
        <v>108.558</v>
      </c>
      <c r="I1180" s="219"/>
      <c r="J1180" s="215"/>
      <c r="K1180" s="215"/>
      <c r="L1180" s="220"/>
      <c r="M1180" s="221"/>
      <c r="N1180" s="222"/>
      <c r="O1180" s="222"/>
      <c r="P1180" s="222"/>
      <c r="Q1180" s="222"/>
      <c r="R1180" s="222"/>
      <c r="S1180" s="222"/>
      <c r="T1180" s="223"/>
      <c r="AT1180" s="224" t="s">
        <v>182</v>
      </c>
      <c r="AU1180" s="224" t="s">
        <v>82</v>
      </c>
      <c r="AV1180" s="12" t="s">
        <v>82</v>
      </c>
      <c r="AW1180" s="12" t="s">
        <v>32</v>
      </c>
      <c r="AX1180" s="12" t="s">
        <v>73</v>
      </c>
      <c r="AY1180" s="224" t="s">
        <v>173</v>
      </c>
    </row>
    <row r="1181" spans="2:51" s="12" customFormat="1" ht="11.25">
      <c r="B1181" s="214"/>
      <c r="C1181" s="215"/>
      <c r="D1181" s="205" t="s">
        <v>182</v>
      </c>
      <c r="E1181" s="216" t="s">
        <v>1</v>
      </c>
      <c r="F1181" s="217" t="s">
        <v>1879</v>
      </c>
      <c r="G1181" s="215"/>
      <c r="H1181" s="218">
        <v>65.526</v>
      </c>
      <c r="I1181" s="219"/>
      <c r="J1181" s="215"/>
      <c r="K1181" s="215"/>
      <c r="L1181" s="220"/>
      <c r="M1181" s="221"/>
      <c r="N1181" s="222"/>
      <c r="O1181" s="222"/>
      <c r="P1181" s="222"/>
      <c r="Q1181" s="222"/>
      <c r="R1181" s="222"/>
      <c r="S1181" s="222"/>
      <c r="T1181" s="223"/>
      <c r="AT1181" s="224" t="s">
        <v>182</v>
      </c>
      <c r="AU1181" s="224" t="s">
        <v>82</v>
      </c>
      <c r="AV1181" s="12" t="s">
        <v>82</v>
      </c>
      <c r="AW1181" s="12" t="s">
        <v>32</v>
      </c>
      <c r="AX1181" s="12" t="s">
        <v>73</v>
      </c>
      <c r="AY1181" s="224" t="s">
        <v>173</v>
      </c>
    </row>
    <row r="1182" spans="2:51" s="12" customFormat="1" ht="11.25">
      <c r="B1182" s="214"/>
      <c r="C1182" s="215"/>
      <c r="D1182" s="205" t="s">
        <v>182</v>
      </c>
      <c r="E1182" s="216" t="s">
        <v>1</v>
      </c>
      <c r="F1182" s="217" t="s">
        <v>1880</v>
      </c>
      <c r="G1182" s="215"/>
      <c r="H1182" s="218">
        <v>108.884</v>
      </c>
      <c r="I1182" s="219"/>
      <c r="J1182" s="215"/>
      <c r="K1182" s="215"/>
      <c r="L1182" s="220"/>
      <c r="M1182" s="221"/>
      <c r="N1182" s="222"/>
      <c r="O1182" s="222"/>
      <c r="P1182" s="222"/>
      <c r="Q1182" s="222"/>
      <c r="R1182" s="222"/>
      <c r="S1182" s="222"/>
      <c r="T1182" s="223"/>
      <c r="AT1182" s="224" t="s">
        <v>182</v>
      </c>
      <c r="AU1182" s="224" t="s">
        <v>82</v>
      </c>
      <c r="AV1182" s="12" t="s">
        <v>82</v>
      </c>
      <c r="AW1182" s="12" t="s">
        <v>32</v>
      </c>
      <c r="AX1182" s="12" t="s">
        <v>73</v>
      </c>
      <c r="AY1182" s="224" t="s">
        <v>173</v>
      </c>
    </row>
    <row r="1183" spans="2:51" s="12" customFormat="1" ht="11.25">
      <c r="B1183" s="214"/>
      <c r="C1183" s="215"/>
      <c r="D1183" s="205" t="s">
        <v>182</v>
      </c>
      <c r="E1183" s="216" t="s">
        <v>1</v>
      </c>
      <c r="F1183" s="217" t="s">
        <v>1881</v>
      </c>
      <c r="G1183" s="215"/>
      <c r="H1183" s="218">
        <v>63.244</v>
      </c>
      <c r="I1183" s="219"/>
      <c r="J1183" s="215"/>
      <c r="K1183" s="215"/>
      <c r="L1183" s="220"/>
      <c r="M1183" s="221"/>
      <c r="N1183" s="222"/>
      <c r="O1183" s="222"/>
      <c r="P1183" s="222"/>
      <c r="Q1183" s="222"/>
      <c r="R1183" s="222"/>
      <c r="S1183" s="222"/>
      <c r="T1183" s="223"/>
      <c r="AT1183" s="224" t="s">
        <v>182</v>
      </c>
      <c r="AU1183" s="224" t="s">
        <v>82</v>
      </c>
      <c r="AV1183" s="12" t="s">
        <v>82</v>
      </c>
      <c r="AW1183" s="12" t="s">
        <v>32</v>
      </c>
      <c r="AX1183" s="12" t="s">
        <v>73</v>
      </c>
      <c r="AY1183" s="224" t="s">
        <v>173</v>
      </c>
    </row>
    <row r="1184" spans="2:51" s="11" customFormat="1" ht="11.25">
      <c r="B1184" s="203"/>
      <c r="C1184" s="204"/>
      <c r="D1184" s="205" t="s">
        <v>182</v>
      </c>
      <c r="E1184" s="206" t="s">
        <v>1</v>
      </c>
      <c r="F1184" s="207" t="s">
        <v>578</v>
      </c>
      <c r="G1184" s="204"/>
      <c r="H1184" s="206" t="s">
        <v>1</v>
      </c>
      <c r="I1184" s="208"/>
      <c r="J1184" s="204"/>
      <c r="K1184" s="204"/>
      <c r="L1184" s="209"/>
      <c r="M1184" s="210"/>
      <c r="N1184" s="211"/>
      <c r="O1184" s="211"/>
      <c r="P1184" s="211"/>
      <c r="Q1184" s="211"/>
      <c r="R1184" s="211"/>
      <c r="S1184" s="211"/>
      <c r="T1184" s="212"/>
      <c r="AT1184" s="213" t="s">
        <v>182</v>
      </c>
      <c r="AU1184" s="213" t="s">
        <v>82</v>
      </c>
      <c r="AV1184" s="11" t="s">
        <v>33</v>
      </c>
      <c r="AW1184" s="11" t="s">
        <v>32</v>
      </c>
      <c r="AX1184" s="11" t="s">
        <v>73</v>
      </c>
      <c r="AY1184" s="213" t="s">
        <v>173</v>
      </c>
    </row>
    <row r="1185" spans="2:51" s="12" customFormat="1" ht="11.25">
      <c r="B1185" s="214"/>
      <c r="C1185" s="215"/>
      <c r="D1185" s="205" t="s">
        <v>182</v>
      </c>
      <c r="E1185" s="216" t="s">
        <v>1</v>
      </c>
      <c r="F1185" s="217" t="s">
        <v>1882</v>
      </c>
      <c r="G1185" s="215"/>
      <c r="H1185" s="218">
        <v>-9.45</v>
      </c>
      <c r="I1185" s="219"/>
      <c r="J1185" s="215"/>
      <c r="K1185" s="215"/>
      <c r="L1185" s="220"/>
      <c r="M1185" s="221"/>
      <c r="N1185" s="222"/>
      <c r="O1185" s="222"/>
      <c r="P1185" s="222"/>
      <c r="Q1185" s="222"/>
      <c r="R1185" s="222"/>
      <c r="S1185" s="222"/>
      <c r="T1185" s="223"/>
      <c r="AT1185" s="224" t="s">
        <v>182</v>
      </c>
      <c r="AU1185" s="224" t="s">
        <v>82</v>
      </c>
      <c r="AV1185" s="12" t="s">
        <v>82</v>
      </c>
      <c r="AW1185" s="12" t="s">
        <v>32</v>
      </c>
      <c r="AX1185" s="12" t="s">
        <v>73</v>
      </c>
      <c r="AY1185" s="224" t="s">
        <v>173</v>
      </c>
    </row>
    <row r="1186" spans="2:51" s="12" customFormat="1" ht="11.25">
      <c r="B1186" s="214"/>
      <c r="C1186" s="215"/>
      <c r="D1186" s="205" t="s">
        <v>182</v>
      </c>
      <c r="E1186" s="216" t="s">
        <v>1</v>
      </c>
      <c r="F1186" s="217" t="s">
        <v>1883</v>
      </c>
      <c r="G1186" s="215"/>
      <c r="H1186" s="218">
        <v>-6.75</v>
      </c>
      <c r="I1186" s="219"/>
      <c r="J1186" s="215"/>
      <c r="K1186" s="215"/>
      <c r="L1186" s="220"/>
      <c r="M1186" s="221"/>
      <c r="N1186" s="222"/>
      <c r="O1186" s="222"/>
      <c r="P1186" s="222"/>
      <c r="Q1186" s="222"/>
      <c r="R1186" s="222"/>
      <c r="S1186" s="222"/>
      <c r="T1186" s="223"/>
      <c r="AT1186" s="224" t="s">
        <v>182</v>
      </c>
      <c r="AU1186" s="224" t="s">
        <v>82</v>
      </c>
      <c r="AV1186" s="12" t="s">
        <v>82</v>
      </c>
      <c r="AW1186" s="12" t="s">
        <v>32</v>
      </c>
      <c r="AX1186" s="12" t="s">
        <v>73</v>
      </c>
      <c r="AY1186" s="224" t="s">
        <v>173</v>
      </c>
    </row>
    <row r="1187" spans="2:51" s="11" customFormat="1" ht="11.25">
      <c r="B1187" s="203"/>
      <c r="C1187" s="204"/>
      <c r="D1187" s="205" t="s">
        <v>182</v>
      </c>
      <c r="E1187" s="206" t="s">
        <v>1</v>
      </c>
      <c r="F1187" s="207" t="s">
        <v>545</v>
      </c>
      <c r="G1187" s="204"/>
      <c r="H1187" s="206" t="s">
        <v>1</v>
      </c>
      <c r="I1187" s="208"/>
      <c r="J1187" s="204"/>
      <c r="K1187" s="204"/>
      <c r="L1187" s="209"/>
      <c r="M1187" s="210"/>
      <c r="N1187" s="211"/>
      <c r="O1187" s="211"/>
      <c r="P1187" s="211"/>
      <c r="Q1187" s="211"/>
      <c r="R1187" s="211"/>
      <c r="S1187" s="211"/>
      <c r="T1187" s="212"/>
      <c r="AT1187" s="213" t="s">
        <v>182</v>
      </c>
      <c r="AU1187" s="213" t="s">
        <v>82</v>
      </c>
      <c r="AV1187" s="11" t="s">
        <v>33</v>
      </c>
      <c r="AW1187" s="11" t="s">
        <v>32</v>
      </c>
      <c r="AX1187" s="11" t="s">
        <v>73</v>
      </c>
      <c r="AY1187" s="213" t="s">
        <v>173</v>
      </c>
    </row>
    <row r="1188" spans="2:51" s="12" customFormat="1" ht="11.25">
      <c r="B1188" s="214"/>
      <c r="C1188" s="215"/>
      <c r="D1188" s="205" t="s">
        <v>182</v>
      </c>
      <c r="E1188" s="216" t="s">
        <v>1</v>
      </c>
      <c r="F1188" s="217" t="s">
        <v>1884</v>
      </c>
      <c r="G1188" s="215"/>
      <c r="H1188" s="218">
        <v>-28.16</v>
      </c>
      <c r="I1188" s="219"/>
      <c r="J1188" s="215"/>
      <c r="K1188" s="215"/>
      <c r="L1188" s="220"/>
      <c r="M1188" s="221"/>
      <c r="N1188" s="222"/>
      <c r="O1188" s="222"/>
      <c r="P1188" s="222"/>
      <c r="Q1188" s="222"/>
      <c r="R1188" s="222"/>
      <c r="S1188" s="222"/>
      <c r="T1188" s="223"/>
      <c r="AT1188" s="224" t="s">
        <v>182</v>
      </c>
      <c r="AU1188" s="224" t="s">
        <v>82</v>
      </c>
      <c r="AV1188" s="12" t="s">
        <v>82</v>
      </c>
      <c r="AW1188" s="12" t="s">
        <v>32</v>
      </c>
      <c r="AX1188" s="12" t="s">
        <v>73</v>
      </c>
      <c r="AY1188" s="224" t="s">
        <v>173</v>
      </c>
    </row>
    <row r="1189" spans="2:51" s="13" customFormat="1" ht="11.25">
      <c r="B1189" s="225"/>
      <c r="C1189" s="226"/>
      <c r="D1189" s="205" t="s">
        <v>182</v>
      </c>
      <c r="E1189" s="227" t="s">
        <v>1</v>
      </c>
      <c r="F1189" s="228" t="s">
        <v>187</v>
      </c>
      <c r="G1189" s="226"/>
      <c r="H1189" s="229">
        <v>914.761</v>
      </c>
      <c r="I1189" s="230"/>
      <c r="J1189" s="226"/>
      <c r="K1189" s="226"/>
      <c r="L1189" s="231"/>
      <c r="M1189" s="232"/>
      <c r="N1189" s="233"/>
      <c r="O1189" s="233"/>
      <c r="P1189" s="233"/>
      <c r="Q1189" s="233"/>
      <c r="R1189" s="233"/>
      <c r="S1189" s="233"/>
      <c r="T1189" s="234"/>
      <c r="AT1189" s="235" t="s">
        <v>182</v>
      </c>
      <c r="AU1189" s="235" t="s">
        <v>82</v>
      </c>
      <c r="AV1189" s="13" t="s">
        <v>180</v>
      </c>
      <c r="AW1189" s="13" t="s">
        <v>32</v>
      </c>
      <c r="AX1189" s="13" t="s">
        <v>33</v>
      </c>
      <c r="AY1189" s="235" t="s">
        <v>173</v>
      </c>
    </row>
    <row r="1190" spans="2:65" s="1" customFormat="1" ht="16.5" customHeight="1">
      <c r="B1190" s="34"/>
      <c r="C1190" s="192" t="s">
        <v>1885</v>
      </c>
      <c r="D1190" s="192" t="s">
        <v>175</v>
      </c>
      <c r="E1190" s="193" t="s">
        <v>1886</v>
      </c>
      <c r="F1190" s="194" t="s">
        <v>1887</v>
      </c>
      <c r="G1190" s="195" t="s">
        <v>239</v>
      </c>
      <c r="H1190" s="196">
        <v>457.381</v>
      </c>
      <c r="I1190" s="197"/>
      <c r="J1190" s="198">
        <f>ROUND(I1190*H1190,2)</f>
        <v>0</v>
      </c>
      <c r="K1190" s="194" t="s">
        <v>347</v>
      </c>
      <c r="L1190" s="36"/>
      <c r="M1190" s="199" t="s">
        <v>1</v>
      </c>
      <c r="N1190" s="200" t="s">
        <v>44</v>
      </c>
      <c r="O1190" s="60"/>
      <c r="P1190" s="201">
        <f>O1190*H1190</f>
        <v>0</v>
      </c>
      <c r="Q1190" s="201">
        <v>1E-05</v>
      </c>
      <c r="R1190" s="201">
        <f>Q1190*H1190</f>
        <v>0.00457381</v>
      </c>
      <c r="S1190" s="201">
        <v>0</v>
      </c>
      <c r="T1190" s="202">
        <f>S1190*H1190</f>
        <v>0</v>
      </c>
      <c r="AR1190" s="16" t="s">
        <v>263</v>
      </c>
      <c r="AT1190" s="16" t="s">
        <v>175</v>
      </c>
      <c r="AU1190" s="16" t="s">
        <v>82</v>
      </c>
      <c r="AY1190" s="16" t="s">
        <v>173</v>
      </c>
      <c r="BE1190" s="99">
        <f>IF(N1190="základní",J1190,0)</f>
        <v>0</v>
      </c>
      <c r="BF1190" s="99">
        <f>IF(N1190="snížená",J1190,0)</f>
        <v>0</v>
      </c>
      <c r="BG1190" s="99">
        <f>IF(N1190="zákl. přenesená",J1190,0)</f>
        <v>0</v>
      </c>
      <c r="BH1190" s="99">
        <f>IF(N1190="sníž. přenesená",J1190,0)</f>
        <v>0</v>
      </c>
      <c r="BI1190" s="99">
        <f>IF(N1190="nulová",J1190,0)</f>
        <v>0</v>
      </c>
      <c r="BJ1190" s="16" t="s">
        <v>33</v>
      </c>
      <c r="BK1190" s="99">
        <f>ROUND(I1190*H1190,2)</f>
        <v>0</v>
      </c>
      <c r="BL1190" s="16" t="s">
        <v>263</v>
      </c>
      <c r="BM1190" s="16" t="s">
        <v>1888</v>
      </c>
    </row>
    <row r="1191" spans="2:51" s="12" customFormat="1" ht="11.25">
      <c r="B1191" s="214"/>
      <c r="C1191" s="215"/>
      <c r="D1191" s="205" t="s">
        <v>182</v>
      </c>
      <c r="E1191" s="216" t="s">
        <v>1</v>
      </c>
      <c r="F1191" s="217" t="s">
        <v>1889</v>
      </c>
      <c r="G1191" s="215"/>
      <c r="H1191" s="218">
        <v>457.381</v>
      </c>
      <c r="I1191" s="219"/>
      <c r="J1191" s="215"/>
      <c r="K1191" s="215"/>
      <c r="L1191" s="220"/>
      <c r="M1191" s="221"/>
      <c r="N1191" s="222"/>
      <c r="O1191" s="222"/>
      <c r="P1191" s="222"/>
      <c r="Q1191" s="222"/>
      <c r="R1191" s="222"/>
      <c r="S1191" s="222"/>
      <c r="T1191" s="223"/>
      <c r="AT1191" s="224" t="s">
        <v>182</v>
      </c>
      <c r="AU1191" s="224" t="s">
        <v>82</v>
      </c>
      <c r="AV1191" s="12" t="s">
        <v>82</v>
      </c>
      <c r="AW1191" s="12" t="s">
        <v>32</v>
      </c>
      <c r="AX1191" s="12" t="s">
        <v>33</v>
      </c>
      <c r="AY1191" s="224" t="s">
        <v>173</v>
      </c>
    </row>
    <row r="1192" spans="2:63" s="10" customFormat="1" ht="22.9" customHeight="1">
      <c r="B1192" s="176"/>
      <c r="C1192" s="177"/>
      <c r="D1192" s="178" t="s">
        <v>72</v>
      </c>
      <c r="E1192" s="190" t="s">
        <v>1890</v>
      </c>
      <c r="F1192" s="190" t="s">
        <v>1891</v>
      </c>
      <c r="G1192" s="177"/>
      <c r="H1192" s="177"/>
      <c r="I1192" s="180"/>
      <c r="J1192" s="191">
        <f>BK1192</f>
        <v>0</v>
      </c>
      <c r="K1192" s="177"/>
      <c r="L1192" s="182"/>
      <c r="M1192" s="183"/>
      <c r="N1192" s="184"/>
      <c r="O1192" s="184"/>
      <c r="P1192" s="185">
        <f>SUM(P1193:P1199)</f>
        <v>0</v>
      </c>
      <c r="Q1192" s="184"/>
      <c r="R1192" s="185">
        <f>SUM(R1193:R1199)</f>
        <v>0.0559872</v>
      </c>
      <c r="S1192" s="184"/>
      <c r="T1192" s="186">
        <f>SUM(T1193:T1199)</f>
        <v>0</v>
      </c>
      <c r="AR1192" s="187" t="s">
        <v>82</v>
      </c>
      <c r="AT1192" s="188" t="s">
        <v>72</v>
      </c>
      <c r="AU1192" s="188" t="s">
        <v>33</v>
      </c>
      <c r="AY1192" s="187" t="s">
        <v>173</v>
      </c>
      <c r="BK1192" s="189">
        <f>SUM(BK1193:BK1199)</f>
        <v>0</v>
      </c>
    </row>
    <row r="1193" spans="2:65" s="1" customFormat="1" ht="16.5" customHeight="1">
      <c r="B1193" s="34"/>
      <c r="C1193" s="192" t="s">
        <v>1892</v>
      </c>
      <c r="D1193" s="192" t="s">
        <v>175</v>
      </c>
      <c r="E1193" s="193" t="s">
        <v>1893</v>
      </c>
      <c r="F1193" s="194" t="s">
        <v>1894</v>
      </c>
      <c r="G1193" s="195" t="s">
        <v>239</v>
      </c>
      <c r="H1193" s="196">
        <v>34.56</v>
      </c>
      <c r="I1193" s="197"/>
      <c r="J1193" s="198">
        <f>ROUND(I1193*H1193,2)</f>
        <v>0</v>
      </c>
      <c r="K1193" s="194" t="s">
        <v>347</v>
      </c>
      <c r="L1193" s="36"/>
      <c r="M1193" s="199" t="s">
        <v>1</v>
      </c>
      <c r="N1193" s="200" t="s">
        <v>44</v>
      </c>
      <c r="O1193" s="60"/>
      <c r="P1193" s="201">
        <f>O1193*H1193</f>
        <v>0</v>
      </c>
      <c r="Q1193" s="201">
        <v>0</v>
      </c>
      <c r="R1193" s="201">
        <f>Q1193*H1193</f>
        <v>0</v>
      </c>
      <c r="S1193" s="201">
        <v>0</v>
      </c>
      <c r="T1193" s="202">
        <f>S1193*H1193</f>
        <v>0</v>
      </c>
      <c r="AR1193" s="16" t="s">
        <v>263</v>
      </c>
      <c r="AT1193" s="16" t="s">
        <v>175</v>
      </c>
      <c r="AU1193" s="16" t="s">
        <v>82</v>
      </c>
      <c r="AY1193" s="16" t="s">
        <v>173</v>
      </c>
      <c r="BE1193" s="99">
        <f>IF(N1193="základní",J1193,0)</f>
        <v>0</v>
      </c>
      <c r="BF1193" s="99">
        <f>IF(N1193="snížená",J1193,0)</f>
        <v>0</v>
      </c>
      <c r="BG1193" s="99">
        <f>IF(N1193="zákl. přenesená",J1193,0)</f>
        <v>0</v>
      </c>
      <c r="BH1193" s="99">
        <f>IF(N1193="sníž. přenesená",J1193,0)</f>
        <v>0</v>
      </c>
      <c r="BI1193" s="99">
        <f>IF(N1193="nulová",J1193,0)</f>
        <v>0</v>
      </c>
      <c r="BJ1193" s="16" t="s">
        <v>33</v>
      </c>
      <c r="BK1193" s="99">
        <f>ROUND(I1193*H1193,2)</f>
        <v>0</v>
      </c>
      <c r="BL1193" s="16" t="s">
        <v>263</v>
      </c>
      <c r="BM1193" s="16" t="s">
        <v>1895</v>
      </c>
    </row>
    <row r="1194" spans="2:51" s="11" customFormat="1" ht="11.25">
      <c r="B1194" s="203"/>
      <c r="C1194" s="204"/>
      <c r="D1194" s="205" t="s">
        <v>182</v>
      </c>
      <c r="E1194" s="206" t="s">
        <v>1</v>
      </c>
      <c r="F1194" s="207" t="s">
        <v>414</v>
      </c>
      <c r="G1194" s="204"/>
      <c r="H1194" s="206" t="s">
        <v>1</v>
      </c>
      <c r="I1194" s="208"/>
      <c r="J1194" s="204"/>
      <c r="K1194" s="204"/>
      <c r="L1194" s="209"/>
      <c r="M1194" s="210"/>
      <c r="N1194" s="211"/>
      <c r="O1194" s="211"/>
      <c r="P1194" s="211"/>
      <c r="Q1194" s="211"/>
      <c r="R1194" s="211"/>
      <c r="S1194" s="211"/>
      <c r="T1194" s="212"/>
      <c r="AT1194" s="213" t="s">
        <v>182</v>
      </c>
      <c r="AU1194" s="213" t="s">
        <v>82</v>
      </c>
      <c r="AV1194" s="11" t="s">
        <v>33</v>
      </c>
      <c r="AW1194" s="11" t="s">
        <v>32</v>
      </c>
      <c r="AX1194" s="11" t="s">
        <v>73</v>
      </c>
      <c r="AY1194" s="213" t="s">
        <v>173</v>
      </c>
    </row>
    <row r="1195" spans="2:51" s="12" customFormat="1" ht="11.25">
      <c r="B1195" s="214"/>
      <c r="C1195" s="215"/>
      <c r="D1195" s="205" t="s">
        <v>182</v>
      </c>
      <c r="E1195" s="216" t="s">
        <v>1</v>
      </c>
      <c r="F1195" s="217" t="s">
        <v>1896</v>
      </c>
      <c r="G1195" s="215"/>
      <c r="H1195" s="218">
        <v>25.92</v>
      </c>
      <c r="I1195" s="219"/>
      <c r="J1195" s="215"/>
      <c r="K1195" s="215"/>
      <c r="L1195" s="220"/>
      <c r="M1195" s="221"/>
      <c r="N1195" s="222"/>
      <c r="O1195" s="222"/>
      <c r="P1195" s="222"/>
      <c r="Q1195" s="222"/>
      <c r="R1195" s="222"/>
      <c r="S1195" s="222"/>
      <c r="T1195" s="223"/>
      <c r="AT1195" s="224" t="s">
        <v>182</v>
      </c>
      <c r="AU1195" s="224" t="s">
        <v>82</v>
      </c>
      <c r="AV1195" s="12" t="s">
        <v>82</v>
      </c>
      <c r="AW1195" s="12" t="s">
        <v>32</v>
      </c>
      <c r="AX1195" s="12" t="s">
        <v>73</v>
      </c>
      <c r="AY1195" s="224" t="s">
        <v>173</v>
      </c>
    </row>
    <row r="1196" spans="2:51" s="12" customFormat="1" ht="11.25">
      <c r="B1196" s="214"/>
      <c r="C1196" s="215"/>
      <c r="D1196" s="205" t="s">
        <v>182</v>
      </c>
      <c r="E1196" s="216" t="s">
        <v>1</v>
      </c>
      <c r="F1196" s="217" t="s">
        <v>1897</v>
      </c>
      <c r="G1196" s="215"/>
      <c r="H1196" s="218">
        <v>8.64</v>
      </c>
      <c r="I1196" s="219"/>
      <c r="J1196" s="215"/>
      <c r="K1196" s="215"/>
      <c r="L1196" s="220"/>
      <c r="M1196" s="221"/>
      <c r="N1196" s="222"/>
      <c r="O1196" s="222"/>
      <c r="P1196" s="222"/>
      <c r="Q1196" s="222"/>
      <c r="R1196" s="222"/>
      <c r="S1196" s="222"/>
      <c r="T1196" s="223"/>
      <c r="AT1196" s="224" t="s">
        <v>182</v>
      </c>
      <c r="AU1196" s="224" t="s">
        <v>82</v>
      </c>
      <c r="AV1196" s="12" t="s">
        <v>82</v>
      </c>
      <c r="AW1196" s="12" t="s">
        <v>32</v>
      </c>
      <c r="AX1196" s="12" t="s">
        <v>73</v>
      </c>
      <c r="AY1196" s="224" t="s">
        <v>173</v>
      </c>
    </row>
    <row r="1197" spans="2:51" s="13" customFormat="1" ht="11.25">
      <c r="B1197" s="225"/>
      <c r="C1197" s="226"/>
      <c r="D1197" s="205" t="s">
        <v>182</v>
      </c>
      <c r="E1197" s="227" t="s">
        <v>1</v>
      </c>
      <c r="F1197" s="228" t="s">
        <v>187</v>
      </c>
      <c r="G1197" s="226"/>
      <c r="H1197" s="229">
        <v>34.56</v>
      </c>
      <c r="I1197" s="230"/>
      <c r="J1197" s="226"/>
      <c r="K1197" s="226"/>
      <c r="L1197" s="231"/>
      <c r="M1197" s="232"/>
      <c r="N1197" s="233"/>
      <c r="O1197" s="233"/>
      <c r="P1197" s="233"/>
      <c r="Q1197" s="233"/>
      <c r="R1197" s="233"/>
      <c r="S1197" s="233"/>
      <c r="T1197" s="234"/>
      <c r="AT1197" s="235" t="s">
        <v>182</v>
      </c>
      <c r="AU1197" s="235" t="s">
        <v>82</v>
      </c>
      <c r="AV1197" s="13" t="s">
        <v>180</v>
      </c>
      <c r="AW1197" s="13" t="s">
        <v>32</v>
      </c>
      <c r="AX1197" s="13" t="s">
        <v>33</v>
      </c>
      <c r="AY1197" s="235" t="s">
        <v>173</v>
      </c>
    </row>
    <row r="1198" spans="2:65" s="1" customFormat="1" ht="16.5" customHeight="1">
      <c r="B1198" s="34"/>
      <c r="C1198" s="236" t="s">
        <v>1898</v>
      </c>
      <c r="D1198" s="236" t="s">
        <v>229</v>
      </c>
      <c r="E1198" s="237" t="s">
        <v>1899</v>
      </c>
      <c r="F1198" s="238" t="s">
        <v>1900</v>
      </c>
      <c r="G1198" s="239" t="s">
        <v>239</v>
      </c>
      <c r="H1198" s="240">
        <v>34.56</v>
      </c>
      <c r="I1198" s="241"/>
      <c r="J1198" s="242">
        <f>ROUND(I1198*H1198,2)</f>
        <v>0</v>
      </c>
      <c r="K1198" s="238" t="s">
        <v>1</v>
      </c>
      <c r="L1198" s="243"/>
      <c r="M1198" s="244" t="s">
        <v>1</v>
      </c>
      <c r="N1198" s="245" t="s">
        <v>44</v>
      </c>
      <c r="O1198" s="60"/>
      <c r="P1198" s="201">
        <f>O1198*H1198</f>
        <v>0</v>
      </c>
      <c r="Q1198" s="201">
        <v>0.00162</v>
      </c>
      <c r="R1198" s="201">
        <f>Q1198*H1198</f>
        <v>0.0559872</v>
      </c>
      <c r="S1198" s="201">
        <v>0</v>
      </c>
      <c r="T1198" s="202">
        <f>S1198*H1198</f>
        <v>0</v>
      </c>
      <c r="AR1198" s="16" t="s">
        <v>344</v>
      </c>
      <c r="AT1198" s="16" t="s">
        <v>229</v>
      </c>
      <c r="AU1198" s="16" t="s">
        <v>82</v>
      </c>
      <c r="AY1198" s="16" t="s">
        <v>173</v>
      </c>
      <c r="BE1198" s="99">
        <f>IF(N1198="základní",J1198,0)</f>
        <v>0</v>
      </c>
      <c r="BF1198" s="99">
        <f>IF(N1198="snížená",J1198,0)</f>
        <v>0</v>
      </c>
      <c r="BG1198" s="99">
        <f>IF(N1198="zákl. přenesená",J1198,0)</f>
        <v>0</v>
      </c>
      <c r="BH1198" s="99">
        <f>IF(N1198="sníž. přenesená",J1198,0)</f>
        <v>0</v>
      </c>
      <c r="BI1198" s="99">
        <f>IF(N1198="nulová",J1198,0)</f>
        <v>0</v>
      </c>
      <c r="BJ1198" s="16" t="s">
        <v>33</v>
      </c>
      <c r="BK1198" s="99">
        <f>ROUND(I1198*H1198,2)</f>
        <v>0</v>
      </c>
      <c r="BL1198" s="16" t="s">
        <v>263</v>
      </c>
      <c r="BM1198" s="16" t="s">
        <v>1901</v>
      </c>
    </row>
    <row r="1199" spans="2:65" s="1" customFormat="1" ht="16.5" customHeight="1">
      <c r="B1199" s="34"/>
      <c r="C1199" s="192" t="s">
        <v>1902</v>
      </c>
      <c r="D1199" s="192" t="s">
        <v>175</v>
      </c>
      <c r="E1199" s="193" t="s">
        <v>1903</v>
      </c>
      <c r="F1199" s="194" t="s">
        <v>1904</v>
      </c>
      <c r="G1199" s="195" t="s">
        <v>232</v>
      </c>
      <c r="H1199" s="196">
        <v>0.056</v>
      </c>
      <c r="I1199" s="197"/>
      <c r="J1199" s="198">
        <f>ROUND(I1199*H1199,2)</f>
        <v>0</v>
      </c>
      <c r="K1199" s="194" t="s">
        <v>347</v>
      </c>
      <c r="L1199" s="36"/>
      <c r="M1199" s="199" t="s">
        <v>1</v>
      </c>
      <c r="N1199" s="200" t="s">
        <v>44</v>
      </c>
      <c r="O1199" s="60"/>
      <c r="P1199" s="201">
        <f>O1199*H1199</f>
        <v>0</v>
      </c>
      <c r="Q1199" s="201">
        <v>0</v>
      </c>
      <c r="R1199" s="201">
        <f>Q1199*H1199</f>
        <v>0</v>
      </c>
      <c r="S1199" s="201">
        <v>0</v>
      </c>
      <c r="T1199" s="202">
        <f>S1199*H1199</f>
        <v>0</v>
      </c>
      <c r="AR1199" s="16" t="s">
        <v>263</v>
      </c>
      <c r="AT1199" s="16" t="s">
        <v>175</v>
      </c>
      <c r="AU1199" s="16" t="s">
        <v>82</v>
      </c>
      <c r="AY1199" s="16" t="s">
        <v>173</v>
      </c>
      <c r="BE1199" s="99">
        <f>IF(N1199="základní",J1199,0)</f>
        <v>0</v>
      </c>
      <c r="BF1199" s="99">
        <f>IF(N1199="snížená",J1199,0)</f>
        <v>0</v>
      </c>
      <c r="BG1199" s="99">
        <f>IF(N1199="zákl. přenesená",J1199,0)</f>
        <v>0</v>
      </c>
      <c r="BH1199" s="99">
        <f>IF(N1199="sníž. přenesená",J1199,0)</f>
        <v>0</v>
      </c>
      <c r="BI1199" s="99">
        <f>IF(N1199="nulová",J1199,0)</f>
        <v>0</v>
      </c>
      <c r="BJ1199" s="16" t="s">
        <v>33</v>
      </c>
      <c r="BK1199" s="99">
        <f>ROUND(I1199*H1199,2)</f>
        <v>0</v>
      </c>
      <c r="BL1199" s="16" t="s">
        <v>263</v>
      </c>
      <c r="BM1199" s="16" t="s">
        <v>1905</v>
      </c>
    </row>
    <row r="1200" spans="2:63" s="10" customFormat="1" ht="25.9" customHeight="1">
      <c r="B1200" s="176"/>
      <c r="C1200" s="177"/>
      <c r="D1200" s="178" t="s">
        <v>72</v>
      </c>
      <c r="E1200" s="179" t="s">
        <v>229</v>
      </c>
      <c r="F1200" s="179" t="s">
        <v>1906</v>
      </c>
      <c r="G1200" s="177"/>
      <c r="H1200" s="177"/>
      <c r="I1200" s="180"/>
      <c r="J1200" s="181">
        <f>BK1200</f>
        <v>0</v>
      </c>
      <c r="K1200" s="177"/>
      <c r="L1200" s="182"/>
      <c r="M1200" s="183"/>
      <c r="N1200" s="184"/>
      <c r="O1200" s="184"/>
      <c r="P1200" s="185">
        <f>P1201+P1285</f>
        <v>0</v>
      </c>
      <c r="Q1200" s="184"/>
      <c r="R1200" s="185">
        <f>R1201+R1285</f>
        <v>0</v>
      </c>
      <c r="S1200" s="184"/>
      <c r="T1200" s="186">
        <f>T1201+T1285</f>
        <v>0</v>
      </c>
      <c r="AR1200" s="187" t="s">
        <v>193</v>
      </c>
      <c r="AT1200" s="188" t="s">
        <v>72</v>
      </c>
      <c r="AU1200" s="188" t="s">
        <v>73</v>
      </c>
      <c r="AY1200" s="187" t="s">
        <v>173</v>
      </c>
      <c r="BK1200" s="189">
        <f>BK1201+BK1285</f>
        <v>0</v>
      </c>
    </row>
    <row r="1201" spans="2:63" s="10" customFormat="1" ht="22.9" customHeight="1">
      <c r="B1201" s="176"/>
      <c r="C1201" s="177"/>
      <c r="D1201" s="178" t="s">
        <v>72</v>
      </c>
      <c r="E1201" s="190" t="s">
        <v>1907</v>
      </c>
      <c r="F1201" s="190" t="s">
        <v>1908</v>
      </c>
      <c r="G1201" s="177"/>
      <c r="H1201" s="177"/>
      <c r="I1201" s="180"/>
      <c r="J1201" s="191">
        <f>BK1201</f>
        <v>0</v>
      </c>
      <c r="K1201" s="177"/>
      <c r="L1201" s="182"/>
      <c r="M1201" s="183"/>
      <c r="N1201" s="184"/>
      <c r="O1201" s="184"/>
      <c r="P1201" s="185">
        <f>P1202+P1211+P1221+P1234+P1251+P1273</f>
        <v>0</v>
      </c>
      <c r="Q1201" s="184"/>
      <c r="R1201" s="185">
        <f>R1202+R1211+R1221+R1234+R1251+R1273</f>
        <v>0</v>
      </c>
      <c r="S1201" s="184"/>
      <c r="T1201" s="186">
        <f>T1202+T1211+T1221+T1234+T1251+T1273</f>
        <v>0</v>
      </c>
      <c r="AR1201" s="187" t="s">
        <v>193</v>
      </c>
      <c r="AT1201" s="188" t="s">
        <v>72</v>
      </c>
      <c r="AU1201" s="188" t="s">
        <v>33</v>
      </c>
      <c r="AY1201" s="187" t="s">
        <v>173</v>
      </c>
      <c r="BK1201" s="189">
        <f>BK1202+BK1211+BK1221+BK1234+BK1251+BK1273</f>
        <v>0</v>
      </c>
    </row>
    <row r="1202" spans="2:63" s="10" customFormat="1" ht="20.85" customHeight="1">
      <c r="B1202" s="176"/>
      <c r="C1202" s="177"/>
      <c r="D1202" s="178" t="s">
        <v>72</v>
      </c>
      <c r="E1202" s="190" t="s">
        <v>1909</v>
      </c>
      <c r="F1202" s="190" t="s">
        <v>1910</v>
      </c>
      <c r="G1202" s="177"/>
      <c r="H1202" s="177"/>
      <c r="I1202" s="180"/>
      <c r="J1202" s="191">
        <f>BK1202</f>
        <v>0</v>
      </c>
      <c r="K1202" s="177"/>
      <c r="L1202" s="182"/>
      <c r="M1202" s="183"/>
      <c r="N1202" s="184"/>
      <c r="O1202" s="184"/>
      <c r="P1202" s="185">
        <f>SUM(P1203:P1210)</f>
        <v>0</v>
      </c>
      <c r="Q1202" s="184"/>
      <c r="R1202" s="185">
        <f>SUM(R1203:R1210)</f>
        <v>0</v>
      </c>
      <c r="S1202" s="184"/>
      <c r="T1202" s="186">
        <f>SUM(T1203:T1210)</f>
        <v>0</v>
      </c>
      <c r="AR1202" s="187" t="s">
        <v>193</v>
      </c>
      <c r="AT1202" s="188" t="s">
        <v>72</v>
      </c>
      <c r="AU1202" s="188" t="s">
        <v>82</v>
      </c>
      <c r="AY1202" s="187" t="s">
        <v>173</v>
      </c>
      <c r="BK1202" s="189">
        <f>SUM(BK1203:BK1210)</f>
        <v>0</v>
      </c>
    </row>
    <row r="1203" spans="2:65" s="1" customFormat="1" ht="16.5" customHeight="1">
      <c r="B1203" s="34"/>
      <c r="C1203" s="192" t="s">
        <v>1911</v>
      </c>
      <c r="D1203" s="192" t="s">
        <v>175</v>
      </c>
      <c r="E1203" s="193" t="s">
        <v>789</v>
      </c>
      <c r="F1203" s="194" t="s">
        <v>1912</v>
      </c>
      <c r="G1203" s="195" t="s">
        <v>1913</v>
      </c>
      <c r="H1203" s="196">
        <v>1</v>
      </c>
      <c r="I1203" s="197"/>
      <c r="J1203" s="198">
        <f>ROUND(I1203*H1203,2)</f>
        <v>0</v>
      </c>
      <c r="K1203" s="194" t="s">
        <v>1</v>
      </c>
      <c r="L1203" s="36"/>
      <c r="M1203" s="199" t="s">
        <v>1</v>
      </c>
      <c r="N1203" s="200" t="s">
        <v>44</v>
      </c>
      <c r="O1203" s="60"/>
      <c r="P1203" s="201">
        <f>O1203*H1203</f>
        <v>0</v>
      </c>
      <c r="Q1203" s="201">
        <v>0</v>
      </c>
      <c r="R1203" s="201">
        <f>Q1203*H1203</f>
        <v>0</v>
      </c>
      <c r="S1203" s="201">
        <v>0</v>
      </c>
      <c r="T1203" s="202">
        <f>S1203*H1203</f>
        <v>0</v>
      </c>
      <c r="AR1203" s="16" t="s">
        <v>529</v>
      </c>
      <c r="AT1203" s="16" t="s">
        <v>175</v>
      </c>
      <c r="AU1203" s="16" t="s">
        <v>193</v>
      </c>
      <c r="AY1203" s="16" t="s">
        <v>173</v>
      </c>
      <c r="BE1203" s="99">
        <f>IF(N1203="základní",J1203,0)</f>
        <v>0</v>
      </c>
      <c r="BF1203" s="99">
        <f>IF(N1203="snížená",J1203,0)</f>
        <v>0</v>
      </c>
      <c r="BG1203" s="99">
        <f>IF(N1203="zákl. přenesená",J1203,0)</f>
        <v>0</v>
      </c>
      <c r="BH1203" s="99">
        <f>IF(N1203="sníž. přenesená",J1203,0)</f>
        <v>0</v>
      </c>
      <c r="BI1203" s="99">
        <f>IF(N1203="nulová",J1203,0)</f>
        <v>0</v>
      </c>
      <c r="BJ1203" s="16" t="s">
        <v>33</v>
      </c>
      <c r="BK1203" s="99">
        <f>ROUND(I1203*H1203,2)</f>
        <v>0</v>
      </c>
      <c r="BL1203" s="16" t="s">
        <v>529</v>
      </c>
      <c r="BM1203" s="16" t="s">
        <v>1914</v>
      </c>
    </row>
    <row r="1204" spans="2:65" s="1" customFormat="1" ht="16.5" customHeight="1">
      <c r="B1204" s="34"/>
      <c r="C1204" s="236" t="s">
        <v>1915</v>
      </c>
      <c r="D1204" s="236" t="s">
        <v>229</v>
      </c>
      <c r="E1204" s="237" t="s">
        <v>793</v>
      </c>
      <c r="F1204" s="238" t="s">
        <v>1916</v>
      </c>
      <c r="G1204" s="239" t="s">
        <v>342</v>
      </c>
      <c r="H1204" s="240">
        <v>1</v>
      </c>
      <c r="I1204" s="241"/>
      <c r="J1204" s="242">
        <f>ROUND(I1204*H1204,2)</f>
        <v>0</v>
      </c>
      <c r="K1204" s="238" t="s">
        <v>1</v>
      </c>
      <c r="L1204" s="243"/>
      <c r="M1204" s="244" t="s">
        <v>1</v>
      </c>
      <c r="N1204" s="245" t="s">
        <v>44</v>
      </c>
      <c r="O1204" s="60"/>
      <c r="P1204" s="201">
        <f>O1204*H1204</f>
        <v>0</v>
      </c>
      <c r="Q1204" s="201">
        <v>0</v>
      </c>
      <c r="R1204" s="201">
        <f>Q1204*H1204</f>
        <v>0</v>
      </c>
      <c r="S1204" s="201">
        <v>0</v>
      </c>
      <c r="T1204" s="202">
        <f>S1204*H1204</f>
        <v>0</v>
      </c>
      <c r="AR1204" s="16" t="s">
        <v>1539</v>
      </c>
      <c r="AT1204" s="16" t="s">
        <v>229</v>
      </c>
      <c r="AU1204" s="16" t="s">
        <v>193</v>
      </c>
      <c r="AY1204" s="16" t="s">
        <v>173</v>
      </c>
      <c r="BE1204" s="99">
        <f>IF(N1204="základní",J1204,0)</f>
        <v>0</v>
      </c>
      <c r="BF1204" s="99">
        <f>IF(N1204="snížená",J1204,0)</f>
        <v>0</v>
      </c>
      <c r="BG1204" s="99">
        <f>IF(N1204="zákl. přenesená",J1204,0)</f>
        <v>0</v>
      </c>
      <c r="BH1204" s="99">
        <f>IF(N1204="sníž. přenesená",J1204,0)</f>
        <v>0</v>
      </c>
      <c r="BI1204" s="99">
        <f>IF(N1204="nulová",J1204,0)</f>
        <v>0</v>
      </c>
      <c r="BJ1204" s="16" t="s">
        <v>33</v>
      </c>
      <c r="BK1204" s="99">
        <f>ROUND(I1204*H1204,2)</f>
        <v>0</v>
      </c>
      <c r="BL1204" s="16" t="s">
        <v>529</v>
      </c>
      <c r="BM1204" s="16" t="s">
        <v>1917</v>
      </c>
    </row>
    <row r="1205" spans="2:51" s="12" customFormat="1" ht="11.25">
      <c r="B1205" s="214"/>
      <c r="C1205" s="215"/>
      <c r="D1205" s="205" t="s">
        <v>182</v>
      </c>
      <c r="E1205" s="216" t="s">
        <v>1</v>
      </c>
      <c r="F1205" s="217" t="s">
        <v>1918</v>
      </c>
      <c r="G1205" s="215"/>
      <c r="H1205" s="218">
        <v>1</v>
      </c>
      <c r="I1205" s="219"/>
      <c r="J1205" s="215"/>
      <c r="K1205" s="215"/>
      <c r="L1205" s="220"/>
      <c r="M1205" s="221"/>
      <c r="N1205" s="222"/>
      <c r="O1205" s="222"/>
      <c r="P1205" s="222"/>
      <c r="Q1205" s="222"/>
      <c r="R1205" s="222"/>
      <c r="S1205" s="222"/>
      <c r="T1205" s="223"/>
      <c r="AT1205" s="224" t="s">
        <v>182</v>
      </c>
      <c r="AU1205" s="224" t="s">
        <v>193</v>
      </c>
      <c r="AV1205" s="12" t="s">
        <v>82</v>
      </c>
      <c r="AW1205" s="12" t="s">
        <v>32</v>
      </c>
      <c r="AX1205" s="12" t="s">
        <v>33</v>
      </c>
      <c r="AY1205" s="224" t="s">
        <v>173</v>
      </c>
    </row>
    <row r="1206" spans="2:65" s="1" customFormat="1" ht="16.5" customHeight="1">
      <c r="B1206" s="34"/>
      <c r="C1206" s="192" t="s">
        <v>1919</v>
      </c>
      <c r="D1206" s="192" t="s">
        <v>175</v>
      </c>
      <c r="E1206" s="193" t="s">
        <v>797</v>
      </c>
      <c r="F1206" s="194" t="s">
        <v>1920</v>
      </c>
      <c r="G1206" s="195" t="s">
        <v>1913</v>
      </c>
      <c r="H1206" s="196">
        <v>1</v>
      </c>
      <c r="I1206" s="197"/>
      <c r="J1206" s="198">
        <f>ROUND(I1206*H1206,2)</f>
        <v>0</v>
      </c>
      <c r="K1206" s="194" t="s">
        <v>1</v>
      </c>
      <c r="L1206" s="36"/>
      <c r="M1206" s="199" t="s">
        <v>1</v>
      </c>
      <c r="N1206" s="200" t="s">
        <v>44</v>
      </c>
      <c r="O1206" s="60"/>
      <c r="P1206" s="201">
        <f>O1206*H1206</f>
        <v>0</v>
      </c>
      <c r="Q1206" s="201">
        <v>0</v>
      </c>
      <c r="R1206" s="201">
        <f>Q1206*H1206</f>
        <v>0</v>
      </c>
      <c r="S1206" s="201">
        <v>0</v>
      </c>
      <c r="T1206" s="202">
        <f>S1206*H1206</f>
        <v>0</v>
      </c>
      <c r="AR1206" s="16" t="s">
        <v>529</v>
      </c>
      <c r="AT1206" s="16" t="s">
        <v>175</v>
      </c>
      <c r="AU1206" s="16" t="s">
        <v>193</v>
      </c>
      <c r="AY1206" s="16" t="s">
        <v>173</v>
      </c>
      <c r="BE1206" s="99">
        <f>IF(N1206="základní",J1206,0)</f>
        <v>0</v>
      </c>
      <c r="BF1206" s="99">
        <f>IF(N1206="snížená",J1206,0)</f>
        <v>0</v>
      </c>
      <c r="BG1206" s="99">
        <f>IF(N1206="zákl. přenesená",J1206,0)</f>
        <v>0</v>
      </c>
      <c r="BH1206" s="99">
        <f>IF(N1206="sníž. přenesená",J1206,0)</f>
        <v>0</v>
      </c>
      <c r="BI1206" s="99">
        <f>IF(N1206="nulová",J1206,0)</f>
        <v>0</v>
      </c>
      <c r="BJ1206" s="16" t="s">
        <v>33</v>
      </c>
      <c r="BK1206" s="99">
        <f>ROUND(I1206*H1206,2)</f>
        <v>0</v>
      </c>
      <c r="BL1206" s="16" t="s">
        <v>529</v>
      </c>
      <c r="BM1206" s="16" t="s">
        <v>1921</v>
      </c>
    </row>
    <row r="1207" spans="2:51" s="12" customFormat="1" ht="11.25">
      <c r="B1207" s="214"/>
      <c r="C1207" s="215"/>
      <c r="D1207" s="205" t="s">
        <v>182</v>
      </c>
      <c r="E1207" s="216" t="s">
        <v>1</v>
      </c>
      <c r="F1207" s="217" t="s">
        <v>1922</v>
      </c>
      <c r="G1207" s="215"/>
      <c r="H1207" s="218">
        <v>1</v>
      </c>
      <c r="I1207" s="219"/>
      <c r="J1207" s="215"/>
      <c r="K1207" s="215"/>
      <c r="L1207" s="220"/>
      <c r="M1207" s="221"/>
      <c r="N1207" s="222"/>
      <c r="O1207" s="222"/>
      <c r="P1207" s="222"/>
      <c r="Q1207" s="222"/>
      <c r="R1207" s="222"/>
      <c r="S1207" s="222"/>
      <c r="T1207" s="223"/>
      <c r="AT1207" s="224" t="s">
        <v>182</v>
      </c>
      <c r="AU1207" s="224" t="s">
        <v>193</v>
      </c>
      <c r="AV1207" s="12" t="s">
        <v>82</v>
      </c>
      <c r="AW1207" s="12" t="s">
        <v>32</v>
      </c>
      <c r="AX1207" s="12" t="s">
        <v>33</v>
      </c>
      <c r="AY1207" s="224" t="s">
        <v>173</v>
      </c>
    </row>
    <row r="1208" spans="2:65" s="1" customFormat="1" ht="16.5" customHeight="1">
      <c r="B1208" s="34"/>
      <c r="C1208" s="192" t="s">
        <v>1923</v>
      </c>
      <c r="D1208" s="192" t="s">
        <v>175</v>
      </c>
      <c r="E1208" s="193" t="s">
        <v>801</v>
      </c>
      <c r="F1208" s="194" t="s">
        <v>1924</v>
      </c>
      <c r="G1208" s="195" t="s">
        <v>1913</v>
      </c>
      <c r="H1208" s="196">
        <v>1</v>
      </c>
      <c r="I1208" s="197"/>
      <c r="J1208" s="198">
        <f>ROUND(I1208*H1208,2)</f>
        <v>0</v>
      </c>
      <c r="K1208" s="194" t="s">
        <v>1</v>
      </c>
      <c r="L1208" s="36"/>
      <c r="M1208" s="199" t="s">
        <v>1</v>
      </c>
      <c r="N1208" s="200" t="s">
        <v>44</v>
      </c>
      <c r="O1208" s="60"/>
      <c r="P1208" s="201">
        <f>O1208*H1208</f>
        <v>0</v>
      </c>
      <c r="Q1208" s="201">
        <v>0</v>
      </c>
      <c r="R1208" s="201">
        <f>Q1208*H1208</f>
        <v>0</v>
      </c>
      <c r="S1208" s="201">
        <v>0</v>
      </c>
      <c r="T1208" s="202">
        <f>S1208*H1208</f>
        <v>0</v>
      </c>
      <c r="AR1208" s="16" t="s">
        <v>529</v>
      </c>
      <c r="AT1208" s="16" t="s">
        <v>175</v>
      </c>
      <c r="AU1208" s="16" t="s">
        <v>193</v>
      </c>
      <c r="AY1208" s="16" t="s">
        <v>173</v>
      </c>
      <c r="BE1208" s="99">
        <f>IF(N1208="základní",J1208,0)</f>
        <v>0</v>
      </c>
      <c r="BF1208" s="99">
        <f>IF(N1208="snížená",J1208,0)</f>
        <v>0</v>
      </c>
      <c r="BG1208" s="99">
        <f>IF(N1208="zákl. přenesená",J1208,0)</f>
        <v>0</v>
      </c>
      <c r="BH1208" s="99">
        <f>IF(N1208="sníž. přenesená",J1208,0)</f>
        <v>0</v>
      </c>
      <c r="BI1208" s="99">
        <f>IF(N1208="nulová",J1208,0)</f>
        <v>0</v>
      </c>
      <c r="BJ1208" s="16" t="s">
        <v>33</v>
      </c>
      <c r="BK1208" s="99">
        <f>ROUND(I1208*H1208,2)</f>
        <v>0</v>
      </c>
      <c r="BL1208" s="16" t="s">
        <v>529</v>
      </c>
      <c r="BM1208" s="16" t="s">
        <v>1925</v>
      </c>
    </row>
    <row r="1209" spans="2:65" s="1" customFormat="1" ht="16.5" customHeight="1">
      <c r="B1209" s="34"/>
      <c r="C1209" s="236" t="s">
        <v>1926</v>
      </c>
      <c r="D1209" s="236" t="s">
        <v>229</v>
      </c>
      <c r="E1209" s="237" t="s">
        <v>805</v>
      </c>
      <c r="F1209" s="238" t="s">
        <v>1927</v>
      </c>
      <c r="G1209" s="239" t="s">
        <v>1913</v>
      </c>
      <c r="H1209" s="240">
        <v>1</v>
      </c>
      <c r="I1209" s="241"/>
      <c r="J1209" s="242">
        <f>ROUND(I1209*H1209,2)</f>
        <v>0</v>
      </c>
      <c r="K1209" s="238" t="s">
        <v>1</v>
      </c>
      <c r="L1209" s="243"/>
      <c r="M1209" s="244" t="s">
        <v>1</v>
      </c>
      <c r="N1209" s="245" t="s">
        <v>44</v>
      </c>
      <c r="O1209" s="60"/>
      <c r="P1209" s="201">
        <f>O1209*H1209</f>
        <v>0</v>
      </c>
      <c r="Q1209" s="201">
        <v>0</v>
      </c>
      <c r="R1209" s="201">
        <f>Q1209*H1209</f>
        <v>0</v>
      </c>
      <c r="S1209" s="201">
        <v>0</v>
      </c>
      <c r="T1209" s="202">
        <f>S1209*H1209</f>
        <v>0</v>
      </c>
      <c r="AR1209" s="16" t="s">
        <v>1539</v>
      </c>
      <c r="AT1209" s="16" t="s">
        <v>229</v>
      </c>
      <c r="AU1209" s="16" t="s">
        <v>193</v>
      </c>
      <c r="AY1209" s="16" t="s">
        <v>173</v>
      </c>
      <c r="BE1209" s="99">
        <f>IF(N1209="základní",J1209,0)</f>
        <v>0</v>
      </c>
      <c r="BF1209" s="99">
        <f>IF(N1209="snížená",J1209,0)</f>
        <v>0</v>
      </c>
      <c r="BG1209" s="99">
        <f>IF(N1209="zákl. přenesená",J1209,0)</f>
        <v>0</v>
      </c>
      <c r="BH1209" s="99">
        <f>IF(N1209="sníž. přenesená",J1209,0)</f>
        <v>0</v>
      </c>
      <c r="BI1209" s="99">
        <f>IF(N1209="nulová",J1209,0)</f>
        <v>0</v>
      </c>
      <c r="BJ1209" s="16" t="s">
        <v>33</v>
      </c>
      <c r="BK1209" s="99">
        <f>ROUND(I1209*H1209,2)</f>
        <v>0</v>
      </c>
      <c r="BL1209" s="16" t="s">
        <v>529</v>
      </c>
      <c r="BM1209" s="16" t="s">
        <v>1928</v>
      </c>
    </row>
    <row r="1210" spans="2:51" s="12" customFormat="1" ht="11.25">
      <c r="B1210" s="214"/>
      <c r="C1210" s="215"/>
      <c r="D1210" s="205" t="s">
        <v>182</v>
      </c>
      <c r="E1210" s="216" t="s">
        <v>1</v>
      </c>
      <c r="F1210" s="217" t="s">
        <v>1929</v>
      </c>
      <c r="G1210" s="215"/>
      <c r="H1210" s="218">
        <v>1</v>
      </c>
      <c r="I1210" s="219"/>
      <c r="J1210" s="215"/>
      <c r="K1210" s="215"/>
      <c r="L1210" s="220"/>
      <c r="M1210" s="221"/>
      <c r="N1210" s="222"/>
      <c r="O1210" s="222"/>
      <c r="P1210" s="222"/>
      <c r="Q1210" s="222"/>
      <c r="R1210" s="222"/>
      <c r="S1210" s="222"/>
      <c r="T1210" s="223"/>
      <c r="AT1210" s="224" t="s">
        <v>182</v>
      </c>
      <c r="AU1210" s="224" t="s">
        <v>193</v>
      </c>
      <c r="AV1210" s="12" t="s">
        <v>82</v>
      </c>
      <c r="AW1210" s="12" t="s">
        <v>32</v>
      </c>
      <c r="AX1210" s="12" t="s">
        <v>33</v>
      </c>
      <c r="AY1210" s="224" t="s">
        <v>173</v>
      </c>
    </row>
    <row r="1211" spans="2:63" s="10" customFormat="1" ht="20.85" customHeight="1">
      <c r="B1211" s="176"/>
      <c r="C1211" s="177"/>
      <c r="D1211" s="178" t="s">
        <v>72</v>
      </c>
      <c r="E1211" s="190" t="s">
        <v>1930</v>
      </c>
      <c r="F1211" s="190" t="s">
        <v>1931</v>
      </c>
      <c r="G1211" s="177"/>
      <c r="H1211" s="177"/>
      <c r="I1211" s="180"/>
      <c r="J1211" s="191">
        <f>BK1211</f>
        <v>0</v>
      </c>
      <c r="K1211" s="177"/>
      <c r="L1211" s="182"/>
      <c r="M1211" s="183"/>
      <c r="N1211" s="184"/>
      <c r="O1211" s="184"/>
      <c r="P1211" s="185">
        <f>SUM(P1212:P1220)</f>
        <v>0</v>
      </c>
      <c r="Q1211" s="184"/>
      <c r="R1211" s="185">
        <f>SUM(R1212:R1220)</f>
        <v>0</v>
      </c>
      <c r="S1211" s="184"/>
      <c r="T1211" s="186">
        <f>SUM(T1212:T1220)</f>
        <v>0</v>
      </c>
      <c r="AR1211" s="187" t="s">
        <v>193</v>
      </c>
      <c r="AT1211" s="188" t="s">
        <v>72</v>
      </c>
      <c r="AU1211" s="188" t="s">
        <v>82</v>
      </c>
      <c r="AY1211" s="187" t="s">
        <v>173</v>
      </c>
      <c r="BK1211" s="189">
        <f>SUM(BK1212:BK1220)</f>
        <v>0</v>
      </c>
    </row>
    <row r="1212" spans="2:65" s="1" customFormat="1" ht="16.5" customHeight="1">
      <c r="B1212" s="34"/>
      <c r="C1212" s="192" t="s">
        <v>1932</v>
      </c>
      <c r="D1212" s="192" t="s">
        <v>175</v>
      </c>
      <c r="E1212" s="193" t="s">
        <v>809</v>
      </c>
      <c r="F1212" s="194" t="s">
        <v>1933</v>
      </c>
      <c r="G1212" s="195" t="s">
        <v>1913</v>
      </c>
      <c r="H1212" s="196">
        <v>44</v>
      </c>
      <c r="I1212" s="197"/>
      <c r="J1212" s="198">
        <f>ROUND(I1212*H1212,2)</f>
        <v>0</v>
      </c>
      <c r="K1212" s="194" t="s">
        <v>1</v>
      </c>
      <c r="L1212" s="36"/>
      <c r="M1212" s="199" t="s">
        <v>1</v>
      </c>
      <c r="N1212" s="200" t="s">
        <v>44</v>
      </c>
      <c r="O1212" s="60"/>
      <c r="P1212" s="201">
        <f>O1212*H1212</f>
        <v>0</v>
      </c>
      <c r="Q1212" s="201">
        <v>0</v>
      </c>
      <c r="R1212" s="201">
        <f>Q1212*H1212</f>
        <v>0</v>
      </c>
      <c r="S1212" s="201">
        <v>0</v>
      </c>
      <c r="T1212" s="202">
        <f>S1212*H1212</f>
        <v>0</v>
      </c>
      <c r="AR1212" s="16" t="s">
        <v>529</v>
      </c>
      <c r="AT1212" s="16" t="s">
        <v>175</v>
      </c>
      <c r="AU1212" s="16" t="s">
        <v>193</v>
      </c>
      <c r="AY1212" s="16" t="s">
        <v>173</v>
      </c>
      <c r="BE1212" s="99">
        <f>IF(N1212="základní",J1212,0)</f>
        <v>0</v>
      </c>
      <c r="BF1212" s="99">
        <f>IF(N1212="snížená",J1212,0)</f>
        <v>0</v>
      </c>
      <c r="BG1212" s="99">
        <f>IF(N1212="zákl. přenesená",J1212,0)</f>
        <v>0</v>
      </c>
      <c r="BH1212" s="99">
        <f>IF(N1212="sníž. přenesená",J1212,0)</f>
        <v>0</v>
      </c>
      <c r="BI1212" s="99">
        <f>IF(N1212="nulová",J1212,0)</f>
        <v>0</v>
      </c>
      <c r="BJ1212" s="16" t="s">
        <v>33</v>
      </c>
      <c r="BK1212" s="99">
        <f>ROUND(I1212*H1212,2)</f>
        <v>0</v>
      </c>
      <c r="BL1212" s="16" t="s">
        <v>529</v>
      </c>
      <c r="BM1212" s="16" t="s">
        <v>1934</v>
      </c>
    </row>
    <row r="1213" spans="2:65" s="1" customFormat="1" ht="16.5" customHeight="1">
      <c r="B1213" s="34"/>
      <c r="C1213" s="236" t="s">
        <v>1935</v>
      </c>
      <c r="D1213" s="236" t="s">
        <v>229</v>
      </c>
      <c r="E1213" s="237" t="s">
        <v>813</v>
      </c>
      <c r="F1213" s="238" t="s">
        <v>1936</v>
      </c>
      <c r="G1213" s="239" t="s">
        <v>1913</v>
      </c>
      <c r="H1213" s="240">
        <v>4</v>
      </c>
      <c r="I1213" s="241"/>
      <c r="J1213" s="242">
        <f>ROUND(I1213*H1213,2)</f>
        <v>0</v>
      </c>
      <c r="K1213" s="238" t="s">
        <v>1</v>
      </c>
      <c r="L1213" s="243"/>
      <c r="M1213" s="244" t="s">
        <v>1</v>
      </c>
      <c r="N1213" s="245" t="s">
        <v>44</v>
      </c>
      <c r="O1213" s="60"/>
      <c r="P1213" s="201">
        <f>O1213*H1213</f>
        <v>0</v>
      </c>
      <c r="Q1213" s="201">
        <v>0</v>
      </c>
      <c r="R1213" s="201">
        <f>Q1213*H1213</f>
        <v>0</v>
      </c>
      <c r="S1213" s="201">
        <v>0</v>
      </c>
      <c r="T1213" s="202">
        <f>S1213*H1213</f>
        <v>0</v>
      </c>
      <c r="AR1213" s="16" t="s">
        <v>1539</v>
      </c>
      <c r="AT1213" s="16" t="s">
        <v>229</v>
      </c>
      <c r="AU1213" s="16" t="s">
        <v>193</v>
      </c>
      <c r="AY1213" s="16" t="s">
        <v>173</v>
      </c>
      <c r="BE1213" s="99">
        <f>IF(N1213="základní",J1213,0)</f>
        <v>0</v>
      </c>
      <c r="BF1213" s="99">
        <f>IF(N1213="snížená",J1213,0)</f>
        <v>0</v>
      </c>
      <c r="BG1213" s="99">
        <f>IF(N1213="zákl. přenesená",J1213,0)</f>
        <v>0</v>
      </c>
      <c r="BH1213" s="99">
        <f>IF(N1213="sníž. přenesená",J1213,0)</f>
        <v>0</v>
      </c>
      <c r="BI1213" s="99">
        <f>IF(N1213="nulová",J1213,0)</f>
        <v>0</v>
      </c>
      <c r="BJ1213" s="16" t="s">
        <v>33</v>
      </c>
      <c r="BK1213" s="99">
        <f>ROUND(I1213*H1213,2)</f>
        <v>0</v>
      </c>
      <c r="BL1213" s="16" t="s">
        <v>529</v>
      </c>
      <c r="BM1213" s="16" t="s">
        <v>1937</v>
      </c>
    </row>
    <row r="1214" spans="2:51" s="11" customFormat="1" ht="11.25">
      <c r="B1214" s="203"/>
      <c r="C1214" s="204"/>
      <c r="D1214" s="205" t="s">
        <v>182</v>
      </c>
      <c r="E1214" s="206" t="s">
        <v>1</v>
      </c>
      <c r="F1214" s="207" t="s">
        <v>1938</v>
      </c>
      <c r="G1214" s="204"/>
      <c r="H1214" s="206" t="s">
        <v>1</v>
      </c>
      <c r="I1214" s="208"/>
      <c r="J1214" s="204"/>
      <c r="K1214" s="204"/>
      <c r="L1214" s="209"/>
      <c r="M1214" s="210"/>
      <c r="N1214" s="211"/>
      <c r="O1214" s="211"/>
      <c r="P1214" s="211"/>
      <c r="Q1214" s="211"/>
      <c r="R1214" s="211"/>
      <c r="S1214" s="211"/>
      <c r="T1214" s="212"/>
      <c r="AT1214" s="213" t="s">
        <v>182</v>
      </c>
      <c r="AU1214" s="213" t="s">
        <v>193</v>
      </c>
      <c r="AV1214" s="11" t="s">
        <v>33</v>
      </c>
      <c r="AW1214" s="11" t="s">
        <v>32</v>
      </c>
      <c r="AX1214" s="11" t="s">
        <v>73</v>
      </c>
      <c r="AY1214" s="213" t="s">
        <v>173</v>
      </c>
    </row>
    <row r="1215" spans="2:51" s="12" customFormat="1" ht="11.25">
      <c r="B1215" s="214"/>
      <c r="C1215" s="215"/>
      <c r="D1215" s="205" t="s">
        <v>182</v>
      </c>
      <c r="E1215" s="216" t="s">
        <v>1</v>
      </c>
      <c r="F1215" s="217" t="s">
        <v>1939</v>
      </c>
      <c r="G1215" s="215"/>
      <c r="H1215" s="218">
        <v>4</v>
      </c>
      <c r="I1215" s="219"/>
      <c r="J1215" s="215"/>
      <c r="K1215" s="215"/>
      <c r="L1215" s="220"/>
      <c r="M1215" s="221"/>
      <c r="N1215" s="222"/>
      <c r="O1215" s="222"/>
      <c r="P1215" s="222"/>
      <c r="Q1215" s="222"/>
      <c r="R1215" s="222"/>
      <c r="S1215" s="222"/>
      <c r="T1215" s="223"/>
      <c r="AT1215" s="224" t="s">
        <v>182</v>
      </c>
      <c r="AU1215" s="224" t="s">
        <v>193</v>
      </c>
      <c r="AV1215" s="12" t="s">
        <v>82</v>
      </c>
      <c r="AW1215" s="12" t="s">
        <v>32</v>
      </c>
      <c r="AX1215" s="12" t="s">
        <v>33</v>
      </c>
      <c r="AY1215" s="224" t="s">
        <v>173</v>
      </c>
    </row>
    <row r="1216" spans="2:65" s="1" customFormat="1" ht="16.5" customHeight="1">
      <c r="B1216" s="34"/>
      <c r="C1216" s="236" t="s">
        <v>1940</v>
      </c>
      <c r="D1216" s="236" t="s">
        <v>229</v>
      </c>
      <c r="E1216" s="237" t="s">
        <v>818</v>
      </c>
      <c r="F1216" s="238" t="s">
        <v>1941</v>
      </c>
      <c r="G1216" s="239" t="s">
        <v>1913</v>
      </c>
      <c r="H1216" s="240">
        <v>36</v>
      </c>
      <c r="I1216" s="241"/>
      <c r="J1216" s="242">
        <f>ROUND(I1216*H1216,2)</f>
        <v>0</v>
      </c>
      <c r="K1216" s="238" t="s">
        <v>1</v>
      </c>
      <c r="L1216" s="243"/>
      <c r="M1216" s="244" t="s">
        <v>1</v>
      </c>
      <c r="N1216" s="245" t="s">
        <v>44</v>
      </c>
      <c r="O1216" s="60"/>
      <c r="P1216" s="201">
        <f>O1216*H1216</f>
        <v>0</v>
      </c>
      <c r="Q1216" s="201">
        <v>0</v>
      </c>
      <c r="R1216" s="201">
        <f>Q1216*H1216</f>
        <v>0</v>
      </c>
      <c r="S1216" s="201">
        <v>0</v>
      </c>
      <c r="T1216" s="202">
        <f>S1216*H1216</f>
        <v>0</v>
      </c>
      <c r="AR1216" s="16" t="s">
        <v>1539</v>
      </c>
      <c r="AT1216" s="16" t="s">
        <v>229</v>
      </c>
      <c r="AU1216" s="16" t="s">
        <v>193</v>
      </c>
      <c r="AY1216" s="16" t="s">
        <v>173</v>
      </c>
      <c r="BE1216" s="99">
        <f>IF(N1216="základní",J1216,0)</f>
        <v>0</v>
      </c>
      <c r="BF1216" s="99">
        <f>IF(N1216="snížená",J1216,0)</f>
        <v>0</v>
      </c>
      <c r="BG1216" s="99">
        <f>IF(N1216="zákl. přenesená",J1216,0)</f>
        <v>0</v>
      </c>
      <c r="BH1216" s="99">
        <f>IF(N1216="sníž. přenesená",J1216,0)</f>
        <v>0</v>
      </c>
      <c r="BI1216" s="99">
        <f>IF(N1216="nulová",J1216,0)</f>
        <v>0</v>
      </c>
      <c r="BJ1216" s="16" t="s">
        <v>33</v>
      </c>
      <c r="BK1216" s="99">
        <f>ROUND(I1216*H1216,2)</f>
        <v>0</v>
      </c>
      <c r="BL1216" s="16" t="s">
        <v>529</v>
      </c>
      <c r="BM1216" s="16" t="s">
        <v>1942</v>
      </c>
    </row>
    <row r="1217" spans="2:51" s="11" customFormat="1" ht="11.25">
      <c r="B1217" s="203"/>
      <c r="C1217" s="204"/>
      <c r="D1217" s="205" t="s">
        <v>182</v>
      </c>
      <c r="E1217" s="206" t="s">
        <v>1</v>
      </c>
      <c r="F1217" s="207" t="s">
        <v>1938</v>
      </c>
      <c r="G1217" s="204"/>
      <c r="H1217" s="206" t="s">
        <v>1</v>
      </c>
      <c r="I1217" s="208"/>
      <c r="J1217" s="204"/>
      <c r="K1217" s="204"/>
      <c r="L1217" s="209"/>
      <c r="M1217" s="210"/>
      <c r="N1217" s="211"/>
      <c r="O1217" s="211"/>
      <c r="P1217" s="211"/>
      <c r="Q1217" s="211"/>
      <c r="R1217" s="211"/>
      <c r="S1217" s="211"/>
      <c r="T1217" s="212"/>
      <c r="AT1217" s="213" t="s">
        <v>182</v>
      </c>
      <c r="AU1217" s="213" t="s">
        <v>193</v>
      </c>
      <c r="AV1217" s="11" t="s">
        <v>33</v>
      </c>
      <c r="AW1217" s="11" t="s">
        <v>32</v>
      </c>
      <c r="AX1217" s="11" t="s">
        <v>73</v>
      </c>
      <c r="AY1217" s="213" t="s">
        <v>173</v>
      </c>
    </row>
    <row r="1218" spans="2:51" s="12" customFormat="1" ht="11.25">
      <c r="B1218" s="214"/>
      <c r="C1218" s="215"/>
      <c r="D1218" s="205" t="s">
        <v>182</v>
      </c>
      <c r="E1218" s="216" t="s">
        <v>1</v>
      </c>
      <c r="F1218" s="217" t="s">
        <v>1943</v>
      </c>
      <c r="G1218" s="215"/>
      <c r="H1218" s="218">
        <v>36</v>
      </c>
      <c r="I1218" s="219"/>
      <c r="J1218" s="215"/>
      <c r="K1218" s="215"/>
      <c r="L1218" s="220"/>
      <c r="M1218" s="221"/>
      <c r="N1218" s="222"/>
      <c r="O1218" s="222"/>
      <c r="P1218" s="222"/>
      <c r="Q1218" s="222"/>
      <c r="R1218" s="222"/>
      <c r="S1218" s="222"/>
      <c r="T1218" s="223"/>
      <c r="AT1218" s="224" t="s">
        <v>182</v>
      </c>
      <c r="AU1218" s="224" t="s">
        <v>193</v>
      </c>
      <c r="AV1218" s="12" t="s">
        <v>82</v>
      </c>
      <c r="AW1218" s="12" t="s">
        <v>32</v>
      </c>
      <c r="AX1218" s="12" t="s">
        <v>33</v>
      </c>
      <c r="AY1218" s="224" t="s">
        <v>173</v>
      </c>
    </row>
    <row r="1219" spans="2:65" s="1" customFormat="1" ht="16.5" customHeight="1">
      <c r="B1219" s="34"/>
      <c r="C1219" s="236" t="s">
        <v>1944</v>
      </c>
      <c r="D1219" s="236" t="s">
        <v>229</v>
      </c>
      <c r="E1219" s="237" t="s">
        <v>824</v>
      </c>
      <c r="F1219" s="238" t="s">
        <v>1945</v>
      </c>
      <c r="G1219" s="239" t="s">
        <v>1913</v>
      </c>
      <c r="H1219" s="240">
        <v>4</v>
      </c>
      <c r="I1219" s="241"/>
      <c r="J1219" s="242">
        <f>ROUND(I1219*H1219,2)</f>
        <v>0</v>
      </c>
      <c r="K1219" s="238" t="s">
        <v>1</v>
      </c>
      <c r="L1219" s="243"/>
      <c r="M1219" s="244" t="s">
        <v>1</v>
      </c>
      <c r="N1219" s="245" t="s">
        <v>44</v>
      </c>
      <c r="O1219" s="60"/>
      <c r="P1219" s="201">
        <f>O1219*H1219</f>
        <v>0</v>
      </c>
      <c r="Q1219" s="201">
        <v>0</v>
      </c>
      <c r="R1219" s="201">
        <f>Q1219*H1219</f>
        <v>0</v>
      </c>
      <c r="S1219" s="201">
        <v>0</v>
      </c>
      <c r="T1219" s="202">
        <f>S1219*H1219</f>
        <v>0</v>
      </c>
      <c r="AR1219" s="16" t="s">
        <v>1539</v>
      </c>
      <c r="AT1219" s="16" t="s">
        <v>229</v>
      </c>
      <c r="AU1219" s="16" t="s">
        <v>193</v>
      </c>
      <c r="AY1219" s="16" t="s">
        <v>173</v>
      </c>
      <c r="BE1219" s="99">
        <f>IF(N1219="základní",J1219,0)</f>
        <v>0</v>
      </c>
      <c r="BF1219" s="99">
        <f>IF(N1219="snížená",J1219,0)</f>
        <v>0</v>
      </c>
      <c r="BG1219" s="99">
        <f>IF(N1219="zákl. přenesená",J1219,0)</f>
        <v>0</v>
      </c>
      <c r="BH1219" s="99">
        <f>IF(N1219="sníž. přenesená",J1219,0)</f>
        <v>0</v>
      </c>
      <c r="BI1219" s="99">
        <f>IF(N1219="nulová",J1219,0)</f>
        <v>0</v>
      </c>
      <c r="BJ1219" s="16" t="s">
        <v>33</v>
      </c>
      <c r="BK1219" s="99">
        <f>ROUND(I1219*H1219,2)</f>
        <v>0</v>
      </c>
      <c r="BL1219" s="16" t="s">
        <v>529</v>
      </c>
      <c r="BM1219" s="16" t="s">
        <v>1946</v>
      </c>
    </row>
    <row r="1220" spans="2:51" s="12" customFormat="1" ht="11.25">
      <c r="B1220" s="214"/>
      <c r="C1220" s="215"/>
      <c r="D1220" s="205" t="s">
        <v>182</v>
      </c>
      <c r="E1220" s="216" t="s">
        <v>1</v>
      </c>
      <c r="F1220" s="217" t="s">
        <v>1947</v>
      </c>
      <c r="G1220" s="215"/>
      <c r="H1220" s="218">
        <v>4</v>
      </c>
      <c r="I1220" s="219"/>
      <c r="J1220" s="215"/>
      <c r="K1220" s="215"/>
      <c r="L1220" s="220"/>
      <c r="M1220" s="221"/>
      <c r="N1220" s="222"/>
      <c r="O1220" s="222"/>
      <c r="P1220" s="222"/>
      <c r="Q1220" s="222"/>
      <c r="R1220" s="222"/>
      <c r="S1220" s="222"/>
      <c r="T1220" s="223"/>
      <c r="AT1220" s="224" t="s">
        <v>182</v>
      </c>
      <c r="AU1220" s="224" t="s">
        <v>193</v>
      </c>
      <c r="AV1220" s="12" t="s">
        <v>82</v>
      </c>
      <c r="AW1220" s="12" t="s">
        <v>32</v>
      </c>
      <c r="AX1220" s="12" t="s">
        <v>33</v>
      </c>
      <c r="AY1220" s="224" t="s">
        <v>173</v>
      </c>
    </row>
    <row r="1221" spans="2:63" s="10" customFormat="1" ht="20.85" customHeight="1">
      <c r="B1221" s="176"/>
      <c r="C1221" s="177"/>
      <c r="D1221" s="178" t="s">
        <v>72</v>
      </c>
      <c r="E1221" s="190" t="s">
        <v>1948</v>
      </c>
      <c r="F1221" s="190" t="s">
        <v>1949</v>
      </c>
      <c r="G1221" s="177"/>
      <c r="H1221" s="177"/>
      <c r="I1221" s="180"/>
      <c r="J1221" s="191">
        <f>BK1221</f>
        <v>0</v>
      </c>
      <c r="K1221" s="177"/>
      <c r="L1221" s="182"/>
      <c r="M1221" s="183"/>
      <c r="N1221" s="184"/>
      <c r="O1221" s="184"/>
      <c r="P1221" s="185">
        <f>SUM(P1222:P1233)</f>
        <v>0</v>
      </c>
      <c r="Q1221" s="184"/>
      <c r="R1221" s="185">
        <f>SUM(R1222:R1233)</f>
        <v>0</v>
      </c>
      <c r="S1221" s="184"/>
      <c r="T1221" s="186">
        <f>SUM(T1222:T1233)</f>
        <v>0</v>
      </c>
      <c r="AR1221" s="187" t="s">
        <v>193</v>
      </c>
      <c r="AT1221" s="188" t="s">
        <v>72</v>
      </c>
      <c r="AU1221" s="188" t="s">
        <v>82</v>
      </c>
      <c r="AY1221" s="187" t="s">
        <v>173</v>
      </c>
      <c r="BK1221" s="189">
        <f>SUM(BK1222:BK1233)</f>
        <v>0</v>
      </c>
    </row>
    <row r="1222" spans="2:65" s="1" customFormat="1" ht="16.5" customHeight="1">
      <c r="B1222" s="34"/>
      <c r="C1222" s="192" t="s">
        <v>1950</v>
      </c>
      <c r="D1222" s="192" t="s">
        <v>175</v>
      </c>
      <c r="E1222" s="193" t="s">
        <v>830</v>
      </c>
      <c r="F1222" s="194" t="s">
        <v>1951</v>
      </c>
      <c r="G1222" s="195" t="s">
        <v>1913</v>
      </c>
      <c r="H1222" s="196">
        <v>18</v>
      </c>
      <c r="I1222" s="197"/>
      <c r="J1222" s="198">
        <f>ROUND(I1222*H1222,2)</f>
        <v>0</v>
      </c>
      <c r="K1222" s="194" t="s">
        <v>1</v>
      </c>
      <c r="L1222" s="36"/>
      <c r="M1222" s="199" t="s">
        <v>1</v>
      </c>
      <c r="N1222" s="200" t="s">
        <v>44</v>
      </c>
      <c r="O1222" s="60"/>
      <c r="P1222" s="201">
        <f>O1222*H1222</f>
        <v>0</v>
      </c>
      <c r="Q1222" s="201">
        <v>0</v>
      </c>
      <c r="R1222" s="201">
        <f>Q1222*H1222</f>
        <v>0</v>
      </c>
      <c r="S1222" s="201">
        <v>0</v>
      </c>
      <c r="T1222" s="202">
        <f>S1222*H1222</f>
        <v>0</v>
      </c>
      <c r="AR1222" s="16" t="s">
        <v>529</v>
      </c>
      <c r="AT1222" s="16" t="s">
        <v>175</v>
      </c>
      <c r="AU1222" s="16" t="s">
        <v>193</v>
      </c>
      <c r="AY1222" s="16" t="s">
        <v>173</v>
      </c>
      <c r="BE1222" s="99">
        <f>IF(N1222="základní",J1222,0)</f>
        <v>0</v>
      </c>
      <c r="BF1222" s="99">
        <f>IF(N1222="snížená",J1222,0)</f>
        <v>0</v>
      </c>
      <c r="BG1222" s="99">
        <f>IF(N1222="zákl. přenesená",J1222,0)</f>
        <v>0</v>
      </c>
      <c r="BH1222" s="99">
        <f>IF(N1222="sníž. přenesená",J1222,0)</f>
        <v>0</v>
      </c>
      <c r="BI1222" s="99">
        <f>IF(N1222="nulová",J1222,0)</f>
        <v>0</v>
      </c>
      <c r="BJ1222" s="16" t="s">
        <v>33</v>
      </c>
      <c r="BK1222" s="99">
        <f>ROUND(I1222*H1222,2)</f>
        <v>0</v>
      </c>
      <c r="BL1222" s="16" t="s">
        <v>529</v>
      </c>
      <c r="BM1222" s="16" t="s">
        <v>1952</v>
      </c>
    </row>
    <row r="1223" spans="2:65" s="1" customFormat="1" ht="16.5" customHeight="1">
      <c r="B1223" s="34"/>
      <c r="C1223" s="236" t="s">
        <v>1953</v>
      </c>
      <c r="D1223" s="236" t="s">
        <v>229</v>
      </c>
      <c r="E1223" s="237" t="s">
        <v>837</v>
      </c>
      <c r="F1223" s="238" t="s">
        <v>1954</v>
      </c>
      <c r="G1223" s="239" t="s">
        <v>1913</v>
      </c>
      <c r="H1223" s="240">
        <v>18</v>
      </c>
      <c r="I1223" s="241"/>
      <c r="J1223" s="242">
        <f>ROUND(I1223*H1223,2)</f>
        <v>0</v>
      </c>
      <c r="K1223" s="238" t="s">
        <v>1</v>
      </c>
      <c r="L1223" s="243"/>
      <c r="M1223" s="244" t="s">
        <v>1</v>
      </c>
      <c r="N1223" s="245" t="s">
        <v>44</v>
      </c>
      <c r="O1223" s="60"/>
      <c r="P1223" s="201">
        <f>O1223*H1223</f>
        <v>0</v>
      </c>
      <c r="Q1223" s="201">
        <v>0</v>
      </c>
      <c r="R1223" s="201">
        <f>Q1223*H1223</f>
        <v>0</v>
      </c>
      <c r="S1223" s="201">
        <v>0</v>
      </c>
      <c r="T1223" s="202">
        <f>S1223*H1223</f>
        <v>0</v>
      </c>
      <c r="AR1223" s="16" t="s">
        <v>1539</v>
      </c>
      <c r="AT1223" s="16" t="s">
        <v>229</v>
      </c>
      <c r="AU1223" s="16" t="s">
        <v>193</v>
      </c>
      <c r="AY1223" s="16" t="s">
        <v>173</v>
      </c>
      <c r="BE1223" s="99">
        <f>IF(N1223="základní",J1223,0)</f>
        <v>0</v>
      </c>
      <c r="BF1223" s="99">
        <f>IF(N1223="snížená",J1223,0)</f>
        <v>0</v>
      </c>
      <c r="BG1223" s="99">
        <f>IF(N1223="zákl. přenesená",J1223,0)</f>
        <v>0</v>
      </c>
      <c r="BH1223" s="99">
        <f>IF(N1223="sníž. přenesená",J1223,0)</f>
        <v>0</v>
      </c>
      <c r="BI1223" s="99">
        <f>IF(N1223="nulová",J1223,0)</f>
        <v>0</v>
      </c>
      <c r="BJ1223" s="16" t="s">
        <v>33</v>
      </c>
      <c r="BK1223" s="99">
        <f>ROUND(I1223*H1223,2)</f>
        <v>0</v>
      </c>
      <c r="BL1223" s="16" t="s">
        <v>529</v>
      </c>
      <c r="BM1223" s="16" t="s">
        <v>1955</v>
      </c>
    </row>
    <row r="1224" spans="2:51" s="12" customFormat="1" ht="11.25">
      <c r="B1224" s="214"/>
      <c r="C1224" s="215"/>
      <c r="D1224" s="205" t="s">
        <v>182</v>
      </c>
      <c r="E1224" s="216" t="s">
        <v>1</v>
      </c>
      <c r="F1224" s="217" t="s">
        <v>1956</v>
      </c>
      <c r="G1224" s="215"/>
      <c r="H1224" s="218">
        <v>18</v>
      </c>
      <c r="I1224" s="219"/>
      <c r="J1224" s="215"/>
      <c r="K1224" s="215"/>
      <c r="L1224" s="220"/>
      <c r="M1224" s="221"/>
      <c r="N1224" s="222"/>
      <c r="O1224" s="222"/>
      <c r="P1224" s="222"/>
      <c r="Q1224" s="222"/>
      <c r="R1224" s="222"/>
      <c r="S1224" s="222"/>
      <c r="T1224" s="223"/>
      <c r="AT1224" s="224" t="s">
        <v>182</v>
      </c>
      <c r="AU1224" s="224" t="s">
        <v>193</v>
      </c>
      <c r="AV1224" s="12" t="s">
        <v>82</v>
      </c>
      <c r="AW1224" s="12" t="s">
        <v>32</v>
      </c>
      <c r="AX1224" s="12" t="s">
        <v>33</v>
      </c>
      <c r="AY1224" s="224" t="s">
        <v>173</v>
      </c>
    </row>
    <row r="1225" spans="2:65" s="1" customFormat="1" ht="16.5" customHeight="1">
      <c r="B1225" s="34"/>
      <c r="C1225" s="192" t="s">
        <v>1957</v>
      </c>
      <c r="D1225" s="192" t="s">
        <v>175</v>
      </c>
      <c r="E1225" s="193" t="s">
        <v>844</v>
      </c>
      <c r="F1225" s="194" t="s">
        <v>1958</v>
      </c>
      <c r="G1225" s="195" t="s">
        <v>1913</v>
      </c>
      <c r="H1225" s="196">
        <v>54</v>
      </c>
      <c r="I1225" s="197"/>
      <c r="J1225" s="198">
        <f>ROUND(I1225*H1225,2)</f>
        <v>0</v>
      </c>
      <c r="K1225" s="194" t="s">
        <v>1</v>
      </c>
      <c r="L1225" s="36"/>
      <c r="M1225" s="199" t="s">
        <v>1</v>
      </c>
      <c r="N1225" s="200" t="s">
        <v>44</v>
      </c>
      <c r="O1225" s="60"/>
      <c r="P1225" s="201">
        <f>O1225*H1225</f>
        <v>0</v>
      </c>
      <c r="Q1225" s="201">
        <v>0</v>
      </c>
      <c r="R1225" s="201">
        <f>Q1225*H1225</f>
        <v>0</v>
      </c>
      <c r="S1225" s="201">
        <v>0</v>
      </c>
      <c r="T1225" s="202">
        <f>S1225*H1225</f>
        <v>0</v>
      </c>
      <c r="AR1225" s="16" t="s">
        <v>529</v>
      </c>
      <c r="AT1225" s="16" t="s">
        <v>175</v>
      </c>
      <c r="AU1225" s="16" t="s">
        <v>193</v>
      </c>
      <c r="AY1225" s="16" t="s">
        <v>173</v>
      </c>
      <c r="BE1225" s="99">
        <f>IF(N1225="základní",J1225,0)</f>
        <v>0</v>
      </c>
      <c r="BF1225" s="99">
        <f>IF(N1225="snížená",J1225,0)</f>
        <v>0</v>
      </c>
      <c r="BG1225" s="99">
        <f>IF(N1225="zákl. přenesená",J1225,0)</f>
        <v>0</v>
      </c>
      <c r="BH1225" s="99">
        <f>IF(N1225="sníž. přenesená",J1225,0)</f>
        <v>0</v>
      </c>
      <c r="BI1225" s="99">
        <f>IF(N1225="nulová",J1225,0)</f>
        <v>0</v>
      </c>
      <c r="BJ1225" s="16" t="s">
        <v>33</v>
      </c>
      <c r="BK1225" s="99">
        <f>ROUND(I1225*H1225,2)</f>
        <v>0</v>
      </c>
      <c r="BL1225" s="16" t="s">
        <v>529</v>
      </c>
      <c r="BM1225" s="16" t="s">
        <v>1959</v>
      </c>
    </row>
    <row r="1226" spans="2:65" s="1" customFormat="1" ht="16.5" customHeight="1">
      <c r="B1226" s="34"/>
      <c r="C1226" s="192" t="s">
        <v>1960</v>
      </c>
      <c r="D1226" s="192" t="s">
        <v>175</v>
      </c>
      <c r="E1226" s="193" t="s">
        <v>852</v>
      </c>
      <c r="F1226" s="194" t="s">
        <v>1961</v>
      </c>
      <c r="G1226" s="195" t="s">
        <v>1913</v>
      </c>
      <c r="H1226" s="196">
        <v>54</v>
      </c>
      <c r="I1226" s="197"/>
      <c r="J1226" s="198">
        <f>ROUND(I1226*H1226,2)</f>
        <v>0</v>
      </c>
      <c r="K1226" s="194" t="s">
        <v>1</v>
      </c>
      <c r="L1226" s="36"/>
      <c r="M1226" s="199" t="s">
        <v>1</v>
      </c>
      <c r="N1226" s="200" t="s">
        <v>44</v>
      </c>
      <c r="O1226" s="60"/>
      <c r="P1226" s="201">
        <f>O1226*H1226</f>
        <v>0</v>
      </c>
      <c r="Q1226" s="201">
        <v>0</v>
      </c>
      <c r="R1226" s="201">
        <f>Q1226*H1226</f>
        <v>0</v>
      </c>
      <c r="S1226" s="201">
        <v>0</v>
      </c>
      <c r="T1226" s="202">
        <f>S1226*H1226</f>
        <v>0</v>
      </c>
      <c r="AR1226" s="16" t="s">
        <v>529</v>
      </c>
      <c r="AT1226" s="16" t="s">
        <v>175</v>
      </c>
      <c r="AU1226" s="16" t="s">
        <v>193</v>
      </c>
      <c r="AY1226" s="16" t="s">
        <v>173</v>
      </c>
      <c r="BE1226" s="99">
        <f>IF(N1226="základní",J1226,0)</f>
        <v>0</v>
      </c>
      <c r="BF1226" s="99">
        <f>IF(N1226="snížená",J1226,0)</f>
        <v>0</v>
      </c>
      <c r="BG1226" s="99">
        <f>IF(N1226="zákl. přenesená",J1226,0)</f>
        <v>0</v>
      </c>
      <c r="BH1226" s="99">
        <f>IF(N1226="sníž. přenesená",J1226,0)</f>
        <v>0</v>
      </c>
      <c r="BI1226" s="99">
        <f>IF(N1226="nulová",J1226,0)</f>
        <v>0</v>
      </c>
      <c r="BJ1226" s="16" t="s">
        <v>33</v>
      </c>
      <c r="BK1226" s="99">
        <f>ROUND(I1226*H1226,2)</f>
        <v>0</v>
      </c>
      <c r="BL1226" s="16" t="s">
        <v>529</v>
      </c>
      <c r="BM1226" s="16" t="s">
        <v>1962</v>
      </c>
    </row>
    <row r="1227" spans="2:65" s="1" customFormat="1" ht="16.5" customHeight="1">
      <c r="B1227" s="34"/>
      <c r="C1227" s="192" t="s">
        <v>1963</v>
      </c>
      <c r="D1227" s="192" t="s">
        <v>175</v>
      </c>
      <c r="E1227" s="193" t="s">
        <v>856</v>
      </c>
      <c r="F1227" s="194" t="s">
        <v>1964</v>
      </c>
      <c r="G1227" s="195" t="s">
        <v>1913</v>
      </c>
      <c r="H1227" s="196">
        <v>87</v>
      </c>
      <c r="I1227" s="197"/>
      <c r="J1227" s="198">
        <f>ROUND(I1227*H1227,2)</f>
        <v>0</v>
      </c>
      <c r="K1227" s="194" t="s">
        <v>1</v>
      </c>
      <c r="L1227" s="36"/>
      <c r="M1227" s="199" t="s">
        <v>1</v>
      </c>
      <c r="N1227" s="200" t="s">
        <v>44</v>
      </c>
      <c r="O1227" s="60"/>
      <c r="P1227" s="201">
        <f>O1227*H1227</f>
        <v>0</v>
      </c>
      <c r="Q1227" s="201">
        <v>0</v>
      </c>
      <c r="R1227" s="201">
        <f>Q1227*H1227</f>
        <v>0</v>
      </c>
      <c r="S1227" s="201">
        <v>0</v>
      </c>
      <c r="T1227" s="202">
        <f>S1227*H1227</f>
        <v>0</v>
      </c>
      <c r="AR1227" s="16" t="s">
        <v>529</v>
      </c>
      <c r="AT1227" s="16" t="s">
        <v>175</v>
      </c>
      <c r="AU1227" s="16" t="s">
        <v>193</v>
      </c>
      <c r="AY1227" s="16" t="s">
        <v>173</v>
      </c>
      <c r="BE1227" s="99">
        <f>IF(N1227="základní",J1227,0)</f>
        <v>0</v>
      </c>
      <c r="BF1227" s="99">
        <f>IF(N1227="snížená",J1227,0)</f>
        <v>0</v>
      </c>
      <c r="BG1227" s="99">
        <f>IF(N1227="zákl. přenesená",J1227,0)</f>
        <v>0</v>
      </c>
      <c r="BH1227" s="99">
        <f>IF(N1227="sníž. přenesená",J1227,0)</f>
        <v>0</v>
      </c>
      <c r="BI1227" s="99">
        <f>IF(N1227="nulová",J1227,0)</f>
        <v>0</v>
      </c>
      <c r="BJ1227" s="16" t="s">
        <v>33</v>
      </c>
      <c r="BK1227" s="99">
        <f>ROUND(I1227*H1227,2)</f>
        <v>0</v>
      </c>
      <c r="BL1227" s="16" t="s">
        <v>529</v>
      </c>
      <c r="BM1227" s="16" t="s">
        <v>1965</v>
      </c>
    </row>
    <row r="1228" spans="2:65" s="1" customFormat="1" ht="16.5" customHeight="1">
      <c r="B1228" s="34"/>
      <c r="C1228" s="236" t="s">
        <v>1966</v>
      </c>
      <c r="D1228" s="236" t="s">
        <v>229</v>
      </c>
      <c r="E1228" s="237" t="s">
        <v>868</v>
      </c>
      <c r="F1228" s="238" t="s">
        <v>1967</v>
      </c>
      <c r="G1228" s="239" t="s">
        <v>1913</v>
      </c>
      <c r="H1228" s="240">
        <v>15</v>
      </c>
      <c r="I1228" s="241"/>
      <c r="J1228" s="242">
        <f>ROUND(I1228*H1228,2)</f>
        <v>0</v>
      </c>
      <c r="K1228" s="238" t="s">
        <v>1</v>
      </c>
      <c r="L1228" s="243"/>
      <c r="M1228" s="244" t="s">
        <v>1</v>
      </c>
      <c r="N1228" s="245" t="s">
        <v>44</v>
      </c>
      <c r="O1228" s="60"/>
      <c r="P1228" s="201">
        <f>O1228*H1228</f>
        <v>0</v>
      </c>
      <c r="Q1228" s="201">
        <v>0</v>
      </c>
      <c r="R1228" s="201">
        <f>Q1228*H1228</f>
        <v>0</v>
      </c>
      <c r="S1228" s="201">
        <v>0</v>
      </c>
      <c r="T1228" s="202">
        <f>S1228*H1228</f>
        <v>0</v>
      </c>
      <c r="AR1228" s="16" t="s">
        <v>1539</v>
      </c>
      <c r="AT1228" s="16" t="s">
        <v>229</v>
      </c>
      <c r="AU1228" s="16" t="s">
        <v>193</v>
      </c>
      <c r="AY1228" s="16" t="s">
        <v>173</v>
      </c>
      <c r="BE1228" s="99">
        <f>IF(N1228="základní",J1228,0)</f>
        <v>0</v>
      </c>
      <c r="BF1228" s="99">
        <f>IF(N1228="snížená",J1228,0)</f>
        <v>0</v>
      </c>
      <c r="BG1228" s="99">
        <f>IF(N1228="zákl. přenesená",J1228,0)</f>
        <v>0</v>
      </c>
      <c r="BH1228" s="99">
        <f>IF(N1228="sníž. přenesená",J1228,0)</f>
        <v>0</v>
      </c>
      <c r="BI1228" s="99">
        <f>IF(N1228="nulová",J1228,0)</f>
        <v>0</v>
      </c>
      <c r="BJ1228" s="16" t="s">
        <v>33</v>
      </c>
      <c r="BK1228" s="99">
        <f>ROUND(I1228*H1228,2)</f>
        <v>0</v>
      </c>
      <c r="BL1228" s="16" t="s">
        <v>529</v>
      </c>
      <c r="BM1228" s="16" t="s">
        <v>1968</v>
      </c>
    </row>
    <row r="1229" spans="2:51" s="11" customFormat="1" ht="11.25">
      <c r="B1229" s="203"/>
      <c r="C1229" s="204"/>
      <c r="D1229" s="205" t="s">
        <v>182</v>
      </c>
      <c r="E1229" s="206" t="s">
        <v>1</v>
      </c>
      <c r="F1229" s="207" t="s">
        <v>1938</v>
      </c>
      <c r="G1229" s="204"/>
      <c r="H1229" s="206" t="s">
        <v>1</v>
      </c>
      <c r="I1229" s="208"/>
      <c r="J1229" s="204"/>
      <c r="K1229" s="204"/>
      <c r="L1229" s="209"/>
      <c r="M1229" s="210"/>
      <c r="N1229" s="211"/>
      <c r="O1229" s="211"/>
      <c r="P1229" s="211"/>
      <c r="Q1229" s="211"/>
      <c r="R1229" s="211"/>
      <c r="S1229" s="211"/>
      <c r="T1229" s="212"/>
      <c r="AT1229" s="213" t="s">
        <v>182</v>
      </c>
      <c r="AU1229" s="213" t="s">
        <v>193</v>
      </c>
      <c r="AV1229" s="11" t="s">
        <v>33</v>
      </c>
      <c r="AW1229" s="11" t="s">
        <v>32</v>
      </c>
      <c r="AX1229" s="11" t="s">
        <v>73</v>
      </c>
      <c r="AY1229" s="213" t="s">
        <v>173</v>
      </c>
    </row>
    <row r="1230" spans="2:51" s="12" customFormat="1" ht="11.25">
      <c r="B1230" s="214"/>
      <c r="C1230" s="215"/>
      <c r="D1230" s="205" t="s">
        <v>182</v>
      </c>
      <c r="E1230" s="216" t="s">
        <v>1</v>
      </c>
      <c r="F1230" s="217" t="s">
        <v>1969</v>
      </c>
      <c r="G1230" s="215"/>
      <c r="H1230" s="218">
        <v>15</v>
      </c>
      <c r="I1230" s="219"/>
      <c r="J1230" s="215"/>
      <c r="K1230" s="215"/>
      <c r="L1230" s="220"/>
      <c r="M1230" s="221"/>
      <c r="N1230" s="222"/>
      <c r="O1230" s="222"/>
      <c r="P1230" s="222"/>
      <c r="Q1230" s="222"/>
      <c r="R1230" s="222"/>
      <c r="S1230" s="222"/>
      <c r="T1230" s="223"/>
      <c r="AT1230" s="224" t="s">
        <v>182</v>
      </c>
      <c r="AU1230" s="224" t="s">
        <v>193</v>
      </c>
      <c r="AV1230" s="12" t="s">
        <v>82</v>
      </c>
      <c r="AW1230" s="12" t="s">
        <v>32</v>
      </c>
      <c r="AX1230" s="12" t="s">
        <v>33</v>
      </c>
      <c r="AY1230" s="224" t="s">
        <v>173</v>
      </c>
    </row>
    <row r="1231" spans="2:65" s="1" customFormat="1" ht="16.5" customHeight="1">
      <c r="B1231" s="34"/>
      <c r="C1231" s="236" t="s">
        <v>1970</v>
      </c>
      <c r="D1231" s="236" t="s">
        <v>229</v>
      </c>
      <c r="E1231" s="237" t="s">
        <v>877</v>
      </c>
      <c r="F1231" s="238" t="s">
        <v>1971</v>
      </c>
      <c r="G1231" s="239" t="s">
        <v>1913</v>
      </c>
      <c r="H1231" s="240">
        <v>72</v>
      </c>
      <c r="I1231" s="241"/>
      <c r="J1231" s="242">
        <f>ROUND(I1231*H1231,2)</f>
        <v>0</v>
      </c>
      <c r="K1231" s="238" t="s">
        <v>1</v>
      </c>
      <c r="L1231" s="243"/>
      <c r="M1231" s="244" t="s">
        <v>1</v>
      </c>
      <c r="N1231" s="245" t="s">
        <v>44</v>
      </c>
      <c r="O1231" s="60"/>
      <c r="P1231" s="201">
        <f>O1231*H1231</f>
        <v>0</v>
      </c>
      <c r="Q1231" s="201">
        <v>0</v>
      </c>
      <c r="R1231" s="201">
        <f>Q1231*H1231</f>
        <v>0</v>
      </c>
      <c r="S1231" s="201">
        <v>0</v>
      </c>
      <c r="T1231" s="202">
        <f>S1231*H1231</f>
        <v>0</v>
      </c>
      <c r="AR1231" s="16" t="s">
        <v>1539</v>
      </c>
      <c r="AT1231" s="16" t="s">
        <v>229</v>
      </c>
      <c r="AU1231" s="16" t="s">
        <v>193</v>
      </c>
      <c r="AY1231" s="16" t="s">
        <v>173</v>
      </c>
      <c r="BE1231" s="99">
        <f>IF(N1231="základní",J1231,0)</f>
        <v>0</v>
      </c>
      <c r="BF1231" s="99">
        <f>IF(N1231="snížená",J1231,0)</f>
        <v>0</v>
      </c>
      <c r="BG1231" s="99">
        <f>IF(N1231="zákl. přenesená",J1231,0)</f>
        <v>0</v>
      </c>
      <c r="BH1231" s="99">
        <f>IF(N1231="sníž. přenesená",J1231,0)</f>
        <v>0</v>
      </c>
      <c r="BI1231" s="99">
        <f>IF(N1231="nulová",J1231,0)</f>
        <v>0</v>
      </c>
      <c r="BJ1231" s="16" t="s">
        <v>33</v>
      </c>
      <c r="BK1231" s="99">
        <f>ROUND(I1231*H1231,2)</f>
        <v>0</v>
      </c>
      <c r="BL1231" s="16" t="s">
        <v>529</v>
      </c>
      <c r="BM1231" s="16" t="s">
        <v>1972</v>
      </c>
    </row>
    <row r="1232" spans="2:51" s="11" customFormat="1" ht="11.25">
      <c r="B1232" s="203"/>
      <c r="C1232" s="204"/>
      <c r="D1232" s="205" t="s">
        <v>182</v>
      </c>
      <c r="E1232" s="206" t="s">
        <v>1</v>
      </c>
      <c r="F1232" s="207" t="s">
        <v>1938</v>
      </c>
      <c r="G1232" s="204"/>
      <c r="H1232" s="206" t="s">
        <v>1</v>
      </c>
      <c r="I1232" s="208"/>
      <c r="J1232" s="204"/>
      <c r="K1232" s="204"/>
      <c r="L1232" s="209"/>
      <c r="M1232" s="210"/>
      <c r="N1232" s="211"/>
      <c r="O1232" s="211"/>
      <c r="P1232" s="211"/>
      <c r="Q1232" s="211"/>
      <c r="R1232" s="211"/>
      <c r="S1232" s="211"/>
      <c r="T1232" s="212"/>
      <c r="AT1232" s="213" t="s">
        <v>182</v>
      </c>
      <c r="AU1232" s="213" t="s">
        <v>193</v>
      </c>
      <c r="AV1232" s="11" t="s">
        <v>33</v>
      </c>
      <c r="AW1232" s="11" t="s">
        <v>32</v>
      </c>
      <c r="AX1232" s="11" t="s">
        <v>73</v>
      </c>
      <c r="AY1232" s="213" t="s">
        <v>173</v>
      </c>
    </row>
    <row r="1233" spans="2:51" s="12" customFormat="1" ht="11.25">
      <c r="B1233" s="214"/>
      <c r="C1233" s="215"/>
      <c r="D1233" s="205" t="s">
        <v>182</v>
      </c>
      <c r="E1233" s="216" t="s">
        <v>1</v>
      </c>
      <c r="F1233" s="217" t="s">
        <v>1973</v>
      </c>
      <c r="G1233" s="215"/>
      <c r="H1233" s="218">
        <v>72</v>
      </c>
      <c r="I1233" s="219"/>
      <c r="J1233" s="215"/>
      <c r="K1233" s="215"/>
      <c r="L1233" s="220"/>
      <c r="M1233" s="221"/>
      <c r="N1233" s="222"/>
      <c r="O1233" s="222"/>
      <c r="P1233" s="222"/>
      <c r="Q1233" s="222"/>
      <c r="R1233" s="222"/>
      <c r="S1233" s="222"/>
      <c r="T1233" s="223"/>
      <c r="AT1233" s="224" t="s">
        <v>182</v>
      </c>
      <c r="AU1233" s="224" t="s">
        <v>193</v>
      </c>
      <c r="AV1233" s="12" t="s">
        <v>82</v>
      </c>
      <c r="AW1233" s="12" t="s">
        <v>32</v>
      </c>
      <c r="AX1233" s="12" t="s">
        <v>33</v>
      </c>
      <c r="AY1233" s="224" t="s">
        <v>173</v>
      </c>
    </row>
    <row r="1234" spans="2:63" s="10" customFormat="1" ht="20.85" customHeight="1">
      <c r="B1234" s="176"/>
      <c r="C1234" s="177"/>
      <c r="D1234" s="178" t="s">
        <v>72</v>
      </c>
      <c r="E1234" s="190" t="s">
        <v>1974</v>
      </c>
      <c r="F1234" s="190" t="s">
        <v>1975</v>
      </c>
      <c r="G1234" s="177"/>
      <c r="H1234" s="177"/>
      <c r="I1234" s="180"/>
      <c r="J1234" s="191">
        <f>BK1234</f>
        <v>0</v>
      </c>
      <c r="K1234" s="177"/>
      <c r="L1234" s="182"/>
      <c r="M1234" s="183"/>
      <c r="N1234" s="184"/>
      <c r="O1234" s="184"/>
      <c r="P1234" s="185">
        <f>SUM(P1235:P1250)</f>
        <v>0</v>
      </c>
      <c r="Q1234" s="184"/>
      <c r="R1234" s="185">
        <f>SUM(R1235:R1250)</f>
        <v>0</v>
      </c>
      <c r="S1234" s="184"/>
      <c r="T1234" s="186">
        <f>SUM(T1235:T1250)</f>
        <v>0</v>
      </c>
      <c r="AR1234" s="187" t="s">
        <v>193</v>
      </c>
      <c r="AT1234" s="188" t="s">
        <v>72</v>
      </c>
      <c r="AU1234" s="188" t="s">
        <v>82</v>
      </c>
      <c r="AY1234" s="187" t="s">
        <v>173</v>
      </c>
      <c r="BK1234" s="189">
        <f>SUM(BK1235:BK1250)</f>
        <v>0</v>
      </c>
    </row>
    <row r="1235" spans="2:65" s="1" customFormat="1" ht="16.5" customHeight="1">
      <c r="B1235" s="34"/>
      <c r="C1235" s="192" t="s">
        <v>1976</v>
      </c>
      <c r="D1235" s="192" t="s">
        <v>175</v>
      </c>
      <c r="E1235" s="193" t="s">
        <v>885</v>
      </c>
      <c r="F1235" s="194" t="s">
        <v>1977</v>
      </c>
      <c r="G1235" s="195" t="s">
        <v>1913</v>
      </c>
      <c r="H1235" s="196">
        <v>2</v>
      </c>
      <c r="I1235" s="197"/>
      <c r="J1235" s="198">
        <f>ROUND(I1235*H1235,2)</f>
        <v>0</v>
      </c>
      <c r="K1235" s="194" t="s">
        <v>1</v>
      </c>
      <c r="L1235" s="36"/>
      <c r="M1235" s="199" t="s">
        <v>1</v>
      </c>
      <c r="N1235" s="200" t="s">
        <v>44</v>
      </c>
      <c r="O1235" s="60"/>
      <c r="P1235" s="201">
        <f>O1235*H1235</f>
        <v>0</v>
      </c>
      <c r="Q1235" s="201">
        <v>0</v>
      </c>
      <c r="R1235" s="201">
        <f>Q1235*H1235</f>
        <v>0</v>
      </c>
      <c r="S1235" s="201">
        <v>0</v>
      </c>
      <c r="T1235" s="202">
        <f>S1235*H1235</f>
        <v>0</v>
      </c>
      <c r="AR1235" s="16" t="s">
        <v>529</v>
      </c>
      <c r="AT1235" s="16" t="s">
        <v>175</v>
      </c>
      <c r="AU1235" s="16" t="s">
        <v>193</v>
      </c>
      <c r="AY1235" s="16" t="s">
        <v>173</v>
      </c>
      <c r="BE1235" s="99">
        <f>IF(N1235="základní",J1235,0)</f>
        <v>0</v>
      </c>
      <c r="BF1235" s="99">
        <f>IF(N1235="snížená",J1235,0)</f>
        <v>0</v>
      </c>
      <c r="BG1235" s="99">
        <f>IF(N1235="zákl. přenesená",J1235,0)</f>
        <v>0</v>
      </c>
      <c r="BH1235" s="99">
        <f>IF(N1235="sníž. přenesená",J1235,0)</f>
        <v>0</v>
      </c>
      <c r="BI1235" s="99">
        <f>IF(N1235="nulová",J1235,0)</f>
        <v>0</v>
      </c>
      <c r="BJ1235" s="16" t="s">
        <v>33</v>
      </c>
      <c r="BK1235" s="99">
        <f>ROUND(I1235*H1235,2)</f>
        <v>0</v>
      </c>
      <c r="BL1235" s="16" t="s">
        <v>529</v>
      </c>
      <c r="BM1235" s="16" t="s">
        <v>1978</v>
      </c>
    </row>
    <row r="1236" spans="2:65" s="1" customFormat="1" ht="16.5" customHeight="1">
      <c r="B1236" s="34"/>
      <c r="C1236" s="236" t="s">
        <v>1979</v>
      </c>
      <c r="D1236" s="236" t="s">
        <v>229</v>
      </c>
      <c r="E1236" s="237" t="s">
        <v>890</v>
      </c>
      <c r="F1236" s="238" t="s">
        <v>1980</v>
      </c>
      <c r="G1236" s="239" t="s">
        <v>1913</v>
      </c>
      <c r="H1236" s="240">
        <v>1</v>
      </c>
      <c r="I1236" s="241"/>
      <c r="J1236" s="242">
        <f>ROUND(I1236*H1236,2)</f>
        <v>0</v>
      </c>
      <c r="K1236" s="238" t="s">
        <v>1</v>
      </c>
      <c r="L1236" s="243"/>
      <c r="M1236" s="244" t="s">
        <v>1</v>
      </c>
      <c r="N1236" s="245" t="s">
        <v>44</v>
      </c>
      <c r="O1236" s="60"/>
      <c r="P1236" s="201">
        <f>O1236*H1236</f>
        <v>0</v>
      </c>
      <c r="Q1236" s="201">
        <v>0</v>
      </c>
      <c r="R1236" s="201">
        <f>Q1236*H1236</f>
        <v>0</v>
      </c>
      <c r="S1236" s="201">
        <v>0</v>
      </c>
      <c r="T1236" s="202">
        <f>S1236*H1236</f>
        <v>0</v>
      </c>
      <c r="AR1236" s="16" t="s">
        <v>1539</v>
      </c>
      <c r="AT1236" s="16" t="s">
        <v>229</v>
      </c>
      <c r="AU1236" s="16" t="s">
        <v>193</v>
      </c>
      <c r="AY1236" s="16" t="s">
        <v>173</v>
      </c>
      <c r="BE1236" s="99">
        <f>IF(N1236="základní",J1236,0)</f>
        <v>0</v>
      </c>
      <c r="BF1236" s="99">
        <f>IF(N1236="snížená",J1236,0)</f>
        <v>0</v>
      </c>
      <c r="BG1236" s="99">
        <f>IF(N1236="zákl. přenesená",J1236,0)</f>
        <v>0</v>
      </c>
      <c r="BH1236" s="99">
        <f>IF(N1236="sníž. přenesená",J1236,0)</f>
        <v>0</v>
      </c>
      <c r="BI1236" s="99">
        <f>IF(N1236="nulová",J1236,0)</f>
        <v>0</v>
      </c>
      <c r="BJ1236" s="16" t="s">
        <v>33</v>
      </c>
      <c r="BK1236" s="99">
        <f>ROUND(I1236*H1236,2)</f>
        <v>0</v>
      </c>
      <c r="BL1236" s="16" t="s">
        <v>529</v>
      </c>
      <c r="BM1236" s="16" t="s">
        <v>1981</v>
      </c>
    </row>
    <row r="1237" spans="2:51" s="12" customFormat="1" ht="11.25">
      <c r="B1237" s="214"/>
      <c r="C1237" s="215"/>
      <c r="D1237" s="205" t="s">
        <v>182</v>
      </c>
      <c r="E1237" s="216" t="s">
        <v>1</v>
      </c>
      <c r="F1237" s="217" t="s">
        <v>1982</v>
      </c>
      <c r="G1237" s="215"/>
      <c r="H1237" s="218">
        <v>1</v>
      </c>
      <c r="I1237" s="219"/>
      <c r="J1237" s="215"/>
      <c r="K1237" s="215"/>
      <c r="L1237" s="220"/>
      <c r="M1237" s="221"/>
      <c r="N1237" s="222"/>
      <c r="O1237" s="222"/>
      <c r="P1237" s="222"/>
      <c r="Q1237" s="222"/>
      <c r="R1237" s="222"/>
      <c r="S1237" s="222"/>
      <c r="T1237" s="223"/>
      <c r="AT1237" s="224" t="s">
        <v>182</v>
      </c>
      <c r="AU1237" s="224" t="s">
        <v>193</v>
      </c>
      <c r="AV1237" s="12" t="s">
        <v>82</v>
      </c>
      <c r="AW1237" s="12" t="s">
        <v>32</v>
      </c>
      <c r="AX1237" s="12" t="s">
        <v>33</v>
      </c>
      <c r="AY1237" s="224" t="s">
        <v>173</v>
      </c>
    </row>
    <row r="1238" spans="2:65" s="1" customFormat="1" ht="16.5" customHeight="1">
      <c r="B1238" s="34"/>
      <c r="C1238" s="236" t="s">
        <v>1983</v>
      </c>
      <c r="D1238" s="236" t="s">
        <v>229</v>
      </c>
      <c r="E1238" s="237" t="s">
        <v>896</v>
      </c>
      <c r="F1238" s="238" t="s">
        <v>1984</v>
      </c>
      <c r="G1238" s="239" t="s">
        <v>1913</v>
      </c>
      <c r="H1238" s="240">
        <v>1</v>
      </c>
      <c r="I1238" s="241"/>
      <c r="J1238" s="242">
        <f>ROUND(I1238*H1238,2)</f>
        <v>0</v>
      </c>
      <c r="K1238" s="238" t="s">
        <v>1</v>
      </c>
      <c r="L1238" s="243"/>
      <c r="M1238" s="244" t="s">
        <v>1</v>
      </c>
      <c r="N1238" s="245" t="s">
        <v>44</v>
      </c>
      <c r="O1238" s="60"/>
      <c r="P1238" s="201">
        <f>O1238*H1238</f>
        <v>0</v>
      </c>
      <c r="Q1238" s="201">
        <v>0</v>
      </c>
      <c r="R1238" s="201">
        <f>Q1238*H1238</f>
        <v>0</v>
      </c>
      <c r="S1238" s="201">
        <v>0</v>
      </c>
      <c r="T1238" s="202">
        <f>S1238*H1238</f>
        <v>0</v>
      </c>
      <c r="AR1238" s="16" t="s">
        <v>1539</v>
      </c>
      <c r="AT1238" s="16" t="s">
        <v>229</v>
      </c>
      <c r="AU1238" s="16" t="s">
        <v>193</v>
      </c>
      <c r="AY1238" s="16" t="s">
        <v>173</v>
      </c>
      <c r="BE1238" s="99">
        <f>IF(N1238="základní",J1238,0)</f>
        <v>0</v>
      </c>
      <c r="BF1238" s="99">
        <f>IF(N1238="snížená",J1238,0)</f>
        <v>0</v>
      </c>
      <c r="BG1238" s="99">
        <f>IF(N1238="zákl. přenesená",J1238,0)</f>
        <v>0</v>
      </c>
      <c r="BH1238" s="99">
        <f>IF(N1238="sníž. přenesená",J1238,0)</f>
        <v>0</v>
      </c>
      <c r="BI1238" s="99">
        <f>IF(N1238="nulová",J1238,0)</f>
        <v>0</v>
      </c>
      <c r="BJ1238" s="16" t="s">
        <v>33</v>
      </c>
      <c r="BK1238" s="99">
        <f>ROUND(I1238*H1238,2)</f>
        <v>0</v>
      </c>
      <c r="BL1238" s="16" t="s">
        <v>529</v>
      </c>
      <c r="BM1238" s="16" t="s">
        <v>1985</v>
      </c>
    </row>
    <row r="1239" spans="2:51" s="12" customFormat="1" ht="11.25">
      <c r="B1239" s="214"/>
      <c r="C1239" s="215"/>
      <c r="D1239" s="205" t="s">
        <v>182</v>
      </c>
      <c r="E1239" s="216" t="s">
        <v>1</v>
      </c>
      <c r="F1239" s="217" t="s">
        <v>1982</v>
      </c>
      <c r="G1239" s="215"/>
      <c r="H1239" s="218">
        <v>1</v>
      </c>
      <c r="I1239" s="219"/>
      <c r="J1239" s="215"/>
      <c r="K1239" s="215"/>
      <c r="L1239" s="220"/>
      <c r="M1239" s="221"/>
      <c r="N1239" s="222"/>
      <c r="O1239" s="222"/>
      <c r="P1239" s="222"/>
      <c r="Q1239" s="222"/>
      <c r="R1239" s="222"/>
      <c r="S1239" s="222"/>
      <c r="T1239" s="223"/>
      <c r="AT1239" s="224" t="s">
        <v>182</v>
      </c>
      <c r="AU1239" s="224" t="s">
        <v>193</v>
      </c>
      <c r="AV1239" s="12" t="s">
        <v>82</v>
      </c>
      <c r="AW1239" s="12" t="s">
        <v>32</v>
      </c>
      <c r="AX1239" s="12" t="s">
        <v>33</v>
      </c>
      <c r="AY1239" s="224" t="s">
        <v>173</v>
      </c>
    </row>
    <row r="1240" spans="2:65" s="1" customFormat="1" ht="16.5" customHeight="1">
      <c r="B1240" s="34"/>
      <c r="C1240" s="192" t="s">
        <v>1986</v>
      </c>
      <c r="D1240" s="192" t="s">
        <v>175</v>
      </c>
      <c r="E1240" s="193" t="s">
        <v>904</v>
      </c>
      <c r="F1240" s="194" t="s">
        <v>1987</v>
      </c>
      <c r="G1240" s="195" t="s">
        <v>1913</v>
      </c>
      <c r="H1240" s="196">
        <v>1</v>
      </c>
      <c r="I1240" s="197"/>
      <c r="J1240" s="198">
        <f>ROUND(I1240*H1240,2)</f>
        <v>0</v>
      </c>
      <c r="K1240" s="194" t="s">
        <v>1</v>
      </c>
      <c r="L1240" s="36"/>
      <c r="M1240" s="199" t="s">
        <v>1</v>
      </c>
      <c r="N1240" s="200" t="s">
        <v>44</v>
      </c>
      <c r="O1240" s="60"/>
      <c r="P1240" s="201">
        <f>O1240*H1240</f>
        <v>0</v>
      </c>
      <c r="Q1240" s="201">
        <v>0</v>
      </c>
      <c r="R1240" s="201">
        <f>Q1240*H1240</f>
        <v>0</v>
      </c>
      <c r="S1240" s="201">
        <v>0</v>
      </c>
      <c r="T1240" s="202">
        <f>S1240*H1240</f>
        <v>0</v>
      </c>
      <c r="AR1240" s="16" t="s">
        <v>529</v>
      </c>
      <c r="AT1240" s="16" t="s">
        <v>175</v>
      </c>
      <c r="AU1240" s="16" t="s">
        <v>193</v>
      </c>
      <c r="AY1240" s="16" t="s">
        <v>173</v>
      </c>
      <c r="BE1240" s="99">
        <f>IF(N1240="základní",J1240,0)</f>
        <v>0</v>
      </c>
      <c r="BF1240" s="99">
        <f>IF(N1240="snížená",J1240,0)</f>
        <v>0</v>
      </c>
      <c r="BG1240" s="99">
        <f>IF(N1240="zákl. přenesená",J1240,0)</f>
        <v>0</v>
      </c>
      <c r="BH1240" s="99">
        <f>IF(N1240="sníž. přenesená",J1240,0)</f>
        <v>0</v>
      </c>
      <c r="BI1240" s="99">
        <f>IF(N1240="nulová",J1240,0)</f>
        <v>0</v>
      </c>
      <c r="BJ1240" s="16" t="s">
        <v>33</v>
      </c>
      <c r="BK1240" s="99">
        <f>ROUND(I1240*H1240,2)</f>
        <v>0</v>
      </c>
      <c r="BL1240" s="16" t="s">
        <v>529</v>
      </c>
      <c r="BM1240" s="16" t="s">
        <v>1988</v>
      </c>
    </row>
    <row r="1241" spans="2:65" s="1" customFormat="1" ht="16.5" customHeight="1">
      <c r="B1241" s="34"/>
      <c r="C1241" s="236" t="s">
        <v>1989</v>
      </c>
      <c r="D1241" s="236" t="s">
        <v>229</v>
      </c>
      <c r="E1241" s="237" t="s">
        <v>909</v>
      </c>
      <c r="F1241" s="238" t="s">
        <v>1990</v>
      </c>
      <c r="G1241" s="239" t="s">
        <v>1913</v>
      </c>
      <c r="H1241" s="240">
        <v>1</v>
      </c>
      <c r="I1241" s="241"/>
      <c r="J1241" s="242">
        <f>ROUND(I1241*H1241,2)</f>
        <v>0</v>
      </c>
      <c r="K1241" s="238" t="s">
        <v>1</v>
      </c>
      <c r="L1241" s="243"/>
      <c r="M1241" s="244" t="s">
        <v>1</v>
      </c>
      <c r="N1241" s="245" t="s">
        <v>44</v>
      </c>
      <c r="O1241" s="60"/>
      <c r="P1241" s="201">
        <f>O1241*H1241</f>
        <v>0</v>
      </c>
      <c r="Q1241" s="201">
        <v>0</v>
      </c>
      <c r="R1241" s="201">
        <f>Q1241*H1241</f>
        <v>0</v>
      </c>
      <c r="S1241" s="201">
        <v>0</v>
      </c>
      <c r="T1241" s="202">
        <f>S1241*H1241</f>
        <v>0</v>
      </c>
      <c r="AR1241" s="16" t="s">
        <v>1539</v>
      </c>
      <c r="AT1241" s="16" t="s">
        <v>229</v>
      </c>
      <c r="AU1241" s="16" t="s">
        <v>193</v>
      </c>
      <c r="AY1241" s="16" t="s">
        <v>173</v>
      </c>
      <c r="BE1241" s="99">
        <f>IF(N1241="základní",J1241,0)</f>
        <v>0</v>
      </c>
      <c r="BF1241" s="99">
        <f>IF(N1241="snížená",J1241,0)</f>
        <v>0</v>
      </c>
      <c r="BG1241" s="99">
        <f>IF(N1241="zákl. přenesená",J1241,0)</f>
        <v>0</v>
      </c>
      <c r="BH1241" s="99">
        <f>IF(N1241="sníž. přenesená",J1241,0)</f>
        <v>0</v>
      </c>
      <c r="BI1241" s="99">
        <f>IF(N1241="nulová",J1241,0)</f>
        <v>0</v>
      </c>
      <c r="BJ1241" s="16" t="s">
        <v>33</v>
      </c>
      <c r="BK1241" s="99">
        <f>ROUND(I1241*H1241,2)</f>
        <v>0</v>
      </c>
      <c r="BL1241" s="16" t="s">
        <v>529</v>
      </c>
      <c r="BM1241" s="16" t="s">
        <v>1991</v>
      </c>
    </row>
    <row r="1242" spans="2:51" s="12" customFormat="1" ht="11.25">
      <c r="B1242" s="214"/>
      <c r="C1242" s="215"/>
      <c r="D1242" s="205" t="s">
        <v>182</v>
      </c>
      <c r="E1242" s="216" t="s">
        <v>1</v>
      </c>
      <c r="F1242" s="217" t="s">
        <v>1982</v>
      </c>
      <c r="G1242" s="215"/>
      <c r="H1242" s="218">
        <v>1</v>
      </c>
      <c r="I1242" s="219"/>
      <c r="J1242" s="215"/>
      <c r="K1242" s="215"/>
      <c r="L1242" s="220"/>
      <c r="M1242" s="221"/>
      <c r="N1242" s="222"/>
      <c r="O1242" s="222"/>
      <c r="P1242" s="222"/>
      <c r="Q1242" s="222"/>
      <c r="R1242" s="222"/>
      <c r="S1242" s="222"/>
      <c r="T1242" s="223"/>
      <c r="AT1242" s="224" t="s">
        <v>182</v>
      </c>
      <c r="AU1242" s="224" t="s">
        <v>193</v>
      </c>
      <c r="AV1242" s="12" t="s">
        <v>82</v>
      </c>
      <c r="AW1242" s="12" t="s">
        <v>32</v>
      </c>
      <c r="AX1242" s="12" t="s">
        <v>33</v>
      </c>
      <c r="AY1242" s="224" t="s">
        <v>173</v>
      </c>
    </row>
    <row r="1243" spans="2:65" s="1" customFormat="1" ht="16.5" customHeight="1">
      <c r="B1243" s="34"/>
      <c r="C1243" s="192" t="s">
        <v>1992</v>
      </c>
      <c r="D1243" s="192" t="s">
        <v>175</v>
      </c>
      <c r="E1243" s="193" t="s">
        <v>914</v>
      </c>
      <c r="F1243" s="194" t="s">
        <v>1993</v>
      </c>
      <c r="G1243" s="195" t="s">
        <v>1913</v>
      </c>
      <c r="H1243" s="196">
        <v>1</v>
      </c>
      <c r="I1243" s="197"/>
      <c r="J1243" s="198">
        <f>ROUND(I1243*H1243,2)</f>
        <v>0</v>
      </c>
      <c r="K1243" s="194" t="s">
        <v>1</v>
      </c>
      <c r="L1243" s="36"/>
      <c r="M1243" s="199" t="s">
        <v>1</v>
      </c>
      <c r="N1243" s="200" t="s">
        <v>44</v>
      </c>
      <c r="O1243" s="60"/>
      <c r="P1243" s="201">
        <f>O1243*H1243</f>
        <v>0</v>
      </c>
      <c r="Q1243" s="201">
        <v>0</v>
      </c>
      <c r="R1243" s="201">
        <f>Q1243*H1243</f>
        <v>0</v>
      </c>
      <c r="S1243" s="201">
        <v>0</v>
      </c>
      <c r="T1243" s="202">
        <f>S1243*H1243</f>
        <v>0</v>
      </c>
      <c r="AR1243" s="16" t="s">
        <v>529</v>
      </c>
      <c r="AT1243" s="16" t="s">
        <v>175</v>
      </c>
      <c r="AU1243" s="16" t="s">
        <v>193</v>
      </c>
      <c r="AY1243" s="16" t="s">
        <v>173</v>
      </c>
      <c r="BE1243" s="99">
        <f>IF(N1243="základní",J1243,0)</f>
        <v>0</v>
      </c>
      <c r="BF1243" s="99">
        <f>IF(N1243="snížená",J1243,0)</f>
        <v>0</v>
      </c>
      <c r="BG1243" s="99">
        <f>IF(N1243="zákl. přenesená",J1243,0)</f>
        <v>0</v>
      </c>
      <c r="BH1243" s="99">
        <f>IF(N1243="sníž. přenesená",J1243,0)</f>
        <v>0</v>
      </c>
      <c r="BI1243" s="99">
        <f>IF(N1243="nulová",J1243,0)</f>
        <v>0</v>
      </c>
      <c r="BJ1243" s="16" t="s">
        <v>33</v>
      </c>
      <c r="BK1243" s="99">
        <f>ROUND(I1243*H1243,2)</f>
        <v>0</v>
      </c>
      <c r="BL1243" s="16" t="s">
        <v>529</v>
      </c>
      <c r="BM1243" s="16" t="s">
        <v>1994</v>
      </c>
    </row>
    <row r="1244" spans="2:65" s="1" customFormat="1" ht="16.5" customHeight="1">
      <c r="B1244" s="34"/>
      <c r="C1244" s="236" t="s">
        <v>1995</v>
      </c>
      <c r="D1244" s="236" t="s">
        <v>229</v>
      </c>
      <c r="E1244" s="237" t="s">
        <v>920</v>
      </c>
      <c r="F1244" s="238" t="s">
        <v>1996</v>
      </c>
      <c r="G1244" s="239" t="s">
        <v>1913</v>
      </c>
      <c r="H1244" s="240">
        <v>1</v>
      </c>
      <c r="I1244" s="241"/>
      <c r="J1244" s="242">
        <f>ROUND(I1244*H1244,2)</f>
        <v>0</v>
      </c>
      <c r="K1244" s="238" t="s">
        <v>1</v>
      </c>
      <c r="L1244" s="243"/>
      <c r="M1244" s="244" t="s">
        <v>1</v>
      </c>
      <c r="N1244" s="245" t="s">
        <v>44</v>
      </c>
      <c r="O1244" s="60"/>
      <c r="P1244" s="201">
        <f>O1244*H1244</f>
        <v>0</v>
      </c>
      <c r="Q1244" s="201">
        <v>0</v>
      </c>
      <c r="R1244" s="201">
        <f>Q1244*H1244</f>
        <v>0</v>
      </c>
      <c r="S1244" s="201">
        <v>0</v>
      </c>
      <c r="T1244" s="202">
        <f>S1244*H1244</f>
        <v>0</v>
      </c>
      <c r="AR1244" s="16" t="s">
        <v>1539</v>
      </c>
      <c r="AT1244" s="16" t="s">
        <v>229</v>
      </c>
      <c r="AU1244" s="16" t="s">
        <v>193</v>
      </c>
      <c r="AY1244" s="16" t="s">
        <v>173</v>
      </c>
      <c r="BE1244" s="99">
        <f>IF(N1244="základní",J1244,0)</f>
        <v>0</v>
      </c>
      <c r="BF1244" s="99">
        <f>IF(N1244="snížená",J1244,0)</f>
        <v>0</v>
      </c>
      <c r="BG1244" s="99">
        <f>IF(N1244="zákl. přenesená",J1244,0)</f>
        <v>0</v>
      </c>
      <c r="BH1244" s="99">
        <f>IF(N1244="sníž. přenesená",J1244,0)</f>
        <v>0</v>
      </c>
      <c r="BI1244" s="99">
        <f>IF(N1244="nulová",J1244,0)</f>
        <v>0</v>
      </c>
      <c r="BJ1244" s="16" t="s">
        <v>33</v>
      </c>
      <c r="BK1244" s="99">
        <f>ROUND(I1244*H1244,2)</f>
        <v>0</v>
      </c>
      <c r="BL1244" s="16" t="s">
        <v>529</v>
      </c>
      <c r="BM1244" s="16" t="s">
        <v>1997</v>
      </c>
    </row>
    <row r="1245" spans="2:51" s="12" customFormat="1" ht="11.25">
      <c r="B1245" s="214"/>
      <c r="C1245" s="215"/>
      <c r="D1245" s="205" t="s">
        <v>182</v>
      </c>
      <c r="E1245" s="216" t="s">
        <v>1</v>
      </c>
      <c r="F1245" s="217" t="s">
        <v>1982</v>
      </c>
      <c r="G1245" s="215"/>
      <c r="H1245" s="218">
        <v>1</v>
      </c>
      <c r="I1245" s="219"/>
      <c r="J1245" s="215"/>
      <c r="K1245" s="215"/>
      <c r="L1245" s="220"/>
      <c r="M1245" s="221"/>
      <c r="N1245" s="222"/>
      <c r="O1245" s="222"/>
      <c r="P1245" s="222"/>
      <c r="Q1245" s="222"/>
      <c r="R1245" s="222"/>
      <c r="S1245" s="222"/>
      <c r="T1245" s="223"/>
      <c r="AT1245" s="224" t="s">
        <v>182</v>
      </c>
      <c r="AU1245" s="224" t="s">
        <v>193</v>
      </c>
      <c r="AV1245" s="12" t="s">
        <v>82</v>
      </c>
      <c r="AW1245" s="12" t="s">
        <v>32</v>
      </c>
      <c r="AX1245" s="12" t="s">
        <v>33</v>
      </c>
      <c r="AY1245" s="224" t="s">
        <v>173</v>
      </c>
    </row>
    <row r="1246" spans="2:65" s="1" customFormat="1" ht="16.5" customHeight="1">
      <c r="B1246" s="34"/>
      <c r="C1246" s="192" t="s">
        <v>1998</v>
      </c>
      <c r="D1246" s="192" t="s">
        <v>175</v>
      </c>
      <c r="E1246" s="193" t="s">
        <v>924</v>
      </c>
      <c r="F1246" s="194" t="s">
        <v>1964</v>
      </c>
      <c r="G1246" s="195" t="s">
        <v>1913</v>
      </c>
      <c r="H1246" s="196">
        <v>4</v>
      </c>
      <c r="I1246" s="197"/>
      <c r="J1246" s="198">
        <f>ROUND(I1246*H1246,2)</f>
        <v>0</v>
      </c>
      <c r="K1246" s="194" t="s">
        <v>1</v>
      </c>
      <c r="L1246" s="36"/>
      <c r="M1246" s="199" t="s">
        <v>1</v>
      </c>
      <c r="N1246" s="200" t="s">
        <v>44</v>
      </c>
      <c r="O1246" s="60"/>
      <c r="P1246" s="201">
        <f>O1246*H1246</f>
        <v>0</v>
      </c>
      <c r="Q1246" s="201">
        <v>0</v>
      </c>
      <c r="R1246" s="201">
        <f>Q1246*H1246</f>
        <v>0</v>
      </c>
      <c r="S1246" s="201">
        <v>0</v>
      </c>
      <c r="T1246" s="202">
        <f>S1246*H1246</f>
        <v>0</v>
      </c>
      <c r="AR1246" s="16" t="s">
        <v>529</v>
      </c>
      <c r="AT1246" s="16" t="s">
        <v>175</v>
      </c>
      <c r="AU1246" s="16" t="s">
        <v>193</v>
      </c>
      <c r="AY1246" s="16" t="s">
        <v>173</v>
      </c>
      <c r="BE1246" s="99">
        <f>IF(N1246="základní",J1246,0)</f>
        <v>0</v>
      </c>
      <c r="BF1246" s="99">
        <f>IF(N1246="snížená",J1246,0)</f>
        <v>0</v>
      </c>
      <c r="BG1246" s="99">
        <f>IF(N1246="zákl. přenesená",J1246,0)</f>
        <v>0</v>
      </c>
      <c r="BH1246" s="99">
        <f>IF(N1246="sníž. přenesená",J1246,0)</f>
        <v>0</v>
      </c>
      <c r="BI1246" s="99">
        <f>IF(N1246="nulová",J1246,0)</f>
        <v>0</v>
      </c>
      <c r="BJ1246" s="16" t="s">
        <v>33</v>
      </c>
      <c r="BK1246" s="99">
        <f>ROUND(I1246*H1246,2)</f>
        <v>0</v>
      </c>
      <c r="BL1246" s="16" t="s">
        <v>529</v>
      </c>
      <c r="BM1246" s="16" t="s">
        <v>1999</v>
      </c>
    </row>
    <row r="1247" spans="2:65" s="1" customFormat="1" ht="16.5" customHeight="1">
      <c r="B1247" s="34"/>
      <c r="C1247" s="236" t="s">
        <v>2000</v>
      </c>
      <c r="D1247" s="236" t="s">
        <v>229</v>
      </c>
      <c r="E1247" s="237" t="s">
        <v>929</v>
      </c>
      <c r="F1247" s="238" t="s">
        <v>2001</v>
      </c>
      <c r="G1247" s="239" t="s">
        <v>1913</v>
      </c>
      <c r="H1247" s="240">
        <v>4</v>
      </c>
      <c r="I1247" s="241"/>
      <c r="J1247" s="242">
        <f>ROUND(I1247*H1247,2)</f>
        <v>0</v>
      </c>
      <c r="K1247" s="238" t="s">
        <v>1</v>
      </c>
      <c r="L1247" s="243"/>
      <c r="M1247" s="244" t="s">
        <v>1</v>
      </c>
      <c r="N1247" s="245" t="s">
        <v>44</v>
      </c>
      <c r="O1247" s="60"/>
      <c r="P1247" s="201">
        <f>O1247*H1247</f>
        <v>0</v>
      </c>
      <c r="Q1247" s="201">
        <v>0</v>
      </c>
      <c r="R1247" s="201">
        <f>Q1247*H1247</f>
        <v>0</v>
      </c>
      <c r="S1247" s="201">
        <v>0</v>
      </c>
      <c r="T1247" s="202">
        <f>S1247*H1247</f>
        <v>0</v>
      </c>
      <c r="AR1247" s="16" t="s">
        <v>1539</v>
      </c>
      <c r="AT1247" s="16" t="s">
        <v>229</v>
      </c>
      <c r="AU1247" s="16" t="s">
        <v>193</v>
      </c>
      <c r="AY1247" s="16" t="s">
        <v>173</v>
      </c>
      <c r="BE1247" s="99">
        <f>IF(N1247="základní",J1247,0)</f>
        <v>0</v>
      </c>
      <c r="BF1247" s="99">
        <f>IF(N1247="snížená",J1247,0)</f>
        <v>0</v>
      </c>
      <c r="BG1247" s="99">
        <f>IF(N1247="zákl. přenesená",J1247,0)</f>
        <v>0</v>
      </c>
      <c r="BH1247" s="99">
        <f>IF(N1247="sníž. přenesená",J1247,0)</f>
        <v>0</v>
      </c>
      <c r="BI1247" s="99">
        <f>IF(N1247="nulová",J1247,0)</f>
        <v>0</v>
      </c>
      <c r="BJ1247" s="16" t="s">
        <v>33</v>
      </c>
      <c r="BK1247" s="99">
        <f>ROUND(I1247*H1247,2)</f>
        <v>0</v>
      </c>
      <c r="BL1247" s="16" t="s">
        <v>529</v>
      </c>
      <c r="BM1247" s="16" t="s">
        <v>2002</v>
      </c>
    </row>
    <row r="1248" spans="2:51" s="11" customFormat="1" ht="11.25">
      <c r="B1248" s="203"/>
      <c r="C1248" s="204"/>
      <c r="D1248" s="205" t="s">
        <v>182</v>
      </c>
      <c r="E1248" s="206" t="s">
        <v>1</v>
      </c>
      <c r="F1248" s="207" t="s">
        <v>2003</v>
      </c>
      <c r="G1248" s="204"/>
      <c r="H1248" s="206" t="s">
        <v>1</v>
      </c>
      <c r="I1248" s="208"/>
      <c r="J1248" s="204"/>
      <c r="K1248" s="204"/>
      <c r="L1248" s="209"/>
      <c r="M1248" s="210"/>
      <c r="N1248" s="211"/>
      <c r="O1248" s="211"/>
      <c r="P1248" s="211"/>
      <c r="Q1248" s="211"/>
      <c r="R1248" s="211"/>
      <c r="S1248" s="211"/>
      <c r="T1248" s="212"/>
      <c r="AT1248" s="213" t="s">
        <v>182</v>
      </c>
      <c r="AU1248" s="213" t="s">
        <v>193</v>
      </c>
      <c r="AV1248" s="11" t="s">
        <v>33</v>
      </c>
      <c r="AW1248" s="11" t="s">
        <v>32</v>
      </c>
      <c r="AX1248" s="11" t="s">
        <v>73</v>
      </c>
      <c r="AY1248" s="213" t="s">
        <v>173</v>
      </c>
    </row>
    <row r="1249" spans="2:51" s="12" customFormat="1" ht="11.25">
      <c r="B1249" s="214"/>
      <c r="C1249" s="215"/>
      <c r="D1249" s="205" t="s">
        <v>182</v>
      </c>
      <c r="E1249" s="216" t="s">
        <v>1</v>
      </c>
      <c r="F1249" s="217" t="s">
        <v>2004</v>
      </c>
      <c r="G1249" s="215"/>
      <c r="H1249" s="218">
        <v>4</v>
      </c>
      <c r="I1249" s="219"/>
      <c r="J1249" s="215"/>
      <c r="K1249" s="215"/>
      <c r="L1249" s="220"/>
      <c r="M1249" s="221"/>
      <c r="N1249" s="222"/>
      <c r="O1249" s="222"/>
      <c r="P1249" s="222"/>
      <c r="Q1249" s="222"/>
      <c r="R1249" s="222"/>
      <c r="S1249" s="222"/>
      <c r="T1249" s="223"/>
      <c r="AT1249" s="224" t="s">
        <v>182</v>
      </c>
      <c r="AU1249" s="224" t="s">
        <v>193</v>
      </c>
      <c r="AV1249" s="12" t="s">
        <v>82</v>
      </c>
      <c r="AW1249" s="12" t="s">
        <v>32</v>
      </c>
      <c r="AX1249" s="12" t="s">
        <v>33</v>
      </c>
      <c r="AY1249" s="224" t="s">
        <v>173</v>
      </c>
    </row>
    <row r="1250" spans="2:65" s="1" customFormat="1" ht="16.5" customHeight="1">
      <c r="B1250" s="34"/>
      <c r="C1250" s="192" t="s">
        <v>2005</v>
      </c>
      <c r="D1250" s="192" t="s">
        <v>175</v>
      </c>
      <c r="E1250" s="193" t="s">
        <v>934</v>
      </c>
      <c r="F1250" s="194" t="s">
        <v>2006</v>
      </c>
      <c r="G1250" s="195" t="s">
        <v>1368</v>
      </c>
      <c r="H1250" s="196">
        <v>1</v>
      </c>
      <c r="I1250" s="197"/>
      <c r="J1250" s="198">
        <f>ROUND(I1250*H1250,2)</f>
        <v>0</v>
      </c>
      <c r="K1250" s="194" t="s">
        <v>1</v>
      </c>
      <c r="L1250" s="36"/>
      <c r="M1250" s="199" t="s">
        <v>1</v>
      </c>
      <c r="N1250" s="200" t="s">
        <v>44</v>
      </c>
      <c r="O1250" s="60"/>
      <c r="P1250" s="201">
        <f>O1250*H1250</f>
        <v>0</v>
      </c>
      <c r="Q1250" s="201">
        <v>0</v>
      </c>
      <c r="R1250" s="201">
        <f>Q1250*H1250</f>
        <v>0</v>
      </c>
      <c r="S1250" s="201">
        <v>0</v>
      </c>
      <c r="T1250" s="202">
        <f>S1250*H1250</f>
        <v>0</v>
      </c>
      <c r="AR1250" s="16" t="s">
        <v>529</v>
      </c>
      <c r="AT1250" s="16" t="s">
        <v>175</v>
      </c>
      <c r="AU1250" s="16" t="s">
        <v>193</v>
      </c>
      <c r="AY1250" s="16" t="s">
        <v>173</v>
      </c>
      <c r="BE1250" s="99">
        <f>IF(N1250="základní",J1250,0)</f>
        <v>0</v>
      </c>
      <c r="BF1250" s="99">
        <f>IF(N1250="snížená",J1250,0)</f>
        <v>0</v>
      </c>
      <c r="BG1250" s="99">
        <f>IF(N1250="zákl. přenesená",J1250,0)</f>
        <v>0</v>
      </c>
      <c r="BH1250" s="99">
        <f>IF(N1250="sníž. přenesená",J1250,0)</f>
        <v>0</v>
      </c>
      <c r="BI1250" s="99">
        <f>IF(N1250="nulová",J1250,0)</f>
        <v>0</v>
      </c>
      <c r="BJ1250" s="16" t="s">
        <v>33</v>
      </c>
      <c r="BK1250" s="99">
        <f>ROUND(I1250*H1250,2)</f>
        <v>0</v>
      </c>
      <c r="BL1250" s="16" t="s">
        <v>529</v>
      </c>
      <c r="BM1250" s="16" t="s">
        <v>2007</v>
      </c>
    </row>
    <row r="1251" spans="2:63" s="10" customFormat="1" ht="20.85" customHeight="1">
      <c r="B1251" s="176"/>
      <c r="C1251" s="177"/>
      <c r="D1251" s="178" t="s">
        <v>72</v>
      </c>
      <c r="E1251" s="190" t="s">
        <v>2008</v>
      </c>
      <c r="F1251" s="190" t="s">
        <v>2009</v>
      </c>
      <c r="G1251" s="177"/>
      <c r="H1251" s="177"/>
      <c r="I1251" s="180"/>
      <c r="J1251" s="191">
        <f>BK1251</f>
        <v>0</v>
      </c>
      <c r="K1251" s="177"/>
      <c r="L1251" s="182"/>
      <c r="M1251" s="183"/>
      <c r="N1251" s="184"/>
      <c r="O1251" s="184"/>
      <c r="P1251" s="185">
        <f>SUM(P1252:P1272)</f>
        <v>0</v>
      </c>
      <c r="Q1251" s="184"/>
      <c r="R1251" s="185">
        <f>SUM(R1252:R1272)</f>
        <v>0</v>
      </c>
      <c r="S1251" s="184"/>
      <c r="T1251" s="186">
        <f>SUM(T1252:T1272)</f>
        <v>0</v>
      </c>
      <c r="AR1251" s="187" t="s">
        <v>193</v>
      </c>
      <c r="AT1251" s="188" t="s">
        <v>72</v>
      </c>
      <c r="AU1251" s="188" t="s">
        <v>82</v>
      </c>
      <c r="AY1251" s="187" t="s">
        <v>173</v>
      </c>
      <c r="BK1251" s="189">
        <f>SUM(BK1252:BK1272)</f>
        <v>0</v>
      </c>
    </row>
    <row r="1252" spans="2:65" s="1" customFormat="1" ht="16.5" customHeight="1">
      <c r="B1252" s="34"/>
      <c r="C1252" s="192" t="s">
        <v>2010</v>
      </c>
      <c r="D1252" s="192" t="s">
        <v>175</v>
      </c>
      <c r="E1252" s="193" t="s">
        <v>940</v>
      </c>
      <c r="F1252" s="194" t="s">
        <v>2011</v>
      </c>
      <c r="G1252" s="195" t="s">
        <v>270</v>
      </c>
      <c r="H1252" s="196">
        <v>780</v>
      </c>
      <c r="I1252" s="197"/>
      <c r="J1252" s="198">
        <f>ROUND(I1252*H1252,2)</f>
        <v>0</v>
      </c>
      <c r="K1252" s="194" t="s">
        <v>1</v>
      </c>
      <c r="L1252" s="36"/>
      <c r="M1252" s="199" t="s">
        <v>1</v>
      </c>
      <c r="N1252" s="200" t="s">
        <v>44</v>
      </c>
      <c r="O1252" s="60"/>
      <c r="P1252" s="201">
        <f>O1252*H1252</f>
        <v>0</v>
      </c>
      <c r="Q1252" s="201">
        <v>0</v>
      </c>
      <c r="R1252" s="201">
        <f>Q1252*H1252</f>
        <v>0</v>
      </c>
      <c r="S1252" s="201">
        <v>0</v>
      </c>
      <c r="T1252" s="202">
        <f>S1252*H1252</f>
        <v>0</v>
      </c>
      <c r="AR1252" s="16" t="s">
        <v>529</v>
      </c>
      <c r="AT1252" s="16" t="s">
        <v>175</v>
      </c>
      <c r="AU1252" s="16" t="s">
        <v>193</v>
      </c>
      <c r="AY1252" s="16" t="s">
        <v>173</v>
      </c>
      <c r="BE1252" s="99">
        <f>IF(N1252="základní",J1252,0)</f>
        <v>0</v>
      </c>
      <c r="BF1252" s="99">
        <f>IF(N1252="snížená",J1252,0)</f>
        <v>0</v>
      </c>
      <c r="BG1252" s="99">
        <f>IF(N1252="zákl. přenesená",J1252,0)</f>
        <v>0</v>
      </c>
      <c r="BH1252" s="99">
        <f>IF(N1252="sníž. přenesená",J1252,0)</f>
        <v>0</v>
      </c>
      <c r="BI1252" s="99">
        <f>IF(N1252="nulová",J1252,0)</f>
        <v>0</v>
      </c>
      <c r="BJ1252" s="16" t="s">
        <v>33</v>
      </c>
      <c r="BK1252" s="99">
        <f>ROUND(I1252*H1252,2)</f>
        <v>0</v>
      </c>
      <c r="BL1252" s="16" t="s">
        <v>529</v>
      </c>
      <c r="BM1252" s="16" t="s">
        <v>2012</v>
      </c>
    </row>
    <row r="1253" spans="2:51" s="11" customFormat="1" ht="11.25">
      <c r="B1253" s="203"/>
      <c r="C1253" s="204"/>
      <c r="D1253" s="205" t="s">
        <v>182</v>
      </c>
      <c r="E1253" s="206" t="s">
        <v>1</v>
      </c>
      <c r="F1253" s="207" t="s">
        <v>1938</v>
      </c>
      <c r="G1253" s="204"/>
      <c r="H1253" s="206" t="s">
        <v>1</v>
      </c>
      <c r="I1253" s="208"/>
      <c r="J1253" s="204"/>
      <c r="K1253" s="204"/>
      <c r="L1253" s="209"/>
      <c r="M1253" s="210"/>
      <c r="N1253" s="211"/>
      <c r="O1253" s="211"/>
      <c r="P1253" s="211"/>
      <c r="Q1253" s="211"/>
      <c r="R1253" s="211"/>
      <c r="S1253" s="211"/>
      <c r="T1253" s="212"/>
      <c r="AT1253" s="213" t="s">
        <v>182</v>
      </c>
      <c r="AU1253" s="213" t="s">
        <v>193</v>
      </c>
      <c r="AV1253" s="11" t="s">
        <v>33</v>
      </c>
      <c r="AW1253" s="11" t="s">
        <v>32</v>
      </c>
      <c r="AX1253" s="11" t="s">
        <v>73</v>
      </c>
      <c r="AY1253" s="213" t="s">
        <v>173</v>
      </c>
    </row>
    <row r="1254" spans="2:51" s="12" customFormat="1" ht="11.25">
      <c r="B1254" s="214"/>
      <c r="C1254" s="215"/>
      <c r="D1254" s="205" t="s">
        <v>182</v>
      </c>
      <c r="E1254" s="216" t="s">
        <v>1</v>
      </c>
      <c r="F1254" s="217" t="s">
        <v>2013</v>
      </c>
      <c r="G1254" s="215"/>
      <c r="H1254" s="218">
        <v>780</v>
      </c>
      <c r="I1254" s="219"/>
      <c r="J1254" s="215"/>
      <c r="K1254" s="215"/>
      <c r="L1254" s="220"/>
      <c r="M1254" s="221"/>
      <c r="N1254" s="222"/>
      <c r="O1254" s="222"/>
      <c r="P1254" s="222"/>
      <c r="Q1254" s="222"/>
      <c r="R1254" s="222"/>
      <c r="S1254" s="222"/>
      <c r="T1254" s="223"/>
      <c r="AT1254" s="224" t="s">
        <v>182</v>
      </c>
      <c r="AU1254" s="224" t="s">
        <v>193</v>
      </c>
      <c r="AV1254" s="12" t="s">
        <v>82</v>
      </c>
      <c r="AW1254" s="12" t="s">
        <v>32</v>
      </c>
      <c r="AX1254" s="12" t="s">
        <v>33</v>
      </c>
      <c r="AY1254" s="224" t="s">
        <v>173</v>
      </c>
    </row>
    <row r="1255" spans="2:65" s="1" customFormat="1" ht="16.5" customHeight="1">
      <c r="B1255" s="34"/>
      <c r="C1255" s="236" t="s">
        <v>2014</v>
      </c>
      <c r="D1255" s="236" t="s">
        <v>229</v>
      </c>
      <c r="E1255" s="237" t="s">
        <v>946</v>
      </c>
      <c r="F1255" s="238" t="s">
        <v>2015</v>
      </c>
      <c r="G1255" s="239" t="s">
        <v>1913</v>
      </c>
      <c r="H1255" s="240">
        <v>15</v>
      </c>
      <c r="I1255" s="241"/>
      <c r="J1255" s="242">
        <f>ROUND(I1255*H1255,2)</f>
        <v>0</v>
      </c>
      <c r="K1255" s="238" t="s">
        <v>1</v>
      </c>
      <c r="L1255" s="243"/>
      <c r="M1255" s="244" t="s">
        <v>1</v>
      </c>
      <c r="N1255" s="245" t="s">
        <v>44</v>
      </c>
      <c r="O1255" s="60"/>
      <c r="P1255" s="201">
        <f>O1255*H1255</f>
        <v>0</v>
      </c>
      <c r="Q1255" s="201">
        <v>0</v>
      </c>
      <c r="R1255" s="201">
        <f>Q1255*H1255</f>
        <v>0</v>
      </c>
      <c r="S1255" s="201">
        <v>0</v>
      </c>
      <c r="T1255" s="202">
        <f>S1255*H1255</f>
        <v>0</v>
      </c>
      <c r="AR1255" s="16" t="s">
        <v>1539</v>
      </c>
      <c r="AT1255" s="16" t="s">
        <v>229</v>
      </c>
      <c r="AU1255" s="16" t="s">
        <v>193</v>
      </c>
      <c r="AY1255" s="16" t="s">
        <v>173</v>
      </c>
      <c r="BE1255" s="99">
        <f>IF(N1255="základní",J1255,0)</f>
        <v>0</v>
      </c>
      <c r="BF1255" s="99">
        <f>IF(N1255="snížená",J1255,0)</f>
        <v>0</v>
      </c>
      <c r="BG1255" s="99">
        <f>IF(N1255="zákl. přenesená",J1255,0)</f>
        <v>0</v>
      </c>
      <c r="BH1255" s="99">
        <f>IF(N1255="sníž. přenesená",J1255,0)</f>
        <v>0</v>
      </c>
      <c r="BI1255" s="99">
        <f>IF(N1255="nulová",J1255,0)</f>
        <v>0</v>
      </c>
      <c r="BJ1255" s="16" t="s">
        <v>33</v>
      </c>
      <c r="BK1255" s="99">
        <f>ROUND(I1255*H1255,2)</f>
        <v>0</v>
      </c>
      <c r="BL1255" s="16" t="s">
        <v>529</v>
      </c>
      <c r="BM1255" s="16" t="s">
        <v>2016</v>
      </c>
    </row>
    <row r="1256" spans="2:51" s="12" customFormat="1" ht="11.25">
      <c r="B1256" s="214"/>
      <c r="C1256" s="215"/>
      <c r="D1256" s="205" t="s">
        <v>182</v>
      </c>
      <c r="E1256" s="216" t="s">
        <v>1</v>
      </c>
      <c r="F1256" s="217" t="s">
        <v>2017</v>
      </c>
      <c r="G1256" s="215"/>
      <c r="H1256" s="218">
        <v>15</v>
      </c>
      <c r="I1256" s="219"/>
      <c r="J1256" s="215"/>
      <c r="K1256" s="215"/>
      <c r="L1256" s="220"/>
      <c r="M1256" s="221"/>
      <c r="N1256" s="222"/>
      <c r="O1256" s="222"/>
      <c r="P1256" s="222"/>
      <c r="Q1256" s="222"/>
      <c r="R1256" s="222"/>
      <c r="S1256" s="222"/>
      <c r="T1256" s="223"/>
      <c r="AT1256" s="224" t="s">
        <v>182</v>
      </c>
      <c r="AU1256" s="224" t="s">
        <v>193</v>
      </c>
      <c r="AV1256" s="12" t="s">
        <v>82</v>
      </c>
      <c r="AW1256" s="12" t="s">
        <v>32</v>
      </c>
      <c r="AX1256" s="12" t="s">
        <v>33</v>
      </c>
      <c r="AY1256" s="224" t="s">
        <v>173</v>
      </c>
    </row>
    <row r="1257" spans="2:65" s="1" customFormat="1" ht="16.5" customHeight="1">
      <c r="B1257" s="34"/>
      <c r="C1257" s="236" t="s">
        <v>2018</v>
      </c>
      <c r="D1257" s="236" t="s">
        <v>229</v>
      </c>
      <c r="E1257" s="237" t="s">
        <v>951</v>
      </c>
      <c r="F1257" s="238" t="s">
        <v>2019</v>
      </c>
      <c r="G1257" s="239" t="s">
        <v>270</v>
      </c>
      <c r="H1257" s="240">
        <v>380</v>
      </c>
      <c r="I1257" s="241"/>
      <c r="J1257" s="242">
        <f>ROUND(I1257*H1257,2)</f>
        <v>0</v>
      </c>
      <c r="K1257" s="238" t="s">
        <v>1</v>
      </c>
      <c r="L1257" s="243"/>
      <c r="M1257" s="244" t="s">
        <v>1</v>
      </c>
      <c r="N1257" s="245" t="s">
        <v>44</v>
      </c>
      <c r="O1257" s="60"/>
      <c r="P1257" s="201">
        <f>O1257*H1257</f>
        <v>0</v>
      </c>
      <c r="Q1257" s="201">
        <v>0</v>
      </c>
      <c r="R1257" s="201">
        <f>Q1257*H1257</f>
        <v>0</v>
      </c>
      <c r="S1257" s="201">
        <v>0</v>
      </c>
      <c r="T1257" s="202">
        <f>S1257*H1257</f>
        <v>0</v>
      </c>
      <c r="AR1257" s="16" t="s">
        <v>1539</v>
      </c>
      <c r="AT1257" s="16" t="s">
        <v>229</v>
      </c>
      <c r="AU1257" s="16" t="s">
        <v>193</v>
      </c>
      <c r="AY1257" s="16" t="s">
        <v>173</v>
      </c>
      <c r="BE1257" s="99">
        <f>IF(N1257="základní",J1257,0)</f>
        <v>0</v>
      </c>
      <c r="BF1257" s="99">
        <f>IF(N1257="snížená",J1257,0)</f>
        <v>0</v>
      </c>
      <c r="BG1257" s="99">
        <f>IF(N1257="zákl. přenesená",J1257,0)</f>
        <v>0</v>
      </c>
      <c r="BH1257" s="99">
        <f>IF(N1257="sníž. přenesená",J1257,0)</f>
        <v>0</v>
      </c>
      <c r="BI1257" s="99">
        <f>IF(N1257="nulová",J1257,0)</f>
        <v>0</v>
      </c>
      <c r="BJ1257" s="16" t="s">
        <v>33</v>
      </c>
      <c r="BK1257" s="99">
        <f>ROUND(I1257*H1257,2)</f>
        <v>0</v>
      </c>
      <c r="BL1257" s="16" t="s">
        <v>529</v>
      </c>
      <c r="BM1257" s="16" t="s">
        <v>2020</v>
      </c>
    </row>
    <row r="1258" spans="2:51" s="12" customFormat="1" ht="11.25">
      <c r="B1258" s="214"/>
      <c r="C1258" s="215"/>
      <c r="D1258" s="205" t="s">
        <v>182</v>
      </c>
      <c r="E1258" s="216" t="s">
        <v>1</v>
      </c>
      <c r="F1258" s="217" t="s">
        <v>2021</v>
      </c>
      <c r="G1258" s="215"/>
      <c r="H1258" s="218">
        <v>380</v>
      </c>
      <c r="I1258" s="219"/>
      <c r="J1258" s="215"/>
      <c r="K1258" s="215"/>
      <c r="L1258" s="220"/>
      <c r="M1258" s="221"/>
      <c r="N1258" s="222"/>
      <c r="O1258" s="222"/>
      <c r="P1258" s="222"/>
      <c r="Q1258" s="222"/>
      <c r="R1258" s="222"/>
      <c r="S1258" s="222"/>
      <c r="T1258" s="223"/>
      <c r="AT1258" s="224" t="s">
        <v>182</v>
      </c>
      <c r="AU1258" s="224" t="s">
        <v>193</v>
      </c>
      <c r="AV1258" s="12" t="s">
        <v>82</v>
      </c>
      <c r="AW1258" s="12" t="s">
        <v>32</v>
      </c>
      <c r="AX1258" s="12" t="s">
        <v>33</v>
      </c>
      <c r="AY1258" s="224" t="s">
        <v>173</v>
      </c>
    </row>
    <row r="1259" spans="2:65" s="1" customFormat="1" ht="16.5" customHeight="1">
      <c r="B1259" s="34"/>
      <c r="C1259" s="236" t="s">
        <v>2022</v>
      </c>
      <c r="D1259" s="236" t="s">
        <v>229</v>
      </c>
      <c r="E1259" s="237" t="s">
        <v>957</v>
      </c>
      <c r="F1259" s="238" t="s">
        <v>2023</v>
      </c>
      <c r="G1259" s="239" t="s">
        <v>270</v>
      </c>
      <c r="H1259" s="240">
        <v>370</v>
      </c>
      <c r="I1259" s="241"/>
      <c r="J1259" s="242">
        <f>ROUND(I1259*H1259,2)</f>
        <v>0</v>
      </c>
      <c r="K1259" s="238" t="s">
        <v>1</v>
      </c>
      <c r="L1259" s="243"/>
      <c r="M1259" s="244" t="s">
        <v>1</v>
      </c>
      <c r="N1259" s="245" t="s">
        <v>44</v>
      </c>
      <c r="O1259" s="60"/>
      <c r="P1259" s="201">
        <f>O1259*H1259</f>
        <v>0</v>
      </c>
      <c r="Q1259" s="201">
        <v>0</v>
      </c>
      <c r="R1259" s="201">
        <f>Q1259*H1259</f>
        <v>0</v>
      </c>
      <c r="S1259" s="201">
        <v>0</v>
      </c>
      <c r="T1259" s="202">
        <f>S1259*H1259</f>
        <v>0</v>
      </c>
      <c r="AR1259" s="16" t="s">
        <v>1539</v>
      </c>
      <c r="AT1259" s="16" t="s">
        <v>229</v>
      </c>
      <c r="AU1259" s="16" t="s">
        <v>193</v>
      </c>
      <c r="AY1259" s="16" t="s">
        <v>173</v>
      </c>
      <c r="BE1259" s="99">
        <f>IF(N1259="základní",J1259,0)</f>
        <v>0</v>
      </c>
      <c r="BF1259" s="99">
        <f>IF(N1259="snížená",J1259,0)</f>
        <v>0</v>
      </c>
      <c r="BG1259" s="99">
        <f>IF(N1259="zákl. přenesená",J1259,0)</f>
        <v>0</v>
      </c>
      <c r="BH1259" s="99">
        <f>IF(N1259="sníž. přenesená",J1259,0)</f>
        <v>0</v>
      </c>
      <c r="BI1259" s="99">
        <f>IF(N1259="nulová",J1259,0)</f>
        <v>0</v>
      </c>
      <c r="BJ1259" s="16" t="s">
        <v>33</v>
      </c>
      <c r="BK1259" s="99">
        <f>ROUND(I1259*H1259,2)</f>
        <v>0</v>
      </c>
      <c r="BL1259" s="16" t="s">
        <v>529</v>
      </c>
      <c r="BM1259" s="16" t="s">
        <v>2024</v>
      </c>
    </row>
    <row r="1260" spans="2:51" s="12" customFormat="1" ht="11.25">
      <c r="B1260" s="214"/>
      <c r="C1260" s="215"/>
      <c r="D1260" s="205" t="s">
        <v>182</v>
      </c>
      <c r="E1260" s="216" t="s">
        <v>1</v>
      </c>
      <c r="F1260" s="217" t="s">
        <v>2025</v>
      </c>
      <c r="G1260" s="215"/>
      <c r="H1260" s="218">
        <v>370</v>
      </c>
      <c r="I1260" s="219"/>
      <c r="J1260" s="215"/>
      <c r="K1260" s="215"/>
      <c r="L1260" s="220"/>
      <c r="M1260" s="221"/>
      <c r="N1260" s="222"/>
      <c r="O1260" s="222"/>
      <c r="P1260" s="222"/>
      <c r="Q1260" s="222"/>
      <c r="R1260" s="222"/>
      <c r="S1260" s="222"/>
      <c r="T1260" s="223"/>
      <c r="AT1260" s="224" t="s">
        <v>182</v>
      </c>
      <c r="AU1260" s="224" t="s">
        <v>193</v>
      </c>
      <c r="AV1260" s="12" t="s">
        <v>82</v>
      </c>
      <c r="AW1260" s="12" t="s">
        <v>32</v>
      </c>
      <c r="AX1260" s="12" t="s">
        <v>33</v>
      </c>
      <c r="AY1260" s="224" t="s">
        <v>173</v>
      </c>
    </row>
    <row r="1261" spans="2:65" s="1" customFormat="1" ht="16.5" customHeight="1">
      <c r="B1261" s="34"/>
      <c r="C1261" s="236" t="s">
        <v>2026</v>
      </c>
      <c r="D1261" s="236" t="s">
        <v>229</v>
      </c>
      <c r="E1261" s="237" t="s">
        <v>961</v>
      </c>
      <c r="F1261" s="238" t="s">
        <v>2027</v>
      </c>
      <c r="G1261" s="239" t="s">
        <v>270</v>
      </c>
      <c r="H1261" s="240">
        <v>15</v>
      </c>
      <c r="I1261" s="241"/>
      <c r="J1261" s="242">
        <f>ROUND(I1261*H1261,2)</f>
        <v>0</v>
      </c>
      <c r="K1261" s="238" t="s">
        <v>1</v>
      </c>
      <c r="L1261" s="243"/>
      <c r="M1261" s="244" t="s">
        <v>1</v>
      </c>
      <c r="N1261" s="245" t="s">
        <v>44</v>
      </c>
      <c r="O1261" s="60"/>
      <c r="P1261" s="201">
        <f>O1261*H1261</f>
        <v>0</v>
      </c>
      <c r="Q1261" s="201">
        <v>0</v>
      </c>
      <c r="R1261" s="201">
        <f>Q1261*H1261</f>
        <v>0</v>
      </c>
      <c r="S1261" s="201">
        <v>0</v>
      </c>
      <c r="T1261" s="202">
        <f>S1261*H1261</f>
        <v>0</v>
      </c>
      <c r="AR1261" s="16" t="s">
        <v>1539</v>
      </c>
      <c r="AT1261" s="16" t="s">
        <v>229</v>
      </c>
      <c r="AU1261" s="16" t="s">
        <v>193</v>
      </c>
      <c r="AY1261" s="16" t="s">
        <v>173</v>
      </c>
      <c r="BE1261" s="99">
        <f>IF(N1261="základní",J1261,0)</f>
        <v>0</v>
      </c>
      <c r="BF1261" s="99">
        <f>IF(N1261="snížená",J1261,0)</f>
        <v>0</v>
      </c>
      <c r="BG1261" s="99">
        <f>IF(N1261="zákl. přenesená",J1261,0)</f>
        <v>0</v>
      </c>
      <c r="BH1261" s="99">
        <f>IF(N1261="sníž. přenesená",J1261,0)</f>
        <v>0</v>
      </c>
      <c r="BI1261" s="99">
        <f>IF(N1261="nulová",J1261,0)</f>
        <v>0</v>
      </c>
      <c r="BJ1261" s="16" t="s">
        <v>33</v>
      </c>
      <c r="BK1261" s="99">
        <f>ROUND(I1261*H1261,2)</f>
        <v>0</v>
      </c>
      <c r="BL1261" s="16" t="s">
        <v>529</v>
      </c>
      <c r="BM1261" s="16" t="s">
        <v>2028</v>
      </c>
    </row>
    <row r="1262" spans="2:51" s="12" customFormat="1" ht="11.25">
      <c r="B1262" s="214"/>
      <c r="C1262" s="215"/>
      <c r="D1262" s="205" t="s">
        <v>182</v>
      </c>
      <c r="E1262" s="216" t="s">
        <v>1</v>
      </c>
      <c r="F1262" s="217" t="s">
        <v>2029</v>
      </c>
      <c r="G1262" s="215"/>
      <c r="H1262" s="218">
        <v>15</v>
      </c>
      <c r="I1262" s="219"/>
      <c r="J1262" s="215"/>
      <c r="K1262" s="215"/>
      <c r="L1262" s="220"/>
      <c r="M1262" s="221"/>
      <c r="N1262" s="222"/>
      <c r="O1262" s="222"/>
      <c r="P1262" s="222"/>
      <c r="Q1262" s="222"/>
      <c r="R1262" s="222"/>
      <c r="S1262" s="222"/>
      <c r="T1262" s="223"/>
      <c r="AT1262" s="224" t="s">
        <v>182</v>
      </c>
      <c r="AU1262" s="224" t="s">
        <v>193</v>
      </c>
      <c r="AV1262" s="12" t="s">
        <v>82</v>
      </c>
      <c r="AW1262" s="12" t="s">
        <v>32</v>
      </c>
      <c r="AX1262" s="12" t="s">
        <v>33</v>
      </c>
      <c r="AY1262" s="224" t="s">
        <v>173</v>
      </c>
    </row>
    <row r="1263" spans="2:65" s="1" customFormat="1" ht="16.5" customHeight="1">
      <c r="B1263" s="34"/>
      <c r="C1263" s="192" t="s">
        <v>2030</v>
      </c>
      <c r="D1263" s="192" t="s">
        <v>175</v>
      </c>
      <c r="E1263" s="193" t="s">
        <v>967</v>
      </c>
      <c r="F1263" s="194" t="s">
        <v>2031</v>
      </c>
      <c r="G1263" s="195" t="s">
        <v>270</v>
      </c>
      <c r="H1263" s="196">
        <v>15</v>
      </c>
      <c r="I1263" s="197"/>
      <c r="J1263" s="198">
        <f>ROUND(I1263*H1263,2)</f>
        <v>0</v>
      </c>
      <c r="K1263" s="194" t="s">
        <v>1</v>
      </c>
      <c r="L1263" s="36"/>
      <c r="M1263" s="199" t="s">
        <v>1</v>
      </c>
      <c r="N1263" s="200" t="s">
        <v>44</v>
      </c>
      <c r="O1263" s="60"/>
      <c r="P1263" s="201">
        <f>O1263*H1263</f>
        <v>0</v>
      </c>
      <c r="Q1263" s="201">
        <v>0</v>
      </c>
      <c r="R1263" s="201">
        <f>Q1263*H1263</f>
        <v>0</v>
      </c>
      <c r="S1263" s="201">
        <v>0</v>
      </c>
      <c r="T1263" s="202">
        <f>S1263*H1263</f>
        <v>0</v>
      </c>
      <c r="AR1263" s="16" t="s">
        <v>529</v>
      </c>
      <c r="AT1263" s="16" t="s">
        <v>175</v>
      </c>
      <c r="AU1263" s="16" t="s">
        <v>193</v>
      </c>
      <c r="AY1263" s="16" t="s">
        <v>173</v>
      </c>
      <c r="BE1263" s="99">
        <f>IF(N1263="základní",J1263,0)</f>
        <v>0</v>
      </c>
      <c r="BF1263" s="99">
        <f>IF(N1263="snížená",J1263,0)</f>
        <v>0</v>
      </c>
      <c r="BG1263" s="99">
        <f>IF(N1263="zákl. přenesená",J1263,0)</f>
        <v>0</v>
      </c>
      <c r="BH1263" s="99">
        <f>IF(N1263="sníž. přenesená",J1263,0)</f>
        <v>0</v>
      </c>
      <c r="BI1263" s="99">
        <f>IF(N1263="nulová",J1263,0)</f>
        <v>0</v>
      </c>
      <c r="BJ1263" s="16" t="s">
        <v>33</v>
      </c>
      <c r="BK1263" s="99">
        <f>ROUND(I1263*H1263,2)</f>
        <v>0</v>
      </c>
      <c r="BL1263" s="16" t="s">
        <v>529</v>
      </c>
      <c r="BM1263" s="16" t="s">
        <v>2032</v>
      </c>
    </row>
    <row r="1264" spans="2:65" s="1" customFormat="1" ht="16.5" customHeight="1">
      <c r="B1264" s="34"/>
      <c r="C1264" s="236" t="s">
        <v>2033</v>
      </c>
      <c r="D1264" s="236" t="s">
        <v>229</v>
      </c>
      <c r="E1264" s="237" t="s">
        <v>978</v>
      </c>
      <c r="F1264" s="238" t="s">
        <v>2034</v>
      </c>
      <c r="G1264" s="239" t="s">
        <v>270</v>
      </c>
      <c r="H1264" s="240">
        <v>15</v>
      </c>
      <c r="I1264" s="241"/>
      <c r="J1264" s="242">
        <f>ROUND(I1264*H1264,2)</f>
        <v>0</v>
      </c>
      <c r="K1264" s="238" t="s">
        <v>1</v>
      </c>
      <c r="L1264" s="243"/>
      <c r="M1264" s="244" t="s">
        <v>1</v>
      </c>
      <c r="N1264" s="245" t="s">
        <v>44</v>
      </c>
      <c r="O1264" s="60"/>
      <c r="P1264" s="201">
        <f>O1264*H1264</f>
        <v>0</v>
      </c>
      <c r="Q1264" s="201">
        <v>0</v>
      </c>
      <c r="R1264" s="201">
        <f>Q1264*H1264</f>
        <v>0</v>
      </c>
      <c r="S1264" s="201">
        <v>0</v>
      </c>
      <c r="T1264" s="202">
        <f>S1264*H1264</f>
        <v>0</v>
      </c>
      <c r="AR1264" s="16" t="s">
        <v>1539</v>
      </c>
      <c r="AT1264" s="16" t="s">
        <v>229</v>
      </c>
      <c r="AU1264" s="16" t="s">
        <v>193</v>
      </c>
      <c r="AY1264" s="16" t="s">
        <v>173</v>
      </c>
      <c r="BE1264" s="99">
        <f>IF(N1264="základní",J1264,0)</f>
        <v>0</v>
      </c>
      <c r="BF1264" s="99">
        <f>IF(N1264="snížená",J1264,0)</f>
        <v>0</v>
      </c>
      <c r="BG1264" s="99">
        <f>IF(N1264="zákl. přenesená",J1264,0)</f>
        <v>0</v>
      </c>
      <c r="BH1264" s="99">
        <f>IF(N1264="sníž. přenesená",J1264,0)</f>
        <v>0</v>
      </c>
      <c r="BI1264" s="99">
        <f>IF(N1264="nulová",J1264,0)</f>
        <v>0</v>
      </c>
      <c r="BJ1264" s="16" t="s">
        <v>33</v>
      </c>
      <c r="BK1264" s="99">
        <f>ROUND(I1264*H1264,2)</f>
        <v>0</v>
      </c>
      <c r="BL1264" s="16" t="s">
        <v>529</v>
      </c>
      <c r="BM1264" s="16" t="s">
        <v>2035</v>
      </c>
    </row>
    <row r="1265" spans="2:51" s="12" customFormat="1" ht="11.25">
      <c r="B1265" s="214"/>
      <c r="C1265" s="215"/>
      <c r="D1265" s="205" t="s">
        <v>182</v>
      </c>
      <c r="E1265" s="216" t="s">
        <v>1</v>
      </c>
      <c r="F1265" s="217" t="s">
        <v>2036</v>
      </c>
      <c r="G1265" s="215"/>
      <c r="H1265" s="218">
        <v>15</v>
      </c>
      <c r="I1265" s="219"/>
      <c r="J1265" s="215"/>
      <c r="K1265" s="215"/>
      <c r="L1265" s="220"/>
      <c r="M1265" s="221"/>
      <c r="N1265" s="222"/>
      <c r="O1265" s="222"/>
      <c r="P1265" s="222"/>
      <c r="Q1265" s="222"/>
      <c r="R1265" s="222"/>
      <c r="S1265" s="222"/>
      <c r="T1265" s="223"/>
      <c r="AT1265" s="224" t="s">
        <v>182</v>
      </c>
      <c r="AU1265" s="224" t="s">
        <v>193</v>
      </c>
      <c r="AV1265" s="12" t="s">
        <v>82</v>
      </c>
      <c r="AW1265" s="12" t="s">
        <v>32</v>
      </c>
      <c r="AX1265" s="12" t="s">
        <v>33</v>
      </c>
      <c r="AY1265" s="224" t="s">
        <v>173</v>
      </c>
    </row>
    <row r="1266" spans="2:65" s="1" customFormat="1" ht="16.5" customHeight="1">
      <c r="B1266" s="34"/>
      <c r="C1266" s="192" t="s">
        <v>2037</v>
      </c>
      <c r="D1266" s="192" t="s">
        <v>175</v>
      </c>
      <c r="E1266" s="193" t="s">
        <v>987</v>
      </c>
      <c r="F1266" s="194" t="s">
        <v>2038</v>
      </c>
      <c r="G1266" s="195" t="s">
        <v>270</v>
      </c>
      <c r="H1266" s="196">
        <v>30</v>
      </c>
      <c r="I1266" s="197"/>
      <c r="J1266" s="198">
        <f>ROUND(I1266*H1266,2)</f>
        <v>0</v>
      </c>
      <c r="K1266" s="194" t="s">
        <v>1</v>
      </c>
      <c r="L1266" s="36"/>
      <c r="M1266" s="199" t="s">
        <v>1</v>
      </c>
      <c r="N1266" s="200" t="s">
        <v>44</v>
      </c>
      <c r="O1266" s="60"/>
      <c r="P1266" s="201">
        <f>O1266*H1266</f>
        <v>0</v>
      </c>
      <c r="Q1266" s="201">
        <v>0</v>
      </c>
      <c r="R1266" s="201">
        <f>Q1266*H1266</f>
        <v>0</v>
      </c>
      <c r="S1266" s="201">
        <v>0</v>
      </c>
      <c r="T1266" s="202">
        <f>S1266*H1266</f>
        <v>0</v>
      </c>
      <c r="AR1266" s="16" t="s">
        <v>529</v>
      </c>
      <c r="AT1266" s="16" t="s">
        <v>175</v>
      </c>
      <c r="AU1266" s="16" t="s">
        <v>193</v>
      </c>
      <c r="AY1266" s="16" t="s">
        <v>173</v>
      </c>
      <c r="BE1266" s="99">
        <f>IF(N1266="základní",J1266,0)</f>
        <v>0</v>
      </c>
      <c r="BF1266" s="99">
        <f>IF(N1266="snížená",J1266,0)</f>
        <v>0</v>
      </c>
      <c r="BG1266" s="99">
        <f>IF(N1266="zákl. přenesená",J1266,0)</f>
        <v>0</v>
      </c>
      <c r="BH1266" s="99">
        <f>IF(N1266="sníž. přenesená",J1266,0)</f>
        <v>0</v>
      </c>
      <c r="BI1266" s="99">
        <f>IF(N1266="nulová",J1266,0)</f>
        <v>0</v>
      </c>
      <c r="BJ1266" s="16" t="s">
        <v>33</v>
      </c>
      <c r="BK1266" s="99">
        <f>ROUND(I1266*H1266,2)</f>
        <v>0</v>
      </c>
      <c r="BL1266" s="16" t="s">
        <v>529</v>
      </c>
      <c r="BM1266" s="16" t="s">
        <v>2039</v>
      </c>
    </row>
    <row r="1267" spans="2:65" s="1" customFormat="1" ht="16.5" customHeight="1">
      <c r="B1267" s="34"/>
      <c r="C1267" s="236" t="s">
        <v>2040</v>
      </c>
      <c r="D1267" s="236" t="s">
        <v>229</v>
      </c>
      <c r="E1267" s="237" t="s">
        <v>991</v>
      </c>
      <c r="F1267" s="238" t="s">
        <v>2041</v>
      </c>
      <c r="G1267" s="239" t="s">
        <v>270</v>
      </c>
      <c r="H1267" s="240">
        <v>30</v>
      </c>
      <c r="I1267" s="241"/>
      <c r="J1267" s="242">
        <f>ROUND(I1267*H1267,2)</f>
        <v>0</v>
      </c>
      <c r="K1267" s="238" t="s">
        <v>1</v>
      </c>
      <c r="L1267" s="243"/>
      <c r="M1267" s="244" t="s">
        <v>1</v>
      </c>
      <c r="N1267" s="245" t="s">
        <v>44</v>
      </c>
      <c r="O1267" s="60"/>
      <c r="P1267" s="201">
        <f>O1267*H1267</f>
        <v>0</v>
      </c>
      <c r="Q1267" s="201">
        <v>0</v>
      </c>
      <c r="R1267" s="201">
        <f>Q1267*H1267</f>
        <v>0</v>
      </c>
      <c r="S1267" s="201">
        <v>0</v>
      </c>
      <c r="T1267" s="202">
        <f>S1267*H1267</f>
        <v>0</v>
      </c>
      <c r="AR1267" s="16" t="s">
        <v>1539</v>
      </c>
      <c r="AT1267" s="16" t="s">
        <v>229</v>
      </c>
      <c r="AU1267" s="16" t="s">
        <v>193</v>
      </c>
      <c r="AY1267" s="16" t="s">
        <v>173</v>
      </c>
      <c r="BE1267" s="99">
        <f>IF(N1267="základní",J1267,0)</f>
        <v>0</v>
      </c>
      <c r="BF1267" s="99">
        <f>IF(N1267="snížená",J1267,0)</f>
        <v>0</v>
      </c>
      <c r="BG1267" s="99">
        <f>IF(N1267="zákl. přenesená",J1267,0)</f>
        <v>0</v>
      </c>
      <c r="BH1267" s="99">
        <f>IF(N1267="sníž. přenesená",J1267,0)</f>
        <v>0</v>
      </c>
      <c r="BI1267" s="99">
        <f>IF(N1267="nulová",J1267,0)</f>
        <v>0</v>
      </c>
      <c r="BJ1267" s="16" t="s">
        <v>33</v>
      </c>
      <c r="BK1267" s="99">
        <f>ROUND(I1267*H1267,2)</f>
        <v>0</v>
      </c>
      <c r="BL1267" s="16" t="s">
        <v>529</v>
      </c>
      <c r="BM1267" s="16" t="s">
        <v>2042</v>
      </c>
    </row>
    <row r="1268" spans="2:51" s="12" customFormat="1" ht="11.25">
      <c r="B1268" s="214"/>
      <c r="C1268" s="215"/>
      <c r="D1268" s="205" t="s">
        <v>182</v>
      </c>
      <c r="E1268" s="216" t="s">
        <v>1</v>
      </c>
      <c r="F1268" s="217" t="s">
        <v>2043</v>
      </c>
      <c r="G1268" s="215"/>
      <c r="H1268" s="218">
        <v>30</v>
      </c>
      <c r="I1268" s="219"/>
      <c r="J1268" s="215"/>
      <c r="K1268" s="215"/>
      <c r="L1268" s="220"/>
      <c r="M1268" s="221"/>
      <c r="N1268" s="222"/>
      <c r="O1268" s="222"/>
      <c r="P1268" s="222"/>
      <c r="Q1268" s="222"/>
      <c r="R1268" s="222"/>
      <c r="S1268" s="222"/>
      <c r="T1268" s="223"/>
      <c r="AT1268" s="224" t="s">
        <v>182</v>
      </c>
      <c r="AU1268" s="224" t="s">
        <v>193</v>
      </c>
      <c r="AV1268" s="12" t="s">
        <v>82</v>
      </c>
      <c r="AW1268" s="12" t="s">
        <v>32</v>
      </c>
      <c r="AX1268" s="12" t="s">
        <v>33</v>
      </c>
      <c r="AY1268" s="224" t="s">
        <v>173</v>
      </c>
    </row>
    <row r="1269" spans="2:65" s="1" customFormat="1" ht="16.5" customHeight="1">
      <c r="B1269" s="34"/>
      <c r="C1269" s="192" t="s">
        <v>2044</v>
      </c>
      <c r="D1269" s="192" t="s">
        <v>175</v>
      </c>
      <c r="E1269" s="193" t="s">
        <v>996</v>
      </c>
      <c r="F1269" s="194" t="s">
        <v>2045</v>
      </c>
      <c r="G1269" s="195" t="s">
        <v>1913</v>
      </c>
      <c r="H1269" s="196">
        <v>160</v>
      </c>
      <c r="I1269" s="197"/>
      <c r="J1269" s="198">
        <f>ROUND(I1269*H1269,2)</f>
        <v>0</v>
      </c>
      <c r="K1269" s="194" t="s">
        <v>1</v>
      </c>
      <c r="L1269" s="36"/>
      <c r="M1269" s="199" t="s">
        <v>1</v>
      </c>
      <c r="N1269" s="200" t="s">
        <v>44</v>
      </c>
      <c r="O1269" s="60"/>
      <c r="P1269" s="201">
        <f>O1269*H1269</f>
        <v>0</v>
      </c>
      <c r="Q1269" s="201">
        <v>0</v>
      </c>
      <c r="R1269" s="201">
        <f>Q1269*H1269</f>
        <v>0</v>
      </c>
      <c r="S1269" s="201">
        <v>0</v>
      </c>
      <c r="T1269" s="202">
        <f>S1269*H1269</f>
        <v>0</v>
      </c>
      <c r="AR1269" s="16" t="s">
        <v>529</v>
      </c>
      <c r="AT1269" s="16" t="s">
        <v>175</v>
      </c>
      <c r="AU1269" s="16" t="s">
        <v>193</v>
      </c>
      <c r="AY1269" s="16" t="s">
        <v>173</v>
      </c>
      <c r="BE1269" s="99">
        <f>IF(N1269="základní",J1269,0)</f>
        <v>0</v>
      </c>
      <c r="BF1269" s="99">
        <f>IF(N1269="snížená",J1269,0)</f>
        <v>0</v>
      </c>
      <c r="BG1269" s="99">
        <f>IF(N1269="zákl. přenesená",J1269,0)</f>
        <v>0</v>
      </c>
      <c r="BH1269" s="99">
        <f>IF(N1269="sníž. přenesená",J1269,0)</f>
        <v>0</v>
      </c>
      <c r="BI1269" s="99">
        <f>IF(N1269="nulová",J1269,0)</f>
        <v>0</v>
      </c>
      <c r="BJ1269" s="16" t="s">
        <v>33</v>
      </c>
      <c r="BK1269" s="99">
        <f>ROUND(I1269*H1269,2)</f>
        <v>0</v>
      </c>
      <c r="BL1269" s="16" t="s">
        <v>529</v>
      </c>
      <c r="BM1269" s="16" t="s">
        <v>2046</v>
      </c>
    </row>
    <row r="1270" spans="2:65" s="1" customFormat="1" ht="16.5" customHeight="1">
      <c r="B1270" s="34"/>
      <c r="C1270" s="236" t="s">
        <v>2047</v>
      </c>
      <c r="D1270" s="236" t="s">
        <v>229</v>
      </c>
      <c r="E1270" s="237" t="s">
        <v>1001</v>
      </c>
      <c r="F1270" s="238" t="s">
        <v>2048</v>
      </c>
      <c r="G1270" s="239" t="s">
        <v>1913</v>
      </c>
      <c r="H1270" s="240">
        <v>160</v>
      </c>
      <c r="I1270" s="241"/>
      <c r="J1270" s="242">
        <f>ROUND(I1270*H1270,2)</f>
        <v>0</v>
      </c>
      <c r="K1270" s="238" t="s">
        <v>1</v>
      </c>
      <c r="L1270" s="243"/>
      <c r="M1270" s="244" t="s">
        <v>1</v>
      </c>
      <c r="N1270" s="245" t="s">
        <v>44</v>
      </c>
      <c r="O1270" s="60"/>
      <c r="P1270" s="201">
        <f>O1270*H1270</f>
        <v>0</v>
      </c>
      <c r="Q1270" s="201">
        <v>0</v>
      </c>
      <c r="R1270" s="201">
        <f>Q1270*H1270</f>
        <v>0</v>
      </c>
      <c r="S1270" s="201">
        <v>0</v>
      </c>
      <c r="T1270" s="202">
        <f>S1270*H1270</f>
        <v>0</v>
      </c>
      <c r="AR1270" s="16" t="s">
        <v>1539</v>
      </c>
      <c r="AT1270" s="16" t="s">
        <v>229</v>
      </c>
      <c r="AU1270" s="16" t="s">
        <v>193</v>
      </c>
      <c r="AY1270" s="16" t="s">
        <v>173</v>
      </c>
      <c r="BE1270" s="99">
        <f>IF(N1270="základní",J1270,0)</f>
        <v>0</v>
      </c>
      <c r="BF1270" s="99">
        <f>IF(N1270="snížená",J1270,0)</f>
        <v>0</v>
      </c>
      <c r="BG1270" s="99">
        <f>IF(N1270="zákl. přenesená",J1270,0)</f>
        <v>0</v>
      </c>
      <c r="BH1270" s="99">
        <f>IF(N1270="sníž. přenesená",J1270,0)</f>
        <v>0</v>
      </c>
      <c r="BI1270" s="99">
        <f>IF(N1270="nulová",J1270,0)</f>
        <v>0</v>
      </c>
      <c r="BJ1270" s="16" t="s">
        <v>33</v>
      </c>
      <c r="BK1270" s="99">
        <f>ROUND(I1270*H1270,2)</f>
        <v>0</v>
      </c>
      <c r="BL1270" s="16" t="s">
        <v>529</v>
      </c>
      <c r="BM1270" s="16" t="s">
        <v>2049</v>
      </c>
    </row>
    <row r="1271" spans="2:51" s="11" customFormat="1" ht="11.25">
      <c r="B1271" s="203"/>
      <c r="C1271" s="204"/>
      <c r="D1271" s="205" t="s">
        <v>182</v>
      </c>
      <c r="E1271" s="206" t="s">
        <v>1</v>
      </c>
      <c r="F1271" s="207" t="s">
        <v>1938</v>
      </c>
      <c r="G1271" s="204"/>
      <c r="H1271" s="206" t="s">
        <v>1</v>
      </c>
      <c r="I1271" s="208"/>
      <c r="J1271" s="204"/>
      <c r="K1271" s="204"/>
      <c r="L1271" s="209"/>
      <c r="M1271" s="210"/>
      <c r="N1271" s="211"/>
      <c r="O1271" s="211"/>
      <c r="P1271" s="211"/>
      <c r="Q1271" s="211"/>
      <c r="R1271" s="211"/>
      <c r="S1271" s="211"/>
      <c r="T1271" s="212"/>
      <c r="AT1271" s="213" t="s">
        <v>182</v>
      </c>
      <c r="AU1271" s="213" t="s">
        <v>193</v>
      </c>
      <c r="AV1271" s="11" t="s">
        <v>33</v>
      </c>
      <c r="AW1271" s="11" t="s">
        <v>32</v>
      </c>
      <c r="AX1271" s="11" t="s">
        <v>73</v>
      </c>
      <c r="AY1271" s="213" t="s">
        <v>173</v>
      </c>
    </row>
    <row r="1272" spans="2:51" s="12" customFormat="1" ht="11.25">
      <c r="B1272" s="214"/>
      <c r="C1272" s="215"/>
      <c r="D1272" s="205" t="s">
        <v>182</v>
      </c>
      <c r="E1272" s="216" t="s">
        <v>1</v>
      </c>
      <c r="F1272" s="217" t="s">
        <v>2050</v>
      </c>
      <c r="G1272" s="215"/>
      <c r="H1272" s="218">
        <v>160</v>
      </c>
      <c r="I1272" s="219"/>
      <c r="J1272" s="215"/>
      <c r="K1272" s="215"/>
      <c r="L1272" s="220"/>
      <c r="M1272" s="221"/>
      <c r="N1272" s="222"/>
      <c r="O1272" s="222"/>
      <c r="P1272" s="222"/>
      <c r="Q1272" s="222"/>
      <c r="R1272" s="222"/>
      <c r="S1272" s="222"/>
      <c r="T1272" s="223"/>
      <c r="AT1272" s="224" t="s">
        <v>182</v>
      </c>
      <c r="AU1272" s="224" t="s">
        <v>193</v>
      </c>
      <c r="AV1272" s="12" t="s">
        <v>82</v>
      </c>
      <c r="AW1272" s="12" t="s">
        <v>32</v>
      </c>
      <c r="AX1272" s="12" t="s">
        <v>33</v>
      </c>
      <c r="AY1272" s="224" t="s">
        <v>173</v>
      </c>
    </row>
    <row r="1273" spans="2:63" s="10" customFormat="1" ht="20.85" customHeight="1">
      <c r="B1273" s="176"/>
      <c r="C1273" s="177"/>
      <c r="D1273" s="178" t="s">
        <v>72</v>
      </c>
      <c r="E1273" s="190" t="s">
        <v>2051</v>
      </c>
      <c r="F1273" s="190" t="s">
        <v>2052</v>
      </c>
      <c r="G1273" s="177"/>
      <c r="H1273" s="177"/>
      <c r="I1273" s="180"/>
      <c r="J1273" s="191">
        <f>BK1273</f>
        <v>0</v>
      </c>
      <c r="K1273" s="177"/>
      <c r="L1273" s="182"/>
      <c r="M1273" s="183"/>
      <c r="N1273" s="184"/>
      <c r="O1273" s="184"/>
      <c r="P1273" s="185">
        <f>SUM(P1274:P1284)</f>
        <v>0</v>
      </c>
      <c r="Q1273" s="184"/>
      <c r="R1273" s="185">
        <f>SUM(R1274:R1284)</f>
        <v>0</v>
      </c>
      <c r="S1273" s="184"/>
      <c r="T1273" s="186">
        <f>SUM(T1274:T1284)</f>
        <v>0</v>
      </c>
      <c r="AR1273" s="187" t="s">
        <v>193</v>
      </c>
      <c r="AT1273" s="188" t="s">
        <v>72</v>
      </c>
      <c r="AU1273" s="188" t="s">
        <v>82</v>
      </c>
      <c r="AY1273" s="187" t="s">
        <v>173</v>
      </c>
      <c r="BK1273" s="189">
        <f>SUM(BK1274:BK1284)</f>
        <v>0</v>
      </c>
    </row>
    <row r="1274" spans="2:65" s="1" customFormat="1" ht="16.5" customHeight="1">
      <c r="B1274" s="34"/>
      <c r="C1274" s="192" t="s">
        <v>2053</v>
      </c>
      <c r="D1274" s="192" t="s">
        <v>175</v>
      </c>
      <c r="E1274" s="193" t="s">
        <v>1005</v>
      </c>
      <c r="F1274" s="194" t="s">
        <v>2054</v>
      </c>
      <c r="G1274" s="195" t="s">
        <v>1470</v>
      </c>
      <c r="H1274" s="196">
        <v>26</v>
      </c>
      <c r="I1274" s="197"/>
      <c r="J1274" s="198">
        <f>ROUND(I1274*H1274,2)</f>
        <v>0</v>
      </c>
      <c r="K1274" s="194" t="s">
        <v>1</v>
      </c>
      <c r="L1274" s="36"/>
      <c r="M1274" s="199" t="s">
        <v>1</v>
      </c>
      <c r="N1274" s="200" t="s">
        <v>44</v>
      </c>
      <c r="O1274" s="60"/>
      <c r="P1274" s="201">
        <f>O1274*H1274</f>
        <v>0</v>
      </c>
      <c r="Q1274" s="201">
        <v>0</v>
      </c>
      <c r="R1274" s="201">
        <f>Q1274*H1274</f>
        <v>0</v>
      </c>
      <c r="S1274" s="201">
        <v>0</v>
      </c>
      <c r="T1274" s="202">
        <f>S1274*H1274</f>
        <v>0</v>
      </c>
      <c r="AR1274" s="16" t="s">
        <v>529</v>
      </c>
      <c r="AT1274" s="16" t="s">
        <v>175</v>
      </c>
      <c r="AU1274" s="16" t="s">
        <v>193</v>
      </c>
      <c r="AY1274" s="16" t="s">
        <v>173</v>
      </c>
      <c r="BE1274" s="99">
        <f>IF(N1274="základní",J1274,0)</f>
        <v>0</v>
      </c>
      <c r="BF1274" s="99">
        <f>IF(N1274="snížená",J1274,0)</f>
        <v>0</v>
      </c>
      <c r="BG1274" s="99">
        <f>IF(N1274="zákl. přenesená",J1274,0)</f>
        <v>0</v>
      </c>
      <c r="BH1274" s="99">
        <f>IF(N1274="sníž. přenesená",J1274,0)</f>
        <v>0</v>
      </c>
      <c r="BI1274" s="99">
        <f>IF(N1274="nulová",J1274,0)</f>
        <v>0</v>
      </c>
      <c r="BJ1274" s="16" t="s">
        <v>33</v>
      </c>
      <c r="BK1274" s="99">
        <f>ROUND(I1274*H1274,2)</f>
        <v>0</v>
      </c>
      <c r="BL1274" s="16" t="s">
        <v>529</v>
      </c>
      <c r="BM1274" s="16" t="s">
        <v>2055</v>
      </c>
    </row>
    <row r="1275" spans="2:51" s="12" customFormat="1" ht="11.25">
      <c r="B1275" s="214"/>
      <c r="C1275" s="215"/>
      <c r="D1275" s="205" t="s">
        <v>182</v>
      </c>
      <c r="E1275" s="216" t="s">
        <v>1</v>
      </c>
      <c r="F1275" s="217" t="s">
        <v>2056</v>
      </c>
      <c r="G1275" s="215"/>
      <c r="H1275" s="218">
        <v>26</v>
      </c>
      <c r="I1275" s="219"/>
      <c r="J1275" s="215"/>
      <c r="K1275" s="215"/>
      <c r="L1275" s="220"/>
      <c r="M1275" s="221"/>
      <c r="N1275" s="222"/>
      <c r="O1275" s="222"/>
      <c r="P1275" s="222"/>
      <c r="Q1275" s="222"/>
      <c r="R1275" s="222"/>
      <c r="S1275" s="222"/>
      <c r="T1275" s="223"/>
      <c r="AT1275" s="224" t="s">
        <v>182</v>
      </c>
      <c r="AU1275" s="224" t="s">
        <v>193</v>
      </c>
      <c r="AV1275" s="12" t="s">
        <v>82</v>
      </c>
      <c r="AW1275" s="12" t="s">
        <v>32</v>
      </c>
      <c r="AX1275" s="12" t="s">
        <v>33</v>
      </c>
      <c r="AY1275" s="224" t="s">
        <v>173</v>
      </c>
    </row>
    <row r="1276" spans="2:65" s="1" customFormat="1" ht="16.5" customHeight="1">
      <c r="B1276" s="34"/>
      <c r="C1276" s="192" t="s">
        <v>2057</v>
      </c>
      <c r="D1276" s="192" t="s">
        <v>175</v>
      </c>
      <c r="E1276" s="193" t="s">
        <v>1010</v>
      </c>
      <c r="F1276" s="194" t="s">
        <v>2058</v>
      </c>
      <c r="G1276" s="195" t="s">
        <v>1470</v>
      </c>
      <c r="H1276" s="196">
        <v>14</v>
      </c>
      <c r="I1276" s="197"/>
      <c r="J1276" s="198">
        <f>ROUND(I1276*H1276,2)</f>
        <v>0</v>
      </c>
      <c r="K1276" s="194" t="s">
        <v>1</v>
      </c>
      <c r="L1276" s="36"/>
      <c r="M1276" s="199" t="s">
        <v>1</v>
      </c>
      <c r="N1276" s="200" t="s">
        <v>44</v>
      </c>
      <c r="O1276" s="60"/>
      <c r="P1276" s="201">
        <f>O1276*H1276</f>
        <v>0</v>
      </c>
      <c r="Q1276" s="201">
        <v>0</v>
      </c>
      <c r="R1276" s="201">
        <f>Q1276*H1276</f>
        <v>0</v>
      </c>
      <c r="S1276" s="201">
        <v>0</v>
      </c>
      <c r="T1276" s="202">
        <f>S1276*H1276</f>
        <v>0</v>
      </c>
      <c r="AR1276" s="16" t="s">
        <v>529</v>
      </c>
      <c r="AT1276" s="16" t="s">
        <v>175</v>
      </c>
      <c r="AU1276" s="16" t="s">
        <v>193</v>
      </c>
      <c r="AY1276" s="16" t="s">
        <v>173</v>
      </c>
      <c r="BE1276" s="99">
        <f>IF(N1276="základní",J1276,0)</f>
        <v>0</v>
      </c>
      <c r="BF1276" s="99">
        <f>IF(N1276="snížená",J1276,0)</f>
        <v>0</v>
      </c>
      <c r="BG1276" s="99">
        <f>IF(N1276="zákl. přenesená",J1276,0)</f>
        <v>0</v>
      </c>
      <c r="BH1276" s="99">
        <f>IF(N1276="sníž. přenesená",J1276,0)</f>
        <v>0</v>
      </c>
      <c r="BI1276" s="99">
        <f>IF(N1276="nulová",J1276,0)</f>
        <v>0</v>
      </c>
      <c r="BJ1276" s="16" t="s">
        <v>33</v>
      </c>
      <c r="BK1276" s="99">
        <f>ROUND(I1276*H1276,2)</f>
        <v>0</v>
      </c>
      <c r="BL1276" s="16" t="s">
        <v>529</v>
      </c>
      <c r="BM1276" s="16" t="s">
        <v>2059</v>
      </c>
    </row>
    <row r="1277" spans="2:51" s="12" customFormat="1" ht="11.25">
      <c r="B1277" s="214"/>
      <c r="C1277" s="215"/>
      <c r="D1277" s="205" t="s">
        <v>182</v>
      </c>
      <c r="E1277" s="216" t="s">
        <v>1</v>
      </c>
      <c r="F1277" s="217" t="s">
        <v>2060</v>
      </c>
      <c r="G1277" s="215"/>
      <c r="H1277" s="218">
        <v>14</v>
      </c>
      <c r="I1277" s="219"/>
      <c r="J1277" s="215"/>
      <c r="K1277" s="215"/>
      <c r="L1277" s="220"/>
      <c r="M1277" s="221"/>
      <c r="N1277" s="222"/>
      <c r="O1277" s="222"/>
      <c r="P1277" s="222"/>
      <c r="Q1277" s="222"/>
      <c r="R1277" s="222"/>
      <c r="S1277" s="222"/>
      <c r="T1277" s="223"/>
      <c r="AT1277" s="224" t="s">
        <v>182</v>
      </c>
      <c r="AU1277" s="224" t="s">
        <v>193</v>
      </c>
      <c r="AV1277" s="12" t="s">
        <v>82</v>
      </c>
      <c r="AW1277" s="12" t="s">
        <v>32</v>
      </c>
      <c r="AX1277" s="12" t="s">
        <v>33</v>
      </c>
      <c r="AY1277" s="224" t="s">
        <v>173</v>
      </c>
    </row>
    <row r="1278" spans="2:65" s="1" customFormat="1" ht="16.5" customHeight="1">
      <c r="B1278" s="34"/>
      <c r="C1278" s="192" t="s">
        <v>2061</v>
      </c>
      <c r="D1278" s="192" t="s">
        <v>175</v>
      </c>
      <c r="E1278" s="193" t="s">
        <v>1015</v>
      </c>
      <c r="F1278" s="194" t="s">
        <v>2062</v>
      </c>
      <c r="G1278" s="195" t="s">
        <v>2063</v>
      </c>
      <c r="H1278" s="196">
        <v>1</v>
      </c>
      <c r="I1278" s="197"/>
      <c r="J1278" s="198">
        <f>ROUND(I1278*H1278,2)</f>
        <v>0</v>
      </c>
      <c r="K1278" s="194" t="s">
        <v>1</v>
      </c>
      <c r="L1278" s="36"/>
      <c r="M1278" s="199" t="s">
        <v>1</v>
      </c>
      <c r="N1278" s="200" t="s">
        <v>44</v>
      </c>
      <c r="O1278" s="60"/>
      <c r="P1278" s="201">
        <f>O1278*H1278</f>
        <v>0</v>
      </c>
      <c r="Q1278" s="201">
        <v>0</v>
      </c>
      <c r="R1278" s="201">
        <f>Q1278*H1278</f>
        <v>0</v>
      </c>
      <c r="S1278" s="201">
        <v>0</v>
      </c>
      <c r="T1278" s="202">
        <f>S1278*H1278</f>
        <v>0</v>
      </c>
      <c r="AR1278" s="16" t="s">
        <v>529</v>
      </c>
      <c r="AT1278" s="16" t="s">
        <v>175</v>
      </c>
      <c r="AU1278" s="16" t="s">
        <v>193</v>
      </c>
      <c r="AY1278" s="16" t="s">
        <v>173</v>
      </c>
      <c r="BE1278" s="99">
        <f>IF(N1278="základní",J1278,0)</f>
        <v>0</v>
      </c>
      <c r="BF1278" s="99">
        <f>IF(N1278="snížená",J1278,0)</f>
        <v>0</v>
      </c>
      <c r="BG1278" s="99">
        <f>IF(N1278="zákl. přenesená",J1278,0)</f>
        <v>0</v>
      </c>
      <c r="BH1278" s="99">
        <f>IF(N1278="sníž. přenesená",J1278,0)</f>
        <v>0</v>
      </c>
      <c r="BI1278" s="99">
        <f>IF(N1278="nulová",J1278,0)</f>
        <v>0</v>
      </c>
      <c r="BJ1278" s="16" t="s">
        <v>33</v>
      </c>
      <c r="BK1278" s="99">
        <f>ROUND(I1278*H1278,2)</f>
        <v>0</v>
      </c>
      <c r="BL1278" s="16" t="s">
        <v>529</v>
      </c>
      <c r="BM1278" s="16" t="s">
        <v>2064</v>
      </c>
    </row>
    <row r="1279" spans="2:51" s="12" customFormat="1" ht="11.25">
      <c r="B1279" s="214"/>
      <c r="C1279" s="215"/>
      <c r="D1279" s="205" t="s">
        <v>182</v>
      </c>
      <c r="E1279" s="216" t="s">
        <v>1</v>
      </c>
      <c r="F1279" s="217" t="s">
        <v>1922</v>
      </c>
      <c r="G1279" s="215"/>
      <c r="H1279" s="218">
        <v>1</v>
      </c>
      <c r="I1279" s="219"/>
      <c r="J1279" s="215"/>
      <c r="K1279" s="215"/>
      <c r="L1279" s="220"/>
      <c r="M1279" s="221"/>
      <c r="N1279" s="222"/>
      <c r="O1279" s="222"/>
      <c r="P1279" s="222"/>
      <c r="Q1279" s="222"/>
      <c r="R1279" s="222"/>
      <c r="S1279" s="222"/>
      <c r="T1279" s="223"/>
      <c r="AT1279" s="224" t="s">
        <v>182</v>
      </c>
      <c r="AU1279" s="224" t="s">
        <v>193</v>
      </c>
      <c r="AV1279" s="12" t="s">
        <v>82</v>
      </c>
      <c r="AW1279" s="12" t="s">
        <v>32</v>
      </c>
      <c r="AX1279" s="12" t="s">
        <v>33</v>
      </c>
      <c r="AY1279" s="224" t="s">
        <v>173</v>
      </c>
    </row>
    <row r="1280" spans="2:65" s="1" customFormat="1" ht="16.5" customHeight="1">
      <c r="B1280" s="34"/>
      <c r="C1280" s="192" t="s">
        <v>2065</v>
      </c>
      <c r="D1280" s="192" t="s">
        <v>175</v>
      </c>
      <c r="E1280" s="193" t="s">
        <v>1020</v>
      </c>
      <c r="F1280" s="194" t="s">
        <v>2066</v>
      </c>
      <c r="G1280" s="195" t="s">
        <v>2063</v>
      </c>
      <c r="H1280" s="196">
        <v>1</v>
      </c>
      <c r="I1280" s="197"/>
      <c r="J1280" s="198">
        <f>ROUND(I1280*H1280,2)</f>
        <v>0</v>
      </c>
      <c r="K1280" s="194" t="s">
        <v>1</v>
      </c>
      <c r="L1280" s="36"/>
      <c r="M1280" s="199" t="s">
        <v>1</v>
      </c>
      <c r="N1280" s="200" t="s">
        <v>44</v>
      </c>
      <c r="O1280" s="60"/>
      <c r="P1280" s="201">
        <f>O1280*H1280</f>
        <v>0</v>
      </c>
      <c r="Q1280" s="201">
        <v>0</v>
      </c>
      <c r="R1280" s="201">
        <f>Q1280*H1280</f>
        <v>0</v>
      </c>
      <c r="S1280" s="201">
        <v>0</v>
      </c>
      <c r="T1280" s="202">
        <f>S1280*H1280</f>
        <v>0</v>
      </c>
      <c r="AR1280" s="16" t="s">
        <v>529</v>
      </c>
      <c r="AT1280" s="16" t="s">
        <v>175</v>
      </c>
      <c r="AU1280" s="16" t="s">
        <v>193</v>
      </c>
      <c r="AY1280" s="16" t="s">
        <v>173</v>
      </c>
      <c r="BE1280" s="99">
        <f>IF(N1280="základní",J1280,0)</f>
        <v>0</v>
      </c>
      <c r="BF1280" s="99">
        <f>IF(N1280="snížená",J1280,0)</f>
        <v>0</v>
      </c>
      <c r="BG1280" s="99">
        <f>IF(N1280="zákl. přenesená",J1280,0)</f>
        <v>0</v>
      </c>
      <c r="BH1280" s="99">
        <f>IF(N1280="sníž. přenesená",J1280,0)</f>
        <v>0</v>
      </c>
      <c r="BI1280" s="99">
        <f>IF(N1280="nulová",J1280,0)</f>
        <v>0</v>
      </c>
      <c r="BJ1280" s="16" t="s">
        <v>33</v>
      </c>
      <c r="BK1280" s="99">
        <f>ROUND(I1280*H1280,2)</f>
        <v>0</v>
      </c>
      <c r="BL1280" s="16" t="s">
        <v>529</v>
      </c>
      <c r="BM1280" s="16" t="s">
        <v>2067</v>
      </c>
    </row>
    <row r="1281" spans="2:51" s="12" customFormat="1" ht="11.25">
      <c r="B1281" s="214"/>
      <c r="C1281" s="215"/>
      <c r="D1281" s="205" t="s">
        <v>182</v>
      </c>
      <c r="E1281" s="216" t="s">
        <v>1</v>
      </c>
      <c r="F1281" s="217" t="s">
        <v>1929</v>
      </c>
      <c r="G1281" s="215"/>
      <c r="H1281" s="218">
        <v>1</v>
      </c>
      <c r="I1281" s="219"/>
      <c r="J1281" s="215"/>
      <c r="K1281" s="215"/>
      <c r="L1281" s="220"/>
      <c r="M1281" s="221"/>
      <c r="N1281" s="222"/>
      <c r="O1281" s="222"/>
      <c r="P1281" s="222"/>
      <c r="Q1281" s="222"/>
      <c r="R1281" s="222"/>
      <c r="S1281" s="222"/>
      <c r="T1281" s="223"/>
      <c r="AT1281" s="224" t="s">
        <v>182</v>
      </c>
      <c r="AU1281" s="224" t="s">
        <v>193</v>
      </c>
      <c r="AV1281" s="12" t="s">
        <v>82</v>
      </c>
      <c r="AW1281" s="12" t="s">
        <v>32</v>
      </c>
      <c r="AX1281" s="12" t="s">
        <v>33</v>
      </c>
      <c r="AY1281" s="224" t="s">
        <v>173</v>
      </c>
    </row>
    <row r="1282" spans="2:65" s="1" customFormat="1" ht="16.5" customHeight="1">
      <c r="B1282" s="34"/>
      <c r="C1282" s="192" t="s">
        <v>2068</v>
      </c>
      <c r="D1282" s="192" t="s">
        <v>175</v>
      </c>
      <c r="E1282" s="193" t="s">
        <v>1026</v>
      </c>
      <c r="F1282" s="194" t="s">
        <v>2069</v>
      </c>
      <c r="G1282" s="195" t="s">
        <v>1368</v>
      </c>
      <c r="H1282" s="196">
        <v>1</v>
      </c>
      <c r="I1282" s="197"/>
      <c r="J1282" s="198">
        <f>ROUND(I1282*H1282,2)</f>
        <v>0</v>
      </c>
      <c r="K1282" s="194" t="s">
        <v>1</v>
      </c>
      <c r="L1282" s="36"/>
      <c r="M1282" s="199" t="s">
        <v>1</v>
      </c>
      <c r="N1282" s="200" t="s">
        <v>44</v>
      </c>
      <c r="O1282" s="60"/>
      <c r="P1282" s="201">
        <f>O1282*H1282</f>
        <v>0</v>
      </c>
      <c r="Q1282" s="201">
        <v>0</v>
      </c>
      <c r="R1282" s="201">
        <f>Q1282*H1282</f>
        <v>0</v>
      </c>
      <c r="S1282" s="201">
        <v>0</v>
      </c>
      <c r="T1282" s="202">
        <f>S1282*H1282</f>
        <v>0</v>
      </c>
      <c r="AR1282" s="16" t="s">
        <v>529</v>
      </c>
      <c r="AT1282" s="16" t="s">
        <v>175</v>
      </c>
      <c r="AU1282" s="16" t="s">
        <v>193</v>
      </c>
      <c r="AY1282" s="16" t="s">
        <v>173</v>
      </c>
      <c r="BE1282" s="99">
        <f>IF(N1282="základní",J1282,0)</f>
        <v>0</v>
      </c>
      <c r="BF1282" s="99">
        <f>IF(N1282="snížená",J1282,0)</f>
        <v>0</v>
      </c>
      <c r="BG1282" s="99">
        <f>IF(N1282="zákl. přenesená",J1282,0)</f>
        <v>0</v>
      </c>
      <c r="BH1282" s="99">
        <f>IF(N1282="sníž. přenesená",J1282,0)</f>
        <v>0</v>
      </c>
      <c r="BI1282" s="99">
        <f>IF(N1282="nulová",J1282,0)</f>
        <v>0</v>
      </c>
      <c r="BJ1282" s="16" t="s">
        <v>33</v>
      </c>
      <c r="BK1282" s="99">
        <f>ROUND(I1282*H1282,2)</f>
        <v>0</v>
      </c>
      <c r="BL1282" s="16" t="s">
        <v>529</v>
      </c>
      <c r="BM1282" s="16" t="s">
        <v>2070</v>
      </c>
    </row>
    <row r="1283" spans="2:65" s="1" customFormat="1" ht="16.5" customHeight="1">
      <c r="B1283" s="34"/>
      <c r="C1283" s="192" t="s">
        <v>2071</v>
      </c>
      <c r="D1283" s="192" t="s">
        <v>175</v>
      </c>
      <c r="E1283" s="193" t="s">
        <v>1030</v>
      </c>
      <c r="F1283" s="194" t="s">
        <v>2072</v>
      </c>
      <c r="G1283" s="195" t="s">
        <v>1368</v>
      </c>
      <c r="H1283" s="196">
        <v>1</v>
      </c>
      <c r="I1283" s="197"/>
      <c r="J1283" s="198">
        <f>ROUND(I1283*H1283,2)</f>
        <v>0</v>
      </c>
      <c r="K1283" s="194" t="s">
        <v>1</v>
      </c>
      <c r="L1283" s="36"/>
      <c r="M1283" s="199" t="s">
        <v>1</v>
      </c>
      <c r="N1283" s="200" t="s">
        <v>44</v>
      </c>
      <c r="O1283" s="60"/>
      <c r="P1283" s="201">
        <f>O1283*H1283</f>
        <v>0</v>
      </c>
      <c r="Q1283" s="201">
        <v>0</v>
      </c>
      <c r="R1283" s="201">
        <f>Q1283*H1283</f>
        <v>0</v>
      </c>
      <c r="S1283" s="201">
        <v>0</v>
      </c>
      <c r="T1283" s="202">
        <f>S1283*H1283</f>
        <v>0</v>
      </c>
      <c r="AR1283" s="16" t="s">
        <v>529</v>
      </c>
      <c r="AT1283" s="16" t="s">
        <v>175</v>
      </c>
      <c r="AU1283" s="16" t="s">
        <v>193</v>
      </c>
      <c r="AY1283" s="16" t="s">
        <v>173</v>
      </c>
      <c r="BE1283" s="99">
        <f>IF(N1283="základní",J1283,0)</f>
        <v>0</v>
      </c>
      <c r="BF1283" s="99">
        <f>IF(N1283="snížená",J1283,0)</f>
        <v>0</v>
      </c>
      <c r="BG1283" s="99">
        <f>IF(N1283="zákl. přenesená",J1283,0)</f>
        <v>0</v>
      </c>
      <c r="BH1283" s="99">
        <f>IF(N1283="sníž. přenesená",J1283,0)</f>
        <v>0</v>
      </c>
      <c r="BI1283" s="99">
        <f>IF(N1283="nulová",J1283,0)</f>
        <v>0</v>
      </c>
      <c r="BJ1283" s="16" t="s">
        <v>33</v>
      </c>
      <c r="BK1283" s="99">
        <f>ROUND(I1283*H1283,2)</f>
        <v>0</v>
      </c>
      <c r="BL1283" s="16" t="s">
        <v>529</v>
      </c>
      <c r="BM1283" s="16" t="s">
        <v>2073</v>
      </c>
    </row>
    <row r="1284" spans="2:65" s="1" customFormat="1" ht="16.5" customHeight="1">
      <c r="B1284" s="34"/>
      <c r="C1284" s="192" t="s">
        <v>2074</v>
      </c>
      <c r="D1284" s="192" t="s">
        <v>175</v>
      </c>
      <c r="E1284" s="193" t="s">
        <v>1035</v>
      </c>
      <c r="F1284" s="194" t="s">
        <v>2075</v>
      </c>
      <c r="G1284" s="195" t="s">
        <v>1913</v>
      </c>
      <c r="H1284" s="196">
        <v>1</v>
      </c>
      <c r="I1284" s="197"/>
      <c r="J1284" s="198">
        <f>ROUND(I1284*H1284,2)</f>
        <v>0</v>
      </c>
      <c r="K1284" s="194" t="s">
        <v>1</v>
      </c>
      <c r="L1284" s="36"/>
      <c r="M1284" s="199" t="s">
        <v>1</v>
      </c>
      <c r="N1284" s="200" t="s">
        <v>44</v>
      </c>
      <c r="O1284" s="60"/>
      <c r="P1284" s="201">
        <f>O1284*H1284</f>
        <v>0</v>
      </c>
      <c r="Q1284" s="201">
        <v>0</v>
      </c>
      <c r="R1284" s="201">
        <f>Q1284*H1284</f>
        <v>0</v>
      </c>
      <c r="S1284" s="201">
        <v>0</v>
      </c>
      <c r="T1284" s="202">
        <f>S1284*H1284</f>
        <v>0</v>
      </c>
      <c r="AR1284" s="16" t="s">
        <v>529</v>
      </c>
      <c r="AT1284" s="16" t="s">
        <v>175</v>
      </c>
      <c r="AU1284" s="16" t="s">
        <v>193</v>
      </c>
      <c r="AY1284" s="16" t="s">
        <v>173</v>
      </c>
      <c r="BE1284" s="99">
        <f>IF(N1284="základní",J1284,0)</f>
        <v>0</v>
      </c>
      <c r="BF1284" s="99">
        <f>IF(N1284="snížená",J1284,0)</f>
        <v>0</v>
      </c>
      <c r="BG1284" s="99">
        <f>IF(N1284="zákl. přenesená",J1284,0)</f>
        <v>0</v>
      </c>
      <c r="BH1284" s="99">
        <f>IF(N1284="sníž. přenesená",J1284,0)</f>
        <v>0</v>
      </c>
      <c r="BI1284" s="99">
        <f>IF(N1284="nulová",J1284,0)</f>
        <v>0</v>
      </c>
      <c r="BJ1284" s="16" t="s">
        <v>33</v>
      </c>
      <c r="BK1284" s="99">
        <f>ROUND(I1284*H1284,2)</f>
        <v>0</v>
      </c>
      <c r="BL1284" s="16" t="s">
        <v>529</v>
      </c>
      <c r="BM1284" s="16" t="s">
        <v>2076</v>
      </c>
    </row>
    <row r="1285" spans="2:63" s="10" customFormat="1" ht="22.9" customHeight="1">
      <c r="B1285" s="176"/>
      <c r="C1285" s="177"/>
      <c r="D1285" s="178" t="s">
        <v>72</v>
      </c>
      <c r="E1285" s="190" t="s">
        <v>2077</v>
      </c>
      <c r="F1285" s="190" t="s">
        <v>2078</v>
      </c>
      <c r="G1285" s="177"/>
      <c r="H1285" s="177"/>
      <c r="I1285" s="180"/>
      <c r="J1285" s="191">
        <f>BK1285</f>
        <v>0</v>
      </c>
      <c r="K1285" s="177"/>
      <c r="L1285" s="182"/>
      <c r="M1285" s="183"/>
      <c r="N1285" s="184"/>
      <c r="O1285" s="184"/>
      <c r="P1285" s="185">
        <f>P1286+P1299+P1304+P1336</f>
        <v>0</v>
      </c>
      <c r="Q1285" s="184"/>
      <c r="R1285" s="185">
        <f>R1286+R1299+R1304+R1336</f>
        <v>0</v>
      </c>
      <c r="S1285" s="184"/>
      <c r="T1285" s="186">
        <f>T1286+T1299+T1304+T1336</f>
        <v>0</v>
      </c>
      <c r="AR1285" s="187" t="s">
        <v>193</v>
      </c>
      <c r="AT1285" s="188" t="s">
        <v>72</v>
      </c>
      <c r="AU1285" s="188" t="s">
        <v>33</v>
      </c>
      <c r="AY1285" s="187" t="s">
        <v>173</v>
      </c>
      <c r="BK1285" s="189">
        <f>BK1286+BK1299+BK1304+BK1336</f>
        <v>0</v>
      </c>
    </row>
    <row r="1286" spans="2:63" s="10" customFormat="1" ht="20.85" customHeight="1">
      <c r="B1286" s="176"/>
      <c r="C1286" s="177"/>
      <c r="D1286" s="178" t="s">
        <v>72</v>
      </c>
      <c r="E1286" s="190" t="s">
        <v>2079</v>
      </c>
      <c r="F1286" s="190" t="s">
        <v>2080</v>
      </c>
      <c r="G1286" s="177"/>
      <c r="H1286" s="177"/>
      <c r="I1286" s="180"/>
      <c r="J1286" s="191">
        <f>BK1286</f>
        <v>0</v>
      </c>
      <c r="K1286" s="177"/>
      <c r="L1286" s="182"/>
      <c r="M1286" s="183"/>
      <c r="N1286" s="184"/>
      <c r="O1286" s="184"/>
      <c r="P1286" s="185">
        <f>SUM(P1287:P1298)</f>
        <v>0</v>
      </c>
      <c r="Q1286" s="184"/>
      <c r="R1286" s="185">
        <f>SUM(R1287:R1298)</f>
        <v>0</v>
      </c>
      <c r="S1286" s="184"/>
      <c r="T1286" s="186">
        <f>SUM(T1287:T1298)</f>
        <v>0</v>
      </c>
      <c r="AR1286" s="187" t="s">
        <v>193</v>
      </c>
      <c r="AT1286" s="188" t="s">
        <v>72</v>
      </c>
      <c r="AU1286" s="188" t="s">
        <v>82</v>
      </c>
      <c r="AY1286" s="187" t="s">
        <v>173</v>
      </c>
      <c r="BK1286" s="189">
        <f>SUM(BK1287:BK1298)</f>
        <v>0</v>
      </c>
    </row>
    <row r="1287" spans="2:65" s="1" customFormat="1" ht="16.5" customHeight="1">
      <c r="B1287" s="34"/>
      <c r="C1287" s="192" t="s">
        <v>2081</v>
      </c>
      <c r="D1287" s="192" t="s">
        <v>175</v>
      </c>
      <c r="E1287" s="193" t="s">
        <v>1336</v>
      </c>
      <c r="F1287" s="194" t="s">
        <v>2082</v>
      </c>
      <c r="G1287" s="195" t="s">
        <v>1913</v>
      </c>
      <c r="H1287" s="196">
        <v>1</v>
      </c>
      <c r="I1287" s="197"/>
      <c r="J1287" s="198">
        <f>ROUND(I1287*H1287,2)</f>
        <v>0</v>
      </c>
      <c r="K1287" s="194" t="s">
        <v>1</v>
      </c>
      <c r="L1287" s="36"/>
      <c r="M1287" s="199" t="s">
        <v>1</v>
      </c>
      <c r="N1287" s="200" t="s">
        <v>44</v>
      </c>
      <c r="O1287" s="60"/>
      <c r="P1287" s="201">
        <f>O1287*H1287</f>
        <v>0</v>
      </c>
      <c r="Q1287" s="201">
        <v>0</v>
      </c>
      <c r="R1287" s="201">
        <f>Q1287*H1287</f>
        <v>0</v>
      </c>
      <c r="S1287" s="201">
        <v>0</v>
      </c>
      <c r="T1287" s="202">
        <f>S1287*H1287</f>
        <v>0</v>
      </c>
      <c r="AR1287" s="16" t="s">
        <v>529</v>
      </c>
      <c r="AT1287" s="16" t="s">
        <v>175</v>
      </c>
      <c r="AU1287" s="16" t="s">
        <v>193</v>
      </c>
      <c r="AY1287" s="16" t="s">
        <v>173</v>
      </c>
      <c r="BE1287" s="99">
        <f>IF(N1287="základní",J1287,0)</f>
        <v>0</v>
      </c>
      <c r="BF1287" s="99">
        <f>IF(N1287="snížená",J1287,0)</f>
        <v>0</v>
      </c>
      <c r="BG1287" s="99">
        <f>IF(N1287="zákl. přenesená",J1287,0)</f>
        <v>0</v>
      </c>
      <c r="BH1287" s="99">
        <f>IF(N1287="sníž. přenesená",J1287,0)</f>
        <v>0</v>
      </c>
      <c r="BI1287" s="99">
        <f>IF(N1287="nulová",J1287,0)</f>
        <v>0</v>
      </c>
      <c r="BJ1287" s="16" t="s">
        <v>33</v>
      </c>
      <c r="BK1287" s="99">
        <f>ROUND(I1287*H1287,2)</f>
        <v>0</v>
      </c>
      <c r="BL1287" s="16" t="s">
        <v>529</v>
      </c>
      <c r="BM1287" s="16" t="s">
        <v>2083</v>
      </c>
    </row>
    <row r="1288" spans="2:51" s="12" customFormat="1" ht="11.25">
      <c r="B1288" s="214"/>
      <c r="C1288" s="215"/>
      <c r="D1288" s="205" t="s">
        <v>182</v>
      </c>
      <c r="E1288" s="216" t="s">
        <v>1</v>
      </c>
      <c r="F1288" s="217" t="s">
        <v>2084</v>
      </c>
      <c r="G1288" s="215"/>
      <c r="H1288" s="218">
        <v>1</v>
      </c>
      <c r="I1288" s="219"/>
      <c r="J1288" s="215"/>
      <c r="K1288" s="215"/>
      <c r="L1288" s="220"/>
      <c r="M1288" s="221"/>
      <c r="N1288" s="222"/>
      <c r="O1288" s="222"/>
      <c r="P1288" s="222"/>
      <c r="Q1288" s="222"/>
      <c r="R1288" s="222"/>
      <c r="S1288" s="222"/>
      <c r="T1288" s="223"/>
      <c r="AT1288" s="224" t="s">
        <v>182</v>
      </c>
      <c r="AU1288" s="224" t="s">
        <v>193</v>
      </c>
      <c r="AV1288" s="12" t="s">
        <v>82</v>
      </c>
      <c r="AW1288" s="12" t="s">
        <v>32</v>
      </c>
      <c r="AX1288" s="12" t="s">
        <v>33</v>
      </c>
      <c r="AY1288" s="224" t="s">
        <v>173</v>
      </c>
    </row>
    <row r="1289" spans="2:65" s="1" customFormat="1" ht="16.5" customHeight="1">
      <c r="B1289" s="34"/>
      <c r="C1289" s="192" t="s">
        <v>2085</v>
      </c>
      <c r="D1289" s="192" t="s">
        <v>175</v>
      </c>
      <c r="E1289" s="193" t="s">
        <v>1340</v>
      </c>
      <c r="F1289" s="194" t="s">
        <v>2086</v>
      </c>
      <c r="G1289" s="195" t="s">
        <v>1913</v>
      </c>
      <c r="H1289" s="196">
        <v>2</v>
      </c>
      <c r="I1289" s="197"/>
      <c r="J1289" s="198">
        <f>ROUND(I1289*H1289,2)</f>
        <v>0</v>
      </c>
      <c r="K1289" s="194" t="s">
        <v>1</v>
      </c>
      <c r="L1289" s="36"/>
      <c r="M1289" s="199" t="s">
        <v>1</v>
      </c>
      <c r="N1289" s="200" t="s">
        <v>44</v>
      </c>
      <c r="O1289" s="60"/>
      <c r="P1289" s="201">
        <f>O1289*H1289</f>
        <v>0</v>
      </c>
      <c r="Q1289" s="201">
        <v>0</v>
      </c>
      <c r="R1289" s="201">
        <f>Q1289*H1289</f>
        <v>0</v>
      </c>
      <c r="S1289" s="201">
        <v>0</v>
      </c>
      <c r="T1289" s="202">
        <f>S1289*H1289</f>
        <v>0</v>
      </c>
      <c r="AR1289" s="16" t="s">
        <v>529</v>
      </c>
      <c r="AT1289" s="16" t="s">
        <v>175</v>
      </c>
      <c r="AU1289" s="16" t="s">
        <v>193</v>
      </c>
      <c r="AY1289" s="16" t="s">
        <v>173</v>
      </c>
      <c r="BE1289" s="99">
        <f>IF(N1289="základní",J1289,0)</f>
        <v>0</v>
      </c>
      <c r="BF1289" s="99">
        <f>IF(N1289="snížená",J1289,0)</f>
        <v>0</v>
      </c>
      <c r="BG1289" s="99">
        <f>IF(N1289="zákl. přenesená",J1289,0)</f>
        <v>0</v>
      </c>
      <c r="BH1289" s="99">
        <f>IF(N1289="sníž. přenesená",J1289,0)</f>
        <v>0</v>
      </c>
      <c r="BI1289" s="99">
        <f>IF(N1289="nulová",J1289,0)</f>
        <v>0</v>
      </c>
      <c r="BJ1289" s="16" t="s">
        <v>33</v>
      </c>
      <c r="BK1289" s="99">
        <f>ROUND(I1289*H1289,2)</f>
        <v>0</v>
      </c>
      <c r="BL1289" s="16" t="s">
        <v>529</v>
      </c>
      <c r="BM1289" s="16" t="s">
        <v>2087</v>
      </c>
    </row>
    <row r="1290" spans="2:51" s="12" customFormat="1" ht="11.25">
      <c r="B1290" s="214"/>
      <c r="C1290" s="215"/>
      <c r="D1290" s="205" t="s">
        <v>182</v>
      </c>
      <c r="E1290" s="216" t="s">
        <v>1</v>
      </c>
      <c r="F1290" s="217" t="s">
        <v>2088</v>
      </c>
      <c r="G1290" s="215"/>
      <c r="H1290" s="218">
        <v>2</v>
      </c>
      <c r="I1290" s="219"/>
      <c r="J1290" s="215"/>
      <c r="K1290" s="215"/>
      <c r="L1290" s="220"/>
      <c r="M1290" s="221"/>
      <c r="N1290" s="222"/>
      <c r="O1290" s="222"/>
      <c r="P1290" s="222"/>
      <c r="Q1290" s="222"/>
      <c r="R1290" s="222"/>
      <c r="S1290" s="222"/>
      <c r="T1290" s="223"/>
      <c r="AT1290" s="224" t="s">
        <v>182</v>
      </c>
      <c r="AU1290" s="224" t="s">
        <v>193</v>
      </c>
      <c r="AV1290" s="12" t="s">
        <v>82</v>
      </c>
      <c r="AW1290" s="12" t="s">
        <v>32</v>
      </c>
      <c r="AX1290" s="12" t="s">
        <v>33</v>
      </c>
      <c r="AY1290" s="224" t="s">
        <v>173</v>
      </c>
    </row>
    <row r="1291" spans="2:65" s="1" customFormat="1" ht="16.5" customHeight="1">
      <c r="B1291" s="34"/>
      <c r="C1291" s="192" t="s">
        <v>2089</v>
      </c>
      <c r="D1291" s="192" t="s">
        <v>175</v>
      </c>
      <c r="E1291" s="193" t="s">
        <v>1345</v>
      </c>
      <c r="F1291" s="194" t="s">
        <v>2090</v>
      </c>
      <c r="G1291" s="195" t="s">
        <v>1913</v>
      </c>
      <c r="H1291" s="196">
        <v>10</v>
      </c>
      <c r="I1291" s="197"/>
      <c r="J1291" s="198">
        <f>ROUND(I1291*H1291,2)</f>
        <v>0</v>
      </c>
      <c r="K1291" s="194" t="s">
        <v>1</v>
      </c>
      <c r="L1291" s="36"/>
      <c r="M1291" s="199" t="s">
        <v>1</v>
      </c>
      <c r="N1291" s="200" t="s">
        <v>44</v>
      </c>
      <c r="O1291" s="60"/>
      <c r="P1291" s="201">
        <f>O1291*H1291</f>
        <v>0</v>
      </c>
      <c r="Q1291" s="201">
        <v>0</v>
      </c>
      <c r="R1291" s="201">
        <f>Q1291*H1291</f>
        <v>0</v>
      </c>
      <c r="S1291" s="201">
        <v>0</v>
      </c>
      <c r="T1291" s="202">
        <f>S1291*H1291</f>
        <v>0</v>
      </c>
      <c r="AR1291" s="16" t="s">
        <v>529</v>
      </c>
      <c r="AT1291" s="16" t="s">
        <v>175</v>
      </c>
      <c r="AU1291" s="16" t="s">
        <v>193</v>
      </c>
      <c r="AY1291" s="16" t="s">
        <v>173</v>
      </c>
      <c r="BE1291" s="99">
        <f>IF(N1291="základní",J1291,0)</f>
        <v>0</v>
      </c>
      <c r="BF1291" s="99">
        <f>IF(N1291="snížená",J1291,0)</f>
        <v>0</v>
      </c>
      <c r="BG1291" s="99">
        <f>IF(N1291="zákl. přenesená",J1291,0)</f>
        <v>0</v>
      </c>
      <c r="BH1291" s="99">
        <f>IF(N1291="sníž. přenesená",J1291,0)</f>
        <v>0</v>
      </c>
      <c r="BI1291" s="99">
        <f>IF(N1291="nulová",J1291,0)</f>
        <v>0</v>
      </c>
      <c r="BJ1291" s="16" t="s">
        <v>33</v>
      </c>
      <c r="BK1291" s="99">
        <f>ROUND(I1291*H1291,2)</f>
        <v>0</v>
      </c>
      <c r="BL1291" s="16" t="s">
        <v>529</v>
      </c>
      <c r="BM1291" s="16" t="s">
        <v>2091</v>
      </c>
    </row>
    <row r="1292" spans="2:51" s="12" customFormat="1" ht="11.25">
      <c r="B1292" s="214"/>
      <c r="C1292" s="215"/>
      <c r="D1292" s="205" t="s">
        <v>182</v>
      </c>
      <c r="E1292" s="216" t="s">
        <v>1</v>
      </c>
      <c r="F1292" s="217" t="s">
        <v>2092</v>
      </c>
      <c r="G1292" s="215"/>
      <c r="H1292" s="218">
        <v>10</v>
      </c>
      <c r="I1292" s="219"/>
      <c r="J1292" s="215"/>
      <c r="K1292" s="215"/>
      <c r="L1292" s="220"/>
      <c r="M1292" s="221"/>
      <c r="N1292" s="222"/>
      <c r="O1292" s="222"/>
      <c r="P1292" s="222"/>
      <c r="Q1292" s="222"/>
      <c r="R1292" s="222"/>
      <c r="S1292" s="222"/>
      <c r="T1292" s="223"/>
      <c r="AT1292" s="224" t="s">
        <v>182</v>
      </c>
      <c r="AU1292" s="224" t="s">
        <v>193</v>
      </c>
      <c r="AV1292" s="12" t="s">
        <v>82</v>
      </c>
      <c r="AW1292" s="12" t="s">
        <v>32</v>
      </c>
      <c r="AX1292" s="12" t="s">
        <v>33</v>
      </c>
      <c r="AY1292" s="224" t="s">
        <v>173</v>
      </c>
    </row>
    <row r="1293" spans="2:65" s="1" customFormat="1" ht="16.5" customHeight="1">
      <c r="B1293" s="34"/>
      <c r="C1293" s="192" t="s">
        <v>2093</v>
      </c>
      <c r="D1293" s="192" t="s">
        <v>175</v>
      </c>
      <c r="E1293" s="193" t="s">
        <v>1349</v>
      </c>
      <c r="F1293" s="194" t="s">
        <v>2094</v>
      </c>
      <c r="G1293" s="195" t="s">
        <v>1913</v>
      </c>
      <c r="H1293" s="196">
        <v>10</v>
      </c>
      <c r="I1293" s="197"/>
      <c r="J1293" s="198">
        <f>ROUND(I1293*H1293,2)</f>
        <v>0</v>
      </c>
      <c r="K1293" s="194" t="s">
        <v>1</v>
      </c>
      <c r="L1293" s="36"/>
      <c r="M1293" s="199" t="s">
        <v>1</v>
      </c>
      <c r="N1293" s="200" t="s">
        <v>44</v>
      </c>
      <c r="O1293" s="60"/>
      <c r="P1293" s="201">
        <f>O1293*H1293</f>
        <v>0</v>
      </c>
      <c r="Q1293" s="201">
        <v>0</v>
      </c>
      <c r="R1293" s="201">
        <f>Q1293*H1293</f>
        <v>0</v>
      </c>
      <c r="S1293" s="201">
        <v>0</v>
      </c>
      <c r="T1293" s="202">
        <f>S1293*H1293</f>
        <v>0</v>
      </c>
      <c r="AR1293" s="16" t="s">
        <v>529</v>
      </c>
      <c r="AT1293" s="16" t="s">
        <v>175</v>
      </c>
      <c r="AU1293" s="16" t="s">
        <v>193</v>
      </c>
      <c r="AY1293" s="16" t="s">
        <v>173</v>
      </c>
      <c r="BE1293" s="99">
        <f>IF(N1293="základní",J1293,0)</f>
        <v>0</v>
      </c>
      <c r="BF1293" s="99">
        <f>IF(N1293="snížená",J1293,0)</f>
        <v>0</v>
      </c>
      <c r="BG1293" s="99">
        <f>IF(N1293="zákl. přenesená",J1293,0)</f>
        <v>0</v>
      </c>
      <c r="BH1293" s="99">
        <f>IF(N1293="sníž. přenesená",J1293,0)</f>
        <v>0</v>
      </c>
      <c r="BI1293" s="99">
        <f>IF(N1293="nulová",J1293,0)</f>
        <v>0</v>
      </c>
      <c r="BJ1293" s="16" t="s">
        <v>33</v>
      </c>
      <c r="BK1293" s="99">
        <f>ROUND(I1293*H1293,2)</f>
        <v>0</v>
      </c>
      <c r="BL1293" s="16" t="s">
        <v>529</v>
      </c>
      <c r="BM1293" s="16" t="s">
        <v>2095</v>
      </c>
    </row>
    <row r="1294" spans="2:51" s="12" customFormat="1" ht="11.25">
      <c r="B1294" s="214"/>
      <c r="C1294" s="215"/>
      <c r="D1294" s="205" t="s">
        <v>182</v>
      </c>
      <c r="E1294" s="216" t="s">
        <v>1</v>
      </c>
      <c r="F1294" s="217" t="s">
        <v>2096</v>
      </c>
      <c r="G1294" s="215"/>
      <c r="H1294" s="218">
        <v>10</v>
      </c>
      <c r="I1294" s="219"/>
      <c r="J1294" s="215"/>
      <c r="K1294" s="215"/>
      <c r="L1294" s="220"/>
      <c r="M1294" s="221"/>
      <c r="N1294" s="222"/>
      <c r="O1294" s="222"/>
      <c r="P1294" s="222"/>
      <c r="Q1294" s="222"/>
      <c r="R1294" s="222"/>
      <c r="S1294" s="222"/>
      <c r="T1294" s="223"/>
      <c r="AT1294" s="224" t="s">
        <v>182</v>
      </c>
      <c r="AU1294" s="224" t="s">
        <v>193</v>
      </c>
      <c r="AV1294" s="12" t="s">
        <v>82</v>
      </c>
      <c r="AW1294" s="12" t="s">
        <v>32</v>
      </c>
      <c r="AX1294" s="12" t="s">
        <v>33</v>
      </c>
      <c r="AY1294" s="224" t="s">
        <v>173</v>
      </c>
    </row>
    <row r="1295" spans="2:65" s="1" customFormat="1" ht="16.5" customHeight="1">
      <c r="B1295" s="34"/>
      <c r="C1295" s="192" t="s">
        <v>2097</v>
      </c>
      <c r="D1295" s="192" t="s">
        <v>175</v>
      </c>
      <c r="E1295" s="193" t="s">
        <v>1353</v>
      </c>
      <c r="F1295" s="194" t="s">
        <v>2098</v>
      </c>
      <c r="G1295" s="195" t="s">
        <v>1913</v>
      </c>
      <c r="H1295" s="196">
        <v>1</v>
      </c>
      <c r="I1295" s="197"/>
      <c r="J1295" s="198">
        <f>ROUND(I1295*H1295,2)</f>
        <v>0</v>
      </c>
      <c r="K1295" s="194" t="s">
        <v>1</v>
      </c>
      <c r="L1295" s="36"/>
      <c r="M1295" s="199" t="s">
        <v>1</v>
      </c>
      <c r="N1295" s="200" t="s">
        <v>44</v>
      </c>
      <c r="O1295" s="60"/>
      <c r="P1295" s="201">
        <f>O1295*H1295</f>
        <v>0</v>
      </c>
      <c r="Q1295" s="201">
        <v>0</v>
      </c>
      <c r="R1295" s="201">
        <f>Q1295*H1295</f>
        <v>0</v>
      </c>
      <c r="S1295" s="201">
        <v>0</v>
      </c>
      <c r="T1295" s="202">
        <f>S1295*H1295</f>
        <v>0</v>
      </c>
      <c r="AR1295" s="16" t="s">
        <v>529</v>
      </c>
      <c r="AT1295" s="16" t="s">
        <v>175</v>
      </c>
      <c r="AU1295" s="16" t="s">
        <v>193</v>
      </c>
      <c r="AY1295" s="16" t="s">
        <v>173</v>
      </c>
      <c r="BE1295" s="99">
        <f>IF(N1295="základní",J1295,0)</f>
        <v>0</v>
      </c>
      <c r="BF1295" s="99">
        <f>IF(N1295="snížená",J1295,0)</f>
        <v>0</v>
      </c>
      <c r="BG1295" s="99">
        <f>IF(N1295="zákl. přenesená",J1295,0)</f>
        <v>0</v>
      </c>
      <c r="BH1295" s="99">
        <f>IF(N1295="sníž. přenesená",J1295,0)</f>
        <v>0</v>
      </c>
      <c r="BI1295" s="99">
        <f>IF(N1295="nulová",J1295,0)</f>
        <v>0</v>
      </c>
      <c r="BJ1295" s="16" t="s">
        <v>33</v>
      </c>
      <c r="BK1295" s="99">
        <f>ROUND(I1295*H1295,2)</f>
        <v>0</v>
      </c>
      <c r="BL1295" s="16" t="s">
        <v>529</v>
      </c>
      <c r="BM1295" s="16" t="s">
        <v>2099</v>
      </c>
    </row>
    <row r="1296" spans="2:51" s="12" customFormat="1" ht="11.25">
      <c r="B1296" s="214"/>
      <c r="C1296" s="215"/>
      <c r="D1296" s="205" t="s">
        <v>182</v>
      </c>
      <c r="E1296" s="216" t="s">
        <v>1</v>
      </c>
      <c r="F1296" s="217" t="s">
        <v>2084</v>
      </c>
      <c r="G1296" s="215"/>
      <c r="H1296" s="218">
        <v>1</v>
      </c>
      <c r="I1296" s="219"/>
      <c r="J1296" s="215"/>
      <c r="K1296" s="215"/>
      <c r="L1296" s="220"/>
      <c r="M1296" s="221"/>
      <c r="N1296" s="222"/>
      <c r="O1296" s="222"/>
      <c r="P1296" s="222"/>
      <c r="Q1296" s="222"/>
      <c r="R1296" s="222"/>
      <c r="S1296" s="222"/>
      <c r="T1296" s="223"/>
      <c r="AT1296" s="224" t="s">
        <v>182</v>
      </c>
      <c r="AU1296" s="224" t="s">
        <v>193</v>
      </c>
      <c r="AV1296" s="12" t="s">
        <v>82</v>
      </c>
      <c r="AW1296" s="12" t="s">
        <v>32</v>
      </c>
      <c r="AX1296" s="12" t="s">
        <v>33</v>
      </c>
      <c r="AY1296" s="224" t="s">
        <v>173</v>
      </c>
    </row>
    <row r="1297" spans="2:65" s="1" customFormat="1" ht="16.5" customHeight="1">
      <c r="B1297" s="34"/>
      <c r="C1297" s="192" t="s">
        <v>2100</v>
      </c>
      <c r="D1297" s="192" t="s">
        <v>175</v>
      </c>
      <c r="E1297" s="193" t="s">
        <v>1357</v>
      </c>
      <c r="F1297" s="194" t="s">
        <v>2006</v>
      </c>
      <c r="G1297" s="195" t="s">
        <v>1</v>
      </c>
      <c r="H1297" s="196">
        <v>1</v>
      </c>
      <c r="I1297" s="197"/>
      <c r="J1297" s="198">
        <f>ROUND(I1297*H1297,2)</f>
        <v>0</v>
      </c>
      <c r="K1297" s="194" t="s">
        <v>1</v>
      </c>
      <c r="L1297" s="36"/>
      <c r="M1297" s="199" t="s">
        <v>1</v>
      </c>
      <c r="N1297" s="200" t="s">
        <v>44</v>
      </c>
      <c r="O1297" s="60"/>
      <c r="P1297" s="201">
        <f>O1297*H1297</f>
        <v>0</v>
      </c>
      <c r="Q1297" s="201">
        <v>0</v>
      </c>
      <c r="R1297" s="201">
        <f>Q1297*H1297</f>
        <v>0</v>
      </c>
      <c r="S1297" s="201">
        <v>0</v>
      </c>
      <c r="T1297" s="202">
        <f>S1297*H1297</f>
        <v>0</v>
      </c>
      <c r="AR1297" s="16" t="s">
        <v>529</v>
      </c>
      <c r="AT1297" s="16" t="s">
        <v>175</v>
      </c>
      <c r="AU1297" s="16" t="s">
        <v>193</v>
      </c>
      <c r="AY1297" s="16" t="s">
        <v>173</v>
      </c>
      <c r="BE1297" s="99">
        <f>IF(N1297="základní",J1297,0)</f>
        <v>0</v>
      </c>
      <c r="BF1297" s="99">
        <f>IF(N1297="snížená",J1297,0)</f>
        <v>0</v>
      </c>
      <c r="BG1297" s="99">
        <f>IF(N1297="zákl. přenesená",J1297,0)</f>
        <v>0</v>
      </c>
      <c r="BH1297" s="99">
        <f>IF(N1297="sníž. přenesená",J1297,0)</f>
        <v>0</v>
      </c>
      <c r="BI1297" s="99">
        <f>IF(N1297="nulová",J1297,0)</f>
        <v>0</v>
      </c>
      <c r="BJ1297" s="16" t="s">
        <v>33</v>
      </c>
      <c r="BK1297" s="99">
        <f>ROUND(I1297*H1297,2)</f>
        <v>0</v>
      </c>
      <c r="BL1297" s="16" t="s">
        <v>529</v>
      </c>
      <c r="BM1297" s="16" t="s">
        <v>2101</v>
      </c>
    </row>
    <row r="1298" spans="2:51" s="12" customFormat="1" ht="11.25">
      <c r="B1298" s="214"/>
      <c r="C1298" s="215"/>
      <c r="D1298" s="205" t="s">
        <v>182</v>
      </c>
      <c r="E1298" s="216" t="s">
        <v>1</v>
      </c>
      <c r="F1298" s="217" t="s">
        <v>2084</v>
      </c>
      <c r="G1298" s="215"/>
      <c r="H1298" s="218">
        <v>1</v>
      </c>
      <c r="I1298" s="219"/>
      <c r="J1298" s="215"/>
      <c r="K1298" s="215"/>
      <c r="L1298" s="220"/>
      <c r="M1298" s="221"/>
      <c r="N1298" s="222"/>
      <c r="O1298" s="222"/>
      <c r="P1298" s="222"/>
      <c r="Q1298" s="222"/>
      <c r="R1298" s="222"/>
      <c r="S1298" s="222"/>
      <c r="T1298" s="223"/>
      <c r="AT1298" s="224" t="s">
        <v>182</v>
      </c>
      <c r="AU1298" s="224" t="s">
        <v>193</v>
      </c>
      <c r="AV1298" s="12" t="s">
        <v>82</v>
      </c>
      <c r="AW1298" s="12" t="s">
        <v>32</v>
      </c>
      <c r="AX1298" s="12" t="s">
        <v>33</v>
      </c>
      <c r="AY1298" s="224" t="s">
        <v>173</v>
      </c>
    </row>
    <row r="1299" spans="2:63" s="10" customFormat="1" ht="20.85" customHeight="1">
      <c r="B1299" s="176"/>
      <c r="C1299" s="177"/>
      <c r="D1299" s="178" t="s">
        <v>72</v>
      </c>
      <c r="E1299" s="190" t="s">
        <v>2102</v>
      </c>
      <c r="F1299" s="190" t="s">
        <v>2103</v>
      </c>
      <c r="G1299" s="177"/>
      <c r="H1299" s="177"/>
      <c r="I1299" s="180"/>
      <c r="J1299" s="191">
        <f>BK1299</f>
        <v>0</v>
      </c>
      <c r="K1299" s="177"/>
      <c r="L1299" s="182"/>
      <c r="M1299" s="183"/>
      <c r="N1299" s="184"/>
      <c r="O1299" s="184"/>
      <c r="P1299" s="185">
        <f>SUM(P1300:P1303)</f>
        <v>0</v>
      </c>
      <c r="Q1299" s="184"/>
      <c r="R1299" s="185">
        <f>SUM(R1300:R1303)</f>
        <v>0</v>
      </c>
      <c r="S1299" s="184"/>
      <c r="T1299" s="186">
        <f>SUM(T1300:T1303)</f>
        <v>0</v>
      </c>
      <c r="AR1299" s="187" t="s">
        <v>193</v>
      </c>
      <c r="AT1299" s="188" t="s">
        <v>72</v>
      </c>
      <c r="AU1299" s="188" t="s">
        <v>82</v>
      </c>
      <c r="AY1299" s="187" t="s">
        <v>173</v>
      </c>
      <c r="BK1299" s="189">
        <f>SUM(BK1300:BK1303)</f>
        <v>0</v>
      </c>
    </row>
    <row r="1300" spans="2:65" s="1" customFormat="1" ht="16.5" customHeight="1">
      <c r="B1300" s="34"/>
      <c r="C1300" s="192" t="s">
        <v>2104</v>
      </c>
      <c r="D1300" s="192" t="s">
        <v>175</v>
      </c>
      <c r="E1300" s="193" t="s">
        <v>1402</v>
      </c>
      <c r="F1300" s="194" t="s">
        <v>2105</v>
      </c>
      <c r="G1300" s="195" t="s">
        <v>1913</v>
      </c>
      <c r="H1300" s="196">
        <v>4</v>
      </c>
      <c r="I1300" s="197"/>
      <c r="J1300" s="198">
        <f>ROUND(I1300*H1300,2)</f>
        <v>0</v>
      </c>
      <c r="K1300" s="194" t="s">
        <v>1</v>
      </c>
      <c r="L1300" s="36"/>
      <c r="M1300" s="199" t="s">
        <v>1</v>
      </c>
      <c r="N1300" s="200" t="s">
        <v>44</v>
      </c>
      <c r="O1300" s="60"/>
      <c r="P1300" s="201">
        <f>O1300*H1300</f>
        <v>0</v>
      </c>
      <c r="Q1300" s="201">
        <v>0</v>
      </c>
      <c r="R1300" s="201">
        <f>Q1300*H1300</f>
        <v>0</v>
      </c>
      <c r="S1300" s="201">
        <v>0</v>
      </c>
      <c r="T1300" s="202">
        <f>S1300*H1300</f>
        <v>0</v>
      </c>
      <c r="AR1300" s="16" t="s">
        <v>529</v>
      </c>
      <c r="AT1300" s="16" t="s">
        <v>175</v>
      </c>
      <c r="AU1300" s="16" t="s">
        <v>193</v>
      </c>
      <c r="AY1300" s="16" t="s">
        <v>173</v>
      </c>
      <c r="BE1300" s="99">
        <f>IF(N1300="základní",J1300,0)</f>
        <v>0</v>
      </c>
      <c r="BF1300" s="99">
        <f>IF(N1300="snížená",J1300,0)</f>
        <v>0</v>
      </c>
      <c r="BG1300" s="99">
        <f>IF(N1300="zákl. přenesená",J1300,0)</f>
        <v>0</v>
      </c>
      <c r="BH1300" s="99">
        <f>IF(N1300="sníž. přenesená",J1300,0)</f>
        <v>0</v>
      </c>
      <c r="BI1300" s="99">
        <f>IF(N1300="nulová",J1300,0)</f>
        <v>0</v>
      </c>
      <c r="BJ1300" s="16" t="s">
        <v>33</v>
      </c>
      <c r="BK1300" s="99">
        <f>ROUND(I1300*H1300,2)</f>
        <v>0</v>
      </c>
      <c r="BL1300" s="16" t="s">
        <v>529</v>
      </c>
      <c r="BM1300" s="16" t="s">
        <v>2106</v>
      </c>
    </row>
    <row r="1301" spans="2:51" s="12" customFormat="1" ht="11.25">
      <c r="B1301" s="214"/>
      <c r="C1301" s="215"/>
      <c r="D1301" s="205" t="s">
        <v>182</v>
      </c>
      <c r="E1301" s="216" t="s">
        <v>1</v>
      </c>
      <c r="F1301" s="217" t="s">
        <v>2107</v>
      </c>
      <c r="G1301" s="215"/>
      <c r="H1301" s="218">
        <v>4</v>
      </c>
      <c r="I1301" s="219"/>
      <c r="J1301" s="215"/>
      <c r="K1301" s="215"/>
      <c r="L1301" s="220"/>
      <c r="M1301" s="221"/>
      <c r="N1301" s="222"/>
      <c r="O1301" s="222"/>
      <c r="P1301" s="222"/>
      <c r="Q1301" s="222"/>
      <c r="R1301" s="222"/>
      <c r="S1301" s="222"/>
      <c r="T1301" s="223"/>
      <c r="AT1301" s="224" t="s">
        <v>182</v>
      </c>
      <c r="AU1301" s="224" t="s">
        <v>193</v>
      </c>
      <c r="AV1301" s="12" t="s">
        <v>82</v>
      </c>
      <c r="AW1301" s="12" t="s">
        <v>32</v>
      </c>
      <c r="AX1301" s="12" t="s">
        <v>33</v>
      </c>
      <c r="AY1301" s="224" t="s">
        <v>173</v>
      </c>
    </row>
    <row r="1302" spans="2:65" s="1" customFormat="1" ht="16.5" customHeight="1">
      <c r="B1302" s="34"/>
      <c r="C1302" s="192" t="s">
        <v>2108</v>
      </c>
      <c r="D1302" s="192" t="s">
        <v>175</v>
      </c>
      <c r="E1302" s="193" t="s">
        <v>1406</v>
      </c>
      <c r="F1302" s="194" t="s">
        <v>2109</v>
      </c>
      <c r="G1302" s="195" t="s">
        <v>1913</v>
      </c>
      <c r="H1302" s="196">
        <v>1</v>
      </c>
      <c r="I1302" s="197"/>
      <c r="J1302" s="198">
        <f>ROUND(I1302*H1302,2)</f>
        <v>0</v>
      </c>
      <c r="K1302" s="194" t="s">
        <v>1</v>
      </c>
      <c r="L1302" s="36"/>
      <c r="M1302" s="199" t="s">
        <v>1</v>
      </c>
      <c r="N1302" s="200" t="s">
        <v>44</v>
      </c>
      <c r="O1302" s="60"/>
      <c r="P1302" s="201">
        <f>O1302*H1302</f>
        <v>0</v>
      </c>
      <c r="Q1302" s="201">
        <v>0</v>
      </c>
      <c r="R1302" s="201">
        <f>Q1302*H1302</f>
        <v>0</v>
      </c>
      <c r="S1302" s="201">
        <v>0</v>
      </c>
      <c r="T1302" s="202">
        <f>S1302*H1302</f>
        <v>0</v>
      </c>
      <c r="AR1302" s="16" t="s">
        <v>529</v>
      </c>
      <c r="AT1302" s="16" t="s">
        <v>175</v>
      </c>
      <c r="AU1302" s="16" t="s">
        <v>193</v>
      </c>
      <c r="AY1302" s="16" t="s">
        <v>173</v>
      </c>
      <c r="BE1302" s="99">
        <f>IF(N1302="základní",J1302,0)</f>
        <v>0</v>
      </c>
      <c r="BF1302" s="99">
        <f>IF(N1302="snížená",J1302,0)</f>
        <v>0</v>
      </c>
      <c r="BG1302" s="99">
        <f>IF(N1302="zákl. přenesená",J1302,0)</f>
        <v>0</v>
      </c>
      <c r="BH1302" s="99">
        <f>IF(N1302="sníž. přenesená",J1302,0)</f>
        <v>0</v>
      </c>
      <c r="BI1302" s="99">
        <f>IF(N1302="nulová",J1302,0)</f>
        <v>0</v>
      </c>
      <c r="BJ1302" s="16" t="s">
        <v>33</v>
      </c>
      <c r="BK1302" s="99">
        <f>ROUND(I1302*H1302,2)</f>
        <v>0</v>
      </c>
      <c r="BL1302" s="16" t="s">
        <v>529</v>
      </c>
      <c r="BM1302" s="16" t="s">
        <v>2110</v>
      </c>
    </row>
    <row r="1303" spans="2:51" s="12" customFormat="1" ht="11.25">
      <c r="B1303" s="214"/>
      <c r="C1303" s="215"/>
      <c r="D1303" s="205" t="s">
        <v>182</v>
      </c>
      <c r="E1303" s="216" t="s">
        <v>1</v>
      </c>
      <c r="F1303" s="217" t="s">
        <v>2111</v>
      </c>
      <c r="G1303" s="215"/>
      <c r="H1303" s="218">
        <v>1</v>
      </c>
      <c r="I1303" s="219"/>
      <c r="J1303" s="215"/>
      <c r="K1303" s="215"/>
      <c r="L1303" s="220"/>
      <c r="M1303" s="221"/>
      <c r="N1303" s="222"/>
      <c r="O1303" s="222"/>
      <c r="P1303" s="222"/>
      <c r="Q1303" s="222"/>
      <c r="R1303" s="222"/>
      <c r="S1303" s="222"/>
      <c r="T1303" s="223"/>
      <c r="AT1303" s="224" t="s">
        <v>182</v>
      </c>
      <c r="AU1303" s="224" t="s">
        <v>193</v>
      </c>
      <c r="AV1303" s="12" t="s">
        <v>82</v>
      </c>
      <c r="AW1303" s="12" t="s">
        <v>32</v>
      </c>
      <c r="AX1303" s="12" t="s">
        <v>33</v>
      </c>
      <c r="AY1303" s="224" t="s">
        <v>173</v>
      </c>
    </row>
    <row r="1304" spans="2:63" s="10" customFormat="1" ht="20.85" customHeight="1">
      <c r="B1304" s="176"/>
      <c r="C1304" s="177"/>
      <c r="D1304" s="178" t="s">
        <v>72</v>
      </c>
      <c r="E1304" s="190" t="s">
        <v>2112</v>
      </c>
      <c r="F1304" s="190" t="s">
        <v>2113</v>
      </c>
      <c r="G1304" s="177"/>
      <c r="H1304" s="177"/>
      <c r="I1304" s="180"/>
      <c r="J1304" s="191">
        <f>BK1304</f>
        <v>0</v>
      </c>
      <c r="K1304" s="177"/>
      <c r="L1304" s="182"/>
      <c r="M1304" s="183"/>
      <c r="N1304" s="184"/>
      <c r="O1304" s="184"/>
      <c r="P1304" s="185">
        <f>SUM(P1305:P1335)</f>
        <v>0</v>
      </c>
      <c r="Q1304" s="184"/>
      <c r="R1304" s="185">
        <f>SUM(R1305:R1335)</f>
        <v>0</v>
      </c>
      <c r="S1304" s="184"/>
      <c r="T1304" s="186">
        <f>SUM(T1305:T1335)</f>
        <v>0</v>
      </c>
      <c r="AR1304" s="187" t="s">
        <v>193</v>
      </c>
      <c r="AT1304" s="188" t="s">
        <v>72</v>
      </c>
      <c r="AU1304" s="188" t="s">
        <v>82</v>
      </c>
      <c r="AY1304" s="187" t="s">
        <v>173</v>
      </c>
      <c r="BK1304" s="189">
        <f>SUM(BK1305:BK1335)</f>
        <v>0</v>
      </c>
    </row>
    <row r="1305" spans="2:65" s="1" customFormat="1" ht="16.5" customHeight="1">
      <c r="B1305" s="34"/>
      <c r="C1305" s="192" t="s">
        <v>2114</v>
      </c>
      <c r="D1305" s="192" t="s">
        <v>175</v>
      </c>
      <c r="E1305" s="193" t="s">
        <v>1412</v>
      </c>
      <c r="F1305" s="194" t="s">
        <v>2115</v>
      </c>
      <c r="G1305" s="195" t="s">
        <v>270</v>
      </c>
      <c r="H1305" s="196">
        <v>930</v>
      </c>
      <c r="I1305" s="197"/>
      <c r="J1305" s="198">
        <f>ROUND(I1305*H1305,2)</f>
        <v>0</v>
      </c>
      <c r="K1305" s="194" t="s">
        <v>1</v>
      </c>
      <c r="L1305" s="36"/>
      <c r="M1305" s="199" t="s">
        <v>1</v>
      </c>
      <c r="N1305" s="200" t="s">
        <v>44</v>
      </c>
      <c r="O1305" s="60"/>
      <c r="P1305" s="201">
        <f>O1305*H1305</f>
        <v>0</v>
      </c>
      <c r="Q1305" s="201">
        <v>0</v>
      </c>
      <c r="R1305" s="201">
        <f>Q1305*H1305</f>
        <v>0</v>
      </c>
      <c r="S1305" s="201">
        <v>0</v>
      </c>
      <c r="T1305" s="202">
        <f>S1305*H1305</f>
        <v>0</v>
      </c>
      <c r="AR1305" s="16" t="s">
        <v>529</v>
      </c>
      <c r="AT1305" s="16" t="s">
        <v>175</v>
      </c>
      <c r="AU1305" s="16" t="s">
        <v>193</v>
      </c>
      <c r="AY1305" s="16" t="s">
        <v>173</v>
      </c>
      <c r="BE1305" s="99">
        <f>IF(N1305="základní",J1305,0)</f>
        <v>0</v>
      </c>
      <c r="BF1305" s="99">
        <f>IF(N1305="snížená",J1305,0)</f>
        <v>0</v>
      </c>
      <c r="BG1305" s="99">
        <f>IF(N1305="zákl. přenesená",J1305,0)</f>
        <v>0</v>
      </c>
      <c r="BH1305" s="99">
        <f>IF(N1305="sníž. přenesená",J1305,0)</f>
        <v>0</v>
      </c>
      <c r="BI1305" s="99">
        <f>IF(N1305="nulová",J1305,0)</f>
        <v>0</v>
      </c>
      <c r="BJ1305" s="16" t="s">
        <v>33</v>
      </c>
      <c r="BK1305" s="99">
        <f>ROUND(I1305*H1305,2)</f>
        <v>0</v>
      </c>
      <c r="BL1305" s="16" t="s">
        <v>529</v>
      </c>
      <c r="BM1305" s="16" t="s">
        <v>2116</v>
      </c>
    </row>
    <row r="1306" spans="2:51" s="11" customFormat="1" ht="11.25">
      <c r="B1306" s="203"/>
      <c r="C1306" s="204"/>
      <c r="D1306" s="205" t="s">
        <v>182</v>
      </c>
      <c r="E1306" s="206" t="s">
        <v>1</v>
      </c>
      <c r="F1306" s="207" t="s">
        <v>2117</v>
      </c>
      <c r="G1306" s="204"/>
      <c r="H1306" s="206" t="s">
        <v>1</v>
      </c>
      <c r="I1306" s="208"/>
      <c r="J1306" s="204"/>
      <c r="K1306" s="204"/>
      <c r="L1306" s="209"/>
      <c r="M1306" s="210"/>
      <c r="N1306" s="211"/>
      <c r="O1306" s="211"/>
      <c r="P1306" s="211"/>
      <c r="Q1306" s="211"/>
      <c r="R1306" s="211"/>
      <c r="S1306" s="211"/>
      <c r="T1306" s="212"/>
      <c r="AT1306" s="213" t="s">
        <v>182</v>
      </c>
      <c r="AU1306" s="213" t="s">
        <v>193</v>
      </c>
      <c r="AV1306" s="11" t="s">
        <v>33</v>
      </c>
      <c r="AW1306" s="11" t="s">
        <v>32</v>
      </c>
      <c r="AX1306" s="11" t="s">
        <v>73</v>
      </c>
      <c r="AY1306" s="213" t="s">
        <v>173</v>
      </c>
    </row>
    <row r="1307" spans="2:51" s="12" customFormat="1" ht="11.25">
      <c r="B1307" s="214"/>
      <c r="C1307" s="215"/>
      <c r="D1307" s="205" t="s">
        <v>182</v>
      </c>
      <c r="E1307" s="216" t="s">
        <v>1</v>
      </c>
      <c r="F1307" s="217" t="s">
        <v>2118</v>
      </c>
      <c r="G1307" s="215"/>
      <c r="H1307" s="218">
        <v>930</v>
      </c>
      <c r="I1307" s="219"/>
      <c r="J1307" s="215"/>
      <c r="K1307" s="215"/>
      <c r="L1307" s="220"/>
      <c r="M1307" s="221"/>
      <c r="N1307" s="222"/>
      <c r="O1307" s="222"/>
      <c r="P1307" s="222"/>
      <c r="Q1307" s="222"/>
      <c r="R1307" s="222"/>
      <c r="S1307" s="222"/>
      <c r="T1307" s="223"/>
      <c r="AT1307" s="224" t="s">
        <v>182</v>
      </c>
      <c r="AU1307" s="224" t="s">
        <v>193</v>
      </c>
      <c r="AV1307" s="12" t="s">
        <v>82</v>
      </c>
      <c r="AW1307" s="12" t="s">
        <v>32</v>
      </c>
      <c r="AX1307" s="12" t="s">
        <v>33</v>
      </c>
      <c r="AY1307" s="224" t="s">
        <v>173</v>
      </c>
    </row>
    <row r="1308" spans="2:65" s="1" customFormat="1" ht="16.5" customHeight="1">
      <c r="B1308" s="34"/>
      <c r="C1308" s="192" t="s">
        <v>2119</v>
      </c>
      <c r="D1308" s="192" t="s">
        <v>175</v>
      </c>
      <c r="E1308" s="193" t="s">
        <v>1416</v>
      </c>
      <c r="F1308" s="194" t="s">
        <v>2120</v>
      </c>
      <c r="G1308" s="195" t="s">
        <v>270</v>
      </c>
      <c r="H1308" s="196">
        <v>20</v>
      </c>
      <c r="I1308" s="197"/>
      <c r="J1308" s="198">
        <f>ROUND(I1308*H1308,2)</f>
        <v>0</v>
      </c>
      <c r="K1308" s="194" t="s">
        <v>1</v>
      </c>
      <c r="L1308" s="36"/>
      <c r="M1308" s="199" t="s">
        <v>1</v>
      </c>
      <c r="N1308" s="200" t="s">
        <v>44</v>
      </c>
      <c r="O1308" s="60"/>
      <c r="P1308" s="201">
        <f>O1308*H1308</f>
        <v>0</v>
      </c>
      <c r="Q1308" s="201">
        <v>0</v>
      </c>
      <c r="R1308" s="201">
        <f>Q1308*H1308</f>
        <v>0</v>
      </c>
      <c r="S1308" s="201">
        <v>0</v>
      </c>
      <c r="T1308" s="202">
        <f>S1308*H1308</f>
        <v>0</v>
      </c>
      <c r="AR1308" s="16" t="s">
        <v>529</v>
      </c>
      <c r="AT1308" s="16" t="s">
        <v>175</v>
      </c>
      <c r="AU1308" s="16" t="s">
        <v>193</v>
      </c>
      <c r="AY1308" s="16" t="s">
        <v>173</v>
      </c>
      <c r="BE1308" s="99">
        <f>IF(N1308="základní",J1308,0)</f>
        <v>0</v>
      </c>
      <c r="BF1308" s="99">
        <f>IF(N1308="snížená",J1308,0)</f>
        <v>0</v>
      </c>
      <c r="BG1308" s="99">
        <f>IF(N1308="zákl. přenesená",J1308,0)</f>
        <v>0</v>
      </c>
      <c r="BH1308" s="99">
        <f>IF(N1308="sníž. přenesená",J1308,0)</f>
        <v>0</v>
      </c>
      <c r="BI1308" s="99">
        <f>IF(N1308="nulová",J1308,0)</f>
        <v>0</v>
      </c>
      <c r="BJ1308" s="16" t="s">
        <v>33</v>
      </c>
      <c r="BK1308" s="99">
        <f>ROUND(I1308*H1308,2)</f>
        <v>0</v>
      </c>
      <c r="BL1308" s="16" t="s">
        <v>529</v>
      </c>
      <c r="BM1308" s="16" t="s">
        <v>2121</v>
      </c>
    </row>
    <row r="1309" spans="2:51" s="11" customFormat="1" ht="11.25">
      <c r="B1309" s="203"/>
      <c r="C1309" s="204"/>
      <c r="D1309" s="205" t="s">
        <v>182</v>
      </c>
      <c r="E1309" s="206" t="s">
        <v>1</v>
      </c>
      <c r="F1309" s="207" t="s">
        <v>2117</v>
      </c>
      <c r="G1309" s="204"/>
      <c r="H1309" s="206" t="s">
        <v>1</v>
      </c>
      <c r="I1309" s="208"/>
      <c r="J1309" s="204"/>
      <c r="K1309" s="204"/>
      <c r="L1309" s="209"/>
      <c r="M1309" s="210"/>
      <c r="N1309" s="211"/>
      <c r="O1309" s="211"/>
      <c r="P1309" s="211"/>
      <c r="Q1309" s="211"/>
      <c r="R1309" s="211"/>
      <c r="S1309" s="211"/>
      <c r="T1309" s="212"/>
      <c r="AT1309" s="213" t="s">
        <v>182</v>
      </c>
      <c r="AU1309" s="213" t="s">
        <v>193</v>
      </c>
      <c r="AV1309" s="11" t="s">
        <v>33</v>
      </c>
      <c r="AW1309" s="11" t="s">
        <v>32</v>
      </c>
      <c r="AX1309" s="11" t="s">
        <v>73</v>
      </c>
      <c r="AY1309" s="213" t="s">
        <v>173</v>
      </c>
    </row>
    <row r="1310" spans="2:51" s="12" customFormat="1" ht="11.25">
      <c r="B1310" s="214"/>
      <c r="C1310" s="215"/>
      <c r="D1310" s="205" t="s">
        <v>182</v>
      </c>
      <c r="E1310" s="216" t="s">
        <v>1</v>
      </c>
      <c r="F1310" s="217" t="s">
        <v>2122</v>
      </c>
      <c r="G1310" s="215"/>
      <c r="H1310" s="218">
        <v>20</v>
      </c>
      <c r="I1310" s="219"/>
      <c r="J1310" s="215"/>
      <c r="K1310" s="215"/>
      <c r="L1310" s="220"/>
      <c r="M1310" s="221"/>
      <c r="N1310" s="222"/>
      <c r="O1310" s="222"/>
      <c r="P1310" s="222"/>
      <c r="Q1310" s="222"/>
      <c r="R1310" s="222"/>
      <c r="S1310" s="222"/>
      <c r="T1310" s="223"/>
      <c r="AT1310" s="224" t="s">
        <v>182</v>
      </c>
      <c r="AU1310" s="224" t="s">
        <v>193</v>
      </c>
      <c r="AV1310" s="12" t="s">
        <v>82</v>
      </c>
      <c r="AW1310" s="12" t="s">
        <v>32</v>
      </c>
      <c r="AX1310" s="12" t="s">
        <v>33</v>
      </c>
      <c r="AY1310" s="224" t="s">
        <v>173</v>
      </c>
    </row>
    <row r="1311" spans="2:65" s="1" customFormat="1" ht="16.5" customHeight="1">
      <c r="B1311" s="34"/>
      <c r="C1311" s="192" t="s">
        <v>2123</v>
      </c>
      <c r="D1311" s="192" t="s">
        <v>175</v>
      </c>
      <c r="E1311" s="193" t="s">
        <v>1420</v>
      </c>
      <c r="F1311" s="194" t="s">
        <v>2124</v>
      </c>
      <c r="G1311" s="195" t="s">
        <v>270</v>
      </c>
      <c r="H1311" s="196">
        <v>90</v>
      </c>
      <c r="I1311" s="197"/>
      <c r="J1311" s="198">
        <f>ROUND(I1311*H1311,2)</f>
        <v>0</v>
      </c>
      <c r="K1311" s="194" t="s">
        <v>1</v>
      </c>
      <c r="L1311" s="36"/>
      <c r="M1311" s="199" t="s">
        <v>1</v>
      </c>
      <c r="N1311" s="200" t="s">
        <v>44</v>
      </c>
      <c r="O1311" s="60"/>
      <c r="P1311" s="201">
        <f>O1311*H1311</f>
        <v>0</v>
      </c>
      <c r="Q1311" s="201">
        <v>0</v>
      </c>
      <c r="R1311" s="201">
        <f>Q1311*H1311</f>
        <v>0</v>
      </c>
      <c r="S1311" s="201">
        <v>0</v>
      </c>
      <c r="T1311" s="202">
        <f>S1311*H1311</f>
        <v>0</v>
      </c>
      <c r="AR1311" s="16" t="s">
        <v>529</v>
      </c>
      <c r="AT1311" s="16" t="s">
        <v>175</v>
      </c>
      <c r="AU1311" s="16" t="s">
        <v>193</v>
      </c>
      <c r="AY1311" s="16" t="s">
        <v>173</v>
      </c>
      <c r="BE1311" s="99">
        <f>IF(N1311="základní",J1311,0)</f>
        <v>0</v>
      </c>
      <c r="BF1311" s="99">
        <f>IF(N1311="snížená",J1311,0)</f>
        <v>0</v>
      </c>
      <c r="BG1311" s="99">
        <f>IF(N1311="zákl. přenesená",J1311,0)</f>
        <v>0</v>
      </c>
      <c r="BH1311" s="99">
        <f>IF(N1311="sníž. přenesená",J1311,0)</f>
        <v>0</v>
      </c>
      <c r="BI1311" s="99">
        <f>IF(N1311="nulová",J1311,0)</f>
        <v>0</v>
      </c>
      <c r="BJ1311" s="16" t="s">
        <v>33</v>
      </c>
      <c r="BK1311" s="99">
        <f>ROUND(I1311*H1311,2)</f>
        <v>0</v>
      </c>
      <c r="BL1311" s="16" t="s">
        <v>529</v>
      </c>
      <c r="BM1311" s="16" t="s">
        <v>2125</v>
      </c>
    </row>
    <row r="1312" spans="2:51" s="11" customFormat="1" ht="11.25">
      <c r="B1312" s="203"/>
      <c r="C1312" s="204"/>
      <c r="D1312" s="205" t="s">
        <v>182</v>
      </c>
      <c r="E1312" s="206" t="s">
        <v>1</v>
      </c>
      <c r="F1312" s="207" t="s">
        <v>2117</v>
      </c>
      <c r="G1312" s="204"/>
      <c r="H1312" s="206" t="s">
        <v>1</v>
      </c>
      <c r="I1312" s="208"/>
      <c r="J1312" s="204"/>
      <c r="K1312" s="204"/>
      <c r="L1312" s="209"/>
      <c r="M1312" s="210"/>
      <c r="N1312" s="211"/>
      <c r="O1312" s="211"/>
      <c r="P1312" s="211"/>
      <c r="Q1312" s="211"/>
      <c r="R1312" s="211"/>
      <c r="S1312" s="211"/>
      <c r="T1312" s="212"/>
      <c r="AT1312" s="213" t="s">
        <v>182</v>
      </c>
      <c r="AU1312" s="213" t="s">
        <v>193</v>
      </c>
      <c r="AV1312" s="11" t="s">
        <v>33</v>
      </c>
      <c r="AW1312" s="11" t="s">
        <v>32</v>
      </c>
      <c r="AX1312" s="11" t="s">
        <v>73</v>
      </c>
      <c r="AY1312" s="213" t="s">
        <v>173</v>
      </c>
    </row>
    <row r="1313" spans="2:51" s="12" customFormat="1" ht="11.25">
      <c r="B1313" s="214"/>
      <c r="C1313" s="215"/>
      <c r="D1313" s="205" t="s">
        <v>182</v>
      </c>
      <c r="E1313" s="216" t="s">
        <v>1</v>
      </c>
      <c r="F1313" s="217" t="s">
        <v>2126</v>
      </c>
      <c r="G1313" s="215"/>
      <c r="H1313" s="218">
        <v>90</v>
      </c>
      <c r="I1313" s="219"/>
      <c r="J1313" s="215"/>
      <c r="K1313" s="215"/>
      <c r="L1313" s="220"/>
      <c r="M1313" s="221"/>
      <c r="N1313" s="222"/>
      <c r="O1313" s="222"/>
      <c r="P1313" s="222"/>
      <c r="Q1313" s="222"/>
      <c r="R1313" s="222"/>
      <c r="S1313" s="222"/>
      <c r="T1313" s="223"/>
      <c r="AT1313" s="224" t="s">
        <v>182</v>
      </c>
      <c r="AU1313" s="224" t="s">
        <v>193</v>
      </c>
      <c r="AV1313" s="12" t="s">
        <v>82</v>
      </c>
      <c r="AW1313" s="12" t="s">
        <v>32</v>
      </c>
      <c r="AX1313" s="12" t="s">
        <v>33</v>
      </c>
      <c r="AY1313" s="224" t="s">
        <v>173</v>
      </c>
    </row>
    <row r="1314" spans="2:65" s="1" customFormat="1" ht="16.5" customHeight="1">
      <c r="B1314" s="34"/>
      <c r="C1314" s="192" t="s">
        <v>2127</v>
      </c>
      <c r="D1314" s="192" t="s">
        <v>175</v>
      </c>
      <c r="E1314" s="193" t="s">
        <v>1424</v>
      </c>
      <c r="F1314" s="194" t="s">
        <v>2128</v>
      </c>
      <c r="G1314" s="195" t="s">
        <v>2129</v>
      </c>
      <c r="H1314" s="196">
        <v>4</v>
      </c>
      <c r="I1314" s="197"/>
      <c r="J1314" s="198">
        <f>ROUND(I1314*H1314,2)</f>
        <v>0</v>
      </c>
      <c r="K1314" s="194" t="s">
        <v>1</v>
      </c>
      <c r="L1314" s="36"/>
      <c r="M1314" s="199" t="s">
        <v>1</v>
      </c>
      <c r="N1314" s="200" t="s">
        <v>44</v>
      </c>
      <c r="O1314" s="60"/>
      <c r="P1314" s="201">
        <f>O1314*H1314</f>
        <v>0</v>
      </c>
      <c r="Q1314" s="201">
        <v>0</v>
      </c>
      <c r="R1314" s="201">
        <f>Q1314*H1314</f>
        <v>0</v>
      </c>
      <c r="S1314" s="201">
        <v>0</v>
      </c>
      <c r="T1314" s="202">
        <f>S1314*H1314</f>
        <v>0</v>
      </c>
      <c r="AR1314" s="16" t="s">
        <v>529</v>
      </c>
      <c r="AT1314" s="16" t="s">
        <v>175</v>
      </c>
      <c r="AU1314" s="16" t="s">
        <v>193</v>
      </c>
      <c r="AY1314" s="16" t="s">
        <v>173</v>
      </c>
      <c r="BE1314" s="99">
        <f>IF(N1314="základní",J1314,0)</f>
        <v>0</v>
      </c>
      <c r="BF1314" s="99">
        <f>IF(N1314="snížená",J1314,0)</f>
        <v>0</v>
      </c>
      <c r="BG1314" s="99">
        <f>IF(N1314="zákl. přenesená",J1314,0)</f>
        <v>0</v>
      </c>
      <c r="BH1314" s="99">
        <f>IF(N1314="sníž. přenesená",J1314,0)</f>
        <v>0</v>
      </c>
      <c r="BI1314" s="99">
        <f>IF(N1314="nulová",J1314,0)</f>
        <v>0</v>
      </c>
      <c r="BJ1314" s="16" t="s">
        <v>33</v>
      </c>
      <c r="BK1314" s="99">
        <f>ROUND(I1314*H1314,2)</f>
        <v>0</v>
      </c>
      <c r="BL1314" s="16" t="s">
        <v>529</v>
      </c>
      <c r="BM1314" s="16" t="s">
        <v>2130</v>
      </c>
    </row>
    <row r="1315" spans="2:51" s="12" customFormat="1" ht="11.25">
      <c r="B1315" s="214"/>
      <c r="C1315" s="215"/>
      <c r="D1315" s="205" t="s">
        <v>182</v>
      </c>
      <c r="E1315" s="216" t="s">
        <v>1</v>
      </c>
      <c r="F1315" s="217" t="s">
        <v>2131</v>
      </c>
      <c r="G1315" s="215"/>
      <c r="H1315" s="218">
        <v>4</v>
      </c>
      <c r="I1315" s="219"/>
      <c r="J1315" s="215"/>
      <c r="K1315" s="215"/>
      <c r="L1315" s="220"/>
      <c r="M1315" s="221"/>
      <c r="N1315" s="222"/>
      <c r="O1315" s="222"/>
      <c r="P1315" s="222"/>
      <c r="Q1315" s="222"/>
      <c r="R1315" s="222"/>
      <c r="S1315" s="222"/>
      <c r="T1315" s="223"/>
      <c r="AT1315" s="224" t="s">
        <v>182</v>
      </c>
      <c r="AU1315" s="224" t="s">
        <v>193</v>
      </c>
      <c r="AV1315" s="12" t="s">
        <v>82</v>
      </c>
      <c r="AW1315" s="12" t="s">
        <v>32</v>
      </c>
      <c r="AX1315" s="12" t="s">
        <v>33</v>
      </c>
      <c r="AY1315" s="224" t="s">
        <v>173</v>
      </c>
    </row>
    <row r="1316" spans="2:65" s="1" customFormat="1" ht="16.5" customHeight="1">
      <c r="B1316" s="34"/>
      <c r="C1316" s="192" t="s">
        <v>2132</v>
      </c>
      <c r="D1316" s="192" t="s">
        <v>175</v>
      </c>
      <c r="E1316" s="193" t="s">
        <v>1428</v>
      </c>
      <c r="F1316" s="194" t="s">
        <v>2133</v>
      </c>
      <c r="G1316" s="195" t="s">
        <v>270</v>
      </c>
      <c r="H1316" s="196">
        <v>16</v>
      </c>
      <c r="I1316" s="197"/>
      <c r="J1316" s="198">
        <f>ROUND(I1316*H1316,2)</f>
        <v>0</v>
      </c>
      <c r="K1316" s="194" t="s">
        <v>1</v>
      </c>
      <c r="L1316" s="36"/>
      <c r="M1316" s="199" t="s">
        <v>1</v>
      </c>
      <c r="N1316" s="200" t="s">
        <v>44</v>
      </c>
      <c r="O1316" s="60"/>
      <c r="P1316" s="201">
        <f>O1316*H1316</f>
        <v>0</v>
      </c>
      <c r="Q1316" s="201">
        <v>0</v>
      </c>
      <c r="R1316" s="201">
        <f>Q1316*H1316</f>
        <v>0</v>
      </c>
      <c r="S1316" s="201">
        <v>0</v>
      </c>
      <c r="T1316" s="202">
        <f>S1316*H1316</f>
        <v>0</v>
      </c>
      <c r="AR1316" s="16" t="s">
        <v>529</v>
      </c>
      <c r="AT1316" s="16" t="s">
        <v>175</v>
      </c>
      <c r="AU1316" s="16" t="s">
        <v>193</v>
      </c>
      <c r="AY1316" s="16" t="s">
        <v>173</v>
      </c>
      <c r="BE1316" s="99">
        <f>IF(N1316="základní",J1316,0)</f>
        <v>0</v>
      </c>
      <c r="BF1316" s="99">
        <f>IF(N1316="snížená",J1316,0)</f>
        <v>0</v>
      </c>
      <c r="BG1316" s="99">
        <f>IF(N1316="zákl. přenesená",J1316,0)</f>
        <v>0</v>
      </c>
      <c r="BH1316" s="99">
        <f>IF(N1316="sníž. přenesená",J1316,0)</f>
        <v>0</v>
      </c>
      <c r="BI1316" s="99">
        <f>IF(N1316="nulová",J1316,0)</f>
        <v>0</v>
      </c>
      <c r="BJ1316" s="16" t="s">
        <v>33</v>
      </c>
      <c r="BK1316" s="99">
        <f>ROUND(I1316*H1316,2)</f>
        <v>0</v>
      </c>
      <c r="BL1316" s="16" t="s">
        <v>529</v>
      </c>
      <c r="BM1316" s="16" t="s">
        <v>2134</v>
      </c>
    </row>
    <row r="1317" spans="2:51" s="11" customFormat="1" ht="11.25">
      <c r="B1317" s="203"/>
      <c r="C1317" s="204"/>
      <c r="D1317" s="205" t="s">
        <v>182</v>
      </c>
      <c r="E1317" s="206" t="s">
        <v>1</v>
      </c>
      <c r="F1317" s="207" t="s">
        <v>2117</v>
      </c>
      <c r="G1317" s="204"/>
      <c r="H1317" s="206" t="s">
        <v>1</v>
      </c>
      <c r="I1317" s="208"/>
      <c r="J1317" s="204"/>
      <c r="K1317" s="204"/>
      <c r="L1317" s="209"/>
      <c r="M1317" s="210"/>
      <c r="N1317" s="211"/>
      <c r="O1317" s="211"/>
      <c r="P1317" s="211"/>
      <c r="Q1317" s="211"/>
      <c r="R1317" s="211"/>
      <c r="S1317" s="211"/>
      <c r="T1317" s="212"/>
      <c r="AT1317" s="213" t="s">
        <v>182</v>
      </c>
      <c r="AU1317" s="213" t="s">
        <v>193</v>
      </c>
      <c r="AV1317" s="11" t="s">
        <v>33</v>
      </c>
      <c r="AW1317" s="11" t="s">
        <v>32</v>
      </c>
      <c r="AX1317" s="11" t="s">
        <v>73</v>
      </c>
      <c r="AY1317" s="213" t="s">
        <v>173</v>
      </c>
    </row>
    <row r="1318" spans="2:51" s="12" customFormat="1" ht="11.25">
      <c r="B1318" s="214"/>
      <c r="C1318" s="215"/>
      <c r="D1318" s="205" t="s">
        <v>182</v>
      </c>
      <c r="E1318" s="216" t="s">
        <v>1</v>
      </c>
      <c r="F1318" s="217" t="s">
        <v>2135</v>
      </c>
      <c r="G1318" s="215"/>
      <c r="H1318" s="218">
        <v>16</v>
      </c>
      <c r="I1318" s="219"/>
      <c r="J1318" s="215"/>
      <c r="K1318" s="215"/>
      <c r="L1318" s="220"/>
      <c r="M1318" s="221"/>
      <c r="N1318" s="222"/>
      <c r="O1318" s="222"/>
      <c r="P1318" s="222"/>
      <c r="Q1318" s="222"/>
      <c r="R1318" s="222"/>
      <c r="S1318" s="222"/>
      <c r="T1318" s="223"/>
      <c r="AT1318" s="224" t="s">
        <v>182</v>
      </c>
      <c r="AU1318" s="224" t="s">
        <v>193</v>
      </c>
      <c r="AV1318" s="12" t="s">
        <v>82</v>
      </c>
      <c r="AW1318" s="12" t="s">
        <v>32</v>
      </c>
      <c r="AX1318" s="12" t="s">
        <v>33</v>
      </c>
      <c r="AY1318" s="224" t="s">
        <v>173</v>
      </c>
    </row>
    <row r="1319" spans="2:65" s="1" customFormat="1" ht="16.5" customHeight="1">
      <c r="B1319" s="34"/>
      <c r="C1319" s="192" t="s">
        <v>2136</v>
      </c>
      <c r="D1319" s="192" t="s">
        <v>175</v>
      </c>
      <c r="E1319" s="193" t="s">
        <v>1433</v>
      </c>
      <c r="F1319" s="194" t="s">
        <v>2137</v>
      </c>
      <c r="G1319" s="195" t="s">
        <v>270</v>
      </c>
      <c r="H1319" s="196">
        <v>20</v>
      </c>
      <c r="I1319" s="197"/>
      <c r="J1319" s="198">
        <f>ROUND(I1319*H1319,2)</f>
        <v>0</v>
      </c>
      <c r="K1319" s="194" t="s">
        <v>1</v>
      </c>
      <c r="L1319" s="36"/>
      <c r="M1319" s="199" t="s">
        <v>1</v>
      </c>
      <c r="N1319" s="200" t="s">
        <v>44</v>
      </c>
      <c r="O1319" s="60"/>
      <c r="P1319" s="201">
        <f>O1319*H1319</f>
        <v>0</v>
      </c>
      <c r="Q1319" s="201">
        <v>0</v>
      </c>
      <c r="R1319" s="201">
        <f>Q1319*H1319</f>
        <v>0</v>
      </c>
      <c r="S1319" s="201">
        <v>0</v>
      </c>
      <c r="T1319" s="202">
        <f>S1319*H1319</f>
        <v>0</v>
      </c>
      <c r="AR1319" s="16" t="s">
        <v>529</v>
      </c>
      <c r="AT1319" s="16" t="s">
        <v>175</v>
      </c>
      <c r="AU1319" s="16" t="s">
        <v>193</v>
      </c>
      <c r="AY1319" s="16" t="s">
        <v>173</v>
      </c>
      <c r="BE1319" s="99">
        <f>IF(N1319="základní",J1319,0)</f>
        <v>0</v>
      </c>
      <c r="BF1319" s="99">
        <f>IF(N1319="snížená",J1319,0)</f>
        <v>0</v>
      </c>
      <c r="BG1319" s="99">
        <f>IF(N1319="zákl. přenesená",J1319,0)</f>
        <v>0</v>
      </c>
      <c r="BH1319" s="99">
        <f>IF(N1319="sníž. přenesená",J1319,0)</f>
        <v>0</v>
      </c>
      <c r="BI1319" s="99">
        <f>IF(N1319="nulová",J1319,0)</f>
        <v>0</v>
      </c>
      <c r="BJ1319" s="16" t="s">
        <v>33</v>
      </c>
      <c r="BK1319" s="99">
        <f>ROUND(I1319*H1319,2)</f>
        <v>0</v>
      </c>
      <c r="BL1319" s="16" t="s">
        <v>529</v>
      </c>
      <c r="BM1319" s="16" t="s">
        <v>2138</v>
      </c>
    </row>
    <row r="1320" spans="2:51" s="11" customFormat="1" ht="11.25">
      <c r="B1320" s="203"/>
      <c r="C1320" s="204"/>
      <c r="D1320" s="205" t="s">
        <v>182</v>
      </c>
      <c r="E1320" s="206" t="s">
        <v>1</v>
      </c>
      <c r="F1320" s="207" t="s">
        <v>2117</v>
      </c>
      <c r="G1320" s="204"/>
      <c r="H1320" s="206" t="s">
        <v>1</v>
      </c>
      <c r="I1320" s="208"/>
      <c r="J1320" s="204"/>
      <c r="K1320" s="204"/>
      <c r="L1320" s="209"/>
      <c r="M1320" s="210"/>
      <c r="N1320" s="211"/>
      <c r="O1320" s="211"/>
      <c r="P1320" s="211"/>
      <c r="Q1320" s="211"/>
      <c r="R1320" s="211"/>
      <c r="S1320" s="211"/>
      <c r="T1320" s="212"/>
      <c r="AT1320" s="213" t="s">
        <v>182</v>
      </c>
      <c r="AU1320" s="213" t="s">
        <v>193</v>
      </c>
      <c r="AV1320" s="11" t="s">
        <v>33</v>
      </c>
      <c r="AW1320" s="11" t="s">
        <v>32</v>
      </c>
      <c r="AX1320" s="11" t="s">
        <v>73</v>
      </c>
      <c r="AY1320" s="213" t="s">
        <v>173</v>
      </c>
    </row>
    <row r="1321" spans="2:51" s="12" customFormat="1" ht="11.25">
      <c r="B1321" s="214"/>
      <c r="C1321" s="215"/>
      <c r="D1321" s="205" t="s">
        <v>182</v>
      </c>
      <c r="E1321" s="216" t="s">
        <v>1</v>
      </c>
      <c r="F1321" s="217" t="s">
        <v>2139</v>
      </c>
      <c r="G1321" s="215"/>
      <c r="H1321" s="218">
        <v>20</v>
      </c>
      <c r="I1321" s="219"/>
      <c r="J1321" s="215"/>
      <c r="K1321" s="215"/>
      <c r="L1321" s="220"/>
      <c r="M1321" s="221"/>
      <c r="N1321" s="222"/>
      <c r="O1321" s="222"/>
      <c r="P1321" s="222"/>
      <c r="Q1321" s="222"/>
      <c r="R1321" s="222"/>
      <c r="S1321" s="222"/>
      <c r="T1321" s="223"/>
      <c r="AT1321" s="224" t="s">
        <v>182</v>
      </c>
      <c r="AU1321" s="224" t="s">
        <v>193</v>
      </c>
      <c r="AV1321" s="12" t="s">
        <v>82</v>
      </c>
      <c r="AW1321" s="12" t="s">
        <v>32</v>
      </c>
      <c r="AX1321" s="12" t="s">
        <v>33</v>
      </c>
      <c r="AY1321" s="224" t="s">
        <v>173</v>
      </c>
    </row>
    <row r="1322" spans="2:65" s="1" customFormat="1" ht="16.5" customHeight="1">
      <c r="B1322" s="34"/>
      <c r="C1322" s="192" t="s">
        <v>2140</v>
      </c>
      <c r="D1322" s="192" t="s">
        <v>175</v>
      </c>
      <c r="E1322" s="193" t="s">
        <v>1437</v>
      </c>
      <c r="F1322" s="194" t="s">
        <v>2141</v>
      </c>
      <c r="G1322" s="195" t="s">
        <v>270</v>
      </c>
      <c r="H1322" s="196">
        <v>7</v>
      </c>
      <c r="I1322" s="197"/>
      <c r="J1322" s="198">
        <f>ROUND(I1322*H1322,2)</f>
        <v>0</v>
      </c>
      <c r="K1322" s="194" t="s">
        <v>1</v>
      </c>
      <c r="L1322" s="36"/>
      <c r="M1322" s="199" t="s">
        <v>1</v>
      </c>
      <c r="N1322" s="200" t="s">
        <v>44</v>
      </c>
      <c r="O1322" s="60"/>
      <c r="P1322" s="201">
        <f>O1322*H1322</f>
        <v>0</v>
      </c>
      <c r="Q1322" s="201">
        <v>0</v>
      </c>
      <c r="R1322" s="201">
        <f>Q1322*H1322</f>
        <v>0</v>
      </c>
      <c r="S1322" s="201">
        <v>0</v>
      </c>
      <c r="T1322" s="202">
        <f>S1322*H1322</f>
        <v>0</v>
      </c>
      <c r="AR1322" s="16" t="s">
        <v>529</v>
      </c>
      <c r="AT1322" s="16" t="s">
        <v>175</v>
      </c>
      <c r="AU1322" s="16" t="s">
        <v>193</v>
      </c>
      <c r="AY1322" s="16" t="s">
        <v>173</v>
      </c>
      <c r="BE1322" s="99">
        <f>IF(N1322="základní",J1322,0)</f>
        <v>0</v>
      </c>
      <c r="BF1322" s="99">
        <f>IF(N1322="snížená",J1322,0)</f>
        <v>0</v>
      </c>
      <c r="BG1322" s="99">
        <f>IF(N1322="zákl. přenesená",J1322,0)</f>
        <v>0</v>
      </c>
      <c r="BH1322" s="99">
        <f>IF(N1322="sníž. přenesená",J1322,0)</f>
        <v>0</v>
      </c>
      <c r="BI1322" s="99">
        <f>IF(N1322="nulová",J1322,0)</f>
        <v>0</v>
      </c>
      <c r="BJ1322" s="16" t="s">
        <v>33</v>
      </c>
      <c r="BK1322" s="99">
        <f>ROUND(I1322*H1322,2)</f>
        <v>0</v>
      </c>
      <c r="BL1322" s="16" t="s">
        <v>529</v>
      </c>
      <c r="BM1322" s="16" t="s">
        <v>2142</v>
      </c>
    </row>
    <row r="1323" spans="2:65" s="1" customFormat="1" ht="16.5" customHeight="1">
      <c r="B1323" s="34"/>
      <c r="C1323" s="236" t="s">
        <v>2143</v>
      </c>
      <c r="D1323" s="236" t="s">
        <v>229</v>
      </c>
      <c r="E1323" s="237" t="s">
        <v>1437</v>
      </c>
      <c r="F1323" s="238" t="s">
        <v>2144</v>
      </c>
      <c r="G1323" s="239" t="s">
        <v>270</v>
      </c>
      <c r="H1323" s="240">
        <v>7</v>
      </c>
      <c r="I1323" s="241"/>
      <c r="J1323" s="242">
        <f>ROUND(I1323*H1323,2)</f>
        <v>0</v>
      </c>
      <c r="K1323" s="238" t="s">
        <v>1</v>
      </c>
      <c r="L1323" s="243"/>
      <c r="M1323" s="244" t="s">
        <v>1</v>
      </c>
      <c r="N1323" s="245" t="s">
        <v>44</v>
      </c>
      <c r="O1323" s="60"/>
      <c r="P1323" s="201">
        <f>O1323*H1323</f>
        <v>0</v>
      </c>
      <c r="Q1323" s="201">
        <v>0</v>
      </c>
      <c r="R1323" s="201">
        <f>Q1323*H1323</f>
        <v>0</v>
      </c>
      <c r="S1323" s="201">
        <v>0</v>
      </c>
      <c r="T1323" s="202">
        <f>S1323*H1323</f>
        <v>0</v>
      </c>
      <c r="AR1323" s="16" t="s">
        <v>1539</v>
      </c>
      <c r="AT1323" s="16" t="s">
        <v>229</v>
      </c>
      <c r="AU1323" s="16" t="s">
        <v>193</v>
      </c>
      <c r="AY1323" s="16" t="s">
        <v>173</v>
      </c>
      <c r="BE1323" s="99">
        <f>IF(N1323="základní",J1323,0)</f>
        <v>0</v>
      </c>
      <c r="BF1323" s="99">
        <f>IF(N1323="snížená",J1323,0)</f>
        <v>0</v>
      </c>
      <c r="BG1323" s="99">
        <f>IF(N1323="zákl. přenesená",J1323,0)</f>
        <v>0</v>
      </c>
      <c r="BH1323" s="99">
        <f>IF(N1323="sníž. přenesená",J1323,0)</f>
        <v>0</v>
      </c>
      <c r="BI1323" s="99">
        <f>IF(N1323="nulová",J1323,0)</f>
        <v>0</v>
      </c>
      <c r="BJ1323" s="16" t="s">
        <v>33</v>
      </c>
      <c r="BK1323" s="99">
        <f>ROUND(I1323*H1323,2)</f>
        <v>0</v>
      </c>
      <c r="BL1323" s="16" t="s">
        <v>529</v>
      </c>
      <c r="BM1323" s="16" t="s">
        <v>2145</v>
      </c>
    </row>
    <row r="1324" spans="2:51" s="12" customFormat="1" ht="11.25">
      <c r="B1324" s="214"/>
      <c r="C1324" s="215"/>
      <c r="D1324" s="205" t="s">
        <v>182</v>
      </c>
      <c r="E1324" s="216" t="s">
        <v>1</v>
      </c>
      <c r="F1324" s="217" t="s">
        <v>2146</v>
      </c>
      <c r="G1324" s="215"/>
      <c r="H1324" s="218">
        <v>7</v>
      </c>
      <c r="I1324" s="219"/>
      <c r="J1324" s="215"/>
      <c r="K1324" s="215"/>
      <c r="L1324" s="220"/>
      <c r="M1324" s="221"/>
      <c r="N1324" s="222"/>
      <c r="O1324" s="222"/>
      <c r="P1324" s="222"/>
      <c r="Q1324" s="222"/>
      <c r="R1324" s="222"/>
      <c r="S1324" s="222"/>
      <c r="T1324" s="223"/>
      <c r="AT1324" s="224" t="s">
        <v>182</v>
      </c>
      <c r="AU1324" s="224" t="s">
        <v>193</v>
      </c>
      <c r="AV1324" s="12" t="s">
        <v>82</v>
      </c>
      <c r="AW1324" s="12" t="s">
        <v>32</v>
      </c>
      <c r="AX1324" s="12" t="s">
        <v>33</v>
      </c>
      <c r="AY1324" s="224" t="s">
        <v>173</v>
      </c>
    </row>
    <row r="1325" spans="2:65" s="1" customFormat="1" ht="16.5" customHeight="1">
      <c r="B1325" s="34"/>
      <c r="C1325" s="192" t="s">
        <v>2147</v>
      </c>
      <c r="D1325" s="192" t="s">
        <v>175</v>
      </c>
      <c r="E1325" s="193" t="s">
        <v>1441</v>
      </c>
      <c r="F1325" s="194" t="s">
        <v>2031</v>
      </c>
      <c r="G1325" s="195" t="s">
        <v>270</v>
      </c>
      <c r="H1325" s="196">
        <v>46</v>
      </c>
      <c r="I1325" s="197"/>
      <c r="J1325" s="198">
        <f>ROUND(I1325*H1325,2)</f>
        <v>0</v>
      </c>
      <c r="K1325" s="194" t="s">
        <v>1</v>
      </c>
      <c r="L1325" s="36"/>
      <c r="M1325" s="199" t="s">
        <v>1</v>
      </c>
      <c r="N1325" s="200" t="s">
        <v>44</v>
      </c>
      <c r="O1325" s="60"/>
      <c r="P1325" s="201">
        <f>O1325*H1325</f>
        <v>0</v>
      </c>
      <c r="Q1325" s="201">
        <v>0</v>
      </c>
      <c r="R1325" s="201">
        <f>Q1325*H1325</f>
        <v>0</v>
      </c>
      <c r="S1325" s="201">
        <v>0</v>
      </c>
      <c r="T1325" s="202">
        <f>S1325*H1325</f>
        <v>0</v>
      </c>
      <c r="AR1325" s="16" t="s">
        <v>529</v>
      </c>
      <c r="AT1325" s="16" t="s">
        <v>175</v>
      </c>
      <c r="AU1325" s="16" t="s">
        <v>193</v>
      </c>
      <c r="AY1325" s="16" t="s">
        <v>173</v>
      </c>
      <c r="BE1325" s="99">
        <f>IF(N1325="základní",J1325,0)</f>
        <v>0</v>
      </c>
      <c r="BF1325" s="99">
        <f>IF(N1325="snížená",J1325,0)</f>
        <v>0</v>
      </c>
      <c r="BG1325" s="99">
        <f>IF(N1325="zákl. přenesená",J1325,0)</f>
        <v>0</v>
      </c>
      <c r="BH1325" s="99">
        <f>IF(N1325="sníž. přenesená",J1325,0)</f>
        <v>0</v>
      </c>
      <c r="BI1325" s="99">
        <f>IF(N1325="nulová",J1325,0)</f>
        <v>0</v>
      </c>
      <c r="BJ1325" s="16" t="s">
        <v>33</v>
      </c>
      <c r="BK1325" s="99">
        <f>ROUND(I1325*H1325,2)</f>
        <v>0</v>
      </c>
      <c r="BL1325" s="16" t="s">
        <v>529</v>
      </c>
      <c r="BM1325" s="16" t="s">
        <v>2148</v>
      </c>
    </row>
    <row r="1326" spans="2:65" s="1" customFormat="1" ht="16.5" customHeight="1">
      <c r="B1326" s="34"/>
      <c r="C1326" s="236" t="s">
        <v>2149</v>
      </c>
      <c r="D1326" s="236" t="s">
        <v>229</v>
      </c>
      <c r="E1326" s="237" t="s">
        <v>1445</v>
      </c>
      <c r="F1326" s="238" t="s">
        <v>2034</v>
      </c>
      <c r="G1326" s="239" t="s">
        <v>270</v>
      </c>
      <c r="H1326" s="240">
        <v>45</v>
      </c>
      <c r="I1326" s="241"/>
      <c r="J1326" s="242">
        <f>ROUND(I1326*H1326,2)</f>
        <v>0</v>
      </c>
      <c r="K1326" s="238" t="s">
        <v>1</v>
      </c>
      <c r="L1326" s="243"/>
      <c r="M1326" s="244" t="s">
        <v>1</v>
      </c>
      <c r="N1326" s="245" t="s">
        <v>44</v>
      </c>
      <c r="O1326" s="60"/>
      <c r="P1326" s="201">
        <f>O1326*H1326</f>
        <v>0</v>
      </c>
      <c r="Q1326" s="201">
        <v>0</v>
      </c>
      <c r="R1326" s="201">
        <f>Q1326*H1326</f>
        <v>0</v>
      </c>
      <c r="S1326" s="201">
        <v>0</v>
      </c>
      <c r="T1326" s="202">
        <f>S1326*H1326</f>
        <v>0</v>
      </c>
      <c r="AR1326" s="16" t="s">
        <v>1539</v>
      </c>
      <c r="AT1326" s="16" t="s">
        <v>229</v>
      </c>
      <c r="AU1326" s="16" t="s">
        <v>193</v>
      </c>
      <c r="AY1326" s="16" t="s">
        <v>173</v>
      </c>
      <c r="BE1326" s="99">
        <f>IF(N1326="základní",J1326,0)</f>
        <v>0</v>
      </c>
      <c r="BF1326" s="99">
        <f>IF(N1326="snížená",J1326,0)</f>
        <v>0</v>
      </c>
      <c r="BG1326" s="99">
        <f>IF(N1326="zákl. přenesená",J1326,0)</f>
        <v>0</v>
      </c>
      <c r="BH1326" s="99">
        <f>IF(N1326="sníž. přenesená",J1326,0)</f>
        <v>0</v>
      </c>
      <c r="BI1326" s="99">
        <f>IF(N1326="nulová",J1326,0)</f>
        <v>0</v>
      </c>
      <c r="BJ1326" s="16" t="s">
        <v>33</v>
      </c>
      <c r="BK1326" s="99">
        <f>ROUND(I1326*H1326,2)</f>
        <v>0</v>
      </c>
      <c r="BL1326" s="16" t="s">
        <v>529</v>
      </c>
      <c r="BM1326" s="16" t="s">
        <v>2150</v>
      </c>
    </row>
    <row r="1327" spans="2:51" s="11" customFormat="1" ht="11.25">
      <c r="B1327" s="203"/>
      <c r="C1327" s="204"/>
      <c r="D1327" s="205" t="s">
        <v>182</v>
      </c>
      <c r="E1327" s="206" t="s">
        <v>1</v>
      </c>
      <c r="F1327" s="207" t="s">
        <v>2117</v>
      </c>
      <c r="G1327" s="204"/>
      <c r="H1327" s="206" t="s">
        <v>1</v>
      </c>
      <c r="I1327" s="208"/>
      <c r="J1327" s="204"/>
      <c r="K1327" s="204"/>
      <c r="L1327" s="209"/>
      <c r="M1327" s="210"/>
      <c r="N1327" s="211"/>
      <c r="O1327" s="211"/>
      <c r="P1327" s="211"/>
      <c r="Q1327" s="211"/>
      <c r="R1327" s="211"/>
      <c r="S1327" s="211"/>
      <c r="T1327" s="212"/>
      <c r="AT1327" s="213" t="s">
        <v>182</v>
      </c>
      <c r="AU1327" s="213" t="s">
        <v>193</v>
      </c>
      <c r="AV1327" s="11" t="s">
        <v>33</v>
      </c>
      <c r="AW1327" s="11" t="s">
        <v>32</v>
      </c>
      <c r="AX1327" s="11" t="s">
        <v>73</v>
      </c>
      <c r="AY1327" s="213" t="s">
        <v>173</v>
      </c>
    </row>
    <row r="1328" spans="2:51" s="12" customFormat="1" ht="11.25">
      <c r="B1328" s="214"/>
      <c r="C1328" s="215"/>
      <c r="D1328" s="205" t="s">
        <v>182</v>
      </c>
      <c r="E1328" s="216" t="s">
        <v>1</v>
      </c>
      <c r="F1328" s="217" t="s">
        <v>2151</v>
      </c>
      <c r="G1328" s="215"/>
      <c r="H1328" s="218">
        <v>45</v>
      </c>
      <c r="I1328" s="219"/>
      <c r="J1328" s="215"/>
      <c r="K1328" s="215"/>
      <c r="L1328" s="220"/>
      <c r="M1328" s="221"/>
      <c r="N1328" s="222"/>
      <c r="O1328" s="222"/>
      <c r="P1328" s="222"/>
      <c r="Q1328" s="222"/>
      <c r="R1328" s="222"/>
      <c r="S1328" s="222"/>
      <c r="T1328" s="223"/>
      <c r="AT1328" s="224" t="s">
        <v>182</v>
      </c>
      <c r="AU1328" s="224" t="s">
        <v>193</v>
      </c>
      <c r="AV1328" s="12" t="s">
        <v>82</v>
      </c>
      <c r="AW1328" s="12" t="s">
        <v>32</v>
      </c>
      <c r="AX1328" s="12" t="s">
        <v>33</v>
      </c>
      <c r="AY1328" s="224" t="s">
        <v>173</v>
      </c>
    </row>
    <row r="1329" spans="2:65" s="1" customFormat="1" ht="16.5" customHeight="1">
      <c r="B1329" s="34"/>
      <c r="C1329" s="192" t="s">
        <v>2152</v>
      </c>
      <c r="D1329" s="192" t="s">
        <v>175</v>
      </c>
      <c r="E1329" s="193" t="s">
        <v>1449</v>
      </c>
      <c r="F1329" s="194" t="s">
        <v>2038</v>
      </c>
      <c r="G1329" s="195" t="s">
        <v>270</v>
      </c>
      <c r="H1329" s="196">
        <v>30</v>
      </c>
      <c r="I1329" s="197"/>
      <c r="J1329" s="198">
        <f>ROUND(I1329*H1329,2)</f>
        <v>0</v>
      </c>
      <c r="K1329" s="194" t="s">
        <v>1</v>
      </c>
      <c r="L1329" s="36"/>
      <c r="M1329" s="199" t="s">
        <v>1</v>
      </c>
      <c r="N1329" s="200" t="s">
        <v>44</v>
      </c>
      <c r="O1329" s="60"/>
      <c r="P1329" s="201">
        <f>O1329*H1329</f>
        <v>0</v>
      </c>
      <c r="Q1329" s="201">
        <v>0</v>
      </c>
      <c r="R1329" s="201">
        <f>Q1329*H1329</f>
        <v>0</v>
      </c>
      <c r="S1329" s="201">
        <v>0</v>
      </c>
      <c r="T1329" s="202">
        <f>S1329*H1329</f>
        <v>0</v>
      </c>
      <c r="AR1329" s="16" t="s">
        <v>529</v>
      </c>
      <c r="AT1329" s="16" t="s">
        <v>175</v>
      </c>
      <c r="AU1329" s="16" t="s">
        <v>193</v>
      </c>
      <c r="AY1329" s="16" t="s">
        <v>173</v>
      </c>
      <c r="BE1329" s="99">
        <f>IF(N1329="základní",J1329,0)</f>
        <v>0</v>
      </c>
      <c r="BF1329" s="99">
        <f>IF(N1329="snížená",J1329,0)</f>
        <v>0</v>
      </c>
      <c r="BG1329" s="99">
        <f>IF(N1329="zákl. přenesená",J1329,0)</f>
        <v>0</v>
      </c>
      <c r="BH1329" s="99">
        <f>IF(N1329="sníž. přenesená",J1329,0)</f>
        <v>0</v>
      </c>
      <c r="BI1329" s="99">
        <f>IF(N1329="nulová",J1329,0)</f>
        <v>0</v>
      </c>
      <c r="BJ1329" s="16" t="s">
        <v>33</v>
      </c>
      <c r="BK1329" s="99">
        <f>ROUND(I1329*H1329,2)</f>
        <v>0</v>
      </c>
      <c r="BL1329" s="16" t="s">
        <v>529</v>
      </c>
      <c r="BM1329" s="16" t="s">
        <v>2153</v>
      </c>
    </row>
    <row r="1330" spans="2:65" s="1" customFormat="1" ht="16.5" customHeight="1">
      <c r="B1330" s="34"/>
      <c r="C1330" s="236" t="s">
        <v>2154</v>
      </c>
      <c r="D1330" s="236" t="s">
        <v>229</v>
      </c>
      <c r="E1330" s="237" t="s">
        <v>1453</v>
      </c>
      <c r="F1330" s="238" t="s">
        <v>2041</v>
      </c>
      <c r="G1330" s="239" t="s">
        <v>270</v>
      </c>
      <c r="H1330" s="240">
        <v>30</v>
      </c>
      <c r="I1330" s="241"/>
      <c r="J1330" s="242">
        <f>ROUND(I1330*H1330,2)</f>
        <v>0</v>
      </c>
      <c r="K1330" s="238" t="s">
        <v>1</v>
      </c>
      <c r="L1330" s="243"/>
      <c r="M1330" s="244" t="s">
        <v>1</v>
      </c>
      <c r="N1330" s="245" t="s">
        <v>44</v>
      </c>
      <c r="O1330" s="60"/>
      <c r="P1330" s="201">
        <f>O1330*H1330</f>
        <v>0</v>
      </c>
      <c r="Q1330" s="201">
        <v>0</v>
      </c>
      <c r="R1330" s="201">
        <f>Q1330*H1330</f>
        <v>0</v>
      </c>
      <c r="S1330" s="201">
        <v>0</v>
      </c>
      <c r="T1330" s="202">
        <f>S1330*H1330</f>
        <v>0</v>
      </c>
      <c r="AR1330" s="16" t="s">
        <v>1539</v>
      </c>
      <c r="AT1330" s="16" t="s">
        <v>229</v>
      </c>
      <c r="AU1330" s="16" t="s">
        <v>193</v>
      </c>
      <c r="AY1330" s="16" t="s">
        <v>173</v>
      </c>
      <c r="BE1330" s="99">
        <f>IF(N1330="základní",J1330,0)</f>
        <v>0</v>
      </c>
      <c r="BF1330" s="99">
        <f>IF(N1330="snížená",J1330,0)</f>
        <v>0</v>
      </c>
      <c r="BG1330" s="99">
        <f>IF(N1330="zákl. přenesená",J1330,0)</f>
        <v>0</v>
      </c>
      <c r="BH1330" s="99">
        <f>IF(N1330="sníž. přenesená",J1330,0)</f>
        <v>0</v>
      </c>
      <c r="BI1330" s="99">
        <f>IF(N1330="nulová",J1330,0)</f>
        <v>0</v>
      </c>
      <c r="BJ1330" s="16" t="s">
        <v>33</v>
      </c>
      <c r="BK1330" s="99">
        <f>ROUND(I1330*H1330,2)</f>
        <v>0</v>
      </c>
      <c r="BL1330" s="16" t="s">
        <v>529</v>
      </c>
      <c r="BM1330" s="16" t="s">
        <v>2155</v>
      </c>
    </row>
    <row r="1331" spans="2:51" s="12" customFormat="1" ht="11.25">
      <c r="B1331" s="214"/>
      <c r="C1331" s="215"/>
      <c r="D1331" s="205" t="s">
        <v>182</v>
      </c>
      <c r="E1331" s="216" t="s">
        <v>1</v>
      </c>
      <c r="F1331" s="217" t="s">
        <v>2156</v>
      </c>
      <c r="G1331" s="215"/>
      <c r="H1331" s="218">
        <v>30</v>
      </c>
      <c r="I1331" s="219"/>
      <c r="J1331" s="215"/>
      <c r="K1331" s="215"/>
      <c r="L1331" s="220"/>
      <c r="M1331" s="221"/>
      <c r="N1331" s="222"/>
      <c r="O1331" s="222"/>
      <c r="P1331" s="222"/>
      <c r="Q1331" s="222"/>
      <c r="R1331" s="222"/>
      <c r="S1331" s="222"/>
      <c r="T1331" s="223"/>
      <c r="AT1331" s="224" t="s">
        <v>182</v>
      </c>
      <c r="AU1331" s="224" t="s">
        <v>193</v>
      </c>
      <c r="AV1331" s="12" t="s">
        <v>82</v>
      </c>
      <c r="AW1331" s="12" t="s">
        <v>32</v>
      </c>
      <c r="AX1331" s="12" t="s">
        <v>33</v>
      </c>
      <c r="AY1331" s="224" t="s">
        <v>173</v>
      </c>
    </row>
    <row r="1332" spans="2:65" s="1" customFormat="1" ht="16.5" customHeight="1">
      <c r="B1332" s="34"/>
      <c r="C1332" s="192" t="s">
        <v>2157</v>
      </c>
      <c r="D1332" s="192" t="s">
        <v>175</v>
      </c>
      <c r="E1332" s="193" t="s">
        <v>1458</v>
      </c>
      <c r="F1332" s="194" t="s">
        <v>2045</v>
      </c>
      <c r="G1332" s="195" t="s">
        <v>1913</v>
      </c>
      <c r="H1332" s="196">
        <v>150</v>
      </c>
      <c r="I1332" s="197"/>
      <c r="J1332" s="198">
        <f>ROUND(I1332*H1332,2)</f>
        <v>0</v>
      </c>
      <c r="K1332" s="194" t="s">
        <v>1</v>
      </c>
      <c r="L1332" s="36"/>
      <c r="M1332" s="199" t="s">
        <v>1</v>
      </c>
      <c r="N1332" s="200" t="s">
        <v>44</v>
      </c>
      <c r="O1332" s="60"/>
      <c r="P1332" s="201">
        <f>O1332*H1332</f>
        <v>0</v>
      </c>
      <c r="Q1332" s="201">
        <v>0</v>
      </c>
      <c r="R1332" s="201">
        <f>Q1332*H1332</f>
        <v>0</v>
      </c>
      <c r="S1332" s="201">
        <v>0</v>
      </c>
      <c r="T1332" s="202">
        <f>S1332*H1332</f>
        <v>0</v>
      </c>
      <c r="AR1332" s="16" t="s">
        <v>529</v>
      </c>
      <c r="AT1332" s="16" t="s">
        <v>175</v>
      </c>
      <c r="AU1332" s="16" t="s">
        <v>193</v>
      </c>
      <c r="AY1332" s="16" t="s">
        <v>173</v>
      </c>
      <c r="BE1332" s="99">
        <f>IF(N1332="základní",J1332,0)</f>
        <v>0</v>
      </c>
      <c r="BF1332" s="99">
        <f>IF(N1332="snížená",J1332,0)</f>
        <v>0</v>
      </c>
      <c r="BG1332" s="99">
        <f>IF(N1332="zákl. přenesená",J1332,0)</f>
        <v>0</v>
      </c>
      <c r="BH1332" s="99">
        <f>IF(N1332="sníž. přenesená",J1332,0)</f>
        <v>0</v>
      </c>
      <c r="BI1332" s="99">
        <f>IF(N1332="nulová",J1332,0)</f>
        <v>0</v>
      </c>
      <c r="BJ1332" s="16" t="s">
        <v>33</v>
      </c>
      <c r="BK1332" s="99">
        <f>ROUND(I1332*H1332,2)</f>
        <v>0</v>
      </c>
      <c r="BL1332" s="16" t="s">
        <v>529</v>
      </c>
      <c r="BM1332" s="16" t="s">
        <v>2158</v>
      </c>
    </row>
    <row r="1333" spans="2:65" s="1" customFormat="1" ht="16.5" customHeight="1">
      <c r="B1333" s="34"/>
      <c r="C1333" s="236" t="s">
        <v>2159</v>
      </c>
      <c r="D1333" s="236" t="s">
        <v>229</v>
      </c>
      <c r="E1333" s="237" t="s">
        <v>1462</v>
      </c>
      <c r="F1333" s="238" t="s">
        <v>2048</v>
      </c>
      <c r="G1333" s="239" t="s">
        <v>1913</v>
      </c>
      <c r="H1333" s="240">
        <v>150</v>
      </c>
      <c r="I1333" s="241"/>
      <c r="J1333" s="242">
        <f>ROUND(I1333*H1333,2)</f>
        <v>0</v>
      </c>
      <c r="K1333" s="238" t="s">
        <v>1</v>
      </c>
      <c r="L1333" s="243"/>
      <c r="M1333" s="244" t="s">
        <v>1</v>
      </c>
      <c r="N1333" s="245" t="s">
        <v>44</v>
      </c>
      <c r="O1333" s="60"/>
      <c r="P1333" s="201">
        <f>O1333*H1333</f>
        <v>0</v>
      </c>
      <c r="Q1333" s="201">
        <v>0</v>
      </c>
      <c r="R1333" s="201">
        <f>Q1333*H1333</f>
        <v>0</v>
      </c>
      <c r="S1333" s="201">
        <v>0</v>
      </c>
      <c r="T1333" s="202">
        <f>S1333*H1333</f>
        <v>0</v>
      </c>
      <c r="AR1333" s="16" t="s">
        <v>1539</v>
      </c>
      <c r="AT1333" s="16" t="s">
        <v>229</v>
      </c>
      <c r="AU1333" s="16" t="s">
        <v>193</v>
      </c>
      <c r="AY1333" s="16" t="s">
        <v>173</v>
      </c>
      <c r="BE1333" s="99">
        <f>IF(N1333="základní",J1333,0)</f>
        <v>0</v>
      </c>
      <c r="BF1333" s="99">
        <f>IF(N1333="snížená",J1333,0)</f>
        <v>0</v>
      </c>
      <c r="BG1333" s="99">
        <f>IF(N1333="zákl. přenesená",J1333,0)</f>
        <v>0</v>
      </c>
      <c r="BH1333" s="99">
        <f>IF(N1333="sníž. přenesená",J1333,0)</f>
        <v>0</v>
      </c>
      <c r="BI1333" s="99">
        <f>IF(N1333="nulová",J1333,0)</f>
        <v>0</v>
      </c>
      <c r="BJ1333" s="16" t="s">
        <v>33</v>
      </c>
      <c r="BK1333" s="99">
        <f>ROUND(I1333*H1333,2)</f>
        <v>0</v>
      </c>
      <c r="BL1333" s="16" t="s">
        <v>529</v>
      </c>
      <c r="BM1333" s="16" t="s">
        <v>2160</v>
      </c>
    </row>
    <row r="1334" spans="2:51" s="11" customFormat="1" ht="11.25">
      <c r="B1334" s="203"/>
      <c r="C1334" s="204"/>
      <c r="D1334" s="205" t="s">
        <v>182</v>
      </c>
      <c r="E1334" s="206" t="s">
        <v>1</v>
      </c>
      <c r="F1334" s="207" t="s">
        <v>2117</v>
      </c>
      <c r="G1334" s="204"/>
      <c r="H1334" s="206" t="s">
        <v>1</v>
      </c>
      <c r="I1334" s="208"/>
      <c r="J1334" s="204"/>
      <c r="K1334" s="204"/>
      <c r="L1334" s="209"/>
      <c r="M1334" s="210"/>
      <c r="N1334" s="211"/>
      <c r="O1334" s="211"/>
      <c r="P1334" s="211"/>
      <c r="Q1334" s="211"/>
      <c r="R1334" s="211"/>
      <c r="S1334" s="211"/>
      <c r="T1334" s="212"/>
      <c r="AT1334" s="213" t="s">
        <v>182</v>
      </c>
      <c r="AU1334" s="213" t="s">
        <v>193</v>
      </c>
      <c r="AV1334" s="11" t="s">
        <v>33</v>
      </c>
      <c r="AW1334" s="11" t="s">
        <v>32</v>
      </c>
      <c r="AX1334" s="11" t="s">
        <v>73</v>
      </c>
      <c r="AY1334" s="213" t="s">
        <v>173</v>
      </c>
    </row>
    <row r="1335" spans="2:51" s="12" customFormat="1" ht="11.25">
      <c r="B1335" s="214"/>
      <c r="C1335" s="215"/>
      <c r="D1335" s="205" t="s">
        <v>182</v>
      </c>
      <c r="E1335" s="216" t="s">
        <v>1</v>
      </c>
      <c r="F1335" s="217" t="s">
        <v>2161</v>
      </c>
      <c r="G1335" s="215"/>
      <c r="H1335" s="218">
        <v>150</v>
      </c>
      <c r="I1335" s="219"/>
      <c r="J1335" s="215"/>
      <c r="K1335" s="215"/>
      <c r="L1335" s="220"/>
      <c r="M1335" s="221"/>
      <c r="N1335" s="222"/>
      <c r="O1335" s="222"/>
      <c r="P1335" s="222"/>
      <c r="Q1335" s="222"/>
      <c r="R1335" s="222"/>
      <c r="S1335" s="222"/>
      <c r="T1335" s="223"/>
      <c r="AT1335" s="224" t="s">
        <v>182</v>
      </c>
      <c r="AU1335" s="224" t="s">
        <v>193</v>
      </c>
      <c r="AV1335" s="12" t="s">
        <v>82</v>
      </c>
      <c r="AW1335" s="12" t="s">
        <v>32</v>
      </c>
      <c r="AX1335" s="12" t="s">
        <v>33</v>
      </c>
      <c r="AY1335" s="224" t="s">
        <v>173</v>
      </c>
    </row>
    <row r="1336" spans="2:63" s="10" customFormat="1" ht="20.85" customHeight="1">
      <c r="B1336" s="176"/>
      <c r="C1336" s="177"/>
      <c r="D1336" s="178" t="s">
        <v>72</v>
      </c>
      <c r="E1336" s="190" t="s">
        <v>2051</v>
      </c>
      <c r="F1336" s="190" t="s">
        <v>2052</v>
      </c>
      <c r="G1336" s="177"/>
      <c r="H1336" s="177"/>
      <c r="I1336" s="180"/>
      <c r="J1336" s="191">
        <f>BK1336</f>
        <v>0</v>
      </c>
      <c r="K1336" s="177"/>
      <c r="L1336" s="182"/>
      <c r="M1336" s="183"/>
      <c r="N1336" s="184"/>
      <c r="O1336" s="184"/>
      <c r="P1336" s="185">
        <f>SUM(P1337:P1343)</f>
        <v>0</v>
      </c>
      <c r="Q1336" s="184"/>
      <c r="R1336" s="185">
        <f>SUM(R1337:R1343)</f>
        <v>0</v>
      </c>
      <c r="S1336" s="184"/>
      <c r="T1336" s="186">
        <f>SUM(T1337:T1343)</f>
        <v>0</v>
      </c>
      <c r="AR1336" s="187" t="s">
        <v>193</v>
      </c>
      <c r="AT1336" s="188" t="s">
        <v>72</v>
      </c>
      <c r="AU1336" s="188" t="s">
        <v>82</v>
      </c>
      <c r="AY1336" s="187" t="s">
        <v>173</v>
      </c>
      <c r="BK1336" s="189">
        <f>SUM(BK1337:BK1343)</f>
        <v>0</v>
      </c>
    </row>
    <row r="1337" spans="2:65" s="1" customFormat="1" ht="16.5" customHeight="1">
      <c r="B1337" s="34"/>
      <c r="C1337" s="192" t="s">
        <v>2162</v>
      </c>
      <c r="D1337" s="192" t="s">
        <v>175</v>
      </c>
      <c r="E1337" s="193" t="s">
        <v>1467</v>
      </c>
      <c r="F1337" s="194" t="s">
        <v>2054</v>
      </c>
      <c r="G1337" s="195" t="s">
        <v>1470</v>
      </c>
      <c r="H1337" s="196">
        <v>22</v>
      </c>
      <c r="I1337" s="197"/>
      <c r="J1337" s="198">
        <f>ROUND(I1337*H1337,2)</f>
        <v>0</v>
      </c>
      <c r="K1337" s="194" t="s">
        <v>1</v>
      </c>
      <c r="L1337" s="36"/>
      <c r="M1337" s="199" t="s">
        <v>1</v>
      </c>
      <c r="N1337" s="200" t="s">
        <v>44</v>
      </c>
      <c r="O1337" s="60"/>
      <c r="P1337" s="201">
        <f>O1337*H1337</f>
        <v>0</v>
      </c>
      <c r="Q1337" s="201">
        <v>0</v>
      </c>
      <c r="R1337" s="201">
        <f>Q1337*H1337</f>
        <v>0</v>
      </c>
      <c r="S1337" s="201">
        <v>0</v>
      </c>
      <c r="T1337" s="202">
        <f>S1337*H1337</f>
        <v>0</v>
      </c>
      <c r="AR1337" s="16" t="s">
        <v>529</v>
      </c>
      <c r="AT1337" s="16" t="s">
        <v>175</v>
      </c>
      <c r="AU1337" s="16" t="s">
        <v>193</v>
      </c>
      <c r="AY1337" s="16" t="s">
        <v>173</v>
      </c>
      <c r="BE1337" s="99">
        <f>IF(N1337="základní",J1337,0)</f>
        <v>0</v>
      </c>
      <c r="BF1337" s="99">
        <f>IF(N1337="snížená",J1337,0)</f>
        <v>0</v>
      </c>
      <c r="BG1337" s="99">
        <f>IF(N1337="zákl. přenesená",J1337,0)</f>
        <v>0</v>
      </c>
      <c r="BH1337" s="99">
        <f>IF(N1337="sníž. přenesená",J1337,0)</f>
        <v>0</v>
      </c>
      <c r="BI1337" s="99">
        <f>IF(N1337="nulová",J1337,0)</f>
        <v>0</v>
      </c>
      <c r="BJ1337" s="16" t="s">
        <v>33</v>
      </c>
      <c r="BK1337" s="99">
        <f>ROUND(I1337*H1337,2)</f>
        <v>0</v>
      </c>
      <c r="BL1337" s="16" t="s">
        <v>529</v>
      </c>
      <c r="BM1337" s="16" t="s">
        <v>2163</v>
      </c>
    </row>
    <row r="1338" spans="2:51" s="12" customFormat="1" ht="11.25">
      <c r="B1338" s="214"/>
      <c r="C1338" s="215"/>
      <c r="D1338" s="205" t="s">
        <v>182</v>
      </c>
      <c r="E1338" s="216" t="s">
        <v>1</v>
      </c>
      <c r="F1338" s="217" t="s">
        <v>2164</v>
      </c>
      <c r="G1338" s="215"/>
      <c r="H1338" s="218">
        <v>22</v>
      </c>
      <c r="I1338" s="219"/>
      <c r="J1338" s="215"/>
      <c r="K1338" s="215"/>
      <c r="L1338" s="220"/>
      <c r="M1338" s="221"/>
      <c r="N1338" s="222"/>
      <c r="O1338" s="222"/>
      <c r="P1338" s="222"/>
      <c r="Q1338" s="222"/>
      <c r="R1338" s="222"/>
      <c r="S1338" s="222"/>
      <c r="T1338" s="223"/>
      <c r="AT1338" s="224" t="s">
        <v>182</v>
      </c>
      <c r="AU1338" s="224" t="s">
        <v>193</v>
      </c>
      <c r="AV1338" s="12" t="s">
        <v>82</v>
      </c>
      <c r="AW1338" s="12" t="s">
        <v>32</v>
      </c>
      <c r="AX1338" s="12" t="s">
        <v>33</v>
      </c>
      <c r="AY1338" s="224" t="s">
        <v>173</v>
      </c>
    </row>
    <row r="1339" spans="2:65" s="1" customFormat="1" ht="16.5" customHeight="1">
      <c r="B1339" s="34"/>
      <c r="C1339" s="192" t="s">
        <v>2165</v>
      </c>
      <c r="D1339" s="192" t="s">
        <v>175</v>
      </c>
      <c r="E1339" s="193" t="s">
        <v>1472</v>
      </c>
      <c r="F1339" s="194" t="s">
        <v>2066</v>
      </c>
      <c r="G1339" s="195" t="s">
        <v>2063</v>
      </c>
      <c r="H1339" s="196">
        <v>1</v>
      </c>
      <c r="I1339" s="197"/>
      <c r="J1339" s="198">
        <f>ROUND(I1339*H1339,2)</f>
        <v>0</v>
      </c>
      <c r="K1339" s="194" t="s">
        <v>1</v>
      </c>
      <c r="L1339" s="36"/>
      <c r="M1339" s="199" t="s">
        <v>1</v>
      </c>
      <c r="N1339" s="200" t="s">
        <v>44</v>
      </c>
      <c r="O1339" s="60"/>
      <c r="P1339" s="201">
        <f>O1339*H1339</f>
        <v>0</v>
      </c>
      <c r="Q1339" s="201">
        <v>0</v>
      </c>
      <c r="R1339" s="201">
        <f>Q1339*H1339</f>
        <v>0</v>
      </c>
      <c r="S1339" s="201">
        <v>0</v>
      </c>
      <c r="T1339" s="202">
        <f>S1339*H1339</f>
        <v>0</v>
      </c>
      <c r="AR1339" s="16" t="s">
        <v>529</v>
      </c>
      <c r="AT1339" s="16" t="s">
        <v>175</v>
      </c>
      <c r="AU1339" s="16" t="s">
        <v>193</v>
      </c>
      <c r="AY1339" s="16" t="s">
        <v>173</v>
      </c>
      <c r="BE1339" s="99">
        <f>IF(N1339="základní",J1339,0)</f>
        <v>0</v>
      </c>
      <c r="BF1339" s="99">
        <f>IF(N1339="snížená",J1339,0)</f>
        <v>0</v>
      </c>
      <c r="BG1339" s="99">
        <f>IF(N1339="zákl. přenesená",J1339,0)</f>
        <v>0</v>
      </c>
      <c r="BH1339" s="99">
        <f>IF(N1339="sníž. přenesená",J1339,0)</f>
        <v>0</v>
      </c>
      <c r="BI1339" s="99">
        <f>IF(N1339="nulová",J1339,0)</f>
        <v>0</v>
      </c>
      <c r="BJ1339" s="16" t="s">
        <v>33</v>
      </c>
      <c r="BK1339" s="99">
        <f>ROUND(I1339*H1339,2)</f>
        <v>0</v>
      </c>
      <c r="BL1339" s="16" t="s">
        <v>529</v>
      </c>
      <c r="BM1339" s="16" t="s">
        <v>2166</v>
      </c>
    </row>
    <row r="1340" spans="2:51" s="12" customFormat="1" ht="11.25">
      <c r="B1340" s="214"/>
      <c r="C1340" s="215"/>
      <c r="D1340" s="205" t="s">
        <v>182</v>
      </c>
      <c r="E1340" s="216" t="s">
        <v>1</v>
      </c>
      <c r="F1340" s="217" t="s">
        <v>2084</v>
      </c>
      <c r="G1340" s="215"/>
      <c r="H1340" s="218">
        <v>1</v>
      </c>
      <c r="I1340" s="219"/>
      <c r="J1340" s="215"/>
      <c r="K1340" s="215"/>
      <c r="L1340" s="220"/>
      <c r="M1340" s="221"/>
      <c r="N1340" s="222"/>
      <c r="O1340" s="222"/>
      <c r="P1340" s="222"/>
      <c r="Q1340" s="222"/>
      <c r="R1340" s="222"/>
      <c r="S1340" s="222"/>
      <c r="T1340" s="223"/>
      <c r="AT1340" s="224" t="s">
        <v>182</v>
      </c>
      <c r="AU1340" s="224" t="s">
        <v>193</v>
      </c>
      <c r="AV1340" s="12" t="s">
        <v>82</v>
      </c>
      <c r="AW1340" s="12" t="s">
        <v>32</v>
      </c>
      <c r="AX1340" s="12" t="s">
        <v>33</v>
      </c>
      <c r="AY1340" s="224" t="s">
        <v>173</v>
      </c>
    </row>
    <row r="1341" spans="2:65" s="1" customFormat="1" ht="16.5" customHeight="1">
      <c r="B1341" s="34"/>
      <c r="C1341" s="192" t="s">
        <v>2167</v>
      </c>
      <c r="D1341" s="192" t="s">
        <v>175</v>
      </c>
      <c r="E1341" s="193" t="s">
        <v>1478</v>
      </c>
      <c r="F1341" s="194" t="s">
        <v>2069</v>
      </c>
      <c r="G1341" s="195" t="s">
        <v>1368</v>
      </c>
      <c r="H1341" s="196">
        <v>1</v>
      </c>
      <c r="I1341" s="197"/>
      <c r="J1341" s="198">
        <f>ROUND(I1341*H1341,2)</f>
        <v>0</v>
      </c>
      <c r="K1341" s="194" t="s">
        <v>1</v>
      </c>
      <c r="L1341" s="36"/>
      <c r="M1341" s="199" t="s">
        <v>1</v>
      </c>
      <c r="N1341" s="200" t="s">
        <v>44</v>
      </c>
      <c r="O1341" s="60"/>
      <c r="P1341" s="201">
        <f>O1341*H1341</f>
        <v>0</v>
      </c>
      <c r="Q1341" s="201">
        <v>0</v>
      </c>
      <c r="R1341" s="201">
        <f>Q1341*H1341</f>
        <v>0</v>
      </c>
      <c r="S1341" s="201">
        <v>0</v>
      </c>
      <c r="T1341" s="202">
        <f>S1341*H1341</f>
        <v>0</v>
      </c>
      <c r="AR1341" s="16" t="s">
        <v>529</v>
      </c>
      <c r="AT1341" s="16" t="s">
        <v>175</v>
      </c>
      <c r="AU1341" s="16" t="s">
        <v>193</v>
      </c>
      <c r="AY1341" s="16" t="s">
        <v>173</v>
      </c>
      <c r="BE1341" s="99">
        <f>IF(N1341="základní",J1341,0)</f>
        <v>0</v>
      </c>
      <c r="BF1341" s="99">
        <f>IF(N1341="snížená",J1341,0)</f>
        <v>0</v>
      </c>
      <c r="BG1341" s="99">
        <f>IF(N1341="zákl. přenesená",J1341,0)</f>
        <v>0</v>
      </c>
      <c r="BH1341" s="99">
        <f>IF(N1341="sníž. přenesená",J1341,0)</f>
        <v>0</v>
      </c>
      <c r="BI1341" s="99">
        <f>IF(N1341="nulová",J1341,0)</f>
        <v>0</v>
      </c>
      <c r="BJ1341" s="16" t="s">
        <v>33</v>
      </c>
      <c r="BK1341" s="99">
        <f>ROUND(I1341*H1341,2)</f>
        <v>0</v>
      </c>
      <c r="BL1341" s="16" t="s">
        <v>529</v>
      </c>
      <c r="BM1341" s="16" t="s">
        <v>2168</v>
      </c>
    </row>
    <row r="1342" spans="2:65" s="1" customFormat="1" ht="16.5" customHeight="1">
      <c r="B1342" s="34"/>
      <c r="C1342" s="192" t="s">
        <v>2169</v>
      </c>
      <c r="D1342" s="192" t="s">
        <v>175</v>
      </c>
      <c r="E1342" s="193" t="s">
        <v>1482</v>
      </c>
      <c r="F1342" s="194" t="s">
        <v>2072</v>
      </c>
      <c r="G1342" s="195" t="s">
        <v>1368</v>
      </c>
      <c r="H1342" s="196">
        <v>1</v>
      </c>
      <c r="I1342" s="197"/>
      <c r="J1342" s="198">
        <f>ROUND(I1342*H1342,2)</f>
        <v>0</v>
      </c>
      <c r="K1342" s="194" t="s">
        <v>1</v>
      </c>
      <c r="L1342" s="36"/>
      <c r="M1342" s="199" t="s">
        <v>1</v>
      </c>
      <c r="N1342" s="200" t="s">
        <v>44</v>
      </c>
      <c r="O1342" s="60"/>
      <c r="P1342" s="201">
        <f>O1342*H1342</f>
        <v>0</v>
      </c>
      <c r="Q1342" s="201">
        <v>0</v>
      </c>
      <c r="R1342" s="201">
        <f>Q1342*H1342</f>
        <v>0</v>
      </c>
      <c r="S1342" s="201">
        <v>0</v>
      </c>
      <c r="T1342" s="202">
        <f>S1342*H1342</f>
        <v>0</v>
      </c>
      <c r="AR1342" s="16" t="s">
        <v>529</v>
      </c>
      <c r="AT1342" s="16" t="s">
        <v>175</v>
      </c>
      <c r="AU1342" s="16" t="s">
        <v>193</v>
      </c>
      <c r="AY1342" s="16" t="s">
        <v>173</v>
      </c>
      <c r="BE1342" s="99">
        <f>IF(N1342="základní",J1342,0)</f>
        <v>0</v>
      </c>
      <c r="BF1342" s="99">
        <f>IF(N1342="snížená",J1342,0)</f>
        <v>0</v>
      </c>
      <c r="BG1342" s="99">
        <f>IF(N1342="zákl. přenesená",J1342,0)</f>
        <v>0</v>
      </c>
      <c r="BH1342" s="99">
        <f>IF(N1342="sníž. přenesená",J1342,0)</f>
        <v>0</v>
      </c>
      <c r="BI1342" s="99">
        <f>IF(N1342="nulová",J1342,0)</f>
        <v>0</v>
      </c>
      <c r="BJ1342" s="16" t="s">
        <v>33</v>
      </c>
      <c r="BK1342" s="99">
        <f>ROUND(I1342*H1342,2)</f>
        <v>0</v>
      </c>
      <c r="BL1342" s="16" t="s">
        <v>529</v>
      </c>
      <c r="BM1342" s="16" t="s">
        <v>2170</v>
      </c>
    </row>
    <row r="1343" spans="2:65" s="1" customFormat="1" ht="16.5" customHeight="1">
      <c r="B1343" s="34"/>
      <c r="C1343" s="192" t="s">
        <v>2171</v>
      </c>
      <c r="D1343" s="192" t="s">
        <v>175</v>
      </c>
      <c r="E1343" s="193" t="s">
        <v>1486</v>
      </c>
      <c r="F1343" s="194" t="s">
        <v>2075</v>
      </c>
      <c r="G1343" s="195" t="s">
        <v>1913</v>
      </c>
      <c r="H1343" s="196">
        <v>1</v>
      </c>
      <c r="I1343" s="197"/>
      <c r="J1343" s="198">
        <f>ROUND(I1343*H1343,2)</f>
        <v>0</v>
      </c>
      <c r="K1343" s="194" t="s">
        <v>1</v>
      </c>
      <c r="L1343" s="36"/>
      <c r="M1343" s="199" t="s">
        <v>1</v>
      </c>
      <c r="N1343" s="200" t="s">
        <v>44</v>
      </c>
      <c r="O1343" s="60"/>
      <c r="P1343" s="201">
        <f>O1343*H1343</f>
        <v>0</v>
      </c>
      <c r="Q1343" s="201">
        <v>0</v>
      </c>
      <c r="R1343" s="201">
        <f>Q1343*H1343</f>
        <v>0</v>
      </c>
      <c r="S1343" s="201">
        <v>0</v>
      </c>
      <c r="T1343" s="202">
        <f>S1343*H1343</f>
        <v>0</v>
      </c>
      <c r="AR1343" s="16" t="s">
        <v>529</v>
      </c>
      <c r="AT1343" s="16" t="s">
        <v>175</v>
      </c>
      <c r="AU1343" s="16" t="s">
        <v>193</v>
      </c>
      <c r="AY1343" s="16" t="s">
        <v>173</v>
      </c>
      <c r="BE1343" s="99">
        <f>IF(N1343="základní",J1343,0)</f>
        <v>0</v>
      </c>
      <c r="BF1343" s="99">
        <f>IF(N1343="snížená",J1343,0)</f>
        <v>0</v>
      </c>
      <c r="BG1343" s="99">
        <f>IF(N1343="zákl. přenesená",J1343,0)</f>
        <v>0</v>
      </c>
      <c r="BH1343" s="99">
        <f>IF(N1343="sníž. přenesená",J1343,0)</f>
        <v>0</v>
      </c>
      <c r="BI1343" s="99">
        <f>IF(N1343="nulová",J1343,0)</f>
        <v>0</v>
      </c>
      <c r="BJ1343" s="16" t="s">
        <v>33</v>
      </c>
      <c r="BK1343" s="99">
        <f>ROUND(I1343*H1343,2)</f>
        <v>0</v>
      </c>
      <c r="BL1343" s="16" t="s">
        <v>529</v>
      </c>
      <c r="BM1343" s="16" t="s">
        <v>2172</v>
      </c>
    </row>
    <row r="1344" spans="2:63" s="10" customFormat="1" ht="25.9" customHeight="1">
      <c r="B1344" s="176"/>
      <c r="C1344" s="177"/>
      <c r="D1344" s="178" t="s">
        <v>72</v>
      </c>
      <c r="E1344" s="179" t="s">
        <v>151</v>
      </c>
      <c r="F1344" s="179" t="s">
        <v>2173</v>
      </c>
      <c r="G1344" s="177"/>
      <c r="H1344" s="177"/>
      <c r="I1344" s="180"/>
      <c r="J1344" s="181">
        <f>BK1344</f>
        <v>0</v>
      </c>
      <c r="K1344" s="177"/>
      <c r="L1344" s="182"/>
      <c r="M1344" s="183"/>
      <c r="N1344" s="184"/>
      <c r="O1344" s="184"/>
      <c r="P1344" s="185">
        <f>P1345+P1347</f>
        <v>0</v>
      </c>
      <c r="Q1344" s="184"/>
      <c r="R1344" s="185">
        <f>R1345+R1347</f>
        <v>0</v>
      </c>
      <c r="S1344" s="184"/>
      <c r="T1344" s="186">
        <f>T1345+T1347</f>
        <v>0</v>
      </c>
      <c r="AR1344" s="187" t="s">
        <v>203</v>
      </c>
      <c r="AT1344" s="188" t="s">
        <v>72</v>
      </c>
      <c r="AU1344" s="188" t="s">
        <v>73</v>
      </c>
      <c r="AY1344" s="187" t="s">
        <v>173</v>
      </c>
      <c r="BK1344" s="189">
        <f>BK1345+BK1347</f>
        <v>0</v>
      </c>
    </row>
    <row r="1345" spans="2:63" s="10" customFormat="1" ht="22.9" customHeight="1">
      <c r="B1345" s="176"/>
      <c r="C1345" s="177"/>
      <c r="D1345" s="178" t="s">
        <v>72</v>
      </c>
      <c r="E1345" s="190" t="s">
        <v>2174</v>
      </c>
      <c r="F1345" s="190" t="s">
        <v>150</v>
      </c>
      <c r="G1345" s="177"/>
      <c r="H1345" s="177"/>
      <c r="I1345" s="180"/>
      <c r="J1345" s="191">
        <f>BK1345</f>
        <v>0</v>
      </c>
      <c r="K1345" s="177"/>
      <c r="L1345" s="182"/>
      <c r="M1345" s="183"/>
      <c r="N1345" s="184"/>
      <c r="O1345" s="184"/>
      <c r="P1345" s="185">
        <f>P1346</f>
        <v>0</v>
      </c>
      <c r="Q1345" s="184"/>
      <c r="R1345" s="185">
        <f>R1346</f>
        <v>0</v>
      </c>
      <c r="S1345" s="184"/>
      <c r="T1345" s="186">
        <f>T1346</f>
        <v>0</v>
      </c>
      <c r="AR1345" s="187" t="s">
        <v>203</v>
      </c>
      <c r="AT1345" s="188" t="s">
        <v>72</v>
      </c>
      <c r="AU1345" s="188" t="s">
        <v>33</v>
      </c>
      <c r="AY1345" s="187" t="s">
        <v>173</v>
      </c>
      <c r="BK1345" s="189">
        <f>BK1346</f>
        <v>0</v>
      </c>
    </row>
    <row r="1346" spans="2:65" s="1" customFormat="1" ht="16.5" customHeight="1">
      <c r="B1346" s="34"/>
      <c r="C1346" s="192" t="s">
        <v>2175</v>
      </c>
      <c r="D1346" s="192" t="s">
        <v>175</v>
      </c>
      <c r="E1346" s="193" t="s">
        <v>2176</v>
      </c>
      <c r="F1346" s="194" t="s">
        <v>150</v>
      </c>
      <c r="G1346" s="195" t="s">
        <v>2177</v>
      </c>
      <c r="H1346" s="196">
        <v>1</v>
      </c>
      <c r="I1346" s="197"/>
      <c r="J1346" s="198">
        <f>ROUND(I1346*H1346,2)</f>
        <v>0</v>
      </c>
      <c r="K1346" s="194" t="s">
        <v>218</v>
      </c>
      <c r="L1346" s="36"/>
      <c r="M1346" s="199" t="s">
        <v>1</v>
      </c>
      <c r="N1346" s="200" t="s">
        <v>44</v>
      </c>
      <c r="O1346" s="60"/>
      <c r="P1346" s="201">
        <f>O1346*H1346</f>
        <v>0</v>
      </c>
      <c r="Q1346" s="201">
        <v>0</v>
      </c>
      <c r="R1346" s="201">
        <f>Q1346*H1346</f>
        <v>0</v>
      </c>
      <c r="S1346" s="201">
        <v>0</v>
      </c>
      <c r="T1346" s="202">
        <f>S1346*H1346</f>
        <v>0</v>
      </c>
      <c r="AR1346" s="16" t="s">
        <v>2178</v>
      </c>
      <c r="AT1346" s="16" t="s">
        <v>175</v>
      </c>
      <c r="AU1346" s="16" t="s">
        <v>82</v>
      </c>
      <c r="AY1346" s="16" t="s">
        <v>173</v>
      </c>
      <c r="BE1346" s="99">
        <f>IF(N1346="základní",J1346,0)</f>
        <v>0</v>
      </c>
      <c r="BF1346" s="99">
        <f>IF(N1346="snížená",J1346,0)</f>
        <v>0</v>
      </c>
      <c r="BG1346" s="99">
        <f>IF(N1346="zákl. přenesená",J1346,0)</f>
        <v>0</v>
      </c>
      <c r="BH1346" s="99">
        <f>IF(N1346="sníž. přenesená",J1346,0)</f>
        <v>0</v>
      </c>
      <c r="BI1346" s="99">
        <f>IF(N1346="nulová",J1346,0)</f>
        <v>0</v>
      </c>
      <c r="BJ1346" s="16" t="s">
        <v>33</v>
      </c>
      <c r="BK1346" s="99">
        <f>ROUND(I1346*H1346,2)</f>
        <v>0</v>
      </c>
      <c r="BL1346" s="16" t="s">
        <v>2178</v>
      </c>
      <c r="BM1346" s="16" t="s">
        <v>2179</v>
      </c>
    </row>
    <row r="1347" spans="2:63" s="10" customFormat="1" ht="22.9" customHeight="1">
      <c r="B1347" s="176"/>
      <c r="C1347" s="177"/>
      <c r="D1347" s="178" t="s">
        <v>72</v>
      </c>
      <c r="E1347" s="190" t="s">
        <v>2180</v>
      </c>
      <c r="F1347" s="190" t="s">
        <v>154</v>
      </c>
      <c r="G1347" s="177"/>
      <c r="H1347" s="177"/>
      <c r="I1347" s="180"/>
      <c r="J1347" s="191">
        <f>BK1347</f>
        <v>0</v>
      </c>
      <c r="K1347" s="177"/>
      <c r="L1347" s="182"/>
      <c r="M1347" s="183"/>
      <c r="N1347" s="184"/>
      <c r="O1347" s="184"/>
      <c r="P1347" s="185">
        <f>P1348</f>
        <v>0</v>
      </c>
      <c r="Q1347" s="184"/>
      <c r="R1347" s="185">
        <f>R1348</f>
        <v>0</v>
      </c>
      <c r="S1347" s="184"/>
      <c r="T1347" s="186">
        <f>T1348</f>
        <v>0</v>
      </c>
      <c r="AR1347" s="187" t="s">
        <v>203</v>
      </c>
      <c r="AT1347" s="188" t="s">
        <v>72</v>
      </c>
      <c r="AU1347" s="188" t="s">
        <v>33</v>
      </c>
      <c r="AY1347" s="187" t="s">
        <v>173</v>
      </c>
      <c r="BK1347" s="189">
        <f>BK1348</f>
        <v>0</v>
      </c>
    </row>
    <row r="1348" spans="2:65" s="1" customFormat="1" ht="16.5" customHeight="1">
      <c r="B1348" s="34"/>
      <c r="C1348" s="192" t="s">
        <v>2181</v>
      </c>
      <c r="D1348" s="192" t="s">
        <v>175</v>
      </c>
      <c r="E1348" s="193" t="s">
        <v>2182</v>
      </c>
      <c r="F1348" s="194" t="s">
        <v>154</v>
      </c>
      <c r="G1348" s="195" t="s">
        <v>1368</v>
      </c>
      <c r="H1348" s="196">
        <v>1</v>
      </c>
      <c r="I1348" s="197"/>
      <c r="J1348" s="198">
        <f>ROUND(I1348*H1348,2)</f>
        <v>0</v>
      </c>
      <c r="K1348" s="194" t="s">
        <v>218</v>
      </c>
      <c r="L1348" s="36"/>
      <c r="M1348" s="258" t="s">
        <v>1</v>
      </c>
      <c r="N1348" s="259" t="s">
        <v>44</v>
      </c>
      <c r="O1348" s="260"/>
      <c r="P1348" s="261">
        <f>O1348*H1348</f>
        <v>0</v>
      </c>
      <c r="Q1348" s="261">
        <v>0</v>
      </c>
      <c r="R1348" s="261">
        <f>Q1348*H1348</f>
        <v>0</v>
      </c>
      <c r="S1348" s="261">
        <v>0</v>
      </c>
      <c r="T1348" s="262">
        <f>S1348*H1348</f>
        <v>0</v>
      </c>
      <c r="AR1348" s="16" t="s">
        <v>2178</v>
      </c>
      <c r="AT1348" s="16" t="s">
        <v>175</v>
      </c>
      <c r="AU1348" s="16" t="s">
        <v>82</v>
      </c>
      <c r="AY1348" s="16" t="s">
        <v>173</v>
      </c>
      <c r="BE1348" s="99">
        <f>IF(N1348="základní",J1348,0)</f>
        <v>0</v>
      </c>
      <c r="BF1348" s="99">
        <f>IF(N1348="snížená",J1348,0)</f>
        <v>0</v>
      </c>
      <c r="BG1348" s="99">
        <f>IF(N1348="zákl. přenesená",J1348,0)</f>
        <v>0</v>
      </c>
      <c r="BH1348" s="99">
        <f>IF(N1348="sníž. přenesená",J1348,0)</f>
        <v>0</v>
      </c>
      <c r="BI1348" s="99">
        <f>IF(N1348="nulová",J1348,0)</f>
        <v>0</v>
      </c>
      <c r="BJ1348" s="16" t="s">
        <v>33</v>
      </c>
      <c r="BK1348" s="99">
        <f>ROUND(I1348*H1348,2)</f>
        <v>0</v>
      </c>
      <c r="BL1348" s="16" t="s">
        <v>2178</v>
      </c>
      <c r="BM1348" s="16" t="s">
        <v>2183</v>
      </c>
    </row>
    <row r="1349" spans="2:12" s="1" customFormat="1" ht="6.95" customHeight="1">
      <c r="B1349" s="46"/>
      <c r="C1349" s="47"/>
      <c r="D1349" s="47"/>
      <c r="E1349" s="47"/>
      <c r="F1349" s="47"/>
      <c r="G1349" s="47"/>
      <c r="H1349" s="47"/>
      <c r="I1349" s="137"/>
      <c r="J1349" s="47"/>
      <c r="K1349" s="47"/>
      <c r="L1349" s="36"/>
    </row>
  </sheetData>
  <sheetProtection algorithmName="SHA-512" hashValue="0Vn06aYEamJ7KODo1YT1sYYYwWhvkHpvr78yJW09mHzacv6LjBDhcz8S1dDJ+Io3h2t0HEKqEOZGOlNPtR75UA==" saltValue="L6LtCjvzDifVVSvOxDg2PNkR50paiNJT+DyEVGNHYOBOCSAf8LB1nwe7n4ImyqSXwvD+es+uIXLUk6cgV5vQrA==" spinCount="100000" sheet="1" objects="1" scenarios="1" formatColumns="0" formatRows="0" autoFilter="0"/>
  <autoFilter ref="C139:K1348"/>
  <mergeCells count="14">
    <mergeCell ref="D118:F118"/>
    <mergeCell ref="E130:H130"/>
    <mergeCell ref="E132:H132"/>
    <mergeCell ref="L2:V2"/>
    <mergeCell ref="E52:H52"/>
    <mergeCell ref="D114:F114"/>
    <mergeCell ref="D115:F115"/>
    <mergeCell ref="D116:F116"/>
    <mergeCell ref="D117:F117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Veselská Štěpánka</cp:lastModifiedBy>
  <dcterms:created xsi:type="dcterms:W3CDTF">2019-01-31T07:48:06Z</dcterms:created>
  <dcterms:modified xsi:type="dcterms:W3CDTF">2019-02-08T12:55:58Z</dcterms:modified>
  <cp:category/>
  <cp:version/>
  <cp:contentType/>
  <cp:contentStatus/>
</cp:coreProperties>
</file>