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CTYLBC\2019\Zakázky\OD2018040 Slovan - lávka\"/>
    </mc:Choice>
  </mc:AlternateContent>
  <xr:revisionPtr revIDLastSave="0" documentId="8_{ED6B6693-6279-4F91-8D3A-222B0BE11B7A}" xr6:coauthVersionLast="41" xr6:coauthVersionMax="41" xr10:uidLastSave="{00000000-0000-0000-0000-000000000000}"/>
  <bookViews>
    <workbookView xWindow="-120" yWindow="-120" windowWidth="25440" windowHeight="1539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1 1.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'SO1 1.01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'SO1 1.01 Pol'!$A$1:$X$219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H40" i="1" s="1"/>
  <c r="I40" i="1" s="1"/>
  <c r="F40" i="1"/>
  <c r="G39" i="1"/>
  <c r="F39" i="1"/>
  <c r="G218" i="12"/>
  <c r="BA216" i="12"/>
  <c r="BA214" i="12"/>
  <c r="BA204" i="12"/>
  <c r="BA103" i="12"/>
  <c r="BA99" i="12"/>
  <c r="BA71" i="12"/>
  <c r="BA66" i="12"/>
  <c r="BA59" i="12"/>
  <c r="BA41" i="12"/>
  <c r="BA36" i="12"/>
  <c r="BA16" i="12"/>
  <c r="G9" i="12"/>
  <c r="I9" i="12"/>
  <c r="I8" i="12" s="1"/>
  <c r="K9" i="12"/>
  <c r="M9" i="12"/>
  <c r="O9" i="12"/>
  <c r="Q9" i="12"/>
  <c r="Q8" i="12" s="1"/>
  <c r="V9" i="12"/>
  <c r="G15" i="12"/>
  <c r="M15" i="12" s="1"/>
  <c r="I15" i="12"/>
  <c r="K15" i="12"/>
  <c r="K8" i="12" s="1"/>
  <c r="O15" i="12"/>
  <c r="O8" i="12" s="1"/>
  <c r="Q15" i="12"/>
  <c r="V15" i="12"/>
  <c r="V8" i="12" s="1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Q20" i="12"/>
  <c r="V20" i="12"/>
  <c r="G24" i="12"/>
  <c r="I24" i="12"/>
  <c r="K24" i="12"/>
  <c r="M24" i="12"/>
  <c r="O24" i="12"/>
  <c r="Q24" i="12"/>
  <c r="V24" i="12"/>
  <c r="G30" i="12"/>
  <c r="I30" i="12"/>
  <c r="I29" i="12" s="1"/>
  <c r="K30" i="12"/>
  <c r="M30" i="12"/>
  <c r="O30" i="12"/>
  <c r="Q30" i="12"/>
  <c r="Q29" i="12" s="1"/>
  <c r="V30" i="12"/>
  <c r="G35" i="12"/>
  <c r="M35" i="12" s="1"/>
  <c r="I35" i="12"/>
  <c r="K35" i="12"/>
  <c r="K29" i="12" s="1"/>
  <c r="O35" i="12"/>
  <c r="O29" i="12" s="1"/>
  <c r="Q35" i="12"/>
  <c r="V35" i="12"/>
  <c r="V29" i="12" s="1"/>
  <c r="G40" i="12"/>
  <c r="I40" i="12"/>
  <c r="K40" i="12"/>
  <c r="M40" i="12"/>
  <c r="O40" i="12"/>
  <c r="Q40" i="12"/>
  <c r="V40" i="12"/>
  <c r="G43" i="12"/>
  <c r="M43" i="12" s="1"/>
  <c r="I43" i="12"/>
  <c r="K43" i="12"/>
  <c r="O43" i="12"/>
  <c r="Q43" i="12"/>
  <c r="V43" i="12"/>
  <c r="G45" i="12"/>
  <c r="I45" i="12"/>
  <c r="K45" i="12"/>
  <c r="M45" i="12"/>
  <c r="O45" i="12"/>
  <c r="Q45" i="12"/>
  <c r="V45" i="12"/>
  <c r="G47" i="12"/>
  <c r="M47" i="12" s="1"/>
  <c r="I47" i="12"/>
  <c r="K47" i="12"/>
  <c r="O47" i="12"/>
  <c r="Q47" i="12"/>
  <c r="V47" i="12"/>
  <c r="G52" i="12"/>
  <c r="G51" i="12" s="1"/>
  <c r="I52" i="12"/>
  <c r="K52" i="12"/>
  <c r="K51" i="12" s="1"/>
  <c r="O52" i="12"/>
  <c r="O51" i="12" s="1"/>
  <c r="Q52" i="12"/>
  <c r="V52" i="12"/>
  <c r="V51" i="12" s="1"/>
  <c r="G58" i="12"/>
  <c r="I58" i="12"/>
  <c r="I51" i="12" s="1"/>
  <c r="K58" i="12"/>
  <c r="M58" i="12"/>
  <c r="O58" i="12"/>
  <c r="Q58" i="12"/>
  <c r="Q51" i="12" s="1"/>
  <c r="V58" i="12"/>
  <c r="G65" i="12"/>
  <c r="M65" i="12" s="1"/>
  <c r="I65" i="12"/>
  <c r="K65" i="12"/>
  <c r="O65" i="12"/>
  <c r="Q65" i="12"/>
  <c r="V65" i="12"/>
  <c r="G70" i="12"/>
  <c r="I70" i="12"/>
  <c r="K70" i="12"/>
  <c r="M70" i="12"/>
  <c r="O70" i="12"/>
  <c r="Q70" i="12"/>
  <c r="V70" i="12"/>
  <c r="G75" i="12"/>
  <c r="M75" i="12" s="1"/>
  <c r="I75" i="12"/>
  <c r="K75" i="12"/>
  <c r="O75" i="12"/>
  <c r="Q75" i="12"/>
  <c r="V75" i="12"/>
  <c r="G81" i="12"/>
  <c r="G80" i="12" s="1"/>
  <c r="I81" i="12"/>
  <c r="K81" i="12"/>
  <c r="K80" i="12" s="1"/>
  <c r="O81" i="12"/>
  <c r="O80" i="12" s="1"/>
  <c r="Q81" i="12"/>
  <c r="V81" i="12"/>
  <c r="V80" i="12" s="1"/>
  <c r="G85" i="12"/>
  <c r="I85" i="12"/>
  <c r="I80" i="12" s="1"/>
  <c r="K85" i="12"/>
  <c r="M85" i="12"/>
  <c r="O85" i="12"/>
  <c r="Q85" i="12"/>
  <c r="Q80" i="12" s="1"/>
  <c r="V85" i="12"/>
  <c r="G92" i="12"/>
  <c r="M92" i="12" s="1"/>
  <c r="I92" i="12"/>
  <c r="K92" i="12"/>
  <c r="O92" i="12"/>
  <c r="Q92" i="12"/>
  <c r="V92" i="12"/>
  <c r="G95" i="12"/>
  <c r="I95" i="12"/>
  <c r="K95" i="12"/>
  <c r="M95" i="12"/>
  <c r="O95" i="12"/>
  <c r="Q95" i="12"/>
  <c r="V95" i="12"/>
  <c r="G98" i="12"/>
  <c r="M98" i="12" s="1"/>
  <c r="I98" i="12"/>
  <c r="K98" i="12"/>
  <c r="O98" i="12"/>
  <c r="Q98" i="12"/>
  <c r="V98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5" i="12"/>
  <c r="I105" i="12"/>
  <c r="K105" i="12"/>
  <c r="M105" i="12"/>
  <c r="O105" i="12"/>
  <c r="Q105" i="12"/>
  <c r="V105" i="12"/>
  <c r="G110" i="12"/>
  <c r="M110" i="12" s="1"/>
  <c r="I110" i="12"/>
  <c r="K110" i="12"/>
  <c r="O110" i="12"/>
  <c r="Q110" i="12"/>
  <c r="V110" i="12"/>
  <c r="I113" i="12"/>
  <c r="Q113" i="12"/>
  <c r="G114" i="12"/>
  <c r="G113" i="12" s="1"/>
  <c r="I114" i="12"/>
  <c r="K114" i="12"/>
  <c r="K113" i="12" s="1"/>
  <c r="O114" i="12"/>
  <c r="O113" i="12" s="1"/>
  <c r="Q114" i="12"/>
  <c r="V114" i="12"/>
  <c r="V113" i="12" s="1"/>
  <c r="G117" i="12"/>
  <c r="G116" i="12" s="1"/>
  <c r="I117" i="12"/>
  <c r="K117" i="12"/>
  <c r="K116" i="12" s="1"/>
  <c r="O117" i="12"/>
  <c r="O116" i="12" s="1"/>
  <c r="Q117" i="12"/>
  <c r="V117" i="12"/>
  <c r="V116" i="12" s="1"/>
  <c r="G118" i="12"/>
  <c r="I118" i="12"/>
  <c r="I116" i="12" s="1"/>
  <c r="K118" i="12"/>
  <c r="M118" i="12"/>
  <c r="O118" i="12"/>
  <c r="Q118" i="12"/>
  <c r="Q116" i="12" s="1"/>
  <c r="V118" i="12"/>
  <c r="G121" i="12"/>
  <c r="I121" i="12"/>
  <c r="I120" i="12" s="1"/>
  <c r="K121" i="12"/>
  <c r="M121" i="12"/>
  <c r="O121" i="12"/>
  <c r="Q121" i="12"/>
  <c r="Q120" i="12" s="1"/>
  <c r="V121" i="12"/>
  <c r="G140" i="12"/>
  <c r="M140" i="12" s="1"/>
  <c r="I140" i="12"/>
  <c r="K140" i="12"/>
  <c r="K120" i="12" s="1"/>
  <c r="O140" i="12"/>
  <c r="O120" i="12" s="1"/>
  <c r="Q140" i="12"/>
  <c r="V140" i="12"/>
  <c r="V120" i="12" s="1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Q142" i="12"/>
  <c r="V142" i="12"/>
  <c r="G144" i="12"/>
  <c r="I144" i="12"/>
  <c r="K144" i="12"/>
  <c r="M144" i="12"/>
  <c r="O144" i="12"/>
  <c r="Q144" i="12"/>
  <c r="V144" i="12"/>
  <c r="G146" i="12"/>
  <c r="M146" i="12" s="1"/>
  <c r="I146" i="12"/>
  <c r="K146" i="12"/>
  <c r="O146" i="12"/>
  <c r="Q146" i="12"/>
  <c r="V146" i="12"/>
  <c r="G148" i="12"/>
  <c r="I148" i="12"/>
  <c r="K148" i="12"/>
  <c r="M148" i="12"/>
  <c r="O148" i="12"/>
  <c r="Q148" i="12"/>
  <c r="V148" i="12"/>
  <c r="G150" i="12"/>
  <c r="M150" i="12" s="1"/>
  <c r="I150" i="12"/>
  <c r="K150" i="12"/>
  <c r="O150" i="12"/>
  <c r="Q150" i="12"/>
  <c r="V150" i="12"/>
  <c r="G152" i="12"/>
  <c r="I152" i="12"/>
  <c r="K152" i="12"/>
  <c r="M152" i="12"/>
  <c r="O152" i="12"/>
  <c r="Q152" i="12"/>
  <c r="V152" i="12"/>
  <c r="G154" i="12"/>
  <c r="M154" i="12" s="1"/>
  <c r="I154" i="12"/>
  <c r="K154" i="12"/>
  <c r="O154" i="12"/>
  <c r="Q154" i="12"/>
  <c r="V154" i="12"/>
  <c r="G158" i="12"/>
  <c r="I158" i="12"/>
  <c r="K158" i="12"/>
  <c r="M158" i="12"/>
  <c r="O158" i="12"/>
  <c r="Q158" i="12"/>
  <c r="V158" i="12"/>
  <c r="G160" i="12"/>
  <c r="M160" i="12" s="1"/>
  <c r="I160" i="12"/>
  <c r="K160" i="12"/>
  <c r="O160" i="12"/>
  <c r="Q160" i="12"/>
  <c r="V160" i="12"/>
  <c r="G163" i="12"/>
  <c r="I163" i="12"/>
  <c r="K163" i="12"/>
  <c r="M163" i="12"/>
  <c r="O163" i="12"/>
  <c r="Q163" i="12"/>
  <c r="V163" i="12"/>
  <c r="G166" i="12"/>
  <c r="M166" i="12" s="1"/>
  <c r="I166" i="12"/>
  <c r="K166" i="12"/>
  <c r="O166" i="12"/>
  <c r="Q166" i="12"/>
  <c r="V166" i="12"/>
  <c r="G168" i="12"/>
  <c r="I168" i="12"/>
  <c r="K168" i="12"/>
  <c r="M168" i="12"/>
  <c r="O168" i="12"/>
  <c r="Q168" i="12"/>
  <c r="V168" i="12"/>
  <c r="G170" i="12"/>
  <c r="M170" i="12" s="1"/>
  <c r="I170" i="12"/>
  <c r="K170" i="12"/>
  <c r="O170" i="12"/>
  <c r="Q170" i="12"/>
  <c r="V170" i="12"/>
  <c r="G173" i="12"/>
  <c r="G172" i="12" s="1"/>
  <c r="I173" i="12"/>
  <c r="K173" i="12"/>
  <c r="K172" i="12" s="1"/>
  <c r="O173" i="12"/>
  <c r="O172" i="12" s="1"/>
  <c r="Q173" i="12"/>
  <c r="V173" i="12"/>
  <c r="V172" i="12" s="1"/>
  <c r="G179" i="12"/>
  <c r="I179" i="12"/>
  <c r="I172" i="12" s="1"/>
  <c r="K179" i="12"/>
  <c r="M179" i="12"/>
  <c r="O179" i="12"/>
  <c r="Q179" i="12"/>
  <c r="Q172" i="12" s="1"/>
  <c r="V179" i="12"/>
  <c r="G182" i="12"/>
  <c r="I182" i="12"/>
  <c r="I181" i="12" s="1"/>
  <c r="K182" i="12"/>
  <c r="M182" i="12"/>
  <c r="O182" i="12"/>
  <c r="Q182" i="12"/>
  <c r="Q181" i="12" s="1"/>
  <c r="V182" i="12"/>
  <c r="G200" i="12"/>
  <c r="M200" i="12" s="1"/>
  <c r="I200" i="12"/>
  <c r="K200" i="12"/>
  <c r="K181" i="12" s="1"/>
  <c r="O200" i="12"/>
  <c r="O181" i="12" s="1"/>
  <c r="Q200" i="12"/>
  <c r="V200" i="12"/>
  <c r="V181" i="12" s="1"/>
  <c r="G203" i="12"/>
  <c r="G202" i="12" s="1"/>
  <c r="I203" i="12"/>
  <c r="K203" i="12"/>
  <c r="K202" i="12" s="1"/>
  <c r="O203" i="12"/>
  <c r="O202" i="12" s="1"/>
  <c r="Q203" i="12"/>
  <c r="V203" i="12"/>
  <c r="V202" i="12" s="1"/>
  <c r="G205" i="12"/>
  <c r="I205" i="12"/>
  <c r="I202" i="12" s="1"/>
  <c r="K205" i="12"/>
  <c r="M205" i="12"/>
  <c r="O205" i="12"/>
  <c r="Q205" i="12"/>
  <c r="Q202" i="12" s="1"/>
  <c r="V205" i="12"/>
  <c r="G206" i="12"/>
  <c r="M206" i="12" s="1"/>
  <c r="I206" i="12"/>
  <c r="K206" i="12"/>
  <c r="O206" i="12"/>
  <c r="Q206" i="12"/>
  <c r="V206" i="12"/>
  <c r="G208" i="12"/>
  <c r="I208" i="12"/>
  <c r="K208" i="12"/>
  <c r="M208" i="12"/>
  <c r="O208" i="12"/>
  <c r="Q208" i="12"/>
  <c r="V208" i="12"/>
  <c r="G211" i="12"/>
  <c r="I211" i="12"/>
  <c r="I210" i="12" s="1"/>
  <c r="K211" i="12"/>
  <c r="M211" i="12"/>
  <c r="O211" i="12"/>
  <c r="Q211" i="12"/>
  <c r="Q210" i="12" s="1"/>
  <c r="V211" i="12"/>
  <c r="G213" i="12"/>
  <c r="M213" i="12" s="1"/>
  <c r="I213" i="12"/>
  <c r="K213" i="12"/>
  <c r="K210" i="12" s="1"/>
  <c r="O213" i="12"/>
  <c r="O210" i="12" s="1"/>
  <c r="Q213" i="12"/>
  <c r="V213" i="12"/>
  <c r="V210" i="12" s="1"/>
  <c r="G215" i="12"/>
  <c r="I215" i="12"/>
  <c r="K215" i="12"/>
  <c r="M215" i="12"/>
  <c r="O215" i="12"/>
  <c r="Q215" i="12"/>
  <c r="V215" i="12"/>
  <c r="AE218" i="12"/>
  <c r="I20" i="1"/>
  <c r="I19" i="1"/>
  <c r="I18" i="1"/>
  <c r="I17" i="1"/>
  <c r="I16" i="1"/>
  <c r="F42" i="1"/>
  <c r="G42" i="1"/>
  <c r="G25" i="1" s="1"/>
  <c r="A25" i="1" s="1"/>
  <c r="A26" i="1" s="1"/>
  <c r="G26" i="1" s="1"/>
  <c r="H41" i="1"/>
  <c r="I41" i="1" s="1"/>
  <c r="H39" i="1"/>
  <c r="H42" i="1" s="1"/>
  <c r="I60" i="1" l="1"/>
  <c r="J49" i="1" s="1"/>
  <c r="J54" i="1"/>
  <c r="J53" i="1"/>
  <c r="J52" i="1"/>
  <c r="J51" i="1"/>
  <c r="J50" i="1"/>
  <c r="G28" i="1"/>
  <c r="G23" i="1"/>
  <c r="M210" i="12"/>
  <c r="M29" i="12"/>
  <c r="M120" i="12"/>
  <c r="M181" i="12"/>
  <c r="M8" i="12"/>
  <c r="G210" i="12"/>
  <c r="G181" i="12"/>
  <c r="G120" i="12"/>
  <c r="G29" i="12"/>
  <c r="G8" i="12"/>
  <c r="AF218" i="12"/>
  <c r="M203" i="12"/>
  <c r="M202" i="12" s="1"/>
  <c r="M173" i="12"/>
  <c r="M172" i="12" s="1"/>
  <c r="M117" i="12"/>
  <c r="M116" i="12" s="1"/>
  <c r="M114" i="12"/>
  <c r="M113" i="12" s="1"/>
  <c r="M81" i="12"/>
  <c r="M80" i="12" s="1"/>
  <c r="M52" i="12"/>
  <c r="M51" i="12" s="1"/>
  <c r="I39" i="1"/>
  <c r="I42" i="1" s="1"/>
  <c r="I21" i="1"/>
  <c r="J28" i="1"/>
  <c r="J26" i="1"/>
  <c r="G38" i="1"/>
  <c r="F38" i="1"/>
  <c r="H32" i="1"/>
  <c r="J23" i="1"/>
  <c r="J24" i="1"/>
  <c r="J25" i="1"/>
  <c r="J27" i="1"/>
  <c r="E24" i="1"/>
  <c r="E26" i="1"/>
  <c r="J55" i="1" l="1"/>
  <c r="J56" i="1"/>
  <c r="J57" i="1"/>
  <c r="J58" i="1"/>
  <c r="J59" i="1"/>
  <c r="A23" i="1"/>
  <c r="A24" i="1" s="1"/>
  <c r="G24" i="1" s="1"/>
  <c r="A27" i="1" s="1"/>
  <c r="A29" i="1" s="1"/>
  <c r="G29" i="1" s="1"/>
  <c r="G27" i="1" s="1"/>
  <c r="J40" i="1"/>
  <c r="J41" i="1"/>
  <c r="J39" i="1"/>
  <c r="J42" i="1" s="1"/>
  <c r="J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Rozpoctylbc</author>
  </authors>
  <commentList>
    <comment ref="S6" authorId="0" shapeId="0" xr:uid="{6CC62E89-BB19-47AC-8BD6-AE1B552455D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D447971-E263-426D-8332-50E63770685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<sst xmlns="http://schemas.openxmlformats.org/spreadsheetml/2006/main" count="915" uniqueCount="383">
  <si>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</si>
  <si>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</si>
  <si>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</si>
  <si>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</si>
  <si>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</si>
  <si>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</si>
  <si>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</si>
  <si>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</si>
  <si>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</si>
  <si>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</si>
  <si>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</si>
  <si>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</si>
  <si>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</si>
  <si>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</si>
  <si>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</si>
  <si>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</si>
  <si>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</si>
  <si>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</si>
  <si>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</si>
  <si>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</si>
  <si>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</si>
  <si>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</si>
  <si>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</si>
  <si>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</si>
  <si>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</si>
  <si>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</si>
  <si>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</si>
  <si>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</si>
  <si>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</si>
  <si>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</si>
  <si>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</si>
  <si>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</si>
  <si>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</si>
  <si>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</si>
  <si>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</si>
  <si>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</si>
  <si>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</si>
  <si>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</si>
  <si>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</si>
  <si>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</si>
  <si>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</si>
  <si>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</si>
  <si>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</si>
  <si>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1.01</t>
  </si>
  <si>
    <t>Soupis prací, dodávek a služeb</t>
  </si>
  <si>
    <t>SO1</t>
  </si>
  <si>
    <t>Stavební část</t>
  </si>
  <si>
    <t>Objekt:</t>
  </si>
  <si>
    <t>Rozpočet:</t>
  </si>
  <si>
    <t>OD2018/040</t>
  </si>
  <si>
    <t>Slovan - lávka</t>
  </si>
  <si>
    <t>FC SLOVAN LIBEREC a.s.</t>
  </si>
  <si>
    <t>Na Hradbách 1300/17</t>
  </si>
  <si>
    <t>Liberec-Liberec I-Staré Město</t>
  </si>
  <si>
    <t>46001</t>
  </si>
  <si>
    <t>61326461</t>
  </si>
  <si>
    <t>CZ61326461</t>
  </si>
  <si>
    <t>Ing. Radovan Novotný</t>
  </si>
  <si>
    <t>Vesecká 97/12</t>
  </si>
  <si>
    <t>Liberec-Liberec VI-Rochlice</t>
  </si>
  <si>
    <t>46006</t>
  </si>
  <si>
    <t>49080300</t>
  </si>
  <si>
    <t>CZ6804292275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</si>
  <si>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</si>
  <si>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</si>
  <si>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</si>
  <si>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</si>
  <si>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</si>
  <si>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</si>
  <si>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</si>
  <si>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</si>
  <si>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</si>
  <si>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</si>
  <si>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</si>
  <si>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95</t>
  </si>
  <si>
    <t>Dokončovací konstrukce na pozemních stavbách</t>
  </si>
  <si>
    <t>99</t>
  </si>
  <si>
    <t>Staveništní přesun hmot</t>
  </si>
  <si>
    <t>764</t>
  </si>
  <si>
    <t>Konstrukce klempířské</t>
  </si>
  <si>
    <t>767</t>
  </si>
  <si>
    <t>Konstrukce zámečnické</t>
  </si>
  <si>
    <t>777</t>
  </si>
  <si>
    <t>Podlahy ze syntetických hmot</t>
  </si>
  <si>
    <t>783</t>
  </si>
  <si>
    <t>Nátěry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</si>
  <si>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</si>
  <si>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</si>
  <si>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</si>
  <si>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</si>
  <si>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</si>
  <si>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</si>
  <si>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</si>
  <si>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</si>
  <si>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</si>
  <si>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</si>
  <si>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</si>
  <si>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</si>
  <si>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</si>
  <si>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</si>
  <si>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</si>
  <si>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</si>
  <si>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</si>
  <si>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</si>
  <si>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</si>
  <si>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</si>
  <si>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</si>
  <si>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</si>
  <si>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</si>
  <si>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</si>
  <si>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</si>
  <si>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</si>
  <si>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</si>
  <si>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</si>
  <si>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</si>
  <si>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</si>
  <si>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139601103R00</t>
  </si>
  <si>
    <t>Ruční výkop jam, rýh a šachet v hornině 4</t>
  </si>
  <si>
    <t>m3</t>
  </si>
  <si>
    <t>800-1</t>
  </si>
  <si>
    <t>RTS 19/ I</t>
  </si>
  <si>
    <t>Práce</t>
  </si>
  <si>
    <t>POL1_</t>
  </si>
  <si>
    <t>s přehozením na vzdálenost do 5 m nebo s naložením na ruční dopravní prostředek</t>
  </si>
  <si>
    <t>SPI</t>
  </si>
  <si>
    <t xml:space="preserve">N02 řez A-A´ : </t>
  </si>
  <si>
    <t>VV</t>
  </si>
  <si>
    <t>výkop pro základový pas (kubaturu a třídu zeminy nutno upřesnit dle skutečnosti) : (0,40+2,82+0,40)*(0,40+0,60+0,40)*1,20</t>
  </si>
  <si>
    <t>pro osazení palisád, cca 0,279m3/m : 0,279*(3,00+3,00)</t>
  </si>
  <si>
    <t>úprava pláně v místě stupňů z dlažby : 0,25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</si>
  <si>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</si>
  <si>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</si>
  <si>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</si>
  <si>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Položka pořadí 1 : 8,00560</t>
  </si>
  <si>
    <t>171201201R00</t>
  </si>
  <si>
    <t>Uložení sypaniny na dočasnou skládku tak, že na 1 m2 plochy připadá přes 2 m3 výkopku nebo ornice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</si>
  <si>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</si>
  <si>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</si>
  <si>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</si>
  <si>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dosypání svahu po provedení základu, plocha profilu 1,683m2, d=3,00m : 1,683*3,00</t>
  </si>
  <si>
    <t>181006112R00</t>
  </si>
  <si>
    <t>Rozprostření zemin schopných zúrodnění sklon svahu do 1:5, tloušťka přes 100 do 150 mm</t>
  </si>
  <si>
    <t>m2</t>
  </si>
  <si>
    <t>823-2</t>
  </si>
  <si>
    <t>v rovině a ve sklonu do 1:5</t>
  </si>
  <si>
    <t>ve sklonu přes 1:5</t>
  </si>
  <si>
    <t>výkopek : 8,0056/0,15</t>
  </si>
  <si>
    <t>zásyp : -5,049/0,15</t>
  </si>
  <si>
    <t>273313511R00</t>
  </si>
  <si>
    <t>Beton základových desek prostý třídy C 12/15</t>
  </si>
  <si>
    <t>801-1</t>
  </si>
  <si>
    <t>dodávka a uložení betonu do připravené konstrukce,</t>
  </si>
  <si>
    <t xml:space="preserve">D 1.2.8 Výztuž základu : </t>
  </si>
  <si>
    <t>podkladní beton : (0,40+2,82+0,40)*(0,40+0,60+0,40)*0,10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</si>
  <si>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</si>
  <si>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</si>
  <si>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</si>
  <si>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základ : 2*(2,82+0,60)*1,20</t>
  </si>
  <si>
    <t>274351216R00</t>
  </si>
  <si>
    <t>Bednění stěn základových pasů odstranění</t>
  </si>
  <si>
    <t>Položka pořadí 7 : 8,20800</t>
  </si>
  <si>
    <t>274361821R00</t>
  </si>
  <si>
    <t>Výztuž základových pasů z betonářské oceli 10 505 (R)</t>
  </si>
  <si>
    <t>t</t>
  </si>
  <si>
    <t>Souhrnná tabulka oceli - D.1.2.8 : 148,00/1000</t>
  </si>
  <si>
    <t>380932225R00</t>
  </si>
  <si>
    <t>Dodatečné vlepování betonářské výztuže vlepení betonářské výztuže, D 12 mm, beton, malta, dovolené namáhání v tahu 12 kN</t>
  </si>
  <si>
    <t>m</t>
  </si>
  <si>
    <t>801-4</t>
  </si>
  <si>
    <t>Propojení nové základu se stávající konstrukcí - předpoklad : 3,00</t>
  </si>
  <si>
    <t>274321611X00</t>
  </si>
  <si>
    <t>Železobeton základových pasů C 30/37, XC4</t>
  </si>
  <si>
    <t>Vlastní</t>
  </si>
  <si>
    <t>Indiv</t>
  </si>
  <si>
    <t>základ : 2,82*0,60*1,20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</si>
  <si>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</si>
  <si>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</si>
  <si>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 xml:space="preserve">Situace - nový stav : </t>
  </si>
  <si>
    <t xml:space="preserve">D 1.2.3 Půdorys, řez A-A´, foto : </t>
  </si>
  <si>
    <t>skladba B : 9,00*2,52*0,16</t>
  </si>
  <si>
    <t>odpočet vln (cca 20% kubatury) : -3,6288/100*20</t>
  </si>
  <si>
    <t>411354262R00</t>
  </si>
  <si>
    <t>Bednění stropů zabudované (ztracené) z ocelových trapézových plechů pozinkovaných, vlna 80 mm, tloušťky 1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</si>
  <si>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</si>
  <si>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TR 85/280</t>
  </si>
  <si>
    <t>POP</t>
  </si>
  <si>
    <t>skladba B, min. 70mm nad vlnu : 9,00*2,52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</si>
  <si>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</si>
  <si>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</si>
  <si>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</si>
  <si>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Položka obsahuje i distanční prvky</t>
  </si>
  <si>
    <t xml:space="preserve">skladba B : </t>
  </si>
  <si>
    <t>Souhrnná tabulka oceli - D.1.2.7 : 176,00/1000</t>
  </si>
  <si>
    <t>411361821R00</t>
  </si>
  <si>
    <t>Výztuž stropů z betonářské oceli 10 505(R)</t>
  </si>
  <si>
    <t>Souhrnná tabulka oceli - D.1.2.7 : 161,00/1000</t>
  </si>
  <si>
    <t>631319155R00</t>
  </si>
  <si>
    <t>Příplatek za přehlazení povrchu tloušťka mazaniny od 120 mm do 240 mm</t>
  </si>
  <si>
    <t>betonové mazaniny min. B 10 ocelovým hladítkem</t>
  </si>
  <si>
    <t xml:space="preserve">příprava podkladu pod finální povrchovou úpravu (stěrka) : </t>
  </si>
  <si>
    <t>Položka pořadí 12 : 2,90304</t>
  </si>
  <si>
    <t>338920022R00</t>
  </si>
  <si>
    <t>Osazení betonových palisád šířka do 20 cm, délka do 90 cm</t>
  </si>
  <si>
    <t>823-1</t>
  </si>
  <si>
    <t>palisády - vytvoření stupňů : 2,50+2,20+0,45</t>
  </si>
  <si>
    <t>564231111R00</t>
  </si>
  <si>
    <t>Podklad nebo podsyp ze štěrkopísku tloušťka po zhutnění 100 mm</t>
  </si>
  <si>
    <t>822-1</t>
  </si>
  <si>
    <t>s rozprostřením, vlhčením a zhutněním</t>
  </si>
  <si>
    <t xml:space="preserve">pod dlažbu (stupně z palisád) : </t>
  </si>
  <si>
    <t>pl.1 : 1,316</t>
  </si>
  <si>
    <t>pl.2 : 0,746</t>
  </si>
  <si>
    <t>564861111R00</t>
  </si>
  <si>
    <t>Podklad ze štěrkodrti s rozprostřením a zhutněním frakce 0-63 mm, tloušťka po zhutnění 200 mm</t>
  </si>
  <si>
    <t>frakce 16-32</t>
  </si>
  <si>
    <t>Položka pořadí 18 : 2,06200</t>
  </si>
  <si>
    <t>596291111R00</t>
  </si>
  <si>
    <t>Řezání zámkové dlažby tloušťky 60 mm</t>
  </si>
  <si>
    <t>N02 řez A-A´ : 2,50+2,20+0,45+0,90+0,30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</si>
  <si>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</si>
  <si>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</si>
  <si>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</si>
  <si>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767900040RAX</t>
  </si>
  <si>
    <t>Demontáž a úprava stávajícího oplocení v místě vstupu na lávku</t>
  </si>
  <si>
    <t>soub</t>
  </si>
  <si>
    <t>Agregovaná položka</t>
  </si>
  <si>
    <t>POL2_</t>
  </si>
  <si>
    <t>900      RT1</t>
  </si>
  <si>
    <t>HZS, Práce v tarifní třídě 4</t>
  </si>
  <si>
    <t>h</t>
  </si>
  <si>
    <t>Prav.M</t>
  </si>
  <si>
    <t>HZS</t>
  </si>
  <si>
    <t>POL10_</t>
  </si>
  <si>
    <t>Položka bude čerpána dle potřeby, před fakturací bude odsouhlaseno od TDI, provedena fotodokumentace a zápis do SD</t>
  </si>
  <si>
    <t>Přípravné práce, drobné demontáže a zpětné montáže dle potřeby, stavební přípomoce : 20,00</t>
  </si>
  <si>
    <t>59228410RX</t>
  </si>
  <si>
    <t>Palisáda přírodní</t>
  </si>
  <si>
    <t>kus</t>
  </si>
  <si>
    <t>RTS 18/ I</t>
  </si>
  <si>
    <t>Specifikace</t>
  </si>
  <si>
    <t>POL3_</t>
  </si>
  <si>
    <t>palisády - vytvoření stupňů : 5,15/0,13</t>
  </si>
  <si>
    <t>zaokrouhlení na celé kusy : 0,38462</t>
  </si>
  <si>
    <t>592453320R</t>
  </si>
  <si>
    <t>dlažba betonová dvouvrstvá; čtverec; povrch hladký; šedá; l = 300 mm; š = 300 mm; tl. 40,0 mm</t>
  </si>
  <si>
    <t>SPCM</t>
  </si>
  <si>
    <t xml:space="preserve">materiál +10% k čisté výměře : </t>
  </si>
  <si>
    <t>Položka pořadí 21 : 2,06200*1,1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</si>
  <si>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</si>
  <si>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</si>
  <si>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</si>
  <si>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</si>
  <si>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</si>
  <si>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764908105XT2</t>
  </si>
  <si>
    <t>Žlab podokapní čtvercový, FeZn, kotvený na profily, kompletní provedení vč. háků, detailů a napojení na stávající svod</t>
  </si>
  <si>
    <t>998764101R00</t>
  </si>
  <si>
    <t>Přesun hmot pro konstrukce klempířské v objektech výšky do 6 m</t>
  </si>
  <si>
    <t>800-764</t>
  </si>
  <si>
    <t>50 m vodorovně</t>
  </si>
  <si>
    <t>767995108R00</t>
  </si>
  <si>
    <t>Výroba a montáž atypických kovovových doplňků staveb hmotnosti přes 500 kg</t>
  </si>
  <si>
    <t>kg</t>
  </si>
  <si>
    <t>800-767</t>
  </si>
  <si>
    <t xml:space="preserve">Souhrnná tabulka oceli – D.1.2.6 : </t>
  </si>
  <si>
    <t>HEB220 : 400,40</t>
  </si>
  <si>
    <t>HEA160 : 200,64</t>
  </si>
  <si>
    <t>HEA280 : 1451,60</t>
  </si>
  <si>
    <t>L160/80/10 : 147,42</t>
  </si>
  <si>
    <t>L180/90/10 : 294,58</t>
  </si>
  <si>
    <t>d=16mm : 13,25</t>
  </si>
  <si>
    <t>"P14, _x000D_
170x188" : 14,05</t>
  </si>
  <si>
    <t>"P16, _x000D_
350x250" : 21,98</t>
  </si>
  <si>
    <t>"P14, _x000D_
316x104" : 21,67</t>
  </si>
  <si>
    <t>"P10,_x000D_
150x150" : 14,13</t>
  </si>
  <si>
    <t>"P16, _x000D_
300x400" : 90,43</t>
  </si>
  <si>
    <t>"JC_x000D_
60/30/3" : 47,52</t>
  </si>
  <si>
    <t>P8/100 : 200,96</t>
  </si>
  <si>
    <t>"P8, _x000D_
200x250" : 31,40</t>
  </si>
  <si>
    <t>P8, 280x150 : 120,70</t>
  </si>
  <si>
    <t>svary + 10% : 3070,73/100*10</t>
  </si>
  <si>
    <t>výplň zábradlí lávky, 9ks roštů 1000/1000 : 9*29,2/1000</t>
  </si>
  <si>
    <t>767995108X00</t>
  </si>
  <si>
    <t>Příplatek k pol. 767995108R00 za dod+mtž kluzných ložisek, chemických kotev, šroubů, matic atd...</t>
  </si>
  <si>
    <t>767995108Y00</t>
  </si>
  <si>
    <t>Příplatek k pol.767995108R00 za pomocné lešení - dle návrhu a potřeb dodavatele</t>
  </si>
  <si>
    <t>13211258R</t>
  </si>
  <si>
    <t>tyč ocelová tvarovaná kruhová válcovaná za tepla 11373 (S 235JR); d = 16,0 mm</t>
  </si>
  <si>
    <t>d=16mm : 13,25*1,10/1000</t>
  </si>
  <si>
    <t>13335614X</t>
  </si>
  <si>
    <t>Úhelník nerovnoramenný L jakost S235 160x80x10 mm, 11375</t>
  </si>
  <si>
    <t>L160/80/10 : 147,42*1,10/1000</t>
  </si>
  <si>
    <t>13335614Y</t>
  </si>
  <si>
    <t>Úhelník nerovnoramenný L jakost S235 180x90x10 mm, 11375</t>
  </si>
  <si>
    <t>L180/90/10 : 294,58*1,10/1000</t>
  </si>
  <si>
    <t>13388140R</t>
  </si>
  <si>
    <t>tyč ocelová profilová válcovaná za tepla 11375 (S 235JR); průřez HEA; výška 160 mm</t>
  </si>
  <si>
    <t>HEA160 : 200,64*1,10/1000</t>
  </si>
  <si>
    <t>13486335R</t>
  </si>
  <si>
    <t>tyč ocelová profilová válcovaná za tepla 11375 (S235JR); průřez HEA; výška 280 mm</t>
  </si>
  <si>
    <t>HEA280 : 1451,60*1,10/1000</t>
  </si>
  <si>
    <t>13487120R</t>
  </si>
  <si>
    <t>tyč ocelová profilová válcovaná za tepla 11375 (S235JR); průřez HEB; výška 220 mm</t>
  </si>
  <si>
    <t>HEB220 : 400,40*1,10/1000</t>
  </si>
  <si>
    <t>13611224R</t>
  </si>
  <si>
    <t>plech ocelový válcovaný za tepla 11375 (S235JR); povrch hladký; tl.  8,00 mm</t>
  </si>
  <si>
    <t>P8/100 : 200,96*1,10/1000</t>
  </si>
  <si>
    <t>"P8, _x000D_
200x250" : 31,40*1,10/1000</t>
  </si>
  <si>
    <t>P8, 280x150 : 120,70*1,10/1000</t>
  </si>
  <si>
    <t>13611228R</t>
  </si>
  <si>
    <t>plech ocelový válcovaný za tepla 11375 (S235JR); povrch hladký; tl.  10,00 mm</t>
  </si>
  <si>
    <t>"P10,_x000D_
150x150" : 14,13*1,10/1000</t>
  </si>
  <si>
    <t>13611238RX</t>
  </si>
  <si>
    <t>Plech hladký jakost 11375.1  14x1000x2000 mm</t>
  </si>
  <si>
    <t>"P14, _x000D_
170x188" : 14,05*1,10/1000</t>
  </si>
  <si>
    <t>"P14, _x000D_
316x104" : 21,67*1,10/1000</t>
  </si>
  <si>
    <t>13611238RY</t>
  </si>
  <si>
    <t>Plech hladký jakost 11375.1  16x1000x2000 mm</t>
  </si>
  <si>
    <t>"P16, _x000D_
350x250" : 21,98*1,10/1000</t>
  </si>
  <si>
    <t>"P16, _x000D_
300x400" : 90,43*1,10/1000</t>
  </si>
  <si>
    <t>14587754R</t>
  </si>
  <si>
    <t>profil ocelový tenkostěnný uzavřený svařovaný jak. S235; obdélníkový; tl = 3,00 mm; a = 60,0 mm; b = 30,0 mm</t>
  </si>
  <si>
    <t>JC 60/30/3" : 47,52*1,10/1000</t>
  </si>
  <si>
    <t>55347146R</t>
  </si>
  <si>
    <t>rošt podlahový svařovaný; š = 1 000 mm; l = 1 000 mm; nosný prut 30/3; oko 30/30; povrch žárové zinkování</t>
  </si>
  <si>
    <t>výplň zábradlí lávky : 9,00</t>
  </si>
  <si>
    <t>998767101R00</t>
  </si>
  <si>
    <t>Přesun hmot pro kovové stavební doplňk. konstrukce v objektech výšky do 6 m</t>
  </si>
  <si>
    <t>777215266Y00</t>
  </si>
  <si>
    <t>Elastický, jednosložkový, vodotěsný povlak na beton, R11</t>
  </si>
  <si>
    <t>včetně přípravy podkladu dle požadavků výrobce systému.</t>
  </si>
  <si>
    <t>skladba B : 9,00*2,52</t>
  </si>
  <si>
    <t>998777101R00</t>
  </si>
  <si>
    <t>Přesun hmot pro podlahy syntetické v objektech výšky do 6 m</t>
  </si>
  <si>
    <t>800-773</t>
  </si>
  <si>
    <t>783125530R00</t>
  </si>
  <si>
    <t>Nátěry ocelových konstrukcí syntetické C+CC ocelové konstrukce lehké + velmi lehké, dvojnásobné + 1x email</t>
  </si>
  <si>
    <t>800-783</t>
  </si>
  <si>
    <t>na vzduchu schnoucí</t>
  </si>
  <si>
    <t>včetně přípravy podkladu</t>
  </si>
  <si>
    <t>HEB220 : 5,60*1*1,27</t>
  </si>
  <si>
    <t>HEA160 : 2,20*3*0,91</t>
  </si>
  <si>
    <t>HEA280 : 9,50*2*1,60</t>
  </si>
  <si>
    <t>L160/80/10 : 8,10*1*0,48</t>
  </si>
  <si>
    <t>L180/90/10 : 14,30*1*0,54</t>
  </si>
  <si>
    <t>d=16mm : 4,20*2*0,05</t>
  </si>
  <si>
    <t>"P14, _x000D_
170x188" : 1,00*4*0,06</t>
  </si>
  <si>
    <t>"P16, _x000D_
350x250" : 1,00*2*0,18</t>
  </si>
  <si>
    <t>"P14, _x000D_
316x104" : 1,00*6*0,07</t>
  </si>
  <si>
    <t>"P10,_x000D_
150x150" : 1,00*8*0,05</t>
  </si>
  <si>
    <t>"P16, _x000D_
300x400" : 1,00*6*0,24</t>
  </si>
  <si>
    <t>"JC_x000D_
60/30/3" : 12,00*1*0,18</t>
  </si>
  <si>
    <t>P8/100 : 1,60*20*0,32</t>
  </si>
  <si>
    <t>"P8, _x000D_
200x250" : 1,00*10*0,10</t>
  </si>
  <si>
    <t>P8, 280x150 : 1,00*46*0,08</t>
  </si>
  <si>
    <t>783125530X00</t>
  </si>
  <si>
    <t>Příplatek k pol. 783125530R0 za odolnost dle ČSN ISO 9223, C4 – vysoká, životnost – vysoká, nad 15 let</t>
  </si>
  <si>
    <t>Položka pořadí 47 : 75,48800</t>
  </si>
  <si>
    <t>004111020R</t>
  </si>
  <si>
    <t xml:space="preserve">Vypracování projektové dokumentace </t>
  </si>
  <si>
    <t>Soubor</t>
  </si>
  <si>
    <t>VRN</t>
  </si>
  <si>
    <t>POL99_8</t>
  </si>
  <si>
    <t>Náklady na veškerou dílenskou dokumentaci, detaily, návaznosti, kotevní plány, převzetí zíákladové spáry (geolog), sondy do konstrukcí</t>
  </si>
  <si>
    <t>005111020R</t>
  </si>
  <si>
    <t>Vytyčení stavby</t>
  </si>
  <si>
    <t>005121 R</t>
  </si>
  <si>
    <t>Zařízení staveniště</t>
  </si>
  <si>
    <t>POL99_2</t>
  </si>
  <si>
    <t>Veškeré náklady spojené s vybudováním, provozem a odstraněním zařízení staveniště.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</si>
  <si>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</si>
  <si>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</si>
  <si>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</si>
  <si>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</si>
  <si>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</si>
  <si>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</t>
  </si>
  <si>
    <t>00524 R</t>
  </si>
  <si>
    <t>Předání a převzetí díla</t>
  </si>
  <si>
    <t>Náklady zhotovitele, které vzniknou v souvislosti s povinnostmi zhotovitele při předání a převzetí díla.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</si>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</sst>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Font="1" applyBorder="1" applyAlignment="1">
      <alignment vertical="top"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18" xfId="0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6" t="s">
        <v>38</v>
      </c>
    </row>
    <row r="2" spans="1:7" ht="57.75" customHeight="1" x14ac:dyDescent="0.2">
      <c r="A2" s="65" t="s">
        <v>39</v>
      </c>
      <c r="B2" s="65"/>
      <c r="C2" s="65"/>
      <c r="D2" s="65"/>
      <c r="E2" s="65"/>
      <c r="F2" s="65"/>
      <c r="G2" s="65"/>
    </row>
  </sheetData>
  <sheetProtection algorithmName="SHA-512" hashValue="fhWc83BWU5uIoSSHL/BTzBHZvYMLKvN7DjHulRH9vqMuGXJYbrrt11pxEyZm5dFfYf2hr6Ao3U6femQKYQbbnA==" saltValue="4ioB9D6NqTTX5Yp2NsVsA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8" width="12.7109375" customWidth="1"/>
    <col min="9" max="9" width="13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59" t="s">
        <v>36</v>
      </c>
      <c r="B1" s="78" t="s">
        <v>41</v>
      </c>
      <c r="C1" s="79"/>
      <c r="D1" s="79"/>
      <c r="E1" s="79"/>
      <c r="F1" s="79"/>
      <c r="G1" s="79"/>
      <c r="H1" s="79"/>
      <c r="I1" s="79"/>
      <c r="J1" s="80"/>
    </row>
    <row r="2" spans="1:15" ht="36" customHeight="1" x14ac:dyDescent="0.2">
      <c r="A2" s="2"/>
      <c r="B2" s="95" t="s">
        <v>22</v>
      </c>
      <c r="C2" s="96"/>
      <c r="D2" s="97" t="s">
        <v>49</v>
      </c>
      <c r="E2" s="98" t="s">
        <v>50</v>
      </c>
      <c r="F2" s="99"/>
      <c r="G2" s="99"/>
      <c r="H2" s="99"/>
      <c r="I2" s="99"/>
      <c r="J2" s="100"/>
      <c r="O2" s="1"/>
    </row>
    <row r="3" spans="1:15" ht="27" customHeight="1" x14ac:dyDescent="0.2">
      <c r="A3" s="2"/>
      <c r="B3" s="101" t="s">
        <v>47</v>
      </c>
      <c r="C3" s="96"/>
      <c r="D3" s="102" t="s">
        <v>45</v>
      </c>
      <c r="E3" s="103" t="s">
        <v>46</v>
      </c>
      <c r="F3" s="104"/>
      <c r="G3" s="104"/>
      <c r="H3" s="104"/>
      <c r="I3" s="104"/>
      <c r="J3" s="105"/>
    </row>
    <row r="4" spans="1:15" ht="23.25" customHeight="1" x14ac:dyDescent="0.2">
      <c r="A4" s="92">
        <v>1525</v>
      </c>
      <c r="B4" s="106" t="s">
        <v>48</v>
      </c>
      <c r="C4" s="107"/>
      <c r="D4" s="108" t="s">
        <v>43</v>
      </c>
      <c r="E4" s="109" t="s">
        <v>44</v>
      </c>
      <c r="F4" s="110"/>
      <c r="G4" s="110"/>
      <c r="H4" s="110"/>
      <c r="I4" s="110"/>
      <c r="J4" s="111"/>
    </row>
    <row r="5" spans="1:15" ht="24" customHeight="1" x14ac:dyDescent="0.2">
      <c r="A5" s="2"/>
      <c r="B5" s="36" t="s">
        <v>42</v>
      </c>
      <c r="D5" s="94" t="s">
        <v>51</v>
      </c>
      <c r="E5" s="21"/>
      <c r="F5" s="21"/>
      <c r="G5" s="21"/>
      <c r="H5" s="23" t="s">
        <v>40</v>
      </c>
      <c r="I5" s="94" t="s">
        <v>55</v>
      </c>
      <c r="J5" s="8"/>
    </row>
    <row r="6" spans="1:15" ht="15.75" customHeight="1" x14ac:dyDescent="0.2">
      <c r="A6" s="2"/>
      <c r="B6" s="32"/>
      <c r="C6" s="21"/>
      <c r="D6" s="94" t="s">
        <v>52</v>
      </c>
      <c r="E6" s="21"/>
      <c r="F6" s="21"/>
      <c r="G6" s="21"/>
      <c r="H6" s="23" t="s">
        <v>34</v>
      </c>
      <c r="I6" s="94" t="s">
        <v>56</v>
      </c>
      <c r="J6" s="8"/>
    </row>
    <row r="7" spans="1:15" ht="15.75" customHeight="1" x14ac:dyDescent="0.2">
      <c r="A7" s="2"/>
      <c r="B7" s="33"/>
      <c r="C7" s="22"/>
      <c r="D7" s="93" t="s">
        <v>54</v>
      </c>
      <c r="E7" s="112" t="s">
        <v>53</v>
      </c>
      <c r="F7" s="27"/>
      <c r="G7" s="27"/>
      <c r="H7" s="28"/>
      <c r="I7" s="27"/>
      <c r="J7" s="39"/>
    </row>
    <row r="8" spans="1:15" ht="24" hidden="1" customHeight="1" x14ac:dyDescent="0.2">
      <c r="A8" s="2"/>
      <c r="B8" s="36" t="s">
        <v>20</v>
      </c>
      <c r="D8" s="94" t="s">
        <v>57</v>
      </c>
      <c r="H8" s="23" t="s">
        <v>40</v>
      </c>
      <c r="I8" s="94" t="s">
        <v>61</v>
      </c>
      <c r="J8" s="8"/>
    </row>
    <row r="9" spans="1:15" ht="15.75" hidden="1" customHeight="1" x14ac:dyDescent="0.2">
      <c r="A9" s="2"/>
      <c r="B9" s="2"/>
      <c r="D9" s="94" t="s">
        <v>58</v>
      </c>
      <c r="H9" s="23" t="s">
        <v>34</v>
      </c>
      <c r="I9" s="94" t="s">
        <v>62</v>
      </c>
      <c r="J9" s="8"/>
    </row>
    <row r="10" spans="1:15" ht="15.75" hidden="1" customHeight="1" x14ac:dyDescent="0.2">
      <c r="A10" s="2"/>
      <c r="B10" s="40"/>
      <c r="C10" s="22"/>
      <c r="D10" s="93" t="s">
        <v>60</v>
      </c>
      <c r="E10" s="113" t="s">
        <v>59</v>
      </c>
      <c r="F10" s="28"/>
      <c r="G10" s="14"/>
      <c r="H10" s="14"/>
      <c r="I10" s="41"/>
      <c r="J10" s="39"/>
    </row>
    <row r="11" spans="1:15" ht="24" customHeight="1" x14ac:dyDescent="0.2">
      <c r="A11" s="2"/>
      <c r="B11" s="36" t="s">
        <v>19</v>
      </c>
      <c r="D11" s="114"/>
      <c r="E11" s="114"/>
      <c r="F11" s="114"/>
      <c r="G11" s="114"/>
      <c r="H11" s="23" t="s">
        <v>40</v>
      </c>
      <c r="I11" s="119"/>
      <c r="J11" s="8"/>
    </row>
    <row r="12" spans="1:15" ht="15.75" customHeight="1" x14ac:dyDescent="0.2">
      <c r="A12" s="2"/>
      <c r="B12" s="32"/>
      <c r="C12" s="21"/>
      <c r="D12" s="115"/>
      <c r="E12" s="115"/>
      <c r="F12" s="115"/>
      <c r="G12" s="115"/>
      <c r="H12" s="23" t="s">
        <v>34</v>
      </c>
      <c r="I12" s="119"/>
      <c r="J12" s="8"/>
    </row>
    <row r="13" spans="1:15" ht="15.75" customHeight="1" x14ac:dyDescent="0.2">
      <c r="A13" s="2"/>
      <c r="B13" s="33"/>
      <c r="C13" s="22"/>
      <c r="D13" s="118"/>
      <c r="E13" s="116"/>
      <c r="F13" s="117"/>
      <c r="G13" s="117"/>
      <c r="H13" s="24"/>
      <c r="I13" s="27"/>
      <c r="J13" s="39"/>
    </row>
    <row r="14" spans="1:15" ht="24" customHeight="1" x14ac:dyDescent="0.2">
      <c r="A14" s="2"/>
      <c r="B14" s="52" t="s">
        <v>21</v>
      </c>
      <c r="C14" s="53"/>
      <c r="D14" s="54"/>
      <c r="E14" s="55"/>
      <c r="F14" s="55"/>
      <c r="G14" s="55"/>
      <c r="H14" s="56"/>
      <c r="I14" s="55"/>
      <c r="J14" s="57"/>
    </row>
    <row r="15" spans="1:15" ht="32.25" customHeight="1" x14ac:dyDescent="0.2">
      <c r="A15" s="2"/>
      <c r="B15" s="40" t="s">
        <v>32</v>
      </c>
      <c r="C15" s="58"/>
      <c r="D15" s="14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81" t="s">
        <v>24</v>
      </c>
      <c r="B16" s="43" t="s">
        <v>24</v>
      </c>
      <c r="C16" s="44"/>
      <c r="D16" s="45"/>
      <c r="E16" s="71"/>
      <c r="F16" s="72"/>
      <c r="G16" s="71"/>
      <c r="H16" s="72"/>
      <c r="I16" s="71">
        <f>SUMIF(F49:F59,A16,I49:I59)+SUMIF(F49:F59,"PSU",I49:I59)</f>
        <v>0</v>
      </c>
      <c r="J16" s="73"/>
    </row>
    <row r="17" spans="1:10" ht="23.25" customHeight="1" x14ac:dyDescent="0.2">
      <c r="A17" s="181" t="s">
        <v>25</v>
      </c>
      <c r="B17" s="43" t="s">
        <v>25</v>
      </c>
      <c r="C17" s="44"/>
      <c r="D17" s="45"/>
      <c r="E17" s="71"/>
      <c r="F17" s="72"/>
      <c r="G17" s="71"/>
      <c r="H17" s="72"/>
      <c r="I17" s="71">
        <f>SUMIF(F49:F59,A17,I49:I59)</f>
        <v>0</v>
      </c>
      <c r="J17" s="73"/>
    </row>
    <row r="18" spans="1:10" ht="23.25" customHeight="1" x14ac:dyDescent="0.2">
      <c r="A18" s="181" t="s">
        <v>26</v>
      </c>
      <c r="B18" s="43" t="s">
        <v>26</v>
      </c>
      <c r="C18" s="44"/>
      <c r="D18" s="45"/>
      <c r="E18" s="71"/>
      <c r="F18" s="72"/>
      <c r="G18" s="71"/>
      <c r="H18" s="72"/>
      <c r="I18" s="71">
        <f>SUMIF(F49:F59,A18,I49:I59)</f>
        <v>0</v>
      </c>
      <c r="J18" s="73"/>
    </row>
    <row r="19" spans="1:10" ht="23.25" customHeight="1" x14ac:dyDescent="0.2">
      <c r="A19" s="181" t="s">
        <v>86</v>
      </c>
      <c r="B19" s="43" t="s">
        <v>27</v>
      </c>
      <c r="C19" s="44"/>
      <c r="D19" s="45"/>
      <c r="E19" s="71"/>
      <c r="F19" s="72"/>
      <c r="G19" s="71"/>
      <c r="H19" s="72"/>
      <c r="I19" s="71">
        <f>SUMIF(F49:F59,A19,I49:I59)</f>
        <v>0</v>
      </c>
      <c r="J19" s="73"/>
    </row>
    <row r="20" spans="1:10" ht="23.25" customHeight="1" x14ac:dyDescent="0.2">
      <c r="A20" s="181" t="s">
        <v>87</v>
      </c>
      <c r="B20" s="43" t="s">
        <v>28</v>
      </c>
      <c r="C20" s="44"/>
      <c r="D20" s="45"/>
      <c r="E20" s="71"/>
      <c r="F20" s="72"/>
      <c r="G20" s="71"/>
      <c r="H20" s="72"/>
      <c r="I20" s="71">
        <f>SUMIF(F49:F59,A20,I49:I59)</f>
        <v>0</v>
      </c>
      <c r="J20" s="73"/>
    </row>
    <row r="21" spans="1:10" ht="23.25" customHeight="1" x14ac:dyDescent="0.2">
      <c r="A21" s="2"/>
      <c r="B21" s="60" t="s">
        <v>29</v>
      </c>
      <c r="C21" s="61"/>
      <c r="D21" s="62"/>
      <c r="E21" s="74"/>
      <c r="F21" s="87"/>
      <c r="G21" s="74"/>
      <c r="H21" s="87"/>
      <c r="I21" s="74">
        <f>SUM(I16:J20)</f>
        <v>0</v>
      </c>
      <c r="J21" s="75"/>
    </row>
    <row r="22" spans="1:10" ht="33" customHeight="1" x14ac:dyDescent="0.2">
      <c r="A22" s="2"/>
      <c r="B22" s="51" t="s">
        <v>33</v>
      </c>
      <c r="C22" s="44"/>
      <c r="D22" s="45"/>
      <c r="E22" s="50"/>
      <c r="F22" s="47"/>
      <c r="G22" s="38"/>
      <c r="H22" s="38"/>
      <c r="I22" s="38"/>
      <c r="J22" s="48"/>
    </row>
    <row r="23" spans="1:10" ht="23.25" customHeight="1" x14ac:dyDescent="0.2">
      <c r="A23" s="2">
        <f>ZakladDPHSni*SazbaDPH1/100</f>
        <v>0</v>
      </c>
      <c r="B23" s="43" t="s">
        <v>12</v>
      </c>
      <c r="C23" s="44"/>
      <c r="D23" s="45"/>
      <c r="E23" s="46">
        <v>15</v>
      </c>
      <c r="F23" s="47" t="s">
        <v>0</v>
      </c>
      <c r="G23" s="69">
        <f>ZakladDPHSniVypocet</f>
        <v>0</v>
      </c>
      <c r="H23" s="70"/>
      <c r="I23" s="70"/>
      <c r="J23" s="48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3" t="s">
        <v>13</v>
      </c>
      <c r="C24" s="44"/>
      <c r="D24" s="45"/>
      <c r="E24" s="46">
        <f>SazbaDPH1</f>
        <v>15</v>
      </c>
      <c r="F24" s="47" t="s">
        <v>0</v>
      </c>
      <c r="G24" s="67">
        <f>IF(A24&gt;50, ROUNDUP(A23, 0), ROUNDDOWN(A23, 0))</f>
        <v>0</v>
      </c>
      <c r="H24" s="68"/>
      <c r="I24" s="68"/>
      <c r="J24" s="48" t="str">
        <f t="shared" si="0"/>
        <v>CZK</v>
      </c>
    </row>
    <row r="25" spans="1:10" ht="23.25" customHeight="1" x14ac:dyDescent="0.2">
      <c r="A25" s="2">
        <f>ZakladDPHZakl*SazbaDPH2/100</f>
        <v>0</v>
      </c>
      <c r="B25" s="43" t="s">
        <v>14</v>
      </c>
      <c r="C25" s="44"/>
      <c r="D25" s="45"/>
      <c r="E25" s="46">
        <v>21</v>
      </c>
      <c r="F25" s="47" t="s">
        <v>0</v>
      </c>
      <c r="G25" s="69">
        <f>ZakladDPHZaklVypocet</f>
        <v>0</v>
      </c>
      <c r="H25" s="70"/>
      <c r="I25" s="70"/>
      <c r="J25" s="48" t="str">
        <f t="shared" si="0"/>
        <v>CZK</v>
      </c>
    </row>
    <row r="26" spans="1:10" ht="23.25" customHeight="1" x14ac:dyDescent="0.2">
      <c r="A26" s="2">
        <f>(A25-INT(A25))*100</f>
        <v>0</v>
      </c>
      <c r="B26" s="37" t="s">
        <v>15</v>
      </c>
      <c r="C26" s="18"/>
      <c r="D26" s="14"/>
      <c r="E26" s="34">
        <f>SazbaDPH2</f>
        <v>21</v>
      </c>
      <c r="F26" s="35" t="s">
        <v>0</v>
      </c>
      <c r="G26" s="81">
        <f>IF(A26&gt;50, ROUNDUP(A25, 0), ROUNDDOWN(A25, 0))</f>
        <v>0</v>
      </c>
      <c r="H26" s="82"/>
      <c r="I26" s="82"/>
      <c r="J26" s="42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6" t="s">
        <v>4</v>
      </c>
      <c r="C27" s="16"/>
      <c r="D27" s="19"/>
      <c r="E27" s="16"/>
      <c r="F27" s="17"/>
      <c r="G27" s="83">
        <f>CenaCelkem-(ZakladDPHSni+DPHSni+ZakladDPHZakl+DPHZakl)</f>
        <v>0</v>
      </c>
      <c r="H27" s="83"/>
      <c r="I27" s="83"/>
      <c r="J27" s="49" t="str">
        <f t="shared" si="0"/>
        <v>CZK</v>
      </c>
    </row>
    <row r="28" spans="1:10" ht="27.75" hidden="1" customHeight="1" thickBot="1" x14ac:dyDescent="0.25">
      <c r="A28" s="2"/>
      <c r="B28" s="154" t="s">
        <v>23</v>
      </c>
      <c r="C28" s="155"/>
      <c r="D28" s="155"/>
      <c r="E28" s="156"/>
      <c r="F28" s="157"/>
      <c r="G28" s="158">
        <f>ZakladDPHSniVypocet+ZakladDPHZaklVypocet</f>
        <v>0</v>
      </c>
      <c r="H28" s="158"/>
      <c r="I28" s="158"/>
      <c r="J28" s="15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54" t="s">
        <v>35</v>
      </c>
      <c r="C29" s="160"/>
      <c r="D29" s="160"/>
      <c r="E29" s="160"/>
      <c r="F29" s="160"/>
      <c r="G29" s="161">
        <f>IF(A29&gt;50, ROUNDUP(A27, 0), ROUNDDOWN(A27, 0))</f>
        <v>0</v>
      </c>
      <c r="H29" s="161"/>
      <c r="I29" s="161"/>
      <c r="J29" s="162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11</v>
      </c>
      <c r="D32" s="30"/>
      <c r="E32" s="30"/>
      <c r="F32" s="15" t="s">
        <v>10</v>
      </c>
      <c r="G32" s="30"/>
      <c r="H32" s="31">
        <f ca="1">TODAY()</f>
        <v>43544</v>
      </c>
      <c r="I32" s="30"/>
      <c r="J32" s="9"/>
    </row>
    <row r="33" spans="1:10" ht="47.25" customHeight="1" x14ac:dyDescent="0.2">
      <c r="A33" s="2"/>
      <c r="B33" s="2"/>
      <c r="J33" s="9"/>
    </row>
    <row r="34" spans="1:10" s="26" customFormat="1" ht="18.75" customHeight="1" x14ac:dyDescent="0.2">
      <c r="A34" s="25"/>
      <c r="B34" s="25"/>
      <c r="D34" s="76"/>
      <c r="E34" s="77"/>
      <c r="G34" s="76"/>
      <c r="H34" s="77"/>
      <c r="I34" s="77"/>
      <c r="J34" s="29"/>
    </row>
    <row r="35" spans="1:10" ht="12.75" customHeight="1" x14ac:dyDescent="0.2">
      <c r="A35" s="2"/>
      <c r="B35" s="2"/>
      <c r="D35" s="66" t="s">
        <v>2</v>
      </c>
      <c r="E35" s="66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124" t="s">
        <v>16</v>
      </c>
      <c r="C37" s="125"/>
      <c r="D37" s="125"/>
      <c r="E37" s="125"/>
      <c r="F37" s="126"/>
      <c r="G37" s="126"/>
      <c r="H37" s="126"/>
      <c r="I37" s="126"/>
      <c r="J37" s="125"/>
    </row>
    <row r="38" spans="1:10" ht="25.5" hidden="1" customHeight="1" x14ac:dyDescent="0.2">
      <c r="A38" s="123" t="s">
        <v>37</v>
      </c>
      <c r="B38" s="127" t="s">
        <v>17</v>
      </c>
      <c r="C38" s="128" t="s">
        <v>5</v>
      </c>
      <c r="D38" s="129"/>
      <c r="E38" s="129"/>
      <c r="F38" s="130" t="str">
        <f>B23</f>
        <v>Základ pro sníženou DPH</v>
      </c>
      <c r="G38" s="130" t="str">
        <f>B25</f>
        <v>Základ pro základní DPH</v>
      </c>
      <c r="H38" s="131" t="s">
        <v>18</v>
      </c>
      <c r="I38" s="131" t="s">
        <v>1</v>
      </c>
      <c r="J38" s="132" t="s">
        <v>0</v>
      </c>
    </row>
    <row r="39" spans="1:10" ht="25.5" hidden="1" customHeight="1" x14ac:dyDescent="0.2">
      <c r="A39" s="123">
        <v>1</v>
      </c>
      <c r="B39" s="133" t="s">
        <v>63</v>
      </c>
      <c r="C39" s="134"/>
      <c r="D39" s="135"/>
      <c r="E39" s="135"/>
      <c r="F39" s="136">
        <f>'SO1 1.01 Pol'!AE218</f>
        <v>0</v>
      </c>
      <c r="G39" s="137">
        <f>'SO1 1.01 Pol'!AF218</f>
        <v>0</v>
      </c>
      <c r="H39" s="138">
        <f>(F39*SazbaDPH1/100)+(G39*SazbaDPH2/100)</f>
        <v>0</v>
      </c>
      <c r="I39" s="138">
        <f>F39+G39+H39</f>
        <v>0</v>
      </c>
      <c r="J39" s="139" t="str">
        <f>IF(CenaCelkemVypocet=0,"",I39/CenaCelkemVypocet*100)</f>
        <v/>
      </c>
    </row>
    <row r="40" spans="1:10" ht="25.5" hidden="1" customHeight="1" x14ac:dyDescent="0.2">
      <c r="A40" s="123">
        <v>2</v>
      </c>
      <c r="B40" s="140" t="s">
        <v>45</v>
      </c>
      <c r="C40" s="141" t="s">
        <v>46</v>
      </c>
      <c r="D40" s="142"/>
      <c r="E40" s="142"/>
      <c r="F40" s="143">
        <f>'SO1 1.01 Pol'!AE218</f>
        <v>0</v>
      </c>
      <c r="G40" s="144">
        <f>'SO1 1.01 Pol'!AF218</f>
        <v>0</v>
      </c>
      <c r="H40" s="144">
        <f>(F40*SazbaDPH1/100)+(G40*SazbaDPH2/100)</f>
        <v>0</v>
      </c>
      <c r="I40" s="144">
        <f>F40+G40+H40</f>
        <v>0</v>
      </c>
      <c r="J40" s="145" t="str">
        <f>IF(CenaCelkemVypocet=0,"",I40/CenaCelkemVypocet*100)</f>
        <v/>
      </c>
    </row>
    <row r="41" spans="1:10" ht="25.5" hidden="1" customHeight="1" x14ac:dyDescent="0.2">
      <c r="A41" s="123">
        <v>3</v>
      </c>
      <c r="B41" s="146" t="s">
        <v>43</v>
      </c>
      <c r="C41" s="134" t="s">
        <v>44</v>
      </c>
      <c r="D41" s="135"/>
      <c r="E41" s="135"/>
      <c r="F41" s="147">
        <f>'SO1 1.01 Pol'!AE218</f>
        <v>0</v>
      </c>
      <c r="G41" s="138">
        <f>'SO1 1.01 Pol'!AF218</f>
        <v>0</v>
      </c>
      <c r="H41" s="138">
        <f>(F41*SazbaDPH1/100)+(G41*SazbaDPH2/100)</f>
        <v>0</v>
      </c>
      <c r="I41" s="138">
        <f>F41+G41+H41</f>
        <v>0</v>
      </c>
      <c r="J41" s="139" t="str">
        <f>IF(CenaCelkemVypocet=0,"",I41/CenaCelkemVypocet*100)</f>
        <v/>
      </c>
    </row>
    <row r="42" spans="1:10" ht="25.5" hidden="1" customHeight="1" x14ac:dyDescent="0.2">
      <c r="A42" s="123"/>
      <c r="B42" s="148" t="s">
        <v>64</v>
      </c>
      <c r="C42" s="149"/>
      <c r="D42" s="149"/>
      <c r="E42" s="150"/>
      <c r="F42" s="151">
        <f>SUMIF(A39:A41,"=1",F39:F41)</f>
        <v>0</v>
      </c>
      <c r="G42" s="152">
        <f>SUMIF(A39:A41,"=1",G39:G41)</f>
        <v>0</v>
      </c>
      <c r="H42" s="152">
        <f>SUMIF(A39:A41,"=1",H39:H41)</f>
        <v>0</v>
      </c>
      <c r="I42" s="152">
        <f>SUMIF(A39:A41,"=1",I39:I41)</f>
        <v>0</v>
      </c>
      <c r="J42" s="153">
        <f>SUMIF(A39:A41,"=1",J39:J41)</f>
        <v>0</v>
      </c>
    </row>
    <row r="46" spans="1:10" ht="15.75" x14ac:dyDescent="0.25">
      <c r="B46" s="163" t="s">
        <v>66</v>
      </c>
    </row>
    <row r="48" spans="1:10" ht="25.5" customHeight="1" x14ac:dyDescent="0.2">
      <c r="A48" s="164"/>
      <c r="B48" s="167" t="s">
        <v>17</v>
      </c>
      <c r="C48" s="167" t="s">
        <v>5</v>
      </c>
      <c r="D48" s="168"/>
      <c r="E48" s="168"/>
      <c r="F48" s="169" t="s">
        <v>67</v>
      </c>
      <c r="G48" s="169"/>
      <c r="H48" s="169"/>
      <c r="I48" s="169" t="s">
        <v>29</v>
      </c>
      <c r="J48" s="169" t="s">
        <v>0</v>
      </c>
    </row>
    <row r="49" spans="1:10" ht="25.5" customHeight="1" x14ac:dyDescent="0.2">
      <c r="A49" s="165"/>
      <c r="B49" s="170" t="s">
        <v>68</v>
      </c>
      <c r="C49" s="171" t="s">
        <v>69</v>
      </c>
      <c r="D49" s="172"/>
      <c r="E49" s="172"/>
      <c r="F49" s="177" t="s">
        <v>24</v>
      </c>
      <c r="G49" s="178"/>
      <c r="H49" s="178"/>
      <c r="I49" s="178">
        <f>'SO1 1.01 Pol'!G8</f>
        <v>0</v>
      </c>
      <c r="J49" s="175" t="str">
        <f>IF(I60=0,"",I49/I60*100)</f>
        <v/>
      </c>
    </row>
    <row r="50" spans="1:10" ht="25.5" customHeight="1" x14ac:dyDescent="0.2">
      <c r="A50" s="165"/>
      <c r="B50" s="170" t="s">
        <v>70</v>
      </c>
      <c r="C50" s="171" t="s">
        <v>71</v>
      </c>
      <c r="D50" s="172"/>
      <c r="E50" s="172"/>
      <c r="F50" s="177" t="s">
        <v>24</v>
      </c>
      <c r="G50" s="178"/>
      <c r="H50" s="178"/>
      <c r="I50" s="178">
        <f>'SO1 1.01 Pol'!G29</f>
        <v>0</v>
      </c>
      <c r="J50" s="175" t="str">
        <f>IF(I60=0,"",I50/I60*100)</f>
        <v/>
      </c>
    </row>
    <row r="51" spans="1:10" ht="25.5" customHeight="1" x14ac:dyDescent="0.2">
      <c r="A51" s="165"/>
      <c r="B51" s="170" t="s">
        <v>72</v>
      </c>
      <c r="C51" s="171" t="s">
        <v>73</v>
      </c>
      <c r="D51" s="172"/>
      <c r="E51" s="172"/>
      <c r="F51" s="177" t="s">
        <v>24</v>
      </c>
      <c r="G51" s="178"/>
      <c r="H51" s="178"/>
      <c r="I51" s="178">
        <f>'SO1 1.01 Pol'!G51</f>
        <v>0</v>
      </c>
      <c r="J51" s="175" t="str">
        <f>IF(I60=0,"",I51/I60*100)</f>
        <v/>
      </c>
    </row>
    <row r="52" spans="1:10" ht="25.5" customHeight="1" x14ac:dyDescent="0.2">
      <c r="A52" s="165"/>
      <c r="B52" s="170" t="s">
        <v>74</v>
      </c>
      <c r="C52" s="171" t="s">
        <v>75</v>
      </c>
      <c r="D52" s="172"/>
      <c r="E52" s="172"/>
      <c r="F52" s="177" t="s">
        <v>24</v>
      </c>
      <c r="G52" s="178"/>
      <c r="H52" s="178"/>
      <c r="I52" s="178">
        <f>'SO1 1.01 Pol'!G80</f>
        <v>0</v>
      </c>
      <c r="J52" s="175" t="str">
        <f>IF(I60=0,"",I52/I60*100)</f>
        <v/>
      </c>
    </row>
    <row r="53" spans="1:10" ht="25.5" customHeight="1" x14ac:dyDescent="0.2">
      <c r="A53" s="165"/>
      <c r="B53" s="170" t="s">
        <v>76</v>
      </c>
      <c r="C53" s="171" t="s">
        <v>77</v>
      </c>
      <c r="D53" s="172"/>
      <c r="E53" s="172"/>
      <c r="F53" s="177" t="s">
        <v>24</v>
      </c>
      <c r="G53" s="178"/>
      <c r="H53" s="178"/>
      <c r="I53" s="178">
        <f>'SO1 1.01 Pol'!G113</f>
        <v>0</v>
      </c>
      <c r="J53" s="175" t="str">
        <f>IF(I60=0,"",I53/I60*100)</f>
        <v/>
      </c>
    </row>
    <row r="54" spans="1:10" ht="25.5" customHeight="1" x14ac:dyDescent="0.2">
      <c r="A54" s="165"/>
      <c r="B54" s="170" t="s">
        <v>78</v>
      </c>
      <c r="C54" s="171" t="s">
        <v>79</v>
      </c>
      <c r="D54" s="172"/>
      <c r="E54" s="172"/>
      <c r="F54" s="177" t="s">
        <v>25</v>
      </c>
      <c r="G54" s="178"/>
      <c r="H54" s="178"/>
      <c r="I54" s="178">
        <f>'SO1 1.01 Pol'!G116</f>
        <v>0</v>
      </c>
      <c r="J54" s="175" t="str">
        <f>IF(I60=0,"",I54/I60*100)</f>
        <v/>
      </c>
    </row>
    <row r="55" spans="1:10" ht="25.5" customHeight="1" x14ac:dyDescent="0.2">
      <c r="A55" s="165"/>
      <c r="B55" s="170" t="s">
        <v>80</v>
      </c>
      <c r="C55" s="171" t="s">
        <v>81</v>
      </c>
      <c r="D55" s="172"/>
      <c r="E55" s="172"/>
      <c r="F55" s="177" t="s">
        <v>25</v>
      </c>
      <c r="G55" s="178"/>
      <c r="H55" s="178"/>
      <c r="I55" s="178">
        <f>'SO1 1.01 Pol'!G120</f>
        <v>0</v>
      </c>
      <c r="J55" s="175" t="str">
        <f>IF(I60=0,"",I55/I60*100)</f>
        <v/>
      </c>
    </row>
    <row r="56" spans="1:10" ht="25.5" customHeight="1" x14ac:dyDescent="0.2">
      <c r="A56" s="165"/>
      <c r="B56" s="170" t="s">
        <v>82</v>
      </c>
      <c r="C56" s="171" t="s">
        <v>83</v>
      </c>
      <c r="D56" s="172"/>
      <c r="E56" s="172"/>
      <c r="F56" s="177" t="s">
        <v>25</v>
      </c>
      <c r="G56" s="178"/>
      <c r="H56" s="178"/>
      <c r="I56" s="178">
        <f>'SO1 1.01 Pol'!G172</f>
        <v>0</v>
      </c>
      <c r="J56" s="175" t="str">
        <f>IF(I60=0,"",I56/I60*100)</f>
        <v/>
      </c>
    </row>
    <row r="57" spans="1:10" ht="25.5" customHeight="1" x14ac:dyDescent="0.2">
      <c r="A57" s="165"/>
      <c r="B57" s="170" t="s">
        <v>84</v>
      </c>
      <c r="C57" s="171" t="s">
        <v>85</v>
      </c>
      <c r="D57" s="172"/>
      <c r="E57" s="172"/>
      <c r="F57" s="177" t="s">
        <v>25</v>
      </c>
      <c r="G57" s="178"/>
      <c r="H57" s="178"/>
      <c r="I57" s="178">
        <f>'SO1 1.01 Pol'!G181</f>
        <v>0</v>
      </c>
      <c r="J57" s="175" t="str">
        <f>IF(I60=0,"",I57/I60*100)</f>
        <v/>
      </c>
    </row>
    <row r="58" spans="1:10" ht="25.5" customHeight="1" x14ac:dyDescent="0.2">
      <c r="A58" s="165"/>
      <c r="B58" s="170" t="s">
        <v>86</v>
      </c>
      <c r="C58" s="171" t="s">
        <v>27</v>
      </c>
      <c r="D58" s="172"/>
      <c r="E58" s="172"/>
      <c r="F58" s="177" t="s">
        <v>86</v>
      </c>
      <c r="G58" s="178"/>
      <c r="H58" s="178"/>
      <c r="I58" s="178">
        <f>'SO1 1.01 Pol'!G202</f>
        <v>0</v>
      </c>
      <c r="J58" s="175" t="str">
        <f>IF(I60=0,"",I58/I60*100)</f>
        <v/>
      </c>
    </row>
    <row r="59" spans="1:10" ht="25.5" customHeight="1" x14ac:dyDescent="0.2">
      <c r="A59" s="165"/>
      <c r="B59" s="170" t="s">
        <v>87</v>
      </c>
      <c r="C59" s="171" t="s">
        <v>28</v>
      </c>
      <c r="D59" s="172"/>
      <c r="E59" s="172"/>
      <c r="F59" s="177" t="s">
        <v>87</v>
      </c>
      <c r="G59" s="178"/>
      <c r="H59" s="178"/>
      <c r="I59" s="178">
        <f>'SO1 1.01 Pol'!G210</f>
        <v>0</v>
      </c>
      <c r="J59" s="175" t="str">
        <f>IF(I60=0,"",I59/I60*100)</f>
        <v/>
      </c>
    </row>
    <row r="60" spans="1:10" ht="25.5" customHeight="1" x14ac:dyDescent="0.2">
      <c r="A60" s="166"/>
      <c r="B60" s="173" t="s">
        <v>1</v>
      </c>
      <c r="C60" s="173"/>
      <c r="D60" s="174"/>
      <c r="E60" s="174"/>
      <c r="F60" s="179"/>
      <c r="G60" s="180"/>
      <c r="H60" s="180"/>
      <c r="I60" s="180">
        <f>SUM(I49:I59)</f>
        <v>0</v>
      </c>
      <c r="J60" s="176">
        <f>SUM(J49:J59)</f>
        <v>0</v>
      </c>
    </row>
    <row r="61" spans="1:10" x14ac:dyDescent="0.2">
      <c r="F61" s="121"/>
      <c r="G61" s="121"/>
      <c r="H61" s="121"/>
      <c r="I61" s="121"/>
      <c r="J61" s="122"/>
    </row>
    <row r="62" spans="1:10" x14ac:dyDescent="0.2">
      <c r="F62" s="121"/>
      <c r="G62" s="121"/>
      <c r="H62" s="121"/>
      <c r="I62" s="121"/>
      <c r="J62" s="122"/>
    </row>
    <row r="63" spans="1:10" x14ac:dyDescent="0.2">
      <c r="F63" s="121"/>
      <c r="G63" s="121"/>
      <c r="H63" s="121"/>
      <c r="I63" s="121"/>
      <c r="J63" s="122"/>
    </row>
  </sheetData>
  <sheetProtection algorithmName="SHA-512" hashValue="FlSeFeTdrE8umSyn5OQ8Ok0fScUDwyIyDnPNARFP/rapjBMpRi1g/y38fad0qCSvvj2gjUaPWqxHv71fRwg2SQ==" saltValue="PpcumNcxTy6xG6kK88Kz0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88" t="s">
        <v>6</v>
      </c>
      <c r="B1" s="88"/>
      <c r="C1" s="89"/>
      <c r="D1" s="88"/>
      <c r="E1" s="88"/>
      <c r="F1" s="88"/>
      <c r="G1" s="88"/>
    </row>
    <row r="2" spans="1:7" ht="24.95" customHeight="1" x14ac:dyDescent="0.2">
      <c r="A2" s="64" t="s">
        <v>7</v>
      </c>
      <c r="B2" s="63"/>
      <c r="C2" s="90"/>
      <c r="D2" s="90"/>
      <c r="E2" s="90"/>
      <c r="F2" s="90"/>
      <c r="G2" s="91"/>
    </row>
    <row r="3" spans="1:7" ht="24.95" customHeight="1" x14ac:dyDescent="0.2">
      <c r="A3" s="64" t="s">
        <v>8</v>
      </c>
      <c r="B3" s="63"/>
      <c r="C3" s="90"/>
      <c r="D3" s="90"/>
      <c r="E3" s="90"/>
      <c r="F3" s="90"/>
      <c r="G3" s="91"/>
    </row>
    <row r="4" spans="1:7" ht="24.95" customHeight="1" x14ac:dyDescent="0.2">
      <c r="A4" s="64" t="s">
        <v>9</v>
      </c>
      <c r="B4" s="63"/>
      <c r="C4" s="90"/>
      <c r="D4" s="90"/>
      <c r="E4" s="90"/>
      <c r="F4" s="90"/>
      <c r="G4" s="91"/>
    </row>
    <row r="5" spans="1:7" x14ac:dyDescent="0.2">
      <c r="B5" s="4"/>
      <c r="C5" s="5"/>
      <c r="D5" s="6"/>
    </row>
  </sheetData>
  <sheetProtection algorithmName="SHA-512" hashValue="y7OyB9y01joxjpD8KiDfziE8vX7IBZoQ6c0MaCRjBfBoT7cyixP0dNROWSphDllE0WjYhkX0apKrJ+/x0GkTEQ==" saltValue="rMfvCfUzinOn+4kq8XBQd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CB7AC-66C8-4680-A6AA-E6C6E4A07F79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82" t="s">
        <v>88</v>
      </c>
      <c r="B1" s="182"/>
      <c r="C1" s="182"/>
      <c r="D1" s="182"/>
      <c r="E1" s="182"/>
      <c r="F1" s="182"/>
      <c r="G1" s="182"/>
      <c r="AG1" t="s">
        <v>89</v>
      </c>
    </row>
    <row r="2" spans="1:60" ht="24.95" customHeight="1" x14ac:dyDescent="0.2">
      <c r="A2" s="64" t="s">
        <v>7</v>
      </c>
      <c r="B2" s="63" t="s">
        <v>49</v>
      </c>
      <c r="C2" s="185" t="s">
        <v>50</v>
      </c>
      <c r="D2" s="183"/>
      <c r="E2" s="183"/>
      <c r="F2" s="183"/>
      <c r="G2" s="184"/>
      <c r="AG2" t="s">
        <v>90</v>
      </c>
    </row>
    <row r="3" spans="1:60" ht="24.95" customHeight="1" x14ac:dyDescent="0.2">
      <c r="A3" s="64" t="s">
        <v>8</v>
      </c>
      <c r="B3" s="63" t="s">
        <v>45</v>
      </c>
      <c r="C3" s="185" t="s">
        <v>46</v>
      </c>
      <c r="D3" s="183"/>
      <c r="E3" s="183"/>
      <c r="F3" s="183"/>
      <c r="G3" s="184"/>
      <c r="AC3" s="120" t="s">
        <v>90</v>
      </c>
      <c r="AG3" t="s">
        <v>91</v>
      </c>
    </row>
    <row r="4" spans="1:60" ht="24.95" customHeight="1" x14ac:dyDescent="0.2">
      <c r="A4" s="186" t="s">
        <v>9</v>
      </c>
      <c r="B4" s="187" t="s">
        <v>43</v>
      </c>
      <c r="C4" s="188" t="s">
        <v>44</v>
      </c>
      <c r="D4" s="189"/>
      <c r="E4" s="189"/>
      <c r="F4" s="189"/>
      <c r="G4" s="190"/>
      <c r="AG4" t="s">
        <v>92</v>
      </c>
    </row>
    <row r="5" spans="1:60" x14ac:dyDescent="0.2">
      <c r="D5" s="10"/>
    </row>
    <row r="6" spans="1:60" ht="38.25" x14ac:dyDescent="0.2">
      <c r="A6" s="192" t="s">
        <v>93</v>
      </c>
      <c r="B6" s="194" t="s">
        <v>94</v>
      </c>
      <c r="C6" s="194" t="s">
        <v>95</v>
      </c>
      <c r="D6" s="193" t="s">
        <v>96</v>
      </c>
      <c r="E6" s="192" t="s">
        <v>97</v>
      </c>
      <c r="F6" s="191" t="s">
        <v>98</v>
      </c>
      <c r="G6" s="192" t="s">
        <v>29</v>
      </c>
      <c r="H6" s="195" t="s">
        <v>30</v>
      </c>
      <c r="I6" s="195" t="s">
        <v>99</v>
      </c>
      <c r="J6" s="195" t="s">
        <v>31</v>
      </c>
      <c r="K6" s="195" t="s">
        <v>100</v>
      </c>
      <c r="L6" s="195" t="s">
        <v>101</v>
      </c>
      <c r="M6" s="195" t="s">
        <v>102</v>
      </c>
      <c r="N6" s="195" t="s">
        <v>103</v>
      </c>
      <c r="O6" s="195" t="s">
        <v>104</v>
      </c>
      <c r="P6" s="195" t="s">
        <v>105</v>
      </c>
      <c r="Q6" s="195" t="s">
        <v>106</v>
      </c>
      <c r="R6" s="195" t="s">
        <v>107</v>
      </c>
      <c r="S6" s="195" t="s">
        <v>108</v>
      </c>
      <c r="T6" s="195" t="s">
        <v>109</v>
      </c>
      <c r="U6" s="195" t="s">
        <v>110</v>
      </c>
      <c r="V6" s="195" t="s">
        <v>111</v>
      </c>
      <c r="W6" s="195" t="s">
        <v>112</v>
      </c>
      <c r="X6" s="195" t="s">
        <v>113</v>
      </c>
    </row>
    <row r="7" spans="1:60" hidden="1" x14ac:dyDescent="0.2">
      <c r="A7" s="3"/>
      <c r="B7" s="4"/>
      <c r="C7" s="4"/>
      <c r="D7" s="6"/>
      <c r="E7" s="197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</row>
    <row r="8" spans="1:60" x14ac:dyDescent="0.2">
      <c r="A8" s="209" t="s">
        <v>114</v>
      </c>
      <c r="B8" s="210" t="s">
        <v>68</v>
      </c>
      <c r="C8" s="235" t="s">
        <v>69</v>
      </c>
      <c r="D8" s="211"/>
      <c r="E8" s="212"/>
      <c r="F8" s="213"/>
      <c r="G8" s="213">
        <f>SUMIF(AG9:AG28,"&lt;&gt;NOR",G9:G28)</f>
        <v>0</v>
      </c>
      <c r="H8" s="213"/>
      <c r="I8" s="213">
        <f>SUM(I9:I28)</f>
        <v>0</v>
      </c>
      <c r="J8" s="213"/>
      <c r="K8" s="213">
        <f>SUM(K9:K28)</f>
        <v>0</v>
      </c>
      <c r="L8" s="213"/>
      <c r="M8" s="213">
        <f>SUM(M9:M28)</f>
        <v>0</v>
      </c>
      <c r="N8" s="213"/>
      <c r="O8" s="213">
        <f>SUM(O9:O28)</f>
        <v>0</v>
      </c>
      <c r="P8" s="213"/>
      <c r="Q8" s="213">
        <f>SUM(Q9:Q28)</f>
        <v>0</v>
      </c>
      <c r="R8" s="213"/>
      <c r="S8" s="213"/>
      <c r="T8" s="214"/>
      <c r="U8" s="208"/>
      <c r="V8" s="208">
        <f>SUM(V9:V28)</f>
        <v>46.07</v>
      </c>
      <c r="W8" s="208"/>
      <c r="X8" s="208"/>
      <c r="AG8" t="s">
        <v>115</v>
      </c>
    </row>
    <row r="9" spans="1:60" outlineLevel="1" x14ac:dyDescent="0.2">
      <c r="A9" s="215">
        <v>1</v>
      </c>
      <c r="B9" s="216" t="s">
        <v>116</v>
      </c>
      <c r="C9" s="236" t="s">
        <v>117</v>
      </c>
      <c r="D9" s="217" t="s">
        <v>118</v>
      </c>
      <c r="E9" s="218">
        <v>8.0055999999999994</v>
      </c>
      <c r="F9" s="219"/>
      <c r="G9" s="220">
        <f>ROUND(E9*F9,2)</f>
        <v>0</v>
      </c>
      <c r="H9" s="219"/>
      <c r="I9" s="220">
        <f>ROUND(E9*H9,2)</f>
        <v>0</v>
      </c>
      <c r="J9" s="219"/>
      <c r="K9" s="220">
        <f>ROUND(E9*J9,2)</f>
        <v>0</v>
      </c>
      <c r="L9" s="220">
        <v>21</v>
      </c>
      <c r="M9" s="220">
        <f>G9*(1+L9/100)</f>
        <v>0</v>
      </c>
      <c r="N9" s="220">
        <v>0</v>
      </c>
      <c r="O9" s="220">
        <f>ROUND(E9*N9,2)</f>
        <v>0</v>
      </c>
      <c r="P9" s="220">
        <v>0</v>
      </c>
      <c r="Q9" s="220">
        <f>ROUND(E9*P9,2)</f>
        <v>0</v>
      </c>
      <c r="R9" s="220" t="s">
        <v>119</v>
      </c>
      <c r="S9" s="220" t="s">
        <v>120</v>
      </c>
      <c r="T9" s="221" t="s">
        <v>120</v>
      </c>
      <c r="U9" s="201">
        <v>4.6550000000000002</v>
      </c>
      <c r="V9" s="201">
        <f>ROUND(E9*U9,2)</f>
        <v>37.270000000000003</v>
      </c>
      <c r="W9" s="201"/>
      <c r="X9" s="201" t="s">
        <v>121</v>
      </c>
      <c r="Y9" s="196"/>
      <c r="Z9" s="196"/>
      <c r="AA9" s="196"/>
      <c r="AB9" s="196"/>
      <c r="AC9" s="196"/>
      <c r="AD9" s="196"/>
      <c r="AE9" s="196"/>
      <c r="AF9" s="196"/>
      <c r="AG9" s="196" t="s">
        <v>122</v>
      </c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</row>
    <row r="10" spans="1:60" outlineLevel="1" x14ac:dyDescent="0.2">
      <c r="A10" s="199"/>
      <c r="B10" s="200"/>
      <c r="C10" s="237" t="s">
        <v>123</v>
      </c>
      <c r="D10" s="222"/>
      <c r="E10" s="222"/>
      <c r="F10" s="222"/>
      <c r="G10" s="222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196"/>
      <c r="Z10" s="196"/>
      <c r="AA10" s="196"/>
      <c r="AB10" s="196"/>
      <c r="AC10" s="196"/>
      <c r="AD10" s="196"/>
      <c r="AE10" s="196"/>
      <c r="AF10" s="196"/>
      <c r="AG10" s="196" t="s">
        <v>124</v>
      </c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</row>
    <row r="11" spans="1:60" outlineLevel="1" x14ac:dyDescent="0.2">
      <c r="A11" s="199"/>
      <c r="B11" s="200"/>
      <c r="C11" s="238" t="s">
        <v>125</v>
      </c>
      <c r="D11" s="206"/>
      <c r="E11" s="207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196"/>
      <c r="Z11" s="196"/>
      <c r="AA11" s="196"/>
      <c r="AB11" s="196"/>
      <c r="AC11" s="196"/>
      <c r="AD11" s="196"/>
      <c r="AE11" s="196"/>
      <c r="AF11" s="196"/>
      <c r="AG11" s="196" t="s">
        <v>126</v>
      </c>
      <c r="AH11" s="196">
        <v>0</v>
      </c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</row>
    <row r="12" spans="1:60" ht="22.5" outlineLevel="1" x14ac:dyDescent="0.2">
      <c r="A12" s="199"/>
      <c r="B12" s="200"/>
      <c r="C12" s="238" t="s">
        <v>127</v>
      </c>
      <c r="D12" s="206"/>
      <c r="E12" s="207">
        <v>6.0815999999999999</v>
      </c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196"/>
      <c r="Z12" s="196"/>
      <c r="AA12" s="196"/>
      <c r="AB12" s="196"/>
      <c r="AC12" s="196"/>
      <c r="AD12" s="196"/>
      <c r="AE12" s="196"/>
      <c r="AF12" s="196"/>
      <c r="AG12" s="196" t="s">
        <v>126</v>
      </c>
      <c r="AH12" s="196">
        <v>0</v>
      </c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</row>
    <row r="13" spans="1:60" outlineLevel="1" x14ac:dyDescent="0.2">
      <c r="A13" s="199"/>
      <c r="B13" s="200"/>
      <c r="C13" s="238" t="s">
        <v>128</v>
      </c>
      <c r="D13" s="206"/>
      <c r="E13" s="207">
        <v>1.6739999999999999</v>
      </c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196"/>
      <c r="Z13" s="196"/>
      <c r="AA13" s="196"/>
      <c r="AB13" s="196"/>
      <c r="AC13" s="196"/>
      <c r="AD13" s="196"/>
      <c r="AE13" s="196"/>
      <c r="AF13" s="196"/>
      <c r="AG13" s="196" t="s">
        <v>126</v>
      </c>
      <c r="AH13" s="196">
        <v>0</v>
      </c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</row>
    <row r="14" spans="1:60" outlineLevel="1" x14ac:dyDescent="0.2">
      <c r="A14" s="199"/>
      <c r="B14" s="200"/>
      <c r="C14" s="238" t="s">
        <v>129</v>
      </c>
      <c r="D14" s="206"/>
      <c r="E14" s="207">
        <v>0.25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196"/>
      <c r="Z14" s="196"/>
      <c r="AA14" s="196"/>
      <c r="AB14" s="196"/>
      <c r="AC14" s="196"/>
      <c r="AD14" s="196"/>
      <c r="AE14" s="196"/>
      <c r="AF14" s="196"/>
      <c r="AG14" s="196" t="s">
        <v>126</v>
      </c>
      <c r="AH14" s="196">
        <v>0</v>
      </c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</row>
    <row r="15" spans="1:60" outlineLevel="1" x14ac:dyDescent="0.2">
      <c r="A15" s="215">
        <v>2</v>
      </c>
      <c r="B15" s="216" t="s">
        <v>130</v>
      </c>
      <c r="C15" s="236" t="s">
        <v>131</v>
      </c>
      <c r="D15" s="217" t="s">
        <v>118</v>
      </c>
      <c r="E15" s="218">
        <v>8.0055999999999994</v>
      </c>
      <c r="F15" s="219"/>
      <c r="G15" s="220">
        <f>ROUND(E15*F15,2)</f>
        <v>0</v>
      </c>
      <c r="H15" s="219"/>
      <c r="I15" s="220">
        <f>ROUND(E15*H15,2)</f>
        <v>0</v>
      </c>
      <c r="J15" s="219"/>
      <c r="K15" s="220">
        <f>ROUND(E15*J15,2)</f>
        <v>0</v>
      </c>
      <c r="L15" s="220">
        <v>21</v>
      </c>
      <c r="M15" s="220">
        <f>G15*(1+L15/100)</f>
        <v>0</v>
      </c>
      <c r="N15" s="220">
        <v>0</v>
      </c>
      <c r="O15" s="220">
        <f>ROUND(E15*N15,2)</f>
        <v>0</v>
      </c>
      <c r="P15" s="220">
        <v>0</v>
      </c>
      <c r="Q15" s="220">
        <f>ROUND(E15*P15,2)</f>
        <v>0</v>
      </c>
      <c r="R15" s="220" t="s">
        <v>119</v>
      </c>
      <c r="S15" s="220" t="s">
        <v>120</v>
      </c>
      <c r="T15" s="221" t="s">
        <v>120</v>
      </c>
      <c r="U15" s="201">
        <v>0.34499999999999997</v>
      </c>
      <c r="V15" s="201">
        <f>ROUND(E15*U15,2)</f>
        <v>2.76</v>
      </c>
      <c r="W15" s="201"/>
      <c r="X15" s="201" t="s">
        <v>121</v>
      </c>
      <c r="Y15" s="196"/>
      <c r="Z15" s="196"/>
      <c r="AA15" s="196"/>
      <c r="AB15" s="196"/>
      <c r="AC15" s="196"/>
      <c r="AD15" s="196"/>
      <c r="AE15" s="196"/>
      <c r="AF15" s="196"/>
      <c r="AG15" s="196" t="s">
        <v>122</v>
      </c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</row>
    <row r="16" spans="1:60" outlineLevel="1" x14ac:dyDescent="0.2">
      <c r="A16" s="199"/>
      <c r="B16" s="200"/>
      <c r="C16" s="237" t="s">
        <v>132</v>
      </c>
      <c r="D16" s="222"/>
      <c r="E16" s="222"/>
      <c r="F16" s="222"/>
      <c r="G16" s="222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196"/>
      <c r="Z16" s="196"/>
      <c r="AA16" s="196"/>
      <c r="AB16" s="196"/>
      <c r="AC16" s="196"/>
      <c r="AD16" s="196"/>
      <c r="AE16" s="196"/>
      <c r="AF16" s="196"/>
      <c r="AG16" s="196" t="s">
        <v>124</v>
      </c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223" t="str">
        <f>C16</f>
        <v>bez naložení do dopravní nádoby, ale s vyprázdněním dopravní nádoby na hromadu nebo na dopravní prostředek,</v>
      </c>
      <c r="BB16" s="196"/>
      <c r="BC16" s="196"/>
      <c r="BD16" s="196"/>
      <c r="BE16" s="196"/>
      <c r="BF16" s="196"/>
      <c r="BG16" s="196"/>
      <c r="BH16" s="196"/>
    </row>
    <row r="17" spans="1:60" outlineLevel="1" x14ac:dyDescent="0.2">
      <c r="A17" s="199"/>
      <c r="B17" s="200"/>
      <c r="C17" s="238" t="s">
        <v>133</v>
      </c>
      <c r="D17" s="206"/>
      <c r="E17" s="207">
        <v>8.0055999999999994</v>
      </c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196"/>
      <c r="Z17" s="196"/>
      <c r="AA17" s="196"/>
      <c r="AB17" s="196"/>
      <c r="AC17" s="196"/>
      <c r="AD17" s="196"/>
      <c r="AE17" s="196"/>
      <c r="AF17" s="196"/>
      <c r="AG17" s="196" t="s">
        <v>126</v>
      </c>
      <c r="AH17" s="196">
        <v>5</v>
      </c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</row>
    <row r="18" spans="1:60" ht="22.5" outlineLevel="1" x14ac:dyDescent="0.2">
      <c r="A18" s="215">
        <v>3</v>
      </c>
      <c r="B18" s="216" t="s">
        <v>134</v>
      </c>
      <c r="C18" s="236" t="s">
        <v>135</v>
      </c>
      <c r="D18" s="217" t="s">
        <v>118</v>
      </c>
      <c r="E18" s="218">
        <v>8.0055999999999994</v>
      </c>
      <c r="F18" s="219"/>
      <c r="G18" s="220">
        <f>ROUND(E18*F18,2)</f>
        <v>0</v>
      </c>
      <c r="H18" s="219"/>
      <c r="I18" s="220">
        <f>ROUND(E18*H18,2)</f>
        <v>0</v>
      </c>
      <c r="J18" s="219"/>
      <c r="K18" s="220">
        <f>ROUND(E18*J18,2)</f>
        <v>0</v>
      </c>
      <c r="L18" s="220">
        <v>21</v>
      </c>
      <c r="M18" s="220">
        <f>G18*(1+L18/100)</f>
        <v>0</v>
      </c>
      <c r="N18" s="220">
        <v>0</v>
      </c>
      <c r="O18" s="220">
        <f>ROUND(E18*N18,2)</f>
        <v>0</v>
      </c>
      <c r="P18" s="220">
        <v>0</v>
      </c>
      <c r="Q18" s="220">
        <f>ROUND(E18*P18,2)</f>
        <v>0</v>
      </c>
      <c r="R18" s="220" t="s">
        <v>119</v>
      </c>
      <c r="S18" s="220" t="s">
        <v>120</v>
      </c>
      <c r="T18" s="221" t="s">
        <v>120</v>
      </c>
      <c r="U18" s="201">
        <v>8.9999999999999993E-3</v>
      </c>
      <c r="V18" s="201">
        <f>ROUND(E18*U18,2)</f>
        <v>7.0000000000000007E-2</v>
      </c>
      <c r="W18" s="201"/>
      <c r="X18" s="201" t="s">
        <v>121</v>
      </c>
      <c r="Y18" s="196"/>
      <c r="Z18" s="196"/>
      <c r="AA18" s="196"/>
      <c r="AB18" s="196"/>
      <c r="AC18" s="196"/>
      <c r="AD18" s="196"/>
      <c r="AE18" s="196"/>
      <c r="AF18" s="196"/>
      <c r="AG18" s="196" t="s">
        <v>122</v>
      </c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</row>
    <row r="19" spans="1:60" outlineLevel="1" x14ac:dyDescent="0.2">
      <c r="A19" s="199"/>
      <c r="B19" s="200"/>
      <c r="C19" s="238" t="s">
        <v>133</v>
      </c>
      <c r="D19" s="206"/>
      <c r="E19" s="207">
        <v>8.0055999999999994</v>
      </c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196"/>
      <c r="Z19" s="196"/>
      <c r="AA19" s="196"/>
      <c r="AB19" s="196"/>
      <c r="AC19" s="196"/>
      <c r="AD19" s="196"/>
      <c r="AE19" s="196"/>
      <c r="AF19" s="196"/>
      <c r="AG19" s="196" t="s">
        <v>126</v>
      </c>
      <c r="AH19" s="196">
        <v>5</v>
      </c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</row>
    <row r="20" spans="1:60" ht="22.5" outlineLevel="1" x14ac:dyDescent="0.2">
      <c r="A20" s="215">
        <v>4</v>
      </c>
      <c r="B20" s="216" t="s">
        <v>136</v>
      </c>
      <c r="C20" s="236" t="s">
        <v>137</v>
      </c>
      <c r="D20" s="217" t="s">
        <v>118</v>
      </c>
      <c r="E20" s="218">
        <v>5.0490000000000004</v>
      </c>
      <c r="F20" s="219"/>
      <c r="G20" s="220">
        <f>ROUND(E20*F20,2)</f>
        <v>0</v>
      </c>
      <c r="H20" s="219"/>
      <c r="I20" s="220">
        <f>ROUND(E20*H20,2)</f>
        <v>0</v>
      </c>
      <c r="J20" s="219"/>
      <c r="K20" s="220">
        <f>ROUND(E20*J20,2)</f>
        <v>0</v>
      </c>
      <c r="L20" s="220">
        <v>21</v>
      </c>
      <c r="M20" s="220">
        <f>G20*(1+L20/100)</f>
        <v>0</v>
      </c>
      <c r="N20" s="220">
        <v>0</v>
      </c>
      <c r="O20" s="220">
        <f>ROUND(E20*N20,2)</f>
        <v>0</v>
      </c>
      <c r="P20" s="220">
        <v>0</v>
      </c>
      <c r="Q20" s="220">
        <f>ROUND(E20*P20,2)</f>
        <v>0</v>
      </c>
      <c r="R20" s="220" t="s">
        <v>119</v>
      </c>
      <c r="S20" s="220" t="s">
        <v>120</v>
      </c>
      <c r="T20" s="221" t="s">
        <v>120</v>
      </c>
      <c r="U20" s="201">
        <v>1.1499999999999999</v>
      </c>
      <c r="V20" s="201">
        <f>ROUND(E20*U20,2)</f>
        <v>5.81</v>
      </c>
      <c r="W20" s="201"/>
      <c r="X20" s="201" t="s">
        <v>121</v>
      </c>
      <c r="Y20" s="196"/>
      <c r="Z20" s="196"/>
      <c r="AA20" s="196"/>
      <c r="AB20" s="196"/>
      <c r="AC20" s="196"/>
      <c r="AD20" s="196"/>
      <c r="AE20" s="196"/>
      <c r="AF20" s="196"/>
      <c r="AG20" s="196" t="s">
        <v>122</v>
      </c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</row>
    <row r="21" spans="1:60" outlineLevel="1" x14ac:dyDescent="0.2">
      <c r="A21" s="199"/>
      <c r="B21" s="200"/>
      <c r="C21" s="237" t="s">
        <v>138</v>
      </c>
      <c r="D21" s="222"/>
      <c r="E21" s="222"/>
      <c r="F21" s="222"/>
      <c r="G21" s="222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196"/>
      <c r="Z21" s="196"/>
      <c r="AA21" s="196"/>
      <c r="AB21" s="196"/>
      <c r="AC21" s="196"/>
      <c r="AD21" s="196"/>
      <c r="AE21" s="196"/>
      <c r="AF21" s="196"/>
      <c r="AG21" s="196" t="s">
        <v>124</v>
      </c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</row>
    <row r="22" spans="1:60" outlineLevel="1" x14ac:dyDescent="0.2">
      <c r="A22" s="199"/>
      <c r="B22" s="200"/>
      <c r="C22" s="238" t="s">
        <v>125</v>
      </c>
      <c r="D22" s="206"/>
      <c r="E22" s="207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196"/>
      <c r="Z22" s="196"/>
      <c r="AA22" s="196"/>
      <c r="AB22" s="196"/>
      <c r="AC22" s="196"/>
      <c r="AD22" s="196"/>
      <c r="AE22" s="196"/>
      <c r="AF22" s="196"/>
      <c r="AG22" s="196" t="s">
        <v>126</v>
      </c>
      <c r="AH22" s="196">
        <v>0</v>
      </c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</row>
    <row r="23" spans="1:60" outlineLevel="1" x14ac:dyDescent="0.2">
      <c r="A23" s="199"/>
      <c r="B23" s="200"/>
      <c r="C23" s="238" t="s">
        <v>139</v>
      </c>
      <c r="D23" s="206"/>
      <c r="E23" s="207">
        <v>5.0490000000000004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196"/>
      <c r="Z23" s="196"/>
      <c r="AA23" s="196"/>
      <c r="AB23" s="196"/>
      <c r="AC23" s="196"/>
      <c r="AD23" s="196"/>
      <c r="AE23" s="196"/>
      <c r="AF23" s="196"/>
      <c r="AG23" s="196" t="s">
        <v>126</v>
      </c>
      <c r="AH23" s="196">
        <v>0</v>
      </c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</row>
    <row r="24" spans="1:60" ht="22.5" outlineLevel="1" x14ac:dyDescent="0.2">
      <c r="A24" s="215">
        <v>5</v>
      </c>
      <c r="B24" s="216" t="s">
        <v>140</v>
      </c>
      <c r="C24" s="236" t="s">
        <v>141</v>
      </c>
      <c r="D24" s="217" t="s">
        <v>142</v>
      </c>
      <c r="E24" s="218">
        <v>19.71067</v>
      </c>
      <c r="F24" s="219"/>
      <c r="G24" s="220">
        <f>ROUND(E24*F24,2)</f>
        <v>0</v>
      </c>
      <c r="H24" s="219"/>
      <c r="I24" s="220">
        <f>ROUND(E24*H24,2)</f>
        <v>0</v>
      </c>
      <c r="J24" s="219"/>
      <c r="K24" s="220">
        <f>ROUND(E24*J24,2)</f>
        <v>0</v>
      </c>
      <c r="L24" s="220">
        <v>21</v>
      </c>
      <c r="M24" s="220">
        <f>G24*(1+L24/100)</f>
        <v>0</v>
      </c>
      <c r="N24" s="220">
        <v>0</v>
      </c>
      <c r="O24" s="220">
        <f>ROUND(E24*N24,2)</f>
        <v>0</v>
      </c>
      <c r="P24" s="220">
        <v>0</v>
      </c>
      <c r="Q24" s="220">
        <f>ROUND(E24*P24,2)</f>
        <v>0</v>
      </c>
      <c r="R24" s="220" t="s">
        <v>143</v>
      </c>
      <c r="S24" s="220" t="s">
        <v>120</v>
      </c>
      <c r="T24" s="221" t="s">
        <v>120</v>
      </c>
      <c r="U24" s="201">
        <v>8.0000000000000002E-3</v>
      </c>
      <c r="V24" s="201">
        <f>ROUND(E24*U24,2)</f>
        <v>0.16</v>
      </c>
      <c r="W24" s="201"/>
      <c r="X24" s="201" t="s">
        <v>121</v>
      </c>
      <c r="Y24" s="196"/>
      <c r="Z24" s="196"/>
      <c r="AA24" s="196"/>
      <c r="AB24" s="196"/>
      <c r="AC24" s="196"/>
      <c r="AD24" s="196"/>
      <c r="AE24" s="196"/>
      <c r="AF24" s="196"/>
      <c r="AG24" s="196" t="s">
        <v>122</v>
      </c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</row>
    <row r="25" spans="1:60" outlineLevel="1" x14ac:dyDescent="0.2">
      <c r="A25" s="199"/>
      <c r="B25" s="200"/>
      <c r="C25" s="237" t="s">
        <v>144</v>
      </c>
      <c r="D25" s="222"/>
      <c r="E25" s="222"/>
      <c r="F25" s="222"/>
      <c r="G25" s="222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196"/>
      <c r="Z25" s="196"/>
      <c r="AA25" s="196"/>
      <c r="AB25" s="196"/>
      <c r="AC25" s="196"/>
      <c r="AD25" s="196"/>
      <c r="AE25" s="196"/>
      <c r="AF25" s="196"/>
      <c r="AG25" s="196" t="s">
        <v>124</v>
      </c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</row>
    <row r="26" spans="1:60" outlineLevel="1" x14ac:dyDescent="0.2">
      <c r="A26" s="199"/>
      <c r="B26" s="200"/>
      <c r="C26" s="239" t="s">
        <v>145</v>
      </c>
      <c r="D26" s="224"/>
      <c r="E26" s="224"/>
      <c r="F26" s="224"/>
      <c r="G26" s="224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196"/>
      <c r="Z26" s="196"/>
      <c r="AA26" s="196"/>
      <c r="AB26" s="196"/>
      <c r="AC26" s="196"/>
      <c r="AD26" s="196"/>
      <c r="AE26" s="196"/>
      <c r="AF26" s="196"/>
      <c r="AG26" s="196" t="s">
        <v>124</v>
      </c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</row>
    <row r="27" spans="1:60" outlineLevel="1" x14ac:dyDescent="0.2">
      <c r="A27" s="199"/>
      <c r="B27" s="200"/>
      <c r="C27" s="238" t="s">
        <v>146</v>
      </c>
      <c r="D27" s="206"/>
      <c r="E27" s="207">
        <v>53.370669999999997</v>
      </c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196"/>
      <c r="Z27" s="196"/>
      <c r="AA27" s="196"/>
      <c r="AB27" s="196"/>
      <c r="AC27" s="196"/>
      <c r="AD27" s="196"/>
      <c r="AE27" s="196"/>
      <c r="AF27" s="196"/>
      <c r="AG27" s="196" t="s">
        <v>126</v>
      </c>
      <c r="AH27" s="196">
        <v>0</v>
      </c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</row>
    <row r="28" spans="1:60" outlineLevel="1" x14ac:dyDescent="0.2">
      <c r="A28" s="199"/>
      <c r="B28" s="200"/>
      <c r="C28" s="238" t="s">
        <v>147</v>
      </c>
      <c r="D28" s="206"/>
      <c r="E28" s="207">
        <v>-33.659999999999997</v>
      </c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196"/>
      <c r="Z28" s="196"/>
      <c r="AA28" s="196"/>
      <c r="AB28" s="196"/>
      <c r="AC28" s="196"/>
      <c r="AD28" s="196"/>
      <c r="AE28" s="196"/>
      <c r="AF28" s="196"/>
      <c r="AG28" s="196" t="s">
        <v>126</v>
      </c>
      <c r="AH28" s="196">
        <v>0</v>
      </c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</row>
    <row r="29" spans="1:60" x14ac:dyDescent="0.2">
      <c r="A29" s="209" t="s">
        <v>114</v>
      </c>
      <c r="B29" s="210" t="s">
        <v>70</v>
      </c>
      <c r="C29" s="235" t="s">
        <v>71</v>
      </c>
      <c r="D29" s="211"/>
      <c r="E29" s="212"/>
      <c r="F29" s="213"/>
      <c r="G29" s="213">
        <f>SUMIF(AG30:AG50,"&lt;&gt;NOR",G30:G50)</f>
        <v>0</v>
      </c>
      <c r="H29" s="213"/>
      <c r="I29" s="213">
        <f>SUM(I30:I50)</f>
        <v>0</v>
      </c>
      <c r="J29" s="213"/>
      <c r="K29" s="213">
        <f>SUM(K30:K50)</f>
        <v>0</v>
      </c>
      <c r="L29" s="213"/>
      <c r="M29" s="213">
        <f>SUM(M30:M50)</f>
        <v>0</v>
      </c>
      <c r="N29" s="213"/>
      <c r="O29" s="213">
        <f>SUM(O30:O50)</f>
        <v>6.88</v>
      </c>
      <c r="P29" s="213"/>
      <c r="Q29" s="213">
        <f>SUM(Q30:Q50)</f>
        <v>0</v>
      </c>
      <c r="R29" s="213"/>
      <c r="S29" s="213"/>
      <c r="T29" s="214"/>
      <c r="U29" s="208"/>
      <c r="V29" s="208">
        <f>SUM(V30:V50)</f>
        <v>19.349999999999998</v>
      </c>
      <c r="W29" s="208"/>
      <c r="X29" s="208"/>
      <c r="AG29" t="s">
        <v>115</v>
      </c>
    </row>
    <row r="30" spans="1:60" outlineLevel="1" x14ac:dyDescent="0.2">
      <c r="A30" s="215">
        <v>6</v>
      </c>
      <c r="B30" s="216" t="s">
        <v>148</v>
      </c>
      <c r="C30" s="236" t="s">
        <v>149</v>
      </c>
      <c r="D30" s="217" t="s">
        <v>118</v>
      </c>
      <c r="E30" s="218">
        <v>0.50680000000000003</v>
      </c>
      <c r="F30" s="219"/>
      <c r="G30" s="220">
        <f>ROUND(E30*F30,2)</f>
        <v>0</v>
      </c>
      <c r="H30" s="219"/>
      <c r="I30" s="220">
        <f>ROUND(E30*H30,2)</f>
        <v>0</v>
      </c>
      <c r="J30" s="219"/>
      <c r="K30" s="220">
        <f>ROUND(E30*J30,2)</f>
        <v>0</v>
      </c>
      <c r="L30" s="220">
        <v>21</v>
      </c>
      <c r="M30" s="220">
        <f>G30*(1+L30/100)</f>
        <v>0</v>
      </c>
      <c r="N30" s="220">
        <v>2.5249999999999999</v>
      </c>
      <c r="O30" s="220">
        <f>ROUND(E30*N30,2)</f>
        <v>1.28</v>
      </c>
      <c r="P30" s="220">
        <v>0</v>
      </c>
      <c r="Q30" s="220">
        <f>ROUND(E30*P30,2)</f>
        <v>0</v>
      </c>
      <c r="R30" s="220" t="s">
        <v>150</v>
      </c>
      <c r="S30" s="220" t="s">
        <v>120</v>
      </c>
      <c r="T30" s="221" t="s">
        <v>120</v>
      </c>
      <c r="U30" s="201">
        <v>0.47699999999999998</v>
      </c>
      <c r="V30" s="201">
        <f>ROUND(E30*U30,2)</f>
        <v>0.24</v>
      </c>
      <c r="W30" s="201"/>
      <c r="X30" s="201" t="s">
        <v>121</v>
      </c>
      <c r="Y30" s="196"/>
      <c r="Z30" s="196"/>
      <c r="AA30" s="196"/>
      <c r="AB30" s="196"/>
      <c r="AC30" s="196"/>
      <c r="AD30" s="196"/>
      <c r="AE30" s="196"/>
      <c r="AF30" s="196"/>
      <c r="AG30" s="196" t="s">
        <v>122</v>
      </c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</row>
    <row r="31" spans="1:60" outlineLevel="1" x14ac:dyDescent="0.2">
      <c r="A31" s="199"/>
      <c r="B31" s="200"/>
      <c r="C31" s="237" t="s">
        <v>151</v>
      </c>
      <c r="D31" s="222"/>
      <c r="E31" s="222"/>
      <c r="F31" s="222"/>
      <c r="G31" s="222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196"/>
      <c r="Z31" s="196"/>
      <c r="AA31" s="196"/>
      <c r="AB31" s="196"/>
      <c r="AC31" s="196"/>
      <c r="AD31" s="196"/>
      <c r="AE31" s="196"/>
      <c r="AF31" s="196"/>
      <c r="AG31" s="196" t="s">
        <v>124</v>
      </c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</row>
    <row r="32" spans="1:60" outlineLevel="1" x14ac:dyDescent="0.2">
      <c r="A32" s="199"/>
      <c r="B32" s="200"/>
      <c r="C32" s="238" t="s">
        <v>125</v>
      </c>
      <c r="D32" s="206"/>
      <c r="E32" s="207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196"/>
      <c r="Z32" s="196"/>
      <c r="AA32" s="196"/>
      <c r="AB32" s="196"/>
      <c r="AC32" s="196"/>
      <c r="AD32" s="196"/>
      <c r="AE32" s="196"/>
      <c r="AF32" s="196"/>
      <c r="AG32" s="196" t="s">
        <v>126</v>
      </c>
      <c r="AH32" s="196">
        <v>0</v>
      </c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</row>
    <row r="33" spans="1:60" outlineLevel="1" x14ac:dyDescent="0.2">
      <c r="A33" s="199"/>
      <c r="B33" s="200"/>
      <c r="C33" s="238" t="s">
        <v>152</v>
      </c>
      <c r="D33" s="206"/>
      <c r="E33" s="207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196"/>
      <c r="Z33" s="196"/>
      <c r="AA33" s="196"/>
      <c r="AB33" s="196"/>
      <c r="AC33" s="196"/>
      <c r="AD33" s="196"/>
      <c r="AE33" s="196"/>
      <c r="AF33" s="196"/>
      <c r="AG33" s="196" t="s">
        <v>126</v>
      </c>
      <c r="AH33" s="196">
        <v>0</v>
      </c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</row>
    <row r="34" spans="1:60" outlineLevel="1" x14ac:dyDescent="0.2">
      <c r="A34" s="199"/>
      <c r="B34" s="200"/>
      <c r="C34" s="238" t="s">
        <v>153</v>
      </c>
      <c r="D34" s="206"/>
      <c r="E34" s="207">
        <v>0.50680000000000003</v>
      </c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196"/>
      <c r="Z34" s="196"/>
      <c r="AA34" s="196"/>
      <c r="AB34" s="196"/>
      <c r="AC34" s="196"/>
      <c r="AD34" s="196"/>
      <c r="AE34" s="196"/>
      <c r="AF34" s="196"/>
      <c r="AG34" s="196" t="s">
        <v>126</v>
      </c>
      <c r="AH34" s="196">
        <v>0</v>
      </c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</row>
    <row r="35" spans="1:60" outlineLevel="1" x14ac:dyDescent="0.2">
      <c r="A35" s="215">
        <v>7</v>
      </c>
      <c r="B35" s="216" t="s">
        <v>154</v>
      </c>
      <c r="C35" s="236" t="s">
        <v>155</v>
      </c>
      <c r="D35" s="217" t="s">
        <v>142</v>
      </c>
      <c r="E35" s="218">
        <v>8.2080000000000002</v>
      </c>
      <c r="F35" s="219"/>
      <c r="G35" s="220">
        <f>ROUND(E35*F35,2)</f>
        <v>0</v>
      </c>
      <c r="H35" s="219"/>
      <c r="I35" s="220">
        <f>ROUND(E35*H35,2)</f>
        <v>0</v>
      </c>
      <c r="J35" s="219"/>
      <c r="K35" s="220">
        <f>ROUND(E35*J35,2)</f>
        <v>0</v>
      </c>
      <c r="L35" s="220">
        <v>21</v>
      </c>
      <c r="M35" s="220">
        <f>G35*(1+L35/100)</f>
        <v>0</v>
      </c>
      <c r="N35" s="220">
        <v>3.916E-2</v>
      </c>
      <c r="O35" s="220">
        <f>ROUND(E35*N35,2)</f>
        <v>0.32</v>
      </c>
      <c r="P35" s="220">
        <v>0</v>
      </c>
      <c r="Q35" s="220">
        <f>ROUND(E35*P35,2)</f>
        <v>0</v>
      </c>
      <c r="R35" s="220" t="s">
        <v>150</v>
      </c>
      <c r="S35" s="220" t="s">
        <v>120</v>
      </c>
      <c r="T35" s="221" t="s">
        <v>120</v>
      </c>
      <c r="U35" s="201">
        <v>1.05</v>
      </c>
      <c r="V35" s="201">
        <f>ROUND(E35*U35,2)</f>
        <v>8.6199999999999992</v>
      </c>
      <c r="W35" s="201"/>
      <c r="X35" s="201" t="s">
        <v>121</v>
      </c>
      <c r="Y35" s="196"/>
      <c r="Z35" s="196"/>
      <c r="AA35" s="196"/>
      <c r="AB35" s="196"/>
      <c r="AC35" s="196"/>
      <c r="AD35" s="196"/>
      <c r="AE35" s="196"/>
      <c r="AF35" s="196"/>
      <c r="AG35" s="196" t="s">
        <v>122</v>
      </c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</row>
    <row r="36" spans="1:60" ht="22.5" outlineLevel="1" x14ac:dyDescent="0.2">
      <c r="A36" s="199"/>
      <c r="B36" s="200"/>
      <c r="C36" s="237" t="s">
        <v>156</v>
      </c>
      <c r="D36" s="222"/>
      <c r="E36" s="222"/>
      <c r="F36" s="222"/>
      <c r="G36" s="222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196"/>
      <c r="Z36" s="196"/>
      <c r="AA36" s="196"/>
      <c r="AB36" s="196"/>
      <c r="AC36" s="196"/>
      <c r="AD36" s="196"/>
      <c r="AE36" s="196"/>
      <c r="AF36" s="196"/>
      <c r="AG36" s="196" t="s">
        <v>124</v>
      </c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223" t="str">
        <f>C36</f>
        <v>svislé nebo šikmé (odkloněné), půdorysně přímé nebo zalomené, stěn základových pasů ve volných nebo zapažených jámách, rýhách, šachtách, včetně případných vzpěr,</v>
      </c>
      <c r="BB36" s="196"/>
      <c r="BC36" s="196"/>
      <c r="BD36" s="196"/>
      <c r="BE36" s="196"/>
      <c r="BF36" s="196"/>
      <c r="BG36" s="196"/>
      <c r="BH36" s="196"/>
    </row>
    <row r="37" spans="1:60" outlineLevel="1" x14ac:dyDescent="0.2">
      <c r="A37" s="199"/>
      <c r="B37" s="200"/>
      <c r="C37" s="238" t="s">
        <v>125</v>
      </c>
      <c r="D37" s="206"/>
      <c r="E37" s="207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196"/>
      <c r="Z37" s="196"/>
      <c r="AA37" s="196"/>
      <c r="AB37" s="196"/>
      <c r="AC37" s="196"/>
      <c r="AD37" s="196"/>
      <c r="AE37" s="196"/>
      <c r="AF37" s="196"/>
      <c r="AG37" s="196" t="s">
        <v>126</v>
      </c>
      <c r="AH37" s="196">
        <v>0</v>
      </c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</row>
    <row r="38" spans="1:60" outlineLevel="1" x14ac:dyDescent="0.2">
      <c r="A38" s="199"/>
      <c r="B38" s="200"/>
      <c r="C38" s="238" t="s">
        <v>152</v>
      </c>
      <c r="D38" s="206"/>
      <c r="E38" s="207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196"/>
      <c r="Z38" s="196"/>
      <c r="AA38" s="196"/>
      <c r="AB38" s="196"/>
      <c r="AC38" s="196"/>
      <c r="AD38" s="196"/>
      <c r="AE38" s="196"/>
      <c r="AF38" s="196"/>
      <c r="AG38" s="196" t="s">
        <v>126</v>
      </c>
      <c r="AH38" s="196">
        <v>0</v>
      </c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</row>
    <row r="39" spans="1:60" outlineLevel="1" x14ac:dyDescent="0.2">
      <c r="A39" s="199"/>
      <c r="B39" s="200"/>
      <c r="C39" s="238" t="s">
        <v>157</v>
      </c>
      <c r="D39" s="206"/>
      <c r="E39" s="207">
        <v>8.2080000000000002</v>
      </c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196"/>
      <c r="Z39" s="196"/>
      <c r="AA39" s="196"/>
      <c r="AB39" s="196"/>
      <c r="AC39" s="196"/>
      <c r="AD39" s="196"/>
      <c r="AE39" s="196"/>
      <c r="AF39" s="196"/>
      <c r="AG39" s="196" t="s">
        <v>126</v>
      </c>
      <c r="AH39" s="196">
        <v>0</v>
      </c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</row>
    <row r="40" spans="1:60" outlineLevel="1" x14ac:dyDescent="0.2">
      <c r="A40" s="215">
        <v>8</v>
      </c>
      <c r="B40" s="216" t="s">
        <v>158</v>
      </c>
      <c r="C40" s="236" t="s">
        <v>159</v>
      </c>
      <c r="D40" s="217" t="s">
        <v>142</v>
      </c>
      <c r="E40" s="218">
        <v>8.2080000000000002</v>
      </c>
      <c r="F40" s="219"/>
      <c r="G40" s="220">
        <f>ROUND(E40*F40,2)</f>
        <v>0</v>
      </c>
      <c r="H40" s="219"/>
      <c r="I40" s="220">
        <f>ROUND(E40*H40,2)</f>
        <v>0</v>
      </c>
      <c r="J40" s="219"/>
      <c r="K40" s="220">
        <f>ROUND(E40*J40,2)</f>
        <v>0</v>
      </c>
      <c r="L40" s="220">
        <v>21</v>
      </c>
      <c r="M40" s="220">
        <f>G40*(1+L40/100)</f>
        <v>0</v>
      </c>
      <c r="N40" s="220">
        <v>0</v>
      </c>
      <c r="O40" s="220">
        <f>ROUND(E40*N40,2)</f>
        <v>0</v>
      </c>
      <c r="P40" s="220">
        <v>0</v>
      </c>
      <c r="Q40" s="220">
        <f>ROUND(E40*P40,2)</f>
        <v>0</v>
      </c>
      <c r="R40" s="220" t="s">
        <v>150</v>
      </c>
      <c r="S40" s="220" t="s">
        <v>120</v>
      </c>
      <c r="T40" s="221" t="s">
        <v>120</v>
      </c>
      <c r="U40" s="201">
        <v>0.32</v>
      </c>
      <c r="V40" s="201">
        <f>ROUND(E40*U40,2)</f>
        <v>2.63</v>
      </c>
      <c r="W40" s="201"/>
      <c r="X40" s="201" t="s">
        <v>121</v>
      </c>
      <c r="Y40" s="196"/>
      <c r="Z40" s="196"/>
      <c r="AA40" s="196"/>
      <c r="AB40" s="196"/>
      <c r="AC40" s="196"/>
      <c r="AD40" s="196"/>
      <c r="AE40" s="196"/>
      <c r="AF40" s="196"/>
      <c r="AG40" s="196" t="s">
        <v>122</v>
      </c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</row>
    <row r="41" spans="1:60" ht="22.5" outlineLevel="1" x14ac:dyDescent="0.2">
      <c r="A41" s="199"/>
      <c r="B41" s="200"/>
      <c r="C41" s="237" t="s">
        <v>156</v>
      </c>
      <c r="D41" s="222"/>
      <c r="E41" s="222"/>
      <c r="F41" s="222"/>
      <c r="G41" s="222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196"/>
      <c r="Z41" s="196"/>
      <c r="AA41" s="196"/>
      <c r="AB41" s="196"/>
      <c r="AC41" s="196"/>
      <c r="AD41" s="196"/>
      <c r="AE41" s="196"/>
      <c r="AF41" s="196"/>
      <c r="AG41" s="196" t="s">
        <v>124</v>
      </c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223" t="str">
        <f>C41</f>
        <v>svislé nebo šikmé (odkloněné), půdorysně přímé nebo zalomené, stěn základových pasů ve volných nebo zapažených jámách, rýhách, šachtách, včetně případných vzpěr,</v>
      </c>
      <c r="BB41" s="196"/>
      <c r="BC41" s="196"/>
      <c r="BD41" s="196"/>
      <c r="BE41" s="196"/>
      <c r="BF41" s="196"/>
      <c r="BG41" s="196"/>
      <c r="BH41" s="196"/>
    </row>
    <row r="42" spans="1:60" outlineLevel="1" x14ac:dyDescent="0.2">
      <c r="A42" s="199"/>
      <c r="B42" s="200"/>
      <c r="C42" s="238" t="s">
        <v>160</v>
      </c>
      <c r="D42" s="206"/>
      <c r="E42" s="207">
        <v>8.2080000000000002</v>
      </c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196"/>
      <c r="Z42" s="196"/>
      <c r="AA42" s="196"/>
      <c r="AB42" s="196"/>
      <c r="AC42" s="196"/>
      <c r="AD42" s="196"/>
      <c r="AE42" s="196"/>
      <c r="AF42" s="196"/>
      <c r="AG42" s="196" t="s">
        <v>126</v>
      </c>
      <c r="AH42" s="196">
        <v>5</v>
      </c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</row>
    <row r="43" spans="1:60" outlineLevel="1" x14ac:dyDescent="0.2">
      <c r="A43" s="215">
        <v>9</v>
      </c>
      <c r="B43" s="216" t="s">
        <v>161</v>
      </c>
      <c r="C43" s="236" t="s">
        <v>162</v>
      </c>
      <c r="D43" s="217" t="s">
        <v>163</v>
      </c>
      <c r="E43" s="218">
        <v>0.14799999999999999</v>
      </c>
      <c r="F43" s="219"/>
      <c r="G43" s="220">
        <f>ROUND(E43*F43,2)</f>
        <v>0</v>
      </c>
      <c r="H43" s="219"/>
      <c r="I43" s="220">
        <f>ROUND(E43*H43,2)</f>
        <v>0</v>
      </c>
      <c r="J43" s="219"/>
      <c r="K43" s="220">
        <f>ROUND(E43*J43,2)</f>
        <v>0</v>
      </c>
      <c r="L43" s="220">
        <v>21</v>
      </c>
      <c r="M43" s="220">
        <f>G43*(1+L43/100)</f>
        <v>0</v>
      </c>
      <c r="N43" s="220">
        <v>1.0211600000000001</v>
      </c>
      <c r="O43" s="220">
        <f>ROUND(E43*N43,2)</f>
        <v>0.15</v>
      </c>
      <c r="P43" s="220">
        <v>0</v>
      </c>
      <c r="Q43" s="220">
        <f>ROUND(E43*P43,2)</f>
        <v>0</v>
      </c>
      <c r="R43" s="220" t="s">
        <v>150</v>
      </c>
      <c r="S43" s="220" t="s">
        <v>120</v>
      </c>
      <c r="T43" s="221" t="s">
        <v>120</v>
      </c>
      <c r="U43" s="201">
        <v>23.530999999999999</v>
      </c>
      <c r="V43" s="201">
        <f>ROUND(E43*U43,2)</f>
        <v>3.48</v>
      </c>
      <c r="W43" s="201"/>
      <c r="X43" s="201" t="s">
        <v>121</v>
      </c>
      <c r="Y43" s="196"/>
      <c r="Z43" s="196"/>
      <c r="AA43" s="196"/>
      <c r="AB43" s="196"/>
      <c r="AC43" s="196"/>
      <c r="AD43" s="196"/>
      <c r="AE43" s="196"/>
      <c r="AF43" s="196"/>
      <c r="AG43" s="196" t="s">
        <v>122</v>
      </c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</row>
    <row r="44" spans="1:60" outlineLevel="1" x14ac:dyDescent="0.2">
      <c r="A44" s="199"/>
      <c r="B44" s="200"/>
      <c r="C44" s="238" t="s">
        <v>164</v>
      </c>
      <c r="D44" s="206"/>
      <c r="E44" s="207">
        <v>0.14799999999999999</v>
      </c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196"/>
      <c r="Z44" s="196"/>
      <c r="AA44" s="196"/>
      <c r="AB44" s="196"/>
      <c r="AC44" s="196"/>
      <c r="AD44" s="196"/>
      <c r="AE44" s="196"/>
      <c r="AF44" s="196"/>
      <c r="AG44" s="196" t="s">
        <v>126</v>
      </c>
      <c r="AH44" s="196">
        <v>0</v>
      </c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</row>
    <row r="45" spans="1:60" ht="22.5" outlineLevel="1" x14ac:dyDescent="0.2">
      <c r="A45" s="215">
        <v>10</v>
      </c>
      <c r="B45" s="216" t="s">
        <v>165</v>
      </c>
      <c r="C45" s="236" t="s">
        <v>166</v>
      </c>
      <c r="D45" s="217" t="s">
        <v>167</v>
      </c>
      <c r="E45" s="218">
        <v>3</v>
      </c>
      <c r="F45" s="219"/>
      <c r="G45" s="220">
        <f>ROUND(E45*F45,2)</f>
        <v>0</v>
      </c>
      <c r="H45" s="219"/>
      <c r="I45" s="220">
        <f>ROUND(E45*H45,2)</f>
        <v>0</v>
      </c>
      <c r="J45" s="219"/>
      <c r="K45" s="220">
        <f>ROUND(E45*J45,2)</f>
        <v>0</v>
      </c>
      <c r="L45" s="220">
        <v>21</v>
      </c>
      <c r="M45" s="220">
        <f>G45*(1+L45/100)</f>
        <v>0</v>
      </c>
      <c r="N45" s="220">
        <v>9.7000000000000005E-4</v>
      </c>
      <c r="O45" s="220">
        <f>ROUND(E45*N45,2)</f>
        <v>0</v>
      </c>
      <c r="P45" s="220">
        <v>0</v>
      </c>
      <c r="Q45" s="220">
        <f>ROUND(E45*P45,2)</f>
        <v>0</v>
      </c>
      <c r="R45" s="220" t="s">
        <v>168</v>
      </c>
      <c r="S45" s="220" t="s">
        <v>120</v>
      </c>
      <c r="T45" s="221" t="s">
        <v>120</v>
      </c>
      <c r="U45" s="201">
        <v>1.13636</v>
      </c>
      <c r="V45" s="201">
        <f>ROUND(E45*U45,2)</f>
        <v>3.41</v>
      </c>
      <c r="W45" s="201"/>
      <c r="X45" s="201" t="s">
        <v>121</v>
      </c>
      <c r="Y45" s="196"/>
      <c r="Z45" s="196"/>
      <c r="AA45" s="196"/>
      <c r="AB45" s="196"/>
      <c r="AC45" s="196"/>
      <c r="AD45" s="196"/>
      <c r="AE45" s="196"/>
      <c r="AF45" s="196"/>
      <c r="AG45" s="196" t="s">
        <v>122</v>
      </c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</row>
    <row r="46" spans="1:60" outlineLevel="1" x14ac:dyDescent="0.2">
      <c r="A46" s="199"/>
      <c r="B46" s="200"/>
      <c r="C46" s="238" t="s">
        <v>169</v>
      </c>
      <c r="D46" s="206"/>
      <c r="E46" s="207">
        <v>3</v>
      </c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196"/>
      <c r="Z46" s="196"/>
      <c r="AA46" s="196"/>
      <c r="AB46" s="196"/>
      <c r="AC46" s="196"/>
      <c r="AD46" s="196"/>
      <c r="AE46" s="196"/>
      <c r="AF46" s="196"/>
      <c r="AG46" s="196" t="s">
        <v>126</v>
      </c>
      <c r="AH46" s="196">
        <v>0</v>
      </c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</row>
    <row r="47" spans="1:60" outlineLevel="1" x14ac:dyDescent="0.2">
      <c r="A47" s="215">
        <v>11</v>
      </c>
      <c r="B47" s="216" t="s">
        <v>170</v>
      </c>
      <c r="C47" s="236" t="s">
        <v>171</v>
      </c>
      <c r="D47" s="217" t="s">
        <v>118</v>
      </c>
      <c r="E47" s="218">
        <v>2.0304000000000002</v>
      </c>
      <c r="F47" s="219"/>
      <c r="G47" s="220">
        <f>ROUND(E47*F47,2)</f>
        <v>0</v>
      </c>
      <c r="H47" s="219"/>
      <c r="I47" s="220">
        <f>ROUND(E47*H47,2)</f>
        <v>0</v>
      </c>
      <c r="J47" s="219"/>
      <c r="K47" s="220">
        <f>ROUND(E47*J47,2)</f>
        <v>0</v>
      </c>
      <c r="L47" s="220">
        <v>21</v>
      </c>
      <c r="M47" s="220">
        <f>G47*(1+L47/100)</f>
        <v>0</v>
      </c>
      <c r="N47" s="220">
        <v>2.5249999999999999</v>
      </c>
      <c r="O47" s="220">
        <f>ROUND(E47*N47,2)</f>
        <v>5.13</v>
      </c>
      <c r="P47" s="220">
        <v>0</v>
      </c>
      <c r="Q47" s="220">
        <f>ROUND(E47*P47,2)</f>
        <v>0</v>
      </c>
      <c r="R47" s="220"/>
      <c r="S47" s="220" t="s">
        <v>172</v>
      </c>
      <c r="T47" s="221" t="s">
        <v>173</v>
      </c>
      <c r="U47" s="201">
        <v>0.48</v>
      </c>
      <c r="V47" s="201">
        <f>ROUND(E47*U47,2)</f>
        <v>0.97</v>
      </c>
      <c r="W47" s="201"/>
      <c r="X47" s="201" t="s">
        <v>121</v>
      </c>
      <c r="Y47" s="196"/>
      <c r="Z47" s="196"/>
      <c r="AA47" s="196"/>
      <c r="AB47" s="196"/>
      <c r="AC47" s="196"/>
      <c r="AD47" s="196"/>
      <c r="AE47" s="196"/>
      <c r="AF47" s="196"/>
      <c r="AG47" s="196" t="s">
        <v>122</v>
      </c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</row>
    <row r="48" spans="1:60" outlineLevel="1" x14ac:dyDescent="0.2">
      <c r="A48" s="199"/>
      <c r="B48" s="200"/>
      <c r="C48" s="238" t="s">
        <v>125</v>
      </c>
      <c r="D48" s="206"/>
      <c r="E48" s="207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196"/>
      <c r="Z48" s="196"/>
      <c r="AA48" s="196"/>
      <c r="AB48" s="196"/>
      <c r="AC48" s="196"/>
      <c r="AD48" s="196"/>
      <c r="AE48" s="196"/>
      <c r="AF48" s="196"/>
      <c r="AG48" s="196" t="s">
        <v>126</v>
      </c>
      <c r="AH48" s="196">
        <v>0</v>
      </c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</row>
    <row r="49" spans="1:60" outlineLevel="1" x14ac:dyDescent="0.2">
      <c r="A49" s="199"/>
      <c r="B49" s="200"/>
      <c r="C49" s="238" t="s">
        <v>152</v>
      </c>
      <c r="D49" s="206"/>
      <c r="E49" s="207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196"/>
      <c r="Z49" s="196"/>
      <c r="AA49" s="196"/>
      <c r="AB49" s="196"/>
      <c r="AC49" s="196"/>
      <c r="AD49" s="196"/>
      <c r="AE49" s="196"/>
      <c r="AF49" s="196"/>
      <c r="AG49" s="196" t="s">
        <v>126</v>
      </c>
      <c r="AH49" s="196">
        <v>0</v>
      </c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</row>
    <row r="50" spans="1:60" outlineLevel="1" x14ac:dyDescent="0.2">
      <c r="A50" s="199"/>
      <c r="B50" s="200"/>
      <c r="C50" s="238" t="s">
        <v>174</v>
      </c>
      <c r="D50" s="206"/>
      <c r="E50" s="207">
        <v>2.0304000000000002</v>
      </c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196"/>
      <c r="Z50" s="196"/>
      <c r="AA50" s="196"/>
      <c r="AB50" s="196"/>
      <c r="AC50" s="196"/>
      <c r="AD50" s="196"/>
      <c r="AE50" s="196"/>
      <c r="AF50" s="196"/>
      <c r="AG50" s="196" t="s">
        <v>126</v>
      </c>
      <c r="AH50" s="196">
        <v>0</v>
      </c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</row>
    <row r="51" spans="1:60" x14ac:dyDescent="0.2">
      <c r="A51" s="209" t="s">
        <v>114</v>
      </c>
      <c r="B51" s="210" t="s">
        <v>72</v>
      </c>
      <c r="C51" s="235" t="s">
        <v>73</v>
      </c>
      <c r="D51" s="211"/>
      <c r="E51" s="212"/>
      <c r="F51" s="213"/>
      <c r="G51" s="213">
        <f>SUMIF(AG52:AG79,"&lt;&gt;NOR",G52:G79)</f>
        <v>0</v>
      </c>
      <c r="H51" s="213"/>
      <c r="I51" s="213">
        <f>SUM(I52:I79)</f>
        <v>0</v>
      </c>
      <c r="J51" s="213"/>
      <c r="K51" s="213">
        <f>SUM(K52:K79)</f>
        <v>0</v>
      </c>
      <c r="L51" s="213"/>
      <c r="M51" s="213">
        <f>SUM(M52:M79)</f>
        <v>0</v>
      </c>
      <c r="N51" s="213"/>
      <c r="O51" s="213">
        <f>SUM(O52:O79)</f>
        <v>8.0299999999999994</v>
      </c>
      <c r="P51" s="213"/>
      <c r="Q51" s="213">
        <f>SUM(Q52:Q79)</f>
        <v>0</v>
      </c>
      <c r="R51" s="213"/>
      <c r="S51" s="213"/>
      <c r="T51" s="214"/>
      <c r="U51" s="208"/>
      <c r="V51" s="208">
        <f>SUM(V52:V79)</f>
        <v>16.310000000000002</v>
      </c>
      <c r="W51" s="208"/>
      <c r="X51" s="208"/>
      <c r="AG51" t="s">
        <v>115</v>
      </c>
    </row>
    <row r="52" spans="1:60" ht="33.75" outlineLevel="1" x14ac:dyDescent="0.2">
      <c r="A52" s="215">
        <v>12</v>
      </c>
      <c r="B52" s="216" t="s">
        <v>175</v>
      </c>
      <c r="C52" s="236" t="s">
        <v>176</v>
      </c>
      <c r="D52" s="217" t="s">
        <v>118</v>
      </c>
      <c r="E52" s="218">
        <v>2.9030399999999998</v>
      </c>
      <c r="F52" s="219"/>
      <c r="G52" s="220">
        <f>ROUND(E52*F52,2)</f>
        <v>0</v>
      </c>
      <c r="H52" s="219"/>
      <c r="I52" s="220">
        <f>ROUND(E52*H52,2)</f>
        <v>0</v>
      </c>
      <c r="J52" s="219"/>
      <c r="K52" s="220">
        <f>ROUND(E52*J52,2)</f>
        <v>0</v>
      </c>
      <c r="L52" s="220">
        <v>21</v>
      </c>
      <c r="M52" s="220">
        <f>G52*(1+L52/100)</f>
        <v>0</v>
      </c>
      <c r="N52" s="220">
        <v>2.5251399999999999</v>
      </c>
      <c r="O52" s="220">
        <f>ROUND(E52*N52,2)</f>
        <v>7.33</v>
      </c>
      <c r="P52" s="220">
        <v>0</v>
      </c>
      <c r="Q52" s="220">
        <f>ROUND(E52*P52,2)</f>
        <v>0</v>
      </c>
      <c r="R52" s="220" t="s">
        <v>150</v>
      </c>
      <c r="S52" s="220" t="s">
        <v>120</v>
      </c>
      <c r="T52" s="221" t="s">
        <v>120</v>
      </c>
      <c r="U52" s="201">
        <v>0.98699999999999999</v>
      </c>
      <c r="V52" s="201">
        <f>ROUND(E52*U52,2)</f>
        <v>2.87</v>
      </c>
      <c r="W52" s="201"/>
      <c r="X52" s="201" t="s">
        <v>121</v>
      </c>
      <c r="Y52" s="196"/>
      <c r="Z52" s="196"/>
      <c r="AA52" s="196"/>
      <c r="AB52" s="196"/>
      <c r="AC52" s="196"/>
      <c r="AD52" s="196"/>
      <c r="AE52" s="196"/>
      <c r="AF52" s="196"/>
      <c r="AG52" s="196" t="s">
        <v>122</v>
      </c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</row>
    <row r="53" spans="1:60" outlineLevel="1" x14ac:dyDescent="0.2">
      <c r="A53" s="199"/>
      <c r="B53" s="200"/>
      <c r="C53" s="238" t="s">
        <v>177</v>
      </c>
      <c r="D53" s="206"/>
      <c r="E53" s="207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196"/>
      <c r="Z53" s="196"/>
      <c r="AA53" s="196"/>
      <c r="AB53" s="196"/>
      <c r="AC53" s="196"/>
      <c r="AD53" s="196"/>
      <c r="AE53" s="196"/>
      <c r="AF53" s="196"/>
      <c r="AG53" s="196" t="s">
        <v>126</v>
      </c>
      <c r="AH53" s="196">
        <v>0</v>
      </c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</row>
    <row r="54" spans="1:60" outlineLevel="1" x14ac:dyDescent="0.2">
      <c r="A54" s="199"/>
      <c r="B54" s="200"/>
      <c r="C54" s="238" t="s">
        <v>125</v>
      </c>
      <c r="D54" s="206"/>
      <c r="E54" s="207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196"/>
      <c r="Z54" s="196"/>
      <c r="AA54" s="196"/>
      <c r="AB54" s="196"/>
      <c r="AC54" s="196"/>
      <c r="AD54" s="196"/>
      <c r="AE54" s="196"/>
      <c r="AF54" s="196"/>
      <c r="AG54" s="196" t="s">
        <v>126</v>
      </c>
      <c r="AH54" s="196">
        <v>0</v>
      </c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</row>
    <row r="55" spans="1:60" outlineLevel="1" x14ac:dyDescent="0.2">
      <c r="A55" s="199"/>
      <c r="B55" s="200"/>
      <c r="C55" s="238" t="s">
        <v>178</v>
      </c>
      <c r="D55" s="206"/>
      <c r="E55" s="207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196"/>
      <c r="Z55" s="196"/>
      <c r="AA55" s="196"/>
      <c r="AB55" s="196"/>
      <c r="AC55" s="196"/>
      <c r="AD55" s="196"/>
      <c r="AE55" s="196"/>
      <c r="AF55" s="196"/>
      <c r="AG55" s="196" t="s">
        <v>126</v>
      </c>
      <c r="AH55" s="196">
        <v>0</v>
      </c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</row>
    <row r="56" spans="1:60" outlineLevel="1" x14ac:dyDescent="0.2">
      <c r="A56" s="199"/>
      <c r="B56" s="200"/>
      <c r="C56" s="238" t="s">
        <v>179</v>
      </c>
      <c r="D56" s="206"/>
      <c r="E56" s="207">
        <v>3.6288</v>
      </c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196"/>
      <c r="Z56" s="196"/>
      <c r="AA56" s="196"/>
      <c r="AB56" s="196"/>
      <c r="AC56" s="196"/>
      <c r="AD56" s="196"/>
      <c r="AE56" s="196"/>
      <c r="AF56" s="196"/>
      <c r="AG56" s="196" t="s">
        <v>126</v>
      </c>
      <c r="AH56" s="196">
        <v>0</v>
      </c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</row>
    <row r="57" spans="1:60" outlineLevel="1" x14ac:dyDescent="0.2">
      <c r="A57" s="199"/>
      <c r="B57" s="200"/>
      <c r="C57" s="238" t="s">
        <v>180</v>
      </c>
      <c r="D57" s="206"/>
      <c r="E57" s="207">
        <v>-0.72575999999999996</v>
      </c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196"/>
      <c r="Z57" s="196"/>
      <c r="AA57" s="196"/>
      <c r="AB57" s="196"/>
      <c r="AC57" s="196"/>
      <c r="AD57" s="196"/>
      <c r="AE57" s="196"/>
      <c r="AF57" s="196"/>
      <c r="AG57" s="196" t="s">
        <v>126</v>
      </c>
      <c r="AH57" s="196">
        <v>0</v>
      </c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</row>
    <row r="58" spans="1:60" ht="22.5" outlineLevel="1" x14ac:dyDescent="0.2">
      <c r="A58" s="215">
        <v>13</v>
      </c>
      <c r="B58" s="216" t="s">
        <v>181</v>
      </c>
      <c r="C58" s="236" t="s">
        <v>182</v>
      </c>
      <c r="D58" s="217" t="s">
        <v>142</v>
      </c>
      <c r="E58" s="218">
        <v>22.68</v>
      </c>
      <c r="F58" s="219"/>
      <c r="G58" s="220">
        <f>ROUND(E58*F58,2)</f>
        <v>0</v>
      </c>
      <c r="H58" s="219"/>
      <c r="I58" s="220">
        <f>ROUND(E58*H58,2)</f>
        <v>0</v>
      </c>
      <c r="J58" s="219"/>
      <c r="K58" s="220">
        <f>ROUND(E58*J58,2)</f>
        <v>0</v>
      </c>
      <c r="L58" s="220">
        <v>21</v>
      </c>
      <c r="M58" s="220">
        <f>G58*(1+L58/100)</f>
        <v>0</v>
      </c>
      <c r="N58" s="220">
        <v>1.5630000000000002E-2</v>
      </c>
      <c r="O58" s="220">
        <f>ROUND(E58*N58,2)</f>
        <v>0.35</v>
      </c>
      <c r="P58" s="220">
        <v>0</v>
      </c>
      <c r="Q58" s="220">
        <f>ROUND(E58*P58,2)</f>
        <v>0</v>
      </c>
      <c r="R58" s="220" t="s">
        <v>150</v>
      </c>
      <c r="S58" s="220" t="s">
        <v>120</v>
      </c>
      <c r="T58" s="221" t="s">
        <v>120</v>
      </c>
      <c r="U58" s="201">
        <v>0.19900000000000001</v>
      </c>
      <c r="V58" s="201">
        <f>ROUND(E58*U58,2)</f>
        <v>4.51</v>
      </c>
      <c r="W58" s="201"/>
      <c r="X58" s="201" t="s">
        <v>121</v>
      </c>
      <c r="Y58" s="196"/>
      <c r="Z58" s="196"/>
      <c r="AA58" s="196"/>
      <c r="AB58" s="196"/>
      <c r="AC58" s="196"/>
      <c r="AD58" s="196"/>
      <c r="AE58" s="196"/>
      <c r="AF58" s="196"/>
      <c r="AG58" s="196" t="s">
        <v>122</v>
      </c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</row>
    <row r="59" spans="1:60" ht="22.5" outlineLevel="1" x14ac:dyDescent="0.2">
      <c r="A59" s="199"/>
      <c r="B59" s="200"/>
      <c r="C59" s="237" t="s">
        <v>183</v>
      </c>
      <c r="D59" s="222"/>
      <c r="E59" s="222"/>
      <c r="F59" s="222"/>
      <c r="G59" s="222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196"/>
      <c r="Z59" s="196"/>
      <c r="AA59" s="196"/>
      <c r="AB59" s="196"/>
      <c r="AC59" s="196"/>
      <c r="AD59" s="196"/>
      <c r="AE59" s="196"/>
      <c r="AF59" s="196"/>
      <c r="AG59" s="196" t="s">
        <v>124</v>
      </c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223" t="str">
        <f>C59</f>
        <v>otevřeného podhledu, bez podpěrné konstrukce, s osazením na sucho na zdech do připravených ozubů, popř. na rovných zdech, trámech, průvlacích, nebo do traverz, bez úpravy povrchu plechů, s pomocným lešením.</v>
      </c>
      <c r="BB59" s="196"/>
      <c r="BC59" s="196"/>
      <c r="BD59" s="196"/>
      <c r="BE59" s="196"/>
      <c r="BF59" s="196"/>
      <c r="BG59" s="196"/>
      <c r="BH59" s="196"/>
    </row>
    <row r="60" spans="1:60" outlineLevel="1" x14ac:dyDescent="0.2">
      <c r="A60" s="199"/>
      <c r="B60" s="200"/>
      <c r="C60" s="240" t="s">
        <v>184</v>
      </c>
      <c r="D60" s="225"/>
      <c r="E60" s="225"/>
      <c r="F60" s="225"/>
      <c r="G60" s="225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196"/>
      <c r="Z60" s="196"/>
      <c r="AA60" s="196"/>
      <c r="AB60" s="196"/>
      <c r="AC60" s="196"/>
      <c r="AD60" s="196"/>
      <c r="AE60" s="196"/>
      <c r="AF60" s="196"/>
      <c r="AG60" s="196" t="s">
        <v>185</v>
      </c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</row>
    <row r="61" spans="1:60" outlineLevel="1" x14ac:dyDescent="0.2">
      <c r="A61" s="199"/>
      <c r="B61" s="200"/>
      <c r="C61" s="238" t="s">
        <v>177</v>
      </c>
      <c r="D61" s="206"/>
      <c r="E61" s="207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196"/>
      <c r="Z61" s="196"/>
      <c r="AA61" s="196"/>
      <c r="AB61" s="196"/>
      <c r="AC61" s="196"/>
      <c r="AD61" s="196"/>
      <c r="AE61" s="196"/>
      <c r="AF61" s="196"/>
      <c r="AG61" s="196" t="s">
        <v>126</v>
      </c>
      <c r="AH61" s="196">
        <v>0</v>
      </c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</row>
    <row r="62" spans="1:60" outlineLevel="1" x14ac:dyDescent="0.2">
      <c r="A62" s="199"/>
      <c r="B62" s="200"/>
      <c r="C62" s="238" t="s">
        <v>125</v>
      </c>
      <c r="D62" s="206"/>
      <c r="E62" s="207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196"/>
      <c r="Z62" s="196"/>
      <c r="AA62" s="196"/>
      <c r="AB62" s="196"/>
      <c r="AC62" s="196"/>
      <c r="AD62" s="196"/>
      <c r="AE62" s="196"/>
      <c r="AF62" s="196"/>
      <c r="AG62" s="196" t="s">
        <v>126</v>
      </c>
      <c r="AH62" s="196">
        <v>0</v>
      </c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</row>
    <row r="63" spans="1:60" outlineLevel="1" x14ac:dyDescent="0.2">
      <c r="A63" s="199"/>
      <c r="B63" s="200"/>
      <c r="C63" s="238" t="s">
        <v>178</v>
      </c>
      <c r="D63" s="206"/>
      <c r="E63" s="207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196"/>
      <c r="Z63" s="196"/>
      <c r="AA63" s="196"/>
      <c r="AB63" s="196"/>
      <c r="AC63" s="196"/>
      <c r="AD63" s="196"/>
      <c r="AE63" s="196"/>
      <c r="AF63" s="196"/>
      <c r="AG63" s="196" t="s">
        <v>126</v>
      </c>
      <c r="AH63" s="196">
        <v>0</v>
      </c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</row>
    <row r="64" spans="1:60" outlineLevel="1" x14ac:dyDescent="0.2">
      <c r="A64" s="199"/>
      <c r="B64" s="200"/>
      <c r="C64" s="238" t="s">
        <v>186</v>
      </c>
      <c r="D64" s="206"/>
      <c r="E64" s="207">
        <v>22.68</v>
      </c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196"/>
      <c r="Z64" s="196"/>
      <c r="AA64" s="196"/>
      <c r="AB64" s="196"/>
      <c r="AC64" s="196"/>
      <c r="AD64" s="196"/>
      <c r="AE64" s="196"/>
      <c r="AF64" s="196"/>
      <c r="AG64" s="196" t="s">
        <v>126</v>
      </c>
      <c r="AH64" s="196">
        <v>0</v>
      </c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</row>
    <row r="65" spans="1:60" outlineLevel="1" x14ac:dyDescent="0.2">
      <c r="A65" s="215">
        <v>14</v>
      </c>
      <c r="B65" s="216" t="s">
        <v>187</v>
      </c>
      <c r="C65" s="236" t="s">
        <v>188</v>
      </c>
      <c r="D65" s="217" t="s">
        <v>163</v>
      </c>
      <c r="E65" s="218">
        <v>0.17599999999999999</v>
      </c>
      <c r="F65" s="219"/>
      <c r="G65" s="220">
        <f>ROUND(E65*F65,2)</f>
        <v>0</v>
      </c>
      <c r="H65" s="219"/>
      <c r="I65" s="220">
        <f>ROUND(E65*H65,2)</f>
        <v>0</v>
      </c>
      <c r="J65" s="219"/>
      <c r="K65" s="220">
        <f>ROUND(E65*J65,2)</f>
        <v>0</v>
      </c>
      <c r="L65" s="220">
        <v>21</v>
      </c>
      <c r="M65" s="220">
        <f>G65*(1+L65/100)</f>
        <v>0</v>
      </c>
      <c r="N65" s="220">
        <v>1.0554399999999999</v>
      </c>
      <c r="O65" s="220">
        <f>ROUND(E65*N65,2)</f>
        <v>0.19</v>
      </c>
      <c r="P65" s="220">
        <v>0</v>
      </c>
      <c r="Q65" s="220">
        <f>ROUND(E65*P65,2)</f>
        <v>0</v>
      </c>
      <c r="R65" s="220" t="s">
        <v>150</v>
      </c>
      <c r="S65" s="220" t="s">
        <v>120</v>
      </c>
      <c r="T65" s="221" t="s">
        <v>120</v>
      </c>
      <c r="U65" s="201">
        <v>15.211</v>
      </c>
      <c r="V65" s="201">
        <f>ROUND(E65*U65,2)</f>
        <v>2.68</v>
      </c>
      <c r="W65" s="201"/>
      <c r="X65" s="201" t="s">
        <v>121</v>
      </c>
      <c r="Y65" s="196"/>
      <c r="Z65" s="196"/>
      <c r="AA65" s="196"/>
      <c r="AB65" s="196"/>
      <c r="AC65" s="196"/>
      <c r="AD65" s="196"/>
      <c r="AE65" s="196"/>
      <c r="AF65" s="196"/>
      <c r="AG65" s="196" t="s">
        <v>122</v>
      </c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</row>
    <row r="66" spans="1:60" ht="33.75" outlineLevel="1" x14ac:dyDescent="0.2">
      <c r="A66" s="199"/>
      <c r="B66" s="200"/>
      <c r="C66" s="237" t="s">
        <v>189</v>
      </c>
      <c r="D66" s="222"/>
      <c r="E66" s="222"/>
      <c r="F66" s="222"/>
      <c r="G66" s="222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196"/>
      <c r="Z66" s="196"/>
      <c r="AA66" s="196"/>
      <c r="AB66" s="196"/>
      <c r="AC66" s="196"/>
      <c r="AD66" s="196"/>
      <c r="AE66" s="196"/>
      <c r="AF66" s="196"/>
      <c r="AG66" s="196" t="s">
        <v>124</v>
      </c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223" t="str">
        <f>C66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66" s="196"/>
      <c r="BC66" s="196"/>
      <c r="BD66" s="196"/>
      <c r="BE66" s="196"/>
      <c r="BF66" s="196"/>
      <c r="BG66" s="196"/>
      <c r="BH66" s="196"/>
    </row>
    <row r="67" spans="1:60" outlineLevel="1" x14ac:dyDescent="0.2">
      <c r="A67" s="199"/>
      <c r="B67" s="200"/>
      <c r="C67" s="240" t="s">
        <v>190</v>
      </c>
      <c r="D67" s="225"/>
      <c r="E67" s="225"/>
      <c r="F67" s="225"/>
      <c r="G67" s="225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196"/>
      <c r="Z67" s="196"/>
      <c r="AA67" s="196"/>
      <c r="AB67" s="196"/>
      <c r="AC67" s="196"/>
      <c r="AD67" s="196"/>
      <c r="AE67" s="196"/>
      <c r="AF67" s="196"/>
      <c r="AG67" s="196" t="s">
        <v>185</v>
      </c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</row>
    <row r="68" spans="1:60" outlineLevel="1" x14ac:dyDescent="0.2">
      <c r="A68" s="199"/>
      <c r="B68" s="200"/>
      <c r="C68" s="238" t="s">
        <v>191</v>
      </c>
      <c r="D68" s="206"/>
      <c r="E68" s="207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196"/>
      <c r="Z68" s="196"/>
      <c r="AA68" s="196"/>
      <c r="AB68" s="196"/>
      <c r="AC68" s="196"/>
      <c r="AD68" s="196"/>
      <c r="AE68" s="196"/>
      <c r="AF68" s="196"/>
      <c r="AG68" s="196" t="s">
        <v>126</v>
      </c>
      <c r="AH68" s="196">
        <v>0</v>
      </c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</row>
    <row r="69" spans="1:60" outlineLevel="1" x14ac:dyDescent="0.2">
      <c r="A69" s="199"/>
      <c r="B69" s="200"/>
      <c r="C69" s="238" t="s">
        <v>192</v>
      </c>
      <c r="D69" s="206"/>
      <c r="E69" s="207">
        <v>0.17599999999999999</v>
      </c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196"/>
      <c r="Z69" s="196"/>
      <c r="AA69" s="196"/>
      <c r="AB69" s="196"/>
      <c r="AC69" s="196"/>
      <c r="AD69" s="196"/>
      <c r="AE69" s="196"/>
      <c r="AF69" s="196"/>
      <c r="AG69" s="196" t="s">
        <v>126</v>
      </c>
      <c r="AH69" s="196">
        <v>0</v>
      </c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</row>
    <row r="70" spans="1:60" outlineLevel="1" x14ac:dyDescent="0.2">
      <c r="A70" s="215">
        <v>15</v>
      </c>
      <c r="B70" s="216" t="s">
        <v>193</v>
      </c>
      <c r="C70" s="236" t="s">
        <v>194</v>
      </c>
      <c r="D70" s="217" t="s">
        <v>163</v>
      </c>
      <c r="E70" s="218">
        <v>0.161</v>
      </c>
      <c r="F70" s="219"/>
      <c r="G70" s="220">
        <f>ROUND(E70*F70,2)</f>
        <v>0</v>
      </c>
      <c r="H70" s="219"/>
      <c r="I70" s="220">
        <f>ROUND(E70*H70,2)</f>
        <v>0</v>
      </c>
      <c r="J70" s="219"/>
      <c r="K70" s="220">
        <f>ROUND(E70*J70,2)</f>
        <v>0</v>
      </c>
      <c r="L70" s="220">
        <v>21</v>
      </c>
      <c r="M70" s="220">
        <f>G70*(1+L70/100)</f>
        <v>0</v>
      </c>
      <c r="N70" s="220">
        <v>1.02139</v>
      </c>
      <c r="O70" s="220">
        <f>ROUND(E70*N70,2)</f>
        <v>0.16</v>
      </c>
      <c r="P70" s="220">
        <v>0</v>
      </c>
      <c r="Q70" s="220">
        <f>ROUND(E70*P70,2)</f>
        <v>0</v>
      </c>
      <c r="R70" s="220" t="s">
        <v>150</v>
      </c>
      <c r="S70" s="220" t="s">
        <v>120</v>
      </c>
      <c r="T70" s="221" t="s">
        <v>120</v>
      </c>
      <c r="U70" s="201">
        <v>26.616</v>
      </c>
      <c r="V70" s="201">
        <f>ROUND(E70*U70,2)</f>
        <v>4.29</v>
      </c>
      <c r="W70" s="201"/>
      <c r="X70" s="201" t="s">
        <v>121</v>
      </c>
      <c r="Y70" s="196"/>
      <c r="Z70" s="196"/>
      <c r="AA70" s="196"/>
      <c r="AB70" s="196"/>
      <c r="AC70" s="196"/>
      <c r="AD70" s="196"/>
      <c r="AE70" s="196"/>
      <c r="AF70" s="196"/>
      <c r="AG70" s="196" t="s">
        <v>122</v>
      </c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</row>
    <row r="71" spans="1:60" ht="33.75" outlineLevel="1" x14ac:dyDescent="0.2">
      <c r="A71" s="199"/>
      <c r="B71" s="200"/>
      <c r="C71" s="237" t="s">
        <v>189</v>
      </c>
      <c r="D71" s="222"/>
      <c r="E71" s="222"/>
      <c r="F71" s="222"/>
      <c r="G71" s="222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196"/>
      <c r="Z71" s="196"/>
      <c r="AA71" s="196"/>
      <c r="AB71" s="196"/>
      <c r="AC71" s="196"/>
      <c r="AD71" s="196"/>
      <c r="AE71" s="196"/>
      <c r="AF71" s="196"/>
      <c r="AG71" s="196" t="s">
        <v>124</v>
      </c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223" t="str">
        <f>C71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71" s="196"/>
      <c r="BC71" s="196"/>
      <c r="BD71" s="196"/>
      <c r="BE71" s="196"/>
      <c r="BF71" s="196"/>
      <c r="BG71" s="196"/>
      <c r="BH71" s="196"/>
    </row>
    <row r="72" spans="1:60" outlineLevel="1" x14ac:dyDescent="0.2">
      <c r="A72" s="199"/>
      <c r="B72" s="200"/>
      <c r="C72" s="240" t="s">
        <v>190</v>
      </c>
      <c r="D72" s="225"/>
      <c r="E72" s="225"/>
      <c r="F72" s="225"/>
      <c r="G72" s="225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196"/>
      <c r="Z72" s="196"/>
      <c r="AA72" s="196"/>
      <c r="AB72" s="196"/>
      <c r="AC72" s="196"/>
      <c r="AD72" s="196"/>
      <c r="AE72" s="196"/>
      <c r="AF72" s="196"/>
      <c r="AG72" s="196" t="s">
        <v>185</v>
      </c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</row>
    <row r="73" spans="1:60" outlineLevel="1" x14ac:dyDescent="0.2">
      <c r="A73" s="199"/>
      <c r="B73" s="200"/>
      <c r="C73" s="238" t="s">
        <v>191</v>
      </c>
      <c r="D73" s="206"/>
      <c r="E73" s="207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196"/>
      <c r="Z73" s="196"/>
      <c r="AA73" s="196"/>
      <c r="AB73" s="196"/>
      <c r="AC73" s="196"/>
      <c r="AD73" s="196"/>
      <c r="AE73" s="196"/>
      <c r="AF73" s="196"/>
      <c r="AG73" s="196" t="s">
        <v>126</v>
      </c>
      <c r="AH73" s="196">
        <v>0</v>
      </c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6"/>
      <c r="BH73" s="196"/>
    </row>
    <row r="74" spans="1:60" outlineLevel="1" x14ac:dyDescent="0.2">
      <c r="A74" s="199"/>
      <c r="B74" s="200"/>
      <c r="C74" s="238" t="s">
        <v>195</v>
      </c>
      <c r="D74" s="206"/>
      <c r="E74" s="207">
        <v>0.161</v>
      </c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196"/>
      <c r="Z74" s="196"/>
      <c r="AA74" s="196"/>
      <c r="AB74" s="196"/>
      <c r="AC74" s="196"/>
      <c r="AD74" s="196"/>
      <c r="AE74" s="196"/>
      <c r="AF74" s="196"/>
      <c r="AG74" s="196" t="s">
        <v>126</v>
      </c>
      <c r="AH74" s="196">
        <v>0</v>
      </c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</row>
    <row r="75" spans="1:60" outlineLevel="1" x14ac:dyDescent="0.2">
      <c r="A75" s="215">
        <v>16</v>
      </c>
      <c r="B75" s="216" t="s">
        <v>196</v>
      </c>
      <c r="C75" s="236" t="s">
        <v>197</v>
      </c>
      <c r="D75" s="217" t="s">
        <v>118</v>
      </c>
      <c r="E75" s="218">
        <v>2.9030399999999998</v>
      </c>
      <c r="F75" s="219"/>
      <c r="G75" s="220">
        <f>ROUND(E75*F75,2)</f>
        <v>0</v>
      </c>
      <c r="H75" s="219"/>
      <c r="I75" s="220">
        <f>ROUND(E75*H75,2)</f>
        <v>0</v>
      </c>
      <c r="J75" s="219"/>
      <c r="K75" s="220">
        <f>ROUND(E75*J75,2)</f>
        <v>0</v>
      </c>
      <c r="L75" s="220">
        <v>21</v>
      </c>
      <c r="M75" s="220">
        <f>G75*(1+L75/100)</f>
        <v>0</v>
      </c>
      <c r="N75" s="220">
        <v>0</v>
      </c>
      <c r="O75" s="220">
        <f>ROUND(E75*N75,2)</f>
        <v>0</v>
      </c>
      <c r="P75" s="220">
        <v>0</v>
      </c>
      <c r="Q75" s="220">
        <f>ROUND(E75*P75,2)</f>
        <v>0</v>
      </c>
      <c r="R75" s="220" t="s">
        <v>150</v>
      </c>
      <c r="S75" s="220" t="s">
        <v>120</v>
      </c>
      <c r="T75" s="221" t="s">
        <v>120</v>
      </c>
      <c r="U75" s="201">
        <v>0.67500000000000004</v>
      </c>
      <c r="V75" s="201">
        <f>ROUND(E75*U75,2)</f>
        <v>1.96</v>
      </c>
      <c r="W75" s="201"/>
      <c r="X75" s="201" t="s">
        <v>121</v>
      </c>
      <c r="Y75" s="196"/>
      <c r="Z75" s="196"/>
      <c r="AA75" s="196"/>
      <c r="AB75" s="196"/>
      <c r="AC75" s="196"/>
      <c r="AD75" s="196"/>
      <c r="AE75" s="196"/>
      <c r="AF75" s="196"/>
      <c r="AG75" s="196" t="s">
        <v>122</v>
      </c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</row>
    <row r="76" spans="1:60" outlineLevel="1" x14ac:dyDescent="0.2">
      <c r="A76" s="199"/>
      <c r="B76" s="200"/>
      <c r="C76" s="237" t="s">
        <v>198</v>
      </c>
      <c r="D76" s="222"/>
      <c r="E76" s="222"/>
      <c r="F76" s="222"/>
      <c r="G76" s="222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196"/>
      <c r="Z76" s="196"/>
      <c r="AA76" s="196"/>
      <c r="AB76" s="196"/>
      <c r="AC76" s="196"/>
      <c r="AD76" s="196"/>
      <c r="AE76" s="196"/>
      <c r="AF76" s="196"/>
      <c r="AG76" s="196" t="s">
        <v>124</v>
      </c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</row>
    <row r="77" spans="1:60" outlineLevel="1" x14ac:dyDescent="0.2">
      <c r="A77" s="199"/>
      <c r="B77" s="200"/>
      <c r="C77" s="238" t="s">
        <v>191</v>
      </c>
      <c r="D77" s="206"/>
      <c r="E77" s="207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196"/>
      <c r="Z77" s="196"/>
      <c r="AA77" s="196"/>
      <c r="AB77" s="196"/>
      <c r="AC77" s="196"/>
      <c r="AD77" s="196"/>
      <c r="AE77" s="196"/>
      <c r="AF77" s="196"/>
      <c r="AG77" s="196" t="s">
        <v>126</v>
      </c>
      <c r="AH77" s="196">
        <v>0</v>
      </c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</row>
    <row r="78" spans="1:60" outlineLevel="1" x14ac:dyDescent="0.2">
      <c r="A78" s="199"/>
      <c r="B78" s="200"/>
      <c r="C78" s="238" t="s">
        <v>199</v>
      </c>
      <c r="D78" s="206"/>
      <c r="E78" s="207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196"/>
      <c r="Z78" s="196"/>
      <c r="AA78" s="196"/>
      <c r="AB78" s="196"/>
      <c r="AC78" s="196"/>
      <c r="AD78" s="196"/>
      <c r="AE78" s="196"/>
      <c r="AF78" s="196"/>
      <c r="AG78" s="196" t="s">
        <v>126</v>
      </c>
      <c r="AH78" s="196">
        <v>0</v>
      </c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</row>
    <row r="79" spans="1:60" outlineLevel="1" x14ac:dyDescent="0.2">
      <c r="A79" s="199"/>
      <c r="B79" s="200"/>
      <c r="C79" s="238" t="s">
        <v>200</v>
      </c>
      <c r="D79" s="206"/>
      <c r="E79" s="207">
        <v>2.9030399999999998</v>
      </c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196"/>
      <c r="Z79" s="196"/>
      <c r="AA79" s="196"/>
      <c r="AB79" s="196"/>
      <c r="AC79" s="196"/>
      <c r="AD79" s="196"/>
      <c r="AE79" s="196"/>
      <c r="AF79" s="196"/>
      <c r="AG79" s="196" t="s">
        <v>126</v>
      </c>
      <c r="AH79" s="196">
        <v>5</v>
      </c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</row>
    <row r="80" spans="1:60" x14ac:dyDescent="0.2">
      <c r="A80" s="209" t="s">
        <v>114</v>
      </c>
      <c r="B80" s="210" t="s">
        <v>74</v>
      </c>
      <c r="C80" s="235" t="s">
        <v>75</v>
      </c>
      <c r="D80" s="211"/>
      <c r="E80" s="212"/>
      <c r="F80" s="213"/>
      <c r="G80" s="213">
        <f>SUMIF(AG81:AG112,"&lt;&gt;NOR",G81:G112)</f>
        <v>0</v>
      </c>
      <c r="H80" s="213"/>
      <c r="I80" s="213">
        <f>SUM(I81:I112)</f>
        <v>0</v>
      </c>
      <c r="J80" s="213"/>
      <c r="K80" s="213">
        <f>SUM(K81:K112)</f>
        <v>0</v>
      </c>
      <c r="L80" s="213"/>
      <c r="M80" s="213">
        <f>SUM(M81:M112)</f>
        <v>0</v>
      </c>
      <c r="N80" s="213"/>
      <c r="O80" s="213">
        <f>SUM(O81:O112)</f>
        <v>5.03</v>
      </c>
      <c r="P80" s="213"/>
      <c r="Q80" s="213">
        <f>SUM(Q81:Q112)</f>
        <v>0</v>
      </c>
      <c r="R80" s="213"/>
      <c r="S80" s="213"/>
      <c r="T80" s="214"/>
      <c r="U80" s="208"/>
      <c r="V80" s="208">
        <f>SUM(V81:V112)</f>
        <v>39.299999999999997</v>
      </c>
      <c r="W80" s="208"/>
      <c r="X80" s="208"/>
      <c r="AG80" t="s">
        <v>115</v>
      </c>
    </row>
    <row r="81" spans="1:60" outlineLevel="1" x14ac:dyDescent="0.2">
      <c r="A81" s="215">
        <v>17</v>
      </c>
      <c r="B81" s="216" t="s">
        <v>201</v>
      </c>
      <c r="C81" s="236" t="s">
        <v>202</v>
      </c>
      <c r="D81" s="217" t="s">
        <v>167</v>
      </c>
      <c r="E81" s="218">
        <v>5.15</v>
      </c>
      <c r="F81" s="219"/>
      <c r="G81" s="220">
        <f>ROUND(E81*F81,2)</f>
        <v>0</v>
      </c>
      <c r="H81" s="219"/>
      <c r="I81" s="220">
        <f>ROUND(E81*H81,2)</f>
        <v>0</v>
      </c>
      <c r="J81" s="219"/>
      <c r="K81" s="220">
        <f>ROUND(E81*J81,2)</f>
        <v>0</v>
      </c>
      <c r="L81" s="220">
        <v>21</v>
      </c>
      <c r="M81" s="220">
        <f>G81*(1+L81/100)</f>
        <v>0</v>
      </c>
      <c r="N81" s="220">
        <v>0.26250000000000001</v>
      </c>
      <c r="O81" s="220">
        <f>ROUND(E81*N81,2)</f>
        <v>1.35</v>
      </c>
      <c r="P81" s="220">
        <v>0</v>
      </c>
      <c r="Q81" s="220">
        <f>ROUND(E81*P81,2)</f>
        <v>0</v>
      </c>
      <c r="R81" s="220" t="s">
        <v>203</v>
      </c>
      <c r="S81" s="220" t="s">
        <v>120</v>
      </c>
      <c r="T81" s="221" t="s">
        <v>120</v>
      </c>
      <c r="U81" s="201">
        <v>3.0726</v>
      </c>
      <c r="V81" s="201">
        <f>ROUND(E81*U81,2)</f>
        <v>15.82</v>
      </c>
      <c r="W81" s="201"/>
      <c r="X81" s="201" t="s">
        <v>121</v>
      </c>
      <c r="Y81" s="196"/>
      <c r="Z81" s="196"/>
      <c r="AA81" s="196"/>
      <c r="AB81" s="196"/>
      <c r="AC81" s="196"/>
      <c r="AD81" s="196"/>
      <c r="AE81" s="196"/>
      <c r="AF81" s="196"/>
      <c r="AG81" s="196" t="s">
        <v>122</v>
      </c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</row>
    <row r="82" spans="1:60" outlineLevel="1" x14ac:dyDescent="0.2">
      <c r="A82" s="199"/>
      <c r="B82" s="200"/>
      <c r="C82" s="238" t="s">
        <v>177</v>
      </c>
      <c r="D82" s="206"/>
      <c r="E82" s="207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196"/>
      <c r="Z82" s="196"/>
      <c r="AA82" s="196"/>
      <c r="AB82" s="196"/>
      <c r="AC82" s="196"/>
      <c r="AD82" s="196"/>
      <c r="AE82" s="196"/>
      <c r="AF82" s="196"/>
      <c r="AG82" s="196" t="s">
        <v>126</v>
      </c>
      <c r="AH82" s="196">
        <v>0</v>
      </c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</row>
    <row r="83" spans="1:60" outlineLevel="1" x14ac:dyDescent="0.2">
      <c r="A83" s="199"/>
      <c r="B83" s="200"/>
      <c r="C83" s="238" t="s">
        <v>125</v>
      </c>
      <c r="D83" s="206"/>
      <c r="E83" s="207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196"/>
      <c r="Z83" s="196"/>
      <c r="AA83" s="196"/>
      <c r="AB83" s="196"/>
      <c r="AC83" s="196"/>
      <c r="AD83" s="196"/>
      <c r="AE83" s="196"/>
      <c r="AF83" s="196"/>
      <c r="AG83" s="196" t="s">
        <v>126</v>
      </c>
      <c r="AH83" s="196">
        <v>0</v>
      </c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</row>
    <row r="84" spans="1:60" outlineLevel="1" x14ac:dyDescent="0.2">
      <c r="A84" s="199"/>
      <c r="B84" s="200"/>
      <c r="C84" s="238" t="s">
        <v>204</v>
      </c>
      <c r="D84" s="206"/>
      <c r="E84" s="207">
        <v>5.15</v>
      </c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196"/>
      <c r="Z84" s="196"/>
      <c r="AA84" s="196"/>
      <c r="AB84" s="196"/>
      <c r="AC84" s="196"/>
      <c r="AD84" s="196"/>
      <c r="AE84" s="196"/>
      <c r="AF84" s="196"/>
      <c r="AG84" s="196" t="s">
        <v>126</v>
      </c>
      <c r="AH84" s="196">
        <v>0</v>
      </c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</row>
    <row r="85" spans="1:60" outlineLevel="1" x14ac:dyDescent="0.2">
      <c r="A85" s="215">
        <v>18</v>
      </c>
      <c r="B85" s="216" t="s">
        <v>205</v>
      </c>
      <c r="C85" s="236" t="s">
        <v>206</v>
      </c>
      <c r="D85" s="217" t="s">
        <v>142</v>
      </c>
      <c r="E85" s="218">
        <v>2.0619999999999998</v>
      </c>
      <c r="F85" s="219"/>
      <c r="G85" s="220">
        <f>ROUND(E85*F85,2)</f>
        <v>0</v>
      </c>
      <c r="H85" s="219"/>
      <c r="I85" s="220">
        <f>ROUND(E85*H85,2)</f>
        <v>0</v>
      </c>
      <c r="J85" s="219"/>
      <c r="K85" s="220">
        <f>ROUND(E85*J85,2)</f>
        <v>0</v>
      </c>
      <c r="L85" s="220">
        <v>21</v>
      </c>
      <c r="M85" s="220">
        <f>G85*(1+L85/100)</f>
        <v>0</v>
      </c>
      <c r="N85" s="220">
        <v>0.2024</v>
      </c>
      <c r="O85" s="220">
        <f>ROUND(E85*N85,2)</f>
        <v>0.42</v>
      </c>
      <c r="P85" s="220">
        <v>0</v>
      </c>
      <c r="Q85" s="220">
        <f>ROUND(E85*P85,2)</f>
        <v>0</v>
      </c>
      <c r="R85" s="220" t="s">
        <v>207</v>
      </c>
      <c r="S85" s="220" t="s">
        <v>120</v>
      </c>
      <c r="T85" s="221" t="s">
        <v>120</v>
      </c>
      <c r="U85" s="201">
        <v>2.5999999999999999E-2</v>
      </c>
      <c r="V85" s="201">
        <f>ROUND(E85*U85,2)</f>
        <v>0.05</v>
      </c>
      <c r="W85" s="201"/>
      <c r="X85" s="201" t="s">
        <v>121</v>
      </c>
      <c r="Y85" s="196"/>
      <c r="Z85" s="196"/>
      <c r="AA85" s="196"/>
      <c r="AB85" s="196"/>
      <c r="AC85" s="196"/>
      <c r="AD85" s="196"/>
      <c r="AE85" s="196"/>
      <c r="AF85" s="196"/>
      <c r="AG85" s="196" t="s">
        <v>122</v>
      </c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</row>
    <row r="86" spans="1:60" outlineLevel="1" x14ac:dyDescent="0.2">
      <c r="A86" s="199"/>
      <c r="B86" s="200"/>
      <c r="C86" s="237" t="s">
        <v>208</v>
      </c>
      <c r="D86" s="222"/>
      <c r="E86" s="222"/>
      <c r="F86" s="222"/>
      <c r="G86" s="222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196"/>
      <c r="Z86" s="196"/>
      <c r="AA86" s="196"/>
      <c r="AB86" s="196"/>
      <c r="AC86" s="196"/>
      <c r="AD86" s="196"/>
      <c r="AE86" s="196"/>
      <c r="AF86" s="196"/>
      <c r="AG86" s="196" t="s">
        <v>124</v>
      </c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</row>
    <row r="87" spans="1:60" outlineLevel="1" x14ac:dyDescent="0.2">
      <c r="A87" s="199"/>
      <c r="B87" s="200"/>
      <c r="C87" s="238" t="s">
        <v>177</v>
      </c>
      <c r="D87" s="206"/>
      <c r="E87" s="207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196"/>
      <c r="Z87" s="196"/>
      <c r="AA87" s="196"/>
      <c r="AB87" s="196"/>
      <c r="AC87" s="196"/>
      <c r="AD87" s="196"/>
      <c r="AE87" s="196"/>
      <c r="AF87" s="196"/>
      <c r="AG87" s="196" t="s">
        <v>126</v>
      </c>
      <c r="AH87" s="196">
        <v>0</v>
      </c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</row>
    <row r="88" spans="1:60" outlineLevel="1" x14ac:dyDescent="0.2">
      <c r="A88" s="199"/>
      <c r="B88" s="200"/>
      <c r="C88" s="238" t="s">
        <v>125</v>
      </c>
      <c r="D88" s="206"/>
      <c r="E88" s="207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196"/>
      <c r="Z88" s="196"/>
      <c r="AA88" s="196"/>
      <c r="AB88" s="196"/>
      <c r="AC88" s="196"/>
      <c r="AD88" s="196"/>
      <c r="AE88" s="196"/>
      <c r="AF88" s="196"/>
      <c r="AG88" s="196" t="s">
        <v>126</v>
      </c>
      <c r="AH88" s="196">
        <v>0</v>
      </c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</row>
    <row r="89" spans="1:60" outlineLevel="1" x14ac:dyDescent="0.2">
      <c r="A89" s="199"/>
      <c r="B89" s="200"/>
      <c r="C89" s="238" t="s">
        <v>209</v>
      </c>
      <c r="D89" s="206"/>
      <c r="E89" s="207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196"/>
      <c r="Z89" s="196"/>
      <c r="AA89" s="196"/>
      <c r="AB89" s="196"/>
      <c r="AC89" s="196"/>
      <c r="AD89" s="196"/>
      <c r="AE89" s="196"/>
      <c r="AF89" s="196"/>
      <c r="AG89" s="196" t="s">
        <v>126</v>
      </c>
      <c r="AH89" s="196">
        <v>0</v>
      </c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</row>
    <row r="90" spans="1:60" outlineLevel="1" x14ac:dyDescent="0.2">
      <c r="A90" s="199"/>
      <c r="B90" s="200"/>
      <c r="C90" s="238" t="s">
        <v>210</v>
      </c>
      <c r="D90" s="206"/>
      <c r="E90" s="207">
        <v>1.3160000000000001</v>
      </c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196"/>
      <c r="Z90" s="196"/>
      <c r="AA90" s="196"/>
      <c r="AB90" s="196"/>
      <c r="AC90" s="196"/>
      <c r="AD90" s="196"/>
      <c r="AE90" s="196"/>
      <c r="AF90" s="196"/>
      <c r="AG90" s="196" t="s">
        <v>126</v>
      </c>
      <c r="AH90" s="196">
        <v>0</v>
      </c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</row>
    <row r="91" spans="1:60" outlineLevel="1" x14ac:dyDescent="0.2">
      <c r="A91" s="199"/>
      <c r="B91" s="200"/>
      <c r="C91" s="238" t="s">
        <v>211</v>
      </c>
      <c r="D91" s="206"/>
      <c r="E91" s="207">
        <v>0.746</v>
      </c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196"/>
      <c r="Z91" s="196"/>
      <c r="AA91" s="196"/>
      <c r="AB91" s="196"/>
      <c r="AC91" s="196"/>
      <c r="AD91" s="196"/>
      <c r="AE91" s="196"/>
      <c r="AF91" s="196"/>
      <c r="AG91" s="196" t="s">
        <v>126</v>
      </c>
      <c r="AH91" s="196">
        <v>0</v>
      </c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</row>
    <row r="92" spans="1:60" ht="22.5" outlineLevel="1" x14ac:dyDescent="0.2">
      <c r="A92" s="215">
        <v>19</v>
      </c>
      <c r="B92" s="216" t="s">
        <v>212</v>
      </c>
      <c r="C92" s="236" t="s">
        <v>213</v>
      </c>
      <c r="D92" s="217" t="s">
        <v>142</v>
      </c>
      <c r="E92" s="218">
        <v>2.0619999999999998</v>
      </c>
      <c r="F92" s="219"/>
      <c r="G92" s="220">
        <f>ROUND(E92*F92,2)</f>
        <v>0</v>
      </c>
      <c r="H92" s="219"/>
      <c r="I92" s="220">
        <f>ROUND(E92*H92,2)</f>
        <v>0</v>
      </c>
      <c r="J92" s="219"/>
      <c r="K92" s="220">
        <f>ROUND(E92*J92,2)</f>
        <v>0</v>
      </c>
      <c r="L92" s="220">
        <v>21</v>
      </c>
      <c r="M92" s="220">
        <f>G92*(1+L92/100)</f>
        <v>0</v>
      </c>
      <c r="N92" s="220">
        <v>0.441</v>
      </c>
      <c r="O92" s="220">
        <f>ROUND(E92*N92,2)</f>
        <v>0.91</v>
      </c>
      <c r="P92" s="220">
        <v>0</v>
      </c>
      <c r="Q92" s="220">
        <f>ROUND(E92*P92,2)</f>
        <v>0</v>
      </c>
      <c r="R92" s="220" t="s">
        <v>207</v>
      </c>
      <c r="S92" s="220" t="s">
        <v>120</v>
      </c>
      <c r="T92" s="221" t="s">
        <v>120</v>
      </c>
      <c r="U92" s="201">
        <v>2.9000000000000001E-2</v>
      </c>
      <c r="V92" s="201">
        <f>ROUND(E92*U92,2)</f>
        <v>0.06</v>
      </c>
      <c r="W92" s="201"/>
      <c r="X92" s="201" t="s">
        <v>121</v>
      </c>
      <c r="Y92" s="196"/>
      <c r="Z92" s="196"/>
      <c r="AA92" s="196"/>
      <c r="AB92" s="196"/>
      <c r="AC92" s="196"/>
      <c r="AD92" s="196"/>
      <c r="AE92" s="196"/>
      <c r="AF92" s="196"/>
      <c r="AG92" s="196" t="s">
        <v>122</v>
      </c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</row>
    <row r="93" spans="1:60" outlineLevel="1" x14ac:dyDescent="0.2">
      <c r="A93" s="199"/>
      <c r="B93" s="200"/>
      <c r="C93" s="241" t="s">
        <v>214</v>
      </c>
      <c r="D93" s="226"/>
      <c r="E93" s="226"/>
      <c r="F93" s="226"/>
      <c r="G93" s="226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196"/>
      <c r="Z93" s="196"/>
      <c r="AA93" s="196"/>
      <c r="AB93" s="196"/>
      <c r="AC93" s="196"/>
      <c r="AD93" s="196"/>
      <c r="AE93" s="196"/>
      <c r="AF93" s="196"/>
      <c r="AG93" s="196" t="s">
        <v>185</v>
      </c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</row>
    <row r="94" spans="1:60" outlineLevel="1" x14ac:dyDescent="0.2">
      <c r="A94" s="199"/>
      <c r="B94" s="200"/>
      <c r="C94" s="238" t="s">
        <v>215</v>
      </c>
      <c r="D94" s="206"/>
      <c r="E94" s="207">
        <v>2.0619999999999998</v>
      </c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196"/>
      <c r="Z94" s="196"/>
      <c r="AA94" s="196"/>
      <c r="AB94" s="196"/>
      <c r="AC94" s="196"/>
      <c r="AD94" s="196"/>
      <c r="AE94" s="196"/>
      <c r="AF94" s="196"/>
      <c r="AG94" s="196" t="s">
        <v>126</v>
      </c>
      <c r="AH94" s="196">
        <v>5</v>
      </c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</row>
    <row r="95" spans="1:60" outlineLevel="1" x14ac:dyDescent="0.2">
      <c r="A95" s="215">
        <v>20</v>
      </c>
      <c r="B95" s="216" t="s">
        <v>216</v>
      </c>
      <c r="C95" s="236" t="s">
        <v>217</v>
      </c>
      <c r="D95" s="217" t="s">
        <v>167</v>
      </c>
      <c r="E95" s="218">
        <v>6.35</v>
      </c>
      <c r="F95" s="219"/>
      <c r="G95" s="220">
        <f>ROUND(E95*F95,2)</f>
        <v>0</v>
      </c>
      <c r="H95" s="219"/>
      <c r="I95" s="220">
        <f>ROUND(E95*H95,2)</f>
        <v>0</v>
      </c>
      <c r="J95" s="219"/>
      <c r="K95" s="220">
        <f>ROUND(E95*J95,2)</f>
        <v>0</v>
      </c>
      <c r="L95" s="220">
        <v>21</v>
      </c>
      <c r="M95" s="220">
        <f>G95*(1+L95/100)</f>
        <v>0</v>
      </c>
      <c r="N95" s="220">
        <v>3.3E-4</v>
      </c>
      <c r="O95" s="220">
        <f>ROUND(E95*N95,2)</f>
        <v>0</v>
      </c>
      <c r="P95" s="220">
        <v>0</v>
      </c>
      <c r="Q95" s="220">
        <f>ROUND(E95*P95,2)</f>
        <v>0</v>
      </c>
      <c r="R95" s="220" t="s">
        <v>207</v>
      </c>
      <c r="S95" s="220" t="s">
        <v>120</v>
      </c>
      <c r="T95" s="221" t="s">
        <v>120</v>
      </c>
      <c r="U95" s="201">
        <v>0.41</v>
      </c>
      <c r="V95" s="201">
        <f>ROUND(E95*U95,2)</f>
        <v>2.6</v>
      </c>
      <c r="W95" s="201"/>
      <c r="X95" s="201" t="s">
        <v>121</v>
      </c>
      <c r="Y95" s="196"/>
      <c r="Z95" s="196"/>
      <c r="AA95" s="196"/>
      <c r="AB95" s="196"/>
      <c r="AC95" s="196"/>
      <c r="AD95" s="196"/>
      <c r="AE95" s="196"/>
      <c r="AF95" s="196"/>
      <c r="AG95" s="196" t="s">
        <v>122</v>
      </c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</row>
    <row r="96" spans="1:60" outlineLevel="1" x14ac:dyDescent="0.2">
      <c r="A96" s="199"/>
      <c r="B96" s="200"/>
      <c r="C96" s="238" t="s">
        <v>177</v>
      </c>
      <c r="D96" s="206"/>
      <c r="E96" s="207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196"/>
      <c r="Z96" s="196"/>
      <c r="AA96" s="196"/>
      <c r="AB96" s="196"/>
      <c r="AC96" s="196"/>
      <c r="AD96" s="196"/>
      <c r="AE96" s="196"/>
      <c r="AF96" s="196"/>
      <c r="AG96" s="196" t="s">
        <v>126</v>
      </c>
      <c r="AH96" s="196">
        <v>0</v>
      </c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196"/>
      <c r="BG96" s="196"/>
      <c r="BH96" s="196"/>
    </row>
    <row r="97" spans="1:60" outlineLevel="1" x14ac:dyDescent="0.2">
      <c r="A97" s="199"/>
      <c r="B97" s="200"/>
      <c r="C97" s="238" t="s">
        <v>218</v>
      </c>
      <c r="D97" s="206"/>
      <c r="E97" s="207">
        <v>6.35</v>
      </c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196"/>
      <c r="Z97" s="196"/>
      <c r="AA97" s="196"/>
      <c r="AB97" s="196"/>
      <c r="AC97" s="196"/>
      <c r="AD97" s="196"/>
      <c r="AE97" s="196"/>
      <c r="AF97" s="196"/>
      <c r="AG97" s="196" t="s">
        <v>126</v>
      </c>
      <c r="AH97" s="196">
        <v>0</v>
      </c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</row>
    <row r="98" spans="1:60" ht="22.5" outlineLevel="1" x14ac:dyDescent="0.2">
      <c r="A98" s="215">
        <v>21</v>
      </c>
      <c r="B98" s="216" t="s">
        <v>219</v>
      </c>
      <c r="C98" s="236" t="s">
        <v>220</v>
      </c>
      <c r="D98" s="217" t="s">
        <v>142</v>
      </c>
      <c r="E98" s="218">
        <v>2.0619999999999998</v>
      </c>
      <c r="F98" s="219"/>
      <c r="G98" s="220">
        <f>ROUND(E98*F98,2)</f>
        <v>0</v>
      </c>
      <c r="H98" s="219"/>
      <c r="I98" s="220">
        <f>ROUND(E98*H98,2)</f>
        <v>0</v>
      </c>
      <c r="J98" s="219"/>
      <c r="K98" s="220">
        <f>ROUND(E98*J98,2)</f>
        <v>0</v>
      </c>
      <c r="L98" s="220">
        <v>21</v>
      </c>
      <c r="M98" s="220">
        <f>G98*(1+L98/100)</f>
        <v>0</v>
      </c>
      <c r="N98" s="220">
        <v>7.1999999999999995E-2</v>
      </c>
      <c r="O98" s="220">
        <f>ROUND(E98*N98,2)</f>
        <v>0.15</v>
      </c>
      <c r="P98" s="220">
        <v>0</v>
      </c>
      <c r="Q98" s="220">
        <f>ROUND(E98*P98,2)</f>
        <v>0</v>
      </c>
      <c r="R98" s="220" t="s">
        <v>207</v>
      </c>
      <c r="S98" s="220" t="s">
        <v>120</v>
      </c>
      <c r="T98" s="221" t="s">
        <v>120</v>
      </c>
      <c r="U98" s="201">
        <v>0.375</v>
      </c>
      <c r="V98" s="201">
        <f>ROUND(E98*U98,2)</f>
        <v>0.77</v>
      </c>
      <c r="W98" s="201"/>
      <c r="X98" s="201" t="s">
        <v>121</v>
      </c>
      <c r="Y98" s="196"/>
      <c r="Z98" s="196"/>
      <c r="AA98" s="196"/>
      <c r="AB98" s="196"/>
      <c r="AC98" s="196"/>
      <c r="AD98" s="196"/>
      <c r="AE98" s="196"/>
      <c r="AF98" s="196"/>
      <c r="AG98" s="196" t="s">
        <v>122</v>
      </c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</row>
    <row r="99" spans="1:60" ht="22.5" outlineLevel="1" x14ac:dyDescent="0.2">
      <c r="A99" s="199"/>
      <c r="B99" s="200"/>
      <c r="C99" s="237" t="s">
        <v>221</v>
      </c>
      <c r="D99" s="222"/>
      <c r="E99" s="222"/>
      <c r="F99" s="222"/>
      <c r="G99" s="222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196"/>
      <c r="Z99" s="196"/>
      <c r="AA99" s="196"/>
      <c r="AB99" s="196"/>
      <c r="AC99" s="196"/>
      <c r="AD99" s="196"/>
      <c r="AE99" s="196"/>
      <c r="AF99" s="196"/>
      <c r="AG99" s="196" t="s">
        <v>124</v>
      </c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223" t="str">
        <f>C99</f>
        <v>komunikací pro pěší do velikosti dlaždic 0,25 m2 s provedením lože do tl. 30 mm, s vyplněním spár a se smetením přebytečného materiálu na vzdálenost do 3 m</v>
      </c>
      <c r="BB99" s="196"/>
      <c r="BC99" s="196"/>
      <c r="BD99" s="196"/>
      <c r="BE99" s="196"/>
      <c r="BF99" s="196"/>
      <c r="BG99" s="196"/>
      <c r="BH99" s="196"/>
    </row>
    <row r="100" spans="1:60" outlineLevel="1" x14ac:dyDescent="0.2">
      <c r="A100" s="199"/>
      <c r="B100" s="200"/>
      <c r="C100" s="238" t="s">
        <v>215</v>
      </c>
      <c r="D100" s="206"/>
      <c r="E100" s="207">
        <v>2.0619999999999998</v>
      </c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196"/>
      <c r="Z100" s="196"/>
      <c r="AA100" s="196"/>
      <c r="AB100" s="196"/>
      <c r="AC100" s="196"/>
      <c r="AD100" s="196"/>
      <c r="AE100" s="196"/>
      <c r="AF100" s="196"/>
      <c r="AG100" s="196" t="s">
        <v>126</v>
      </c>
      <c r="AH100" s="196">
        <v>5</v>
      </c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</row>
    <row r="101" spans="1:60" outlineLevel="1" x14ac:dyDescent="0.2">
      <c r="A101" s="227">
        <v>22</v>
      </c>
      <c r="B101" s="228" t="s">
        <v>222</v>
      </c>
      <c r="C101" s="242" t="s">
        <v>223</v>
      </c>
      <c r="D101" s="229" t="s">
        <v>224</v>
      </c>
      <c r="E101" s="230">
        <v>1</v>
      </c>
      <c r="F101" s="231"/>
      <c r="G101" s="232">
        <f>ROUND(E101*F101,2)</f>
        <v>0</v>
      </c>
      <c r="H101" s="231"/>
      <c r="I101" s="232">
        <f>ROUND(E101*H101,2)</f>
        <v>0</v>
      </c>
      <c r="J101" s="231"/>
      <c r="K101" s="232">
        <f>ROUND(E101*J101,2)</f>
        <v>0</v>
      </c>
      <c r="L101" s="232">
        <v>21</v>
      </c>
      <c r="M101" s="232">
        <f>G101*(1+L101/100)</f>
        <v>0</v>
      </c>
      <c r="N101" s="232">
        <v>9.0000000000000006E-5</v>
      </c>
      <c r="O101" s="232">
        <f>ROUND(E101*N101,2)</f>
        <v>0</v>
      </c>
      <c r="P101" s="232">
        <v>0</v>
      </c>
      <c r="Q101" s="232">
        <f>ROUND(E101*P101,2)</f>
        <v>0</v>
      </c>
      <c r="R101" s="232"/>
      <c r="S101" s="232" t="s">
        <v>172</v>
      </c>
      <c r="T101" s="233" t="s">
        <v>173</v>
      </c>
      <c r="U101" s="201">
        <v>0</v>
      </c>
      <c r="V101" s="201">
        <f>ROUND(E101*U101,2)</f>
        <v>0</v>
      </c>
      <c r="W101" s="201"/>
      <c r="X101" s="201" t="s">
        <v>225</v>
      </c>
      <c r="Y101" s="196"/>
      <c r="Z101" s="196"/>
      <c r="AA101" s="196"/>
      <c r="AB101" s="196"/>
      <c r="AC101" s="196"/>
      <c r="AD101" s="196"/>
      <c r="AE101" s="196"/>
      <c r="AF101" s="196"/>
      <c r="AG101" s="196" t="s">
        <v>226</v>
      </c>
      <c r="AH101" s="196"/>
      <c r="AI101" s="196"/>
      <c r="AJ101" s="196"/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</row>
    <row r="102" spans="1:60" outlineLevel="1" x14ac:dyDescent="0.2">
      <c r="A102" s="215">
        <v>23</v>
      </c>
      <c r="B102" s="216" t="s">
        <v>227</v>
      </c>
      <c r="C102" s="236" t="s">
        <v>228</v>
      </c>
      <c r="D102" s="217" t="s">
        <v>229</v>
      </c>
      <c r="E102" s="218">
        <v>20</v>
      </c>
      <c r="F102" s="219"/>
      <c r="G102" s="220">
        <f>ROUND(E102*F102,2)</f>
        <v>0</v>
      </c>
      <c r="H102" s="219"/>
      <c r="I102" s="220">
        <f>ROUND(E102*H102,2)</f>
        <v>0</v>
      </c>
      <c r="J102" s="219"/>
      <c r="K102" s="220">
        <f>ROUND(E102*J102,2)</f>
        <v>0</v>
      </c>
      <c r="L102" s="220">
        <v>21</v>
      </c>
      <c r="M102" s="220">
        <f>G102*(1+L102/100)</f>
        <v>0</v>
      </c>
      <c r="N102" s="220">
        <v>0</v>
      </c>
      <c r="O102" s="220">
        <f>ROUND(E102*N102,2)</f>
        <v>0</v>
      </c>
      <c r="P102" s="220">
        <v>0</v>
      </c>
      <c r="Q102" s="220">
        <f>ROUND(E102*P102,2)</f>
        <v>0</v>
      </c>
      <c r="R102" s="220" t="s">
        <v>230</v>
      </c>
      <c r="S102" s="220" t="s">
        <v>120</v>
      </c>
      <c r="T102" s="221" t="s">
        <v>120</v>
      </c>
      <c r="U102" s="201">
        <v>1</v>
      </c>
      <c r="V102" s="201">
        <f>ROUND(E102*U102,2)</f>
        <v>20</v>
      </c>
      <c r="W102" s="201"/>
      <c r="X102" s="201" t="s">
        <v>231</v>
      </c>
      <c r="Y102" s="196"/>
      <c r="Z102" s="196"/>
      <c r="AA102" s="196"/>
      <c r="AB102" s="196"/>
      <c r="AC102" s="196"/>
      <c r="AD102" s="196"/>
      <c r="AE102" s="196"/>
      <c r="AF102" s="196"/>
      <c r="AG102" s="196" t="s">
        <v>232</v>
      </c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</row>
    <row r="103" spans="1:60" outlineLevel="1" x14ac:dyDescent="0.2">
      <c r="A103" s="199"/>
      <c r="B103" s="200"/>
      <c r="C103" s="241" t="s">
        <v>233</v>
      </c>
      <c r="D103" s="226"/>
      <c r="E103" s="226"/>
      <c r="F103" s="226"/>
      <c r="G103" s="226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196"/>
      <c r="Z103" s="196"/>
      <c r="AA103" s="196"/>
      <c r="AB103" s="196"/>
      <c r="AC103" s="196"/>
      <c r="AD103" s="196"/>
      <c r="AE103" s="196"/>
      <c r="AF103" s="196"/>
      <c r="AG103" s="196" t="s">
        <v>185</v>
      </c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223" t="str">
        <f>C103</f>
        <v>Položka bude čerpána dle potřeby, před fakturací bude odsouhlaseno od TDI, provedena fotodokumentace a zápis do SD</v>
      </c>
      <c r="BB103" s="196"/>
      <c r="BC103" s="196"/>
      <c r="BD103" s="196"/>
      <c r="BE103" s="196"/>
      <c r="BF103" s="196"/>
      <c r="BG103" s="196"/>
      <c r="BH103" s="196"/>
    </row>
    <row r="104" spans="1:60" ht="22.5" outlineLevel="1" x14ac:dyDescent="0.2">
      <c r="A104" s="199"/>
      <c r="B104" s="200"/>
      <c r="C104" s="238" t="s">
        <v>234</v>
      </c>
      <c r="D104" s="206"/>
      <c r="E104" s="207">
        <v>20</v>
      </c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196"/>
      <c r="Z104" s="196"/>
      <c r="AA104" s="196"/>
      <c r="AB104" s="196"/>
      <c r="AC104" s="196"/>
      <c r="AD104" s="196"/>
      <c r="AE104" s="196"/>
      <c r="AF104" s="196"/>
      <c r="AG104" s="196" t="s">
        <v>126</v>
      </c>
      <c r="AH104" s="196">
        <v>0</v>
      </c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</row>
    <row r="105" spans="1:60" outlineLevel="1" x14ac:dyDescent="0.2">
      <c r="A105" s="215">
        <v>24</v>
      </c>
      <c r="B105" s="216" t="s">
        <v>235</v>
      </c>
      <c r="C105" s="236" t="s">
        <v>236</v>
      </c>
      <c r="D105" s="217" t="s">
        <v>237</v>
      </c>
      <c r="E105" s="218">
        <v>40</v>
      </c>
      <c r="F105" s="219"/>
      <c r="G105" s="220">
        <f>ROUND(E105*F105,2)</f>
        <v>0</v>
      </c>
      <c r="H105" s="219"/>
      <c r="I105" s="220">
        <f>ROUND(E105*H105,2)</f>
        <v>0</v>
      </c>
      <c r="J105" s="219"/>
      <c r="K105" s="220">
        <f>ROUND(E105*J105,2)</f>
        <v>0</v>
      </c>
      <c r="L105" s="220">
        <v>21</v>
      </c>
      <c r="M105" s="220">
        <f>G105*(1+L105/100)</f>
        <v>0</v>
      </c>
      <c r="N105" s="220">
        <v>0.05</v>
      </c>
      <c r="O105" s="220">
        <f>ROUND(E105*N105,2)</f>
        <v>2</v>
      </c>
      <c r="P105" s="220">
        <v>0</v>
      </c>
      <c r="Q105" s="220">
        <f>ROUND(E105*P105,2)</f>
        <v>0</v>
      </c>
      <c r="R105" s="220"/>
      <c r="S105" s="220" t="s">
        <v>172</v>
      </c>
      <c r="T105" s="221" t="s">
        <v>238</v>
      </c>
      <c r="U105" s="201">
        <v>0</v>
      </c>
      <c r="V105" s="201">
        <f>ROUND(E105*U105,2)</f>
        <v>0</v>
      </c>
      <c r="W105" s="201"/>
      <c r="X105" s="201" t="s">
        <v>239</v>
      </c>
      <c r="Y105" s="196"/>
      <c r="Z105" s="196"/>
      <c r="AA105" s="196"/>
      <c r="AB105" s="196"/>
      <c r="AC105" s="196"/>
      <c r="AD105" s="196"/>
      <c r="AE105" s="196"/>
      <c r="AF105" s="196"/>
      <c r="AG105" s="196" t="s">
        <v>240</v>
      </c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</row>
    <row r="106" spans="1:60" outlineLevel="1" x14ac:dyDescent="0.2">
      <c r="A106" s="199"/>
      <c r="B106" s="200"/>
      <c r="C106" s="238" t="s">
        <v>177</v>
      </c>
      <c r="D106" s="206"/>
      <c r="E106" s="207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196"/>
      <c r="Z106" s="196"/>
      <c r="AA106" s="196"/>
      <c r="AB106" s="196"/>
      <c r="AC106" s="196"/>
      <c r="AD106" s="196"/>
      <c r="AE106" s="196"/>
      <c r="AF106" s="196"/>
      <c r="AG106" s="196" t="s">
        <v>126</v>
      </c>
      <c r="AH106" s="196">
        <v>0</v>
      </c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</row>
    <row r="107" spans="1:60" outlineLevel="1" x14ac:dyDescent="0.2">
      <c r="A107" s="199"/>
      <c r="B107" s="200"/>
      <c r="C107" s="238" t="s">
        <v>125</v>
      </c>
      <c r="D107" s="206"/>
      <c r="E107" s="207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196"/>
      <c r="Z107" s="196"/>
      <c r="AA107" s="196"/>
      <c r="AB107" s="196"/>
      <c r="AC107" s="196"/>
      <c r="AD107" s="196"/>
      <c r="AE107" s="196"/>
      <c r="AF107" s="196"/>
      <c r="AG107" s="196" t="s">
        <v>126</v>
      </c>
      <c r="AH107" s="196">
        <v>0</v>
      </c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</row>
    <row r="108" spans="1:60" outlineLevel="1" x14ac:dyDescent="0.2">
      <c r="A108" s="199"/>
      <c r="B108" s="200"/>
      <c r="C108" s="238" t="s">
        <v>241</v>
      </c>
      <c r="D108" s="206"/>
      <c r="E108" s="207">
        <v>39.615380000000002</v>
      </c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196"/>
      <c r="Z108" s="196"/>
      <c r="AA108" s="196"/>
      <c r="AB108" s="196"/>
      <c r="AC108" s="196"/>
      <c r="AD108" s="196"/>
      <c r="AE108" s="196"/>
      <c r="AF108" s="196"/>
      <c r="AG108" s="196" t="s">
        <v>126</v>
      </c>
      <c r="AH108" s="196">
        <v>0</v>
      </c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</row>
    <row r="109" spans="1:60" outlineLevel="1" x14ac:dyDescent="0.2">
      <c r="A109" s="199"/>
      <c r="B109" s="200"/>
      <c r="C109" s="238" t="s">
        <v>242</v>
      </c>
      <c r="D109" s="206"/>
      <c r="E109" s="207">
        <v>0.38462000000000002</v>
      </c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196"/>
      <c r="Z109" s="196"/>
      <c r="AA109" s="196"/>
      <c r="AB109" s="196"/>
      <c r="AC109" s="196"/>
      <c r="AD109" s="196"/>
      <c r="AE109" s="196"/>
      <c r="AF109" s="196"/>
      <c r="AG109" s="196" t="s">
        <v>126</v>
      </c>
      <c r="AH109" s="196">
        <v>0</v>
      </c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</row>
    <row r="110" spans="1:60" ht="22.5" outlineLevel="1" x14ac:dyDescent="0.2">
      <c r="A110" s="215">
        <v>25</v>
      </c>
      <c r="B110" s="216" t="s">
        <v>243</v>
      </c>
      <c r="C110" s="236" t="s">
        <v>244</v>
      </c>
      <c r="D110" s="217" t="s">
        <v>142</v>
      </c>
      <c r="E110" s="218">
        <v>2.2682000000000002</v>
      </c>
      <c r="F110" s="219"/>
      <c r="G110" s="220">
        <f>ROUND(E110*F110,2)</f>
        <v>0</v>
      </c>
      <c r="H110" s="219"/>
      <c r="I110" s="220">
        <f>ROUND(E110*H110,2)</f>
        <v>0</v>
      </c>
      <c r="J110" s="219"/>
      <c r="K110" s="220">
        <f>ROUND(E110*J110,2)</f>
        <v>0</v>
      </c>
      <c r="L110" s="220">
        <v>21</v>
      </c>
      <c r="M110" s="220">
        <f>G110*(1+L110/100)</f>
        <v>0</v>
      </c>
      <c r="N110" s="220">
        <v>8.6999999999999994E-2</v>
      </c>
      <c r="O110" s="220">
        <f>ROUND(E110*N110,2)</f>
        <v>0.2</v>
      </c>
      <c r="P110" s="220">
        <v>0</v>
      </c>
      <c r="Q110" s="220">
        <f>ROUND(E110*P110,2)</f>
        <v>0</v>
      </c>
      <c r="R110" s="220" t="s">
        <v>245</v>
      </c>
      <c r="S110" s="220" t="s">
        <v>120</v>
      </c>
      <c r="T110" s="221" t="s">
        <v>120</v>
      </c>
      <c r="U110" s="201">
        <v>0</v>
      </c>
      <c r="V110" s="201">
        <f>ROUND(E110*U110,2)</f>
        <v>0</v>
      </c>
      <c r="W110" s="201"/>
      <c r="X110" s="201" t="s">
        <v>239</v>
      </c>
      <c r="Y110" s="196"/>
      <c r="Z110" s="196"/>
      <c r="AA110" s="196"/>
      <c r="AB110" s="196"/>
      <c r="AC110" s="196"/>
      <c r="AD110" s="196"/>
      <c r="AE110" s="196"/>
      <c r="AF110" s="196"/>
      <c r="AG110" s="196" t="s">
        <v>240</v>
      </c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</row>
    <row r="111" spans="1:60" outlineLevel="1" x14ac:dyDescent="0.2">
      <c r="A111" s="199"/>
      <c r="B111" s="200"/>
      <c r="C111" s="238" t="s">
        <v>246</v>
      </c>
      <c r="D111" s="206"/>
      <c r="E111" s="207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196"/>
      <c r="Z111" s="196"/>
      <c r="AA111" s="196"/>
      <c r="AB111" s="196"/>
      <c r="AC111" s="196"/>
      <c r="AD111" s="196"/>
      <c r="AE111" s="196"/>
      <c r="AF111" s="196"/>
      <c r="AG111" s="196" t="s">
        <v>126</v>
      </c>
      <c r="AH111" s="196">
        <v>0</v>
      </c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6"/>
      <c r="AY111" s="196"/>
      <c r="AZ111" s="196"/>
      <c r="BA111" s="196"/>
      <c r="BB111" s="196"/>
      <c r="BC111" s="196"/>
      <c r="BD111" s="196"/>
      <c r="BE111" s="196"/>
      <c r="BF111" s="196"/>
      <c r="BG111" s="196"/>
      <c r="BH111" s="196"/>
    </row>
    <row r="112" spans="1:60" outlineLevel="1" x14ac:dyDescent="0.2">
      <c r="A112" s="199"/>
      <c r="B112" s="200"/>
      <c r="C112" s="238" t="s">
        <v>247</v>
      </c>
      <c r="D112" s="206"/>
      <c r="E112" s="207">
        <v>2.2682000000000002</v>
      </c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196"/>
      <c r="Z112" s="196"/>
      <c r="AA112" s="196"/>
      <c r="AB112" s="196"/>
      <c r="AC112" s="196"/>
      <c r="AD112" s="196"/>
      <c r="AE112" s="196"/>
      <c r="AF112" s="196"/>
      <c r="AG112" s="196" t="s">
        <v>126</v>
      </c>
      <c r="AH112" s="196">
        <v>5</v>
      </c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6"/>
      <c r="BC112" s="196"/>
      <c r="BD112" s="196"/>
      <c r="BE112" s="196"/>
      <c r="BF112" s="196"/>
      <c r="BG112" s="196"/>
      <c r="BH112" s="196"/>
    </row>
    <row r="113" spans="1:60" x14ac:dyDescent="0.2">
      <c r="A113" s="209" t="s">
        <v>114</v>
      </c>
      <c r="B113" s="210" t="s">
        <v>76</v>
      </c>
      <c r="C113" s="235" t="s">
        <v>77</v>
      </c>
      <c r="D113" s="211"/>
      <c r="E113" s="212"/>
      <c r="F113" s="213"/>
      <c r="G113" s="213">
        <f>SUMIF(AG114:AG115,"&lt;&gt;NOR",G114:G115)</f>
        <v>0</v>
      </c>
      <c r="H113" s="213"/>
      <c r="I113" s="213">
        <f>SUM(I114:I115)</f>
        <v>0</v>
      </c>
      <c r="J113" s="213"/>
      <c r="K113" s="213">
        <f>SUM(K114:K115)</f>
        <v>0</v>
      </c>
      <c r="L113" s="213"/>
      <c r="M113" s="213">
        <f>SUM(M114:M115)</f>
        <v>0</v>
      </c>
      <c r="N113" s="213"/>
      <c r="O113" s="213">
        <f>SUM(O114:O115)</f>
        <v>0</v>
      </c>
      <c r="P113" s="213"/>
      <c r="Q113" s="213">
        <f>SUM(Q114:Q115)</f>
        <v>0</v>
      </c>
      <c r="R113" s="213"/>
      <c r="S113" s="213"/>
      <c r="T113" s="214"/>
      <c r="U113" s="208"/>
      <c r="V113" s="208">
        <f>SUM(V114:V115)</f>
        <v>18.72</v>
      </c>
      <c r="W113" s="208"/>
      <c r="X113" s="208"/>
      <c r="AG113" t="s">
        <v>115</v>
      </c>
    </row>
    <row r="114" spans="1:60" ht="33.75" outlineLevel="1" x14ac:dyDescent="0.2">
      <c r="A114" s="215">
        <v>26</v>
      </c>
      <c r="B114" s="216" t="s">
        <v>248</v>
      </c>
      <c r="C114" s="236" t="s">
        <v>249</v>
      </c>
      <c r="D114" s="217" t="s">
        <v>163</v>
      </c>
      <c r="E114" s="218">
        <v>19.943629999999999</v>
      </c>
      <c r="F114" s="219"/>
      <c r="G114" s="220">
        <f>ROUND(E114*F114,2)</f>
        <v>0</v>
      </c>
      <c r="H114" s="219"/>
      <c r="I114" s="220">
        <f>ROUND(E114*H114,2)</f>
        <v>0</v>
      </c>
      <c r="J114" s="219"/>
      <c r="K114" s="220">
        <f>ROUND(E114*J114,2)</f>
        <v>0</v>
      </c>
      <c r="L114" s="220">
        <v>21</v>
      </c>
      <c r="M114" s="220">
        <f>G114*(1+L114/100)</f>
        <v>0</v>
      </c>
      <c r="N114" s="220">
        <v>0</v>
      </c>
      <c r="O114" s="220">
        <f>ROUND(E114*N114,2)</f>
        <v>0</v>
      </c>
      <c r="P114" s="220">
        <v>0</v>
      </c>
      <c r="Q114" s="220">
        <f>ROUND(E114*P114,2)</f>
        <v>0</v>
      </c>
      <c r="R114" s="220" t="s">
        <v>168</v>
      </c>
      <c r="S114" s="220" t="s">
        <v>120</v>
      </c>
      <c r="T114" s="221" t="s">
        <v>120</v>
      </c>
      <c r="U114" s="201">
        <v>0.9385</v>
      </c>
      <c r="V114" s="201">
        <f>ROUND(E114*U114,2)</f>
        <v>18.72</v>
      </c>
      <c r="W114" s="201"/>
      <c r="X114" s="201" t="s">
        <v>250</v>
      </c>
      <c r="Y114" s="196"/>
      <c r="Z114" s="196"/>
      <c r="AA114" s="196"/>
      <c r="AB114" s="196"/>
      <c r="AC114" s="196"/>
      <c r="AD114" s="196"/>
      <c r="AE114" s="196"/>
      <c r="AF114" s="196"/>
      <c r="AG114" s="196" t="s">
        <v>251</v>
      </c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</row>
    <row r="115" spans="1:60" outlineLevel="1" x14ac:dyDescent="0.2">
      <c r="A115" s="199"/>
      <c r="B115" s="200"/>
      <c r="C115" s="237" t="s">
        <v>252</v>
      </c>
      <c r="D115" s="222"/>
      <c r="E115" s="222"/>
      <c r="F115" s="222"/>
      <c r="G115" s="222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196"/>
      <c r="Z115" s="196"/>
      <c r="AA115" s="196"/>
      <c r="AB115" s="196"/>
      <c r="AC115" s="196"/>
      <c r="AD115" s="196"/>
      <c r="AE115" s="196"/>
      <c r="AF115" s="196"/>
      <c r="AG115" s="196" t="s">
        <v>124</v>
      </c>
      <c r="AH115" s="196"/>
      <c r="AI115" s="196"/>
      <c r="AJ115" s="196"/>
      <c r="AK115" s="196"/>
      <c r="AL115" s="196"/>
      <c r="AM115" s="196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6"/>
      <c r="BC115" s="196"/>
      <c r="BD115" s="196"/>
      <c r="BE115" s="196"/>
      <c r="BF115" s="196"/>
      <c r="BG115" s="196"/>
      <c r="BH115" s="196"/>
    </row>
    <row r="116" spans="1:60" x14ac:dyDescent="0.2">
      <c r="A116" s="209" t="s">
        <v>114</v>
      </c>
      <c r="B116" s="210" t="s">
        <v>78</v>
      </c>
      <c r="C116" s="235" t="s">
        <v>79</v>
      </c>
      <c r="D116" s="211"/>
      <c r="E116" s="212"/>
      <c r="F116" s="213"/>
      <c r="G116" s="213">
        <f>SUMIF(AG117:AG119,"&lt;&gt;NOR",G117:G119)</f>
        <v>0</v>
      </c>
      <c r="H116" s="213"/>
      <c r="I116" s="213">
        <f>SUM(I117:I119)</f>
        <v>0</v>
      </c>
      <c r="J116" s="213"/>
      <c r="K116" s="213">
        <f>SUM(K117:K119)</f>
        <v>0</v>
      </c>
      <c r="L116" s="213"/>
      <c r="M116" s="213">
        <f>SUM(M117:M119)</f>
        <v>0</v>
      </c>
      <c r="N116" s="213"/>
      <c r="O116" s="213">
        <f>SUM(O117:O119)</f>
        <v>0.02</v>
      </c>
      <c r="P116" s="213"/>
      <c r="Q116" s="213">
        <f>SUM(Q117:Q119)</f>
        <v>0</v>
      </c>
      <c r="R116" s="213"/>
      <c r="S116" s="213"/>
      <c r="T116" s="214"/>
      <c r="U116" s="208"/>
      <c r="V116" s="208">
        <f>SUM(V117:V119)</f>
        <v>3.38</v>
      </c>
      <c r="W116" s="208"/>
      <c r="X116" s="208"/>
      <c r="AG116" t="s">
        <v>115</v>
      </c>
    </row>
    <row r="117" spans="1:60" ht="22.5" outlineLevel="1" x14ac:dyDescent="0.2">
      <c r="A117" s="227">
        <v>27</v>
      </c>
      <c r="B117" s="228" t="s">
        <v>253</v>
      </c>
      <c r="C117" s="242" t="s">
        <v>254</v>
      </c>
      <c r="D117" s="229" t="s">
        <v>167</v>
      </c>
      <c r="E117" s="230">
        <v>9</v>
      </c>
      <c r="F117" s="231"/>
      <c r="G117" s="232">
        <f>ROUND(E117*F117,2)</f>
        <v>0</v>
      </c>
      <c r="H117" s="231"/>
      <c r="I117" s="232">
        <f>ROUND(E117*H117,2)</f>
        <v>0</v>
      </c>
      <c r="J117" s="231"/>
      <c r="K117" s="232">
        <f>ROUND(E117*J117,2)</f>
        <v>0</v>
      </c>
      <c r="L117" s="232">
        <v>21</v>
      </c>
      <c r="M117" s="232">
        <f>G117*(1+L117/100)</f>
        <v>0</v>
      </c>
      <c r="N117" s="232">
        <v>2.2499999999999998E-3</v>
      </c>
      <c r="O117" s="232">
        <f>ROUND(E117*N117,2)</f>
        <v>0.02</v>
      </c>
      <c r="P117" s="232">
        <v>0</v>
      </c>
      <c r="Q117" s="232">
        <f>ROUND(E117*P117,2)</f>
        <v>0</v>
      </c>
      <c r="R117" s="232"/>
      <c r="S117" s="232" t="s">
        <v>172</v>
      </c>
      <c r="T117" s="233" t="s">
        <v>173</v>
      </c>
      <c r="U117" s="201">
        <v>0.36399999999999999</v>
      </c>
      <c r="V117" s="201">
        <f>ROUND(E117*U117,2)</f>
        <v>3.28</v>
      </c>
      <c r="W117" s="201"/>
      <c r="X117" s="201" t="s">
        <v>121</v>
      </c>
      <c r="Y117" s="196"/>
      <c r="Z117" s="196"/>
      <c r="AA117" s="196"/>
      <c r="AB117" s="196"/>
      <c r="AC117" s="196"/>
      <c r="AD117" s="196"/>
      <c r="AE117" s="196"/>
      <c r="AF117" s="196"/>
      <c r="AG117" s="196" t="s">
        <v>122</v>
      </c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</row>
    <row r="118" spans="1:60" outlineLevel="1" x14ac:dyDescent="0.2">
      <c r="A118" s="215">
        <v>28</v>
      </c>
      <c r="B118" s="216" t="s">
        <v>255</v>
      </c>
      <c r="C118" s="236" t="s">
        <v>256</v>
      </c>
      <c r="D118" s="217" t="s">
        <v>163</v>
      </c>
      <c r="E118" s="218">
        <v>2.0250000000000001E-2</v>
      </c>
      <c r="F118" s="219"/>
      <c r="G118" s="220">
        <f>ROUND(E118*F118,2)</f>
        <v>0</v>
      </c>
      <c r="H118" s="219"/>
      <c r="I118" s="220">
        <f>ROUND(E118*H118,2)</f>
        <v>0</v>
      </c>
      <c r="J118" s="219"/>
      <c r="K118" s="220">
        <f>ROUND(E118*J118,2)</f>
        <v>0</v>
      </c>
      <c r="L118" s="220">
        <v>21</v>
      </c>
      <c r="M118" s="220">
        <f>G118*(1+L118/100)</f>
        <v>0</v>
      </c>
      <c r="N118" s="220">
        <v>0</v>
      </c>
      <c r="O118" s="220">
        <f>ROUND(E118*N118,2)</f>
        <v>0</v>
      </c>
      <c r="P118" s="220">
        <v>0</v>
      </c>
      <c r="Q118" s="220">
        <f>ROUND(E118*P118,2)</f>
        <v>0</v>
      </c>
      <c r="R118" s="220" t="s">
        <v>257</v>
      </c>
      <c r="S118" s="220" t="s">
        <v>120</v>
      </c>
      <c r="T118" s="221" t="s">
        <v>120</v>
      </c>
      <c r="U118" s="201">
        <v>4.7370000000000001</v>
      </c>
      <c r="V118" s="201">
        <f>ROUND(E118*U118,2)</f>
        <v>0.1</v>
      </c>
      <c r="W118" s="201"/>
      <c r="X118" s="201" t="s">
        <v>250</v>
      </c>
      <c r="Y118" s="196"/>
      <c r="Z118" s="196"/>
      <c r="AA118" s="196"/>
      <c r="AB118" s="196"/>
      <c r="AC118" s="196"/>
      <c r="AD118" s="196"/>
      <c r="AE118" s="196"/>
      <c r="AF118" s="196"/>
      <c r="AG118" s="196" t="s">
        <v>251</v>
      </c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6"/>
      <c r="AY118" s="196"/>
      <c r="AZ118" s="196"/>
      <c r="BA118" s="196"/>
      <c r="BB118" s="196"/>
      <c r="BC118" s="196"/>
      <c r="BD118" s="196"/>
      <c r="BE118" s="196"/>
      <c r="BF118" s="196"/>
      <c r="BG118" s="196"/>
      <c r="BH118" s="196"/>
    </row>
    <row r="119" spans="1:60" outlineLevel="1" x14ac:dyDescent="0.2">
      <c r="A119" s="199"/>
      <c r="B119" s="200"/>
      <c r="C119" s="237" t="s">
        <v>258</v>
      </c>
      <c r="D119" s="222"/>
      <c r="E119" s="222"/>
      <c r="F119" s="222"/>
      <c r="G119" s="222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196"/>
      <c r="Z119" s="196"/>
      <c r="AA119" s="196"/>
      <c r="AB119" s="196"/>
      <c r="AC119" s="196"/>
      <c r="AD119" s="196"/>
      <c r="AE119" s="196"/>
      <c r="AF119" s="196"/>
      <c r="AG119" s="196" t="s">
        <v>124</v>
      </c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</row>
    <row r="120" spans="1:60" x14ac:dyDescent="0.2">
      <c r="A120" s="209" t="s">
        <v>114</v>
      </c>
      <c r="B120" s="210" t="s">
        <v>80</v>
      </c>
      <c r="C120" s="235" t="s">
        <v>81</v>
      </c>
      <c r="D120" s="211"/>
      <c r="E120" s="212"/>
      <c r="F120" s="213"/>
      <c r="G120" s="213">
        <f>SUMIF(AG121:AG171,"&lt;&gt;NOR",G121:G171)</f>
        <v>0</v>
      </c>
      <c r="H120" s="213"/>
      <c r="I120" s="213">
        <f>SUM(I121:I171)</f>
        <v>0</v>
      </c>
      <c r="J120" s="213"/>
      <c r="K120" s="213">
        <f>SUM(K121:K171)</f>
        <v>0</v>
      </c>
      <c r="L120" s="213"/>
      <c r="M120" s="213">
        <f>SUM(M121:M171)</f>
        <v>0</v>
      </c>
      <c r="N120" s="213"/>
      <c r="O120" s="213">
        <f>SUM(O121:O171)</f>
        <v>3.8</v>
      </c>
      <c r="P120" s="213"/>
      <c r="Q120" s="213">
        <f>SUM(Q121:Q171)</f>
        <v>0</v>
      </c>
      <c r="R120" s="213"/>
      <c r="S120" s="213"/>
      <c r="T120" s="214"/>
      <c r="U120" s="208"/>
      <c r="V120" s="208">
        <f>SUM(V121:V171)</f>
        <v>127.55</v>
      </c>
      <c r="W120" s="208"/>
      <c r="X120" s="208"/>
      <c r="AG120" t="s">
        <v>115</v>
      </c>
    </row>
    <row r="121" spans="1:60" outlineLevel="1" x14ac:dyDescent="0.2">
      <c r="A121" s="215">
        <v>29</v>
      </c>
      <c r="B121" s="216" t="s">
        <v>259</v>
      </c>
      <c r="C121" s="236" t="s">
        <v>260</v>
      </c>
      <c r="D121" s="217" t="s">
        <v>261</v>
      </c>
      <c r="E121" s="218">
        <v>3378.0657999999999</v>
      </c>
      <c r="F121" s="219"/>
      <c r="G121" s="220">
        <f>ROUND(E121*F121,2)</f>
        <v>0</v>
      </c>
      <c r="H121" s="219"/>
      <c r="I121" s="220">
        <f>ROUND(E121*H121,2)</f>
        <v>0</v>
      </c>
      <c r="J121" s="219"/>
      <c r="K121" s="220">
        <f>ROUND(E121*J121,2)</f>
        <v>0</v>
      </c>
      <c r="L121" s="220">
        <v>21</v>
      </c>
      <c r="M121" s="220">
        <f>G121*(1+L121/100)</f>
        <v>0</v>
      </c>
      <c r="N121" s="220">
        <v>5.0000000000000002E-5</v>
      </c>
      <c r="O121" s="220">
        <f>ROUND(E121*N121,2)</f>
        <v>0.17</v>
      </c>
      <c r="P121" s="220">
        <v>0</v>
      </c>
      <c r="Q121" s="220">
        <f>ROUND(E121*P121,2)</f>
        <v>0</v>
      </c>
      <c r="R121" s="220" t="s">
        <v>262</v>
      </c>
      <c r="S121" s="220" t="s">
        <v>120</v>
      </c>
      <c r="T121" s="221" t="s">
        <v>120</v>
      </c>
      <c r="U121" s="201">
        <v>3.4000000000000002E-2</v>
      </c>
      <c r="V121" s="201">
        <f>ROUND(E121*U121,2)</f>
        <v>114.85</v>
      </c>
      <c r="W121" s="201"/>
      <c r="X121" s="201" t="s">
        <v>121</v>
      </c>
      <c r="Y121" s="196"/>
      <c r="Z121" s="196"/>
      <c r="AA121" s="196"/>
      <c r="AB121" s="196"/>
      <c r="AC121" s="196"/>
      <c r="AD121" s="196"/>
      <c r="AE121" s="196"/>
      <c r="AF121" s="196"/>
      <c r="AG121" s="196" t="s">
        <v>122</v>
      </c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</row>
    <row r="122" spans="1:60" outlineLevel="1" x14ac:dyDescent="0.2">
      <c r="A122" s="199"/>
      <c r="B122" s="200"/>
      <c r="C122" s="238" t="s">
        <v>263</v>
      </c>
      <c r="D122" s="206"/>
      <c r="E122" s="207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196"/>
      <c r="Z122" s="196"/>
      <c r="AA122" s="196"/>
      <c r="AB122" s="196"/>
      <c r="AC122" s="196"/>
      <c r="AD122" s="196"/>
      <c r="AE122" s="196"/>
      <c r="AF122" s="196"/>
      <c r="AG122" s="196" t="s">
        <v>126</v>
      </c>
      <c r="AH122" s="196">
        <v>0</v>
      </c>
      <c r="AI122" s="196"/>
      <c r="AJ122" s="196"/>
      <c r="AK122" s="196"/>
      <c r="AL122" s="196"/>
      <c r="AM122" s="196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6"/>
      <c r="AY122" s="196"/>
      <c r="AZ122" s="196"/>
      <c r="BA122" s="196"/>
      <c r="BB122" s="196"/>
      <c r="BC122" s="196"/>
      <c r="BD122" s="196"/>
      <c r="BE122" s="196"/>
      <c r="BF122" s="196"/>
      <c r="BG122" s="196"/>
      <c r="BH122" s="196"/>
    </row>
    <row r="123" spans="1:60" outlineLevel="1" x14ac:dyDescent="0.2">
      <c r="A123" s="199"/>
      <c r="B123" s="200"/>
      <c r="C123" s="238" t="s">
        <v>264</v>
      </c>
      <c r="D123" s="206"/>
      <c r="E123" s="207">
        <v>400.4</v>
      </c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196"/>
      <c r="Z123" s="196"/>
      <c r="AA123" s="196"/>
      <c r="AB123" s="196"/>
      <c r="AC123" s="196"/>
      <c r="AD123" s="196"/>
      <c r="AE123" s="196"/>
      <c r="AF123" s="196"/>
      <c r="AG123" s="196" t="s">
        <v>126</v>
      </c>
      <c r="AH123" s="196">
        <v>0</v>
      </c>
      <c r="AI123" s="196"/>
      <c r="AJ123" s="196"/>
      <c r="AK123" s="196"/>
      <c r="AL123" s="196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  <c r="BC123" s="196"/>
      <c r="BD123" s="196"/>
      <c r="BE123" s="196"/>
      <c r="BF123" s="196"/>
      <c r="BG123" s="196"/>
      <c r="BH123" s="196"/>
    </row>
    <row r="124" spans="1:60" outlineLevel="1" x14ac:dyDescent="0.2">
      <c r="A124" s="199"/>
      <c r="B124" s="200"/>
      <c r="C124" s="238" t="s">
        <v>265</v>
      </c>
      <c r="D124" s="206"/>
      <c r="E124" s="207">
        <v>200.64</v>
      </c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196"/>
      <c r="Z124" s="196"/>
      <c r="AA124" s="196"/>
      <c r="AB124" s="196"/>
      <c r="AC124" s="196"/>
      <c r="AD124" s="196"/>
      <c r="AE124" s="196"/>
      <c r="AF124" s="196"/>
      <c r="AG124" s="196" t="s">
        <v>126</v>
      </c>
      <c r="AH124" s="196">
        <v>0</v>
      </c>
      <c r="AI124" s="196"/>
      <c r="AJ124" s="196"/>
      <c r="AK124" s="196"/>
      <c r="AL124" s="196"/>
      <c r="AM124" s="196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196"/>
      <c r="BD124" s="196"/>
      <c r="BE124" s="196"/>
      <c r="BF124" s="196"/>
      <c r="BG124" s="196"/>
      <c r="BH124" s="196"/>
    </row>
    <row r="125" spans="1:60" outlineLevel="1" x14ac:dyDescent="0.2">
      <c r="A125" s="199"/>
      <c r="B125" s="200"/>
      <c r="C125" s="238" t="s">
        <v>266</v>
      </c>
      <c r="D125" s="206"/>
      <c r="E125" s="207">
        <v>1451.6</v>
      </c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196"/>
      <c r="Z125" s="196"/>
      <c r="AA125" s="196"/>
      <c r="AB125" s="196"/>
      <c r="AC125" s="196"/>
      <c r="AD125" s="196"/>
      <c r="AE125" s="196"/>
      <c r="AF125" s="196"/>
      <c r="AG125" s="196" t="s">
        <v>126</v>
      </c>
      <c r="AH125" s="196">
        <v>0</v>
      </c>
      <c r="AI125" s="196"/>
      <c r="AJ125" s="196"/>
      <c r="AK125" s="196"/>
      <c r="AL125" s="196"/>
      <c r="AM125" s="196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</row>
    <row r="126" spans="1:60" outlineLevel="1" x14ac:dyDescent="0.2">
      <c r="A126" s="199"/>
      <c r="B126" s="200"/>
      <c r="C126" s="238" t="s">
        <v>267</v>
      </c>
      <c r="D126" s="206"/>
      <c r="E126" s="207">
        <v>147.41999999999999</v>
      </c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196"/>
      <c r="Z126" s="196"/>
      <c r="AA126" s="196"/>
      <c r="AB126" s="196"/>
      <c r="AC126" s="196"/>
      <c r="AD126" s="196"/>
      <c r="AE126" s="196"/>
      <c r="AF126" s="196"/>
      <c r="AG126" s="196" t="s">
        <v>126</v>
      </c>
      <c r="AH126" s="196">
        <v>0</v>
      </c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6"/>
      <c r="AZ126" s="196"/>
      <c r="BA126" s="196"/>
      <c r="BB126" s="196"/>
      <c r="BC126" s="196"/>
      <c r="BD126" s="196"/>
      <c r="BE126" s="196"/>
      <c r="BF126" s="196"/>
      <c r="BG126" s="196"/>
      <c r="BH126" s="196"/>
    </row>
    <row r="127" spans="1:60" outlineLevel="1" x14ac:dyDescent="0.2">
      <c r="A127" s="199"/>
      <c r="B127" s="200"/>
      <c r="C127" s="238" t="s">
        <v>268</v>
      </c>
      <c r="D127" s="206"/>
      <c r="E127" s="207">
        <v>294.58</v>
      </c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196"/>
      <c r="Z127" s="196"/>
      <c r="AA127" s="196"/>
      <c r="AB127" s="196"/>
      <c r="AC127" s="196"/>
      <c r="AD127" s="196"/>
      <c r="AE127" s="196"/>
      <c r="AF127" s="196"/>
      <c r="AG127" s="196" t="s">
        <v>126</v>
      </c>
      <c r="AH127" s="196">
        <v>0</v>
      </c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</row>
    <row r="128" spans="1:60" outlineLevel="1" x14ac:dyDescent="0.2">
      <c r="A128" s="199"/>
      <c r="B128" s="200"/>
      <c r="C128" s="238" t="s">
        <v>269</v>
      </c>
      <c r="D128" s="206"/>
      <c r="E128" s="207">
        <v>13.25</v>
      </c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196"/>
      <c r="Z128" s="196"/>
      <c r="AA128" s="196"/>
      <c r="AB128" s="196"/>
      <c r="AC128" s="196"/>
      <c r="AD128" s="196"/>
      <c r="AE128" s="196"/>
      <c r="AF128" s="196"/>
      <c r="AG128" s="196" t="s">
        <v>126</v>
      </c>
      <c r="AH128" s="196">
        <v>0</v>
      </c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196"/>
      <c r="AV128" s="196"/>
      <c r="AW128" s="196"/>
      <c r="AX128" s="196"/>
      <c r="AY128" s="196"/>
      <c r="AZ128" s="196"/>
      <c r="BA128" s="196"/>
      <c r="BB128" s="196"/>
      <c r="BC128" s="196"/>
      <c r="BD128" s="196"/>
      <c r="BE128" s="196"/>
      <c r="BF128" s="196"/>
      <c r="BG128" s="196"/>
      <c r="BH128" s="196"/>
    </row>
    <row r="129" spans="1:60" ht="22.5" outlineLevel="1" x14ac:dyDescent="0.2">
      <c r="A129" s="199"/>
      <c r="B129" s="200"/>
      <c r="C129" s="238" t="s">
        <v>270</v>
      </c>
      <c r="D129" s="206"/>
      <c r="E129" s="207">
        <v>14.05</v>
      </c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196"/>
      <c r="Z129" s="196"/>
      <c r="AA129" s="196"/>
      <c r="AB129" s="196"/>
      <c r="AC129" s="196"/>
      <c r="AD129" s="196"/>
      <c r="AE129" s="196"/>
      <c r="AF129" s="196"/>
      <c r="AG129" s="196" t="s">
        <v>126</v>
      </c>
      <c r="AH129" s="196">
        <v>0</v>
      </c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96"/>
      <c r="BH129" s="196"/>
    </row>
    <row r="130" spans="1:60" ht="22.5" outlineLevel="1" x14ac:dyDescent="0.2">
      <c r="A130" s="199"/>
      <c r="B130" s="200"/>
      <c r="C130" s="238" t="s">
        <v>271</v>
      </c>
      <c r="D130" s="206"/>
      <c r="E130" s="207">
        <v>21.98</v>
      </c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196"/>
      <c r="Z130" s="196"/>
      <c r="AA130" s="196"/>
      <c r="AB130" s="196"/>
      <c r="AC130" s="196"/>
      <c r="AD130" s="196"/>
      <c r="AE130" s="196"/>
      <c r="AF130" s="196"/>
      <c r="AG130" s="196" t="s">
        <v>126</v>
      </c>
      <c r="AH130" s="196">
        <v>0</v>
      </c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6"/>
      <c r="AZ130" s="196"/>
      <c r="BA130" s="196"/>
      <c r="BB130" s="196"/>
      <c r="BC130" s="196"/>
      <c r="BD130" s="196"/>
      <c r="BE130" s="196"/>
      <c r="BF130" s="196"/>
      <c r="BG130" s="196"/>
      <c r="BH130" s="196"/>
    </row>
    <row r="131" spans="1:60" ht="22.5" outlineLevel="1" x14ac:dyDescent="0.2">
      <c r="A131" s="199"/>
      <c r="B131" s="200"/>
      <c r="C131" s="238" t="s">
        <v>272</v>
      </c>
      <c r="D131" s="206"/>
      <c r="E131" s="207">
        <v>21.67</v>
      </c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196"/>
      <c r="Z131" s="196"/>
      <c r="AA131" s="196"/>
      <c r="AB131" s="196"/>
      <c r="AC131" s="196"/>
      <c r="AD131" s="196"/>
      <c r="AE131" s="196"/>
      <c r="AF131" s="196"/>
      <c r="AG131" s="196" t="s">
        <v>126</v>
      </c>
      <c r="AH131" s="196">
        <v>0</v>
      </c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6"/>
      <c r="AZ131" s="196"/>
      <c r="BA131" s="196"/>
      <c r="BB131" s="196"/>
      <c r="BC131" s="196"/>
      <c r="BD131" s="196"/>
      <c r="BE131" s="196"/>
      <c r="BF131" s="196"/>
      <c r="BG131" s="196"/>
      <c r="BH131" s="196"/>
    </row>
    <row r="132" spans="1:60" ht="22.5" outlineLevel="1" x14ac:dyDescent="0.2">
      <c r="A132" s="199"/>
      <c r="B132" s="200"/>
      <c r="C132" s="238" t="s">
        <v>273</v>
      </c>
      <c r="D132" s="206"/>
      <c r="E132" s="207">
        <v>14.13</v>
      </c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196"/>
      <c r="Z132" s="196"/>
      <c r="AA132" s="196"/>
      <c r="AB132" s="196"/>
      <c r="AC132" s="196"/>
      <c r="AD132" s="196"/>
      <c r="AE132" s="196"/>
      <c r="AF132" s="196"/>
      <c r="AG132" s="196" t="s">
        <v>126</v>
      </c>
      <c r="AH132" s="196">
        <v>0</v>
      </c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6"/>
      <c r="AY132" s="196"/>
      <c r="AZ132" s="196"/>
      <c r="BA132" s="196"/>
      <c r="BB132" s="196"/>
      <c r="BC132" s="196"/>
      <c r="BD132" s="196"/>
      <c r="BE132" s="196"/>
      <c r="BF132" s="196"/>
      <c r="BG132" s="196"/>
      <c r="BH132" s="196"/>
    </row>
    <row r="133" spans="1:60" ht="22.5" outlineLevel="1" x14ac:dyDescent="0.2">
      <c r="A133" s="199"/>
      <c r="B133" s="200"/>
      <c r="C133" s="238" t="s">
        <v>274</v>
      </c>
      <c r="D133" s="206"/>
      <c r="E133" s="207">
        <v>90.43</v>
      </c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196"/>
      <c r="Z133" s="196"/>
      <c r="AA133" s="196"/>
      <c r="AB133" s="196"/>
      <c r="AC133" s="196"/>
      <c r="AD133" s="196"/>
      <c r="AE133" s="196"/>
      <c r="AF133" s="196"/>
      <c r="AG133" s="196" t="s">
        <v>126</v>
      </c>
      <c r="AH133" s="196">
        <v>0</v>
      </c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6"/>
      <c r="AY133" s="196"/>
      <c r="AZ133" s="196"/>
      <c r="BA133" s="196"/>
      <c r="BB133" s="196"/>
      <c r="BC133" s="196"/>
      <c r="BD133" s="196"/>
      <c r="BE133" s="196"/>
      <c r="BF133" s="196"/>
      <c r="BG133" s="196"/>
      <c r="BH133" s="196"/>
    </row>
    <row r="134" spans="1:60" ht="22.5" outlineLevel="1" x14ac:dyDescent="0.2">
      <c r="A134" s="199"/>
      <c r="B134" s="200"/>
      <c r="C134" s="238" t="s">
        <v>275</v>
      </c>
      <c r="D134" s="206"/>
      <c r="E134" s="207">
        <v>47.52</v>
      </c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196"/>
      <c r="Z134" s="196"/>
      <c r="AA134" s="196"/>
      <c r="AB134" s="196"/>
      <c r="AC134" s="196"/>
      <c r="AD134" s="196"/>
      <c r="AE134" s="196"/>
      <c r="AF134" s="196"/>
      <c r="AG134" s="196" t="s">
        <v>126</v>
      </c>
      <c r="AH134" s="196">
        <v>0</v>
      </c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6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</row>
    <row r="135" spans="1:60" outlineLevel="1" x14ac:dyDescent="0.2">
      <c r="A135" s="199"/>
      <c r="B135" s="200"/>
      <c r="C135" s="238" t="s">
        <v>276</v>
      </c>
      <c r="D135" s="206"/>
      <c r="E135" s="207">
        <v>200.96</v>
      </c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196"/>
      <c r="Z135" s="196"/>
      <c r="AA135" s="196"/>
      <c r="AB135" s="196"/>
      <c r="AC135" s="196"/>
      <c r="AD135" s="196"/>
      <c r="AE135" s="196"/>
      <c r="AF135" s="196"/>
      <c r="AG135" s="196" t="s">
        <v>126</v>
      </c>
      <c r="AH135" s="196">
        <v>0</v>
      </c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6"/>
      <c r="AT135" s="196"/>
      <c r="AU135" s="196"/>
      <c r="AV135" s="196"/>
      <c r="AW135" s="196"/>
      <c r="AX135" s="196"/>
      <c r="AY135" s="196"/>
      <c r="AZ135" s="196"/>
      <c r="BA135" s="196"/>
      <c r="BB135" s="196"/>
      <c r="BC135" s="196"/>
      <c r="BD135" s="196"/>
      <c r="BE135" s="196"/>
      <c r="BF135" s="196"/>
      <c r="BG135" s="196"/>
      <c r="BH135" s="196"/>
    </row>
    <row r="136" spans="1:60" ht="22.5" outlineLevel="1" x14ac:dyDescent="0.2">
      <c r="A136" s="199"/>
      <c r="B136" s="200"/>
      <c r="C136" s="238" t="s">
        <v>277</v>
      </c>
      <c r="D136" s="206"/>
      <c r="E136" s="207">
        <v>31.4</v>
      </c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196"/>
      <c r="Z136" s="196"/>
      <c r="AA136" s="196"/>
      <c r="AB136" s="196"/>
      <c r="AC136" s="196"/>
      <c r="AD136" s="196"/>
      <c r="AE136" s="196"/>
      <c r="AF136" s="196"/>
      <c r="AG136" s="196" t="s">
        <v>126</v>
      </c>
      <c r="AH136" s="196">
        <v>0</v>
      </c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196"/>
      <c r="AT136" s="196"/>
      <c r="AU136" s="196"/>
      <c r="AV136" s="196"/>
      <c r="AW136" s="196"/>
      <c r="AX136" s="196"/>
      <c r="AY136" s="196"/>
      <c r="AZ136" s="196"/>
      <c r="BA136" s="196"/>
      <c r="BB136" s="196"/>
      <c r="BC136" s="196"/>
      <c r="BD136" s="196"/>
      <c r="BE136" s="196"/>
      <c r="BF136" s="196"/>
      <c r="BG136" s="196"/>
      <c r="BH136" s="196"/>
    </row>
    <row r="137" spans="1:60" outlineLevel="1" x14ac:dyDescent="0.2">
      <c r="A137" s="199"/>
      <c r="B137" s="200"/>
      <c r="C137" s="238" t="s">
        <v>278</v>
      </c>
      <c r="D137" s="206"/>
      <c r="E137" s="207">
        <v>120.7</v>
      </c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196"/>
      <c r="Z137" s="196"/>
      <c r="AA137" s="196"/>
      <c r="AB137" s="196"/>
      <c r="AC137" s="196"/>
      <c r="AD137" s="196"/>
      <c r="AE137" s="196"/>
      <c r="AF137" s="196"/>
      <c r="AG137" s="196" t="s">
        <v>126</v>
      </c>
      <c r="AH137" s="196">
        <v>0</v>
      </c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96"/>
      <c r="AU137" s="196"/>
      <c r="AV137" s="196"/>
      <c r="AW137" s="196"/>
      <c r="AX137" s="196"/>
      <c r="AY137" s="196"/>
      <c r="AZ137" s="196"/>
      <c r="BA137" s="196"/>
      <c r="BB137" s="196"/>
      <c r="BC137" s="196"/>
      <c r="BD137" s="196"/>
      <c r="BE137" s="196"/>
      <c r="BF137" s="196"/>
      <c r="BG137" s="196"/>
      <c r="BH137" s="196"/>
    </row>
    <row r="138" spans="1:60" outlineLevel="1" x14ac:dyDescent="0.2">
      <c r="A138" s="199"/>
      <c r="B138" s="200"/>
      <c r="C138" s="238" t="s">
        <v>279</v>
      </c>
      <c r="D138" s="206"/>
      <c r="E138" s="207">
        <v>307.07299999999998</v>
      </c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196"/>
      <c r="Z138" s="196"/>
      <c r="AA138" s="196"/>
      <c r="AB138" s="196"/>
      <c r="AC138" s="196"/>
      <c r="AD138" s="196"/>
      <c r="AE138" s="196"/>
      <c r="AF138" s="196"/>
      <c r="AG138" s="196" t="s">
        <v>126</v>
      </c>
      <c r="AH138" s="196">
        <v>0</v>
      </c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6"/>
      <c r="AT138" s="196"/>
      <c r="AU138" s="196"/>
      <c r="AV138" s="196"/>
      <c r="AW138" s="196"/>
      <c r="AX138" s="196"/>
      <c r="AY138" s="196"/>
      <c r="AZ138" s="196"/>
      <c r="BA138" s="196"/>
      <c r="BB138" s="196"/>
      <c r="BC138" s="196"/>
      <c r="BD138" s="196"/>
      <c r="BE138" s="196"/>
      <c r="BF138" s="196"/>
      <c r="BG138" s="196"/>
      <c r="BH138" s="196"/>
    </row>
    <row r="139" spans="1:60" outlineLevel="1" x14ac:dyDescent="0.2">
      <c r="A139" s="199"/>
      <c r="B139" s="200"/>
      <c r="C139" s="238" t="s">
        <v>280</v>
      </c>
      <c r="D139" s="206"/>
      <c r="E139" s="207">
        <v>0.26279999999999998</v>
      </c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196"/>
      <c r="Z139" s="196"/>
      <c r="AA139" s="196"/>
      <c r="AB139" s="196"/>
      <c r="AC139" s="196"/>
      <c r="AD139" s="196"/>
      <c r="AE139" s="196"/>
      <c r="AF139" s="196"/>
      <c r="AG139" s="196" t="s">
        <v>126</v>
      </c>
      <c r="AH139" s="196">
        <v>0</v>
      </c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196"/>
      <c r="AT139" s="196"/>
      <c r="AU139" s="196"/>
      <c r="AV139" s="196"/>
      <c r="AW139" s="196"/>
      <c r="AX139" s="196"/>
      <c r="AY139" s="196"/>
      <c r="AZ139" s="196"/>
      <c r="BA139" s="196"/>
      <c r="BB139" s="196"/>
      <c r="BC139" s="196"/>
      <c r="BD139" s="196"/>
      <c r="BE139" s="196"/>
      <c r="BF139" s="196"/>
      <c r="BG139" s="196"/>
      <c r="BH139" s="196"/>
    </row>
    <row r="140" spans="1:60" ht="22.5" outlineLevel="1" x14ac:dyDescent="0.2">
      <c r="A140" s="227">
        <v>30</v>
      </c>
      <c r="B140" s="228" t="s">
        <v>281</v>
      </c>
      <c r="C140" s="242" t="s">
        <v>282</v>
      </c>
      <c r="D140" s="229" t="s">
        <v>224</v>
      </c>
      <c r="E140" s="230">
        <v>1</v>
      </c>
      <c r="F140" s="231"/>
      <c r="G140" s="232">
        <f>ROUND(E140*F140,2)</f>
        <v>0</v>
      </c>
      <c r="H140" s="231"/>
      <c r="I140" s="232">
        <f>ROUND(E140*H140,2)</f>
        <v>0</v>
      </c>
      <c r="J140" s="231"/>
      <c r="K140" s="232">
        <f>ROUND(E140*J140,2)</f>
        <v>0</v>
      </c>
      <c r="L140" s="232">
        <v>21</v>
      </c>
      <c r="M140" s="232">
        <f>G140*(1+L140/100)</f>
        <v>0</v>
      </c>
      <c r="N140" s="232">
        <v>0</v>
      </c>
      <c r="O140" s="232">
        <f>ROUND(E140*N140,2)</f>
        <v>0</v>
      </c>
      <c r="P140" s="232">
        <v>0</v>
      </c>
      <c r="Q140" s="232">
        <f>ROUND(E140*P140,2)</f>
        <v>0</v>
      </c>
      <c r="R140" s="232"/>
      <c r="S140" s="232" t="s">
        <v>172</v>
      </c>
      <c r="T140" s="233" t="s">
        <v>173</v>
      </c>
      <c r="U140" s="201">
        <v>0</v>
      </c>
      <c r="V140" s="201">
        <f>ROUND(E140*U140,2)</f>
        <v>0</v>
      </c>
      <c r="W140" s="201"/>
      <c r="X140" s="201" t="s">
        <v>121</v>
      </c>
      <c r="Y140" s="196"/>
      <c r="Z140" s="196"/>
      <c r="AA140" s="196"/>
      <c r="AB140" s="196"/>
      <c r="AC140" s="196"/>
      <c r="AD140" s="196"/>
      <c r="AE140" s="196"/>
      <c r="AF140" s="196"/>
      <c r="AG140" s="196" t="s">
        <v>122</v>
      </c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196"/>
      <c r="AV140" s="196"/>
      <c r="AW140" s="196"/>
      <c r="AX140" s="196"/>
      <c r="AY140" s="196"/>
      <c r="AZ140" s="196"/>
      <c r="BA140" s="196"/>
      <c r="BB140" s="196"/>
      <c r="BC140" s="196"/>
      <c r="BD140" s="196"/>
      <c r="BE140" s="196"/>
      <c r="BF140" s="196"/>
      <c r="BG140" s="196"/>
      <c r="BH140" s="196"/>
    </row>
    <row r="141" spans="1:60" outlineLevel="1" x14ac:dyDescent="0.2">
      <c r="A141" s="227">
        <v>31</v>
      </c>
      <c r="B141" s="228" t="s">
        <v>283</v>
      </c>
      <c r="C141" s="242" t="s">
        <v>284</v>
      </c>
      <c r="D141" s="229" t="s">
        <v>224</v>
      </c>
      <c r="E141" s="230">
        <v>1</v>
      </c>
      <c r="F141" s="231"/>
      <c r="G141" s="232">
        <f>ROUND(E141*F141,2)</f>
        <v>0</v>
      </c>
      <c r="H141" s="231"/>
      <c r="I141" s="232">
        <f>ROUND(E141*H141,2)</f>
        <v>0</v>
      </c>
      <c r="J141" s="231"/>
      <c r="K141" s="232">
        <f>ROUND(E141*J141,2)</f>
        <v>0</v>
      </c>
      <c r="L141" s="232">
        <v>21</v>
      </c>
      <c r="M141" s="232">
        <f>G141*(1+L141/100)</f>
        <v>0</v>
      </c>
      <c r="N141" s="232">
        <v>5.0000000000000002E-5</v>
      </c>
      <c r="O141" s="232">
        <f>ROUND(E141*N141,2)</f>
        <v>0</v>
      </c>
      <c r="P141" s="232">
        <v>0</v>
      </c>
      <c r="Q141" s="232">
        <f>ROUND(E141*P141,2)</f>
        <v>0</v>
      </c>
      <c r="R141" s="232"/>
      <c r="S141" s="232" t="s">
        <v>172</v>
      </c>
      <c r="T141" s="233" t="s">
        <v>173</v>
      </c>
      <c r="U141" s="201">
        <v>3.4000000000000002E-2</v>
      </c>
      <c r="V141" s="201">
        <f>ROUND(E141*U141,2)</f>
        <v>0.03</v>
      </c>
      <c r="W141" s="201"/>
      <c r="X141" s="201" t="s">
        <v>121</v>
      </c>
      <c r="Y141" s="196"/>
      <c r="Z141" s="196"/>
      <c r="AA141" s="196"/>
      <c r="AB141" s="196"/>
      <c r="AC141" s="196"/>
      <c r="AD141" s="196"/>
      <c r="AE141" s="196"/>
      <c r="AF141" s="196"/>
      <c r="AG141" s="196" t="s">
        <v>122</v>
      </c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6"/>
      <c r="AT141" s="196"/>
      <c r="AU141" s="196"/>
      <c r="AV141" s="196"/>
      <c r="AW141" s="196"/>
      <c r="AX141" s="196"/>
      <c r="AY141" s="196"/>
      <c r="AZ141" s="196"/>
      <c r="BA141" s="196"/>
      <c r="BB141" s="196"/>
      <c r="BC141" s="196"/>
      <c r="BD141" s="196"/>
      <c r="BE141" s="196"/>
      <c r="BF141" s="196"/>
      <c r="BG141" s="196"/>
      <c r="BH141" s="196"/>
    </row>
    <row r="142" spans="1:60" outlineLevel="1" x14ac:dyDescent="0.2">
      <c r="A142" s="215">
        <v>32</v>
      </c>
      <c r="B142" s="216" t="s">
        <v>285</v>
      </c>
      <c r="C142" s="236" t="s">
        <v>286</v>
      </c>
      <c r="D142" s="217" t="s">
        <v>163</v>
      </c>
      <c r="E142" s="218">
        <v>1.4579999999999999E-2</v>
      </c>
      <c r="F142" s="219"/>
      <c r="G142" s="220">
        <f>ROUND(E142*F142,2)</f>
        <v>0</v>
      </c>
      <c r="H142" s="219"/>
      <c r="I142" s="220">
        <f>ROUND(E142*H142,2)</f>
        <v>0</v>
      </c>
      <c r="J142" s="219"/>
      <c r="K142" s="220">
        <f>ROUND(E142*J142,2)</f>
        <v>0</v>
      </c>
      <c r="L142" s="220">
        <v>21</v>
      </c>
      <c r="M142" s="220">
        <f>G142*(1+L142/100)</f>
        <v>0</v>
      </c>
      <c r="N142" s="220">
        <v>1</v>
      </c>
      <c r="O142" s="220">
        <f>ROUND(E142*N142,2)</f>
        <v>0.01</v>
      </c>
      <c r="P142" s="220">
        <v>0</v>
      </c>
      <c r="Q142" s="220">
        <f>ROUND(E142*P142,2)</f>
        <v>0</v>
      </c>
      <c r="R142" s="220" t="s">
        <v>245</v>
      </c>
      <c r="S142" s="220" t="s">
        <v>120</v>
      </c>
      <c r="T142" s="221" t="s">
        <v>120</v>
      </c>
      <c r="U142" s="201">
        <v>0</v>
      </c>
      <c r="V142" s="201">
        <f>ROUND(E142*U142,2)</f>
        <v>0</v>
      </c>
      <c r="W142" s="201"/>
      <c r="X142" s="201" t="s">
        <v>239</v>
      </c>
      <c r="Y142" s="196"/>
      <c r="Z142" s="196"/>
      <c r="AA142" s="196"/>
      <c r="AB142" s="196"/>
      <c r="AC142" s="196"/>
      <c r="AD142" s="196"/>
      <c r="AE142" s="196"/>
      <c r="AF142" s="196"/>
      <c r="AG142" s="196" t="s">
        <v>240</v>
      </c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6"/>
      <c r="AT142" s="196"/>
      <c r="AU142" s="196"/>
      <c r="AV142" s="196"/>
      <c r="AW142" s="196"/>
      <c r="AX142" s="196"/>
      <c r="AY142" s="196"/>
      <c r="AZ142" s="196"/>
      <c r="BA142" s="196"/>
      <c r="BB142" s="196"/>
      <c r="BC142" s="196"/>
      <c r="BD142" s="196"/>
      <c r="BE142" s="196"/>
      <c r="BF142" s="196"/>
      <c r="BG142" s="196"/>
      <c r="BH142" s="196"/>
    </row>
    <row r="143" spans="1:60" outlineLevel="1" x14ac:dyDescent="0.2">
      <c r="A143" s="199"/>
      <c r="B143" s="200"/>
      <c r="C143" s="238" t="s">
        <v>287</v>
      </c>
      <c r="D143" s="206"/>
      <c r="E143" s="207">
        <v>1.4579999999999999E-2</v>
      </c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196"/>
      <c r="Z143" s="196"/>
      <c r="AA143" s="196"/>
      <c r="AB143" s="196"/>
      <c r="AC143" s="196"/>
      <c r="AD143" s="196"/>
      <c r="AE143" s="196"/>
      <c r="AF143" s="196"/>
      <c r="AG143" s="196" t="s">
        <v>126</v>
      </c>
      <c r="AH143" s="196">
        <v>0</v>
      </c>
      <c r="AI143" s="196"/>
      <c r="AJ143" s="196"/>
      <c r="AK143" s="196"/>
      <c r="AL143" s="196"/>
      <c r="AM143" s="196"/>
      <c r="AN143" s="196"/>
      <c r="AO143" s="196"/>
      <c r="AP143" s="196"/>
      <c r="AQ143" s="196"/>
      <c r="AR143" s="196"/>
      <c r="AS143" s="196"/>
      <c r="AT143" s="196"/>
      <c r="AU143" s="196"/>
      <c r="AV143" s="196"/>
      <c r="AW143" s="196"/>
      <c r="AX143" s="196"/>
      <c r="AY143" s="196"/>
      <c r="AZ143" s="196"/>
      <c r="BA143" s="196"/>
      <c r="BB143" s="196"/>
      <c r="BC143" s="196"/>
      <c r="BD143" s="196"/>
      <c r="BE143" s="196"/>
      <c r="BF143" s="196"/>
      <c r="BG143" s="196"/>
      <c r="BH143" s="196"/>
    </row>
    <row r="144" spans="1:60" outlineLevel="1" x14ac:dyDescent="0.2">
      <c r="A144" s="215">
        <v>33</v>
      </c>
      <c r="B144" s="216" t="s">
        <v>288</v>
      </c>
      <c r="C144" s="236" t="s">
        <v>289</v>
      </c>
      <c r="D144" s="217" t="s">
        <v>163</v>
      </c>
      <c r="E144" s="218">
        <v>0.16216</v>
      </c>
      <c r="F144" s="219"/>
      <c r="G144" s="220">
        <f>ROUND(E144*F144,2)</f>
        <v>0</v>
      </c>
      <c r="H144" s="219"/>
      <c r="I144" s="220">
        <f>ROUND(E144*H144,2)</f>
        <v>0</v>
      </c>
      <c r="J144" s="219"/>
      <c r="K144" s="220">
        <f>ROUND(E144*J144,2)</f>
        <v>0</v>
      </c>
      <c r="L144" s="220">
        <v>21</v>
      </c>
      <c r="M144" s="220">
        <f>G144*(1+L144/100)</f>
        <v>0</v>
      </c>
      <c r="N144" s="220">
        <v>1</v>
      </c>
      <c r="O144" s="220">
        <f>ROUND(E144*N144,2)</f>
        <v>0.16</v>
      </c>
      <c r="P144" s="220">
        <v>0</v>
      </c>
      <c r="Q144" s="220">
        <f>ROUND(E144*P144,2)</f>
        <v>0</v>
      </c>
      <c r="R144" s="220"/>
      <c r="S144" s="220" t="s">
        <v>172</v>
      </c>
      <c r="T144" s="221" t="s">
        <v>238</v>
      </c>
      <c r="U144" s="201">
        <v>0</v>
      </c>
      <c r="V144" s="201">
        <f>ROUND(E144*U144,2)</f>
        <v>0</v>
      </c>
      <c r="W144" s="201"/>
      <c r="X144" s="201" t="s">
        <v>239</v>
      </c>
      <c r="Y144" s="196"/>
      <c r="Z144" s="196"/>
      <c r="AA144" s="196"/>
      <c r="AB144" s="196"/>
      <c r="AC144" s="196"/>
      <c r="AD144" s="196"/>
      <c r="AE144" s="196"/>
      <c r="AF144" s="196"/>
      <c r="AG144" s="196" t="s">
        <v>240</v>
      </c>
      <c r="AH144" s="196"/>
      <c r="AI144" s="196"/>
      <c r="AJ144" s="196"/>
      <c r="AK144" s="196"/>
      <c r="AL144" s="196"/>
      <c r="AM144" s="196"/>
      <c r="AN144" s="196"/>
      <c r="AO144" s="196"/>
      <c r="AP144" s="196"/>
      <c r="AQ144" s="196"/>
      <c r="AR144" s="196"/>
      <c r="AS144" s="196"/>
      <c r="AT144" s="196"/>
      <c r="AU144" s="196"/>
      <c r="AV144" s="196"/>
      <c r="AW144" s="196"/>
      <c r="AX144" s="196"/>
      <c r="AY144" s="196"/>
      <c r="AZ144" s="196"/>
      <c r="BA144" s="196"/>
      <c r="BB144" s="196"/>
      <c r="BC144" s="196"/>
      <c r="BD144" s="196"/>
      <c r="BE144" s="196"/>
      <c r="BF144" s="196"/>
      <c r="BG144" s="196"/>
      <c r="BH144" s="196"/>
    </row>
    <row r="145" spans="1:60" outlineLevel="1" x14ac:dyDescent="0.2">
      <c r="A145" s="199"/>
      <c r="B145" s="200"/>
      <c r="C145" s="238" t="s">
        <v>290</v>
      </c>
      <c r="D145" s="206"/>
      <c r="E145" s="207">
        <v>0.16216</v>
      </c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196"/>
      <c r="Z145" s="196"/>
      <c r="AA145" s="196"/>
      <c r="AB145" s="196"/>
      <c r="AC145" s="196"/>
      <c r="AD145" s="196"/>
      <c r="AE145" s="196"/>
      <c r="AF145" s="196"/>
      <c r="AG145" s="196" t="s">
        <v>126</v>
      </c>
      <c r="AH145" s="196">
        <v>0</v>
      </c>
      <c r="AI145" s="196"/>
      <c r="AJ145" s="196"/>
      <c r="AK145" s="196"/>
      <c r="AL145" s="196"/>
      <c r="AM145" s="196"/>
      <c r="AN145" s="196"/>
      <c r="AO145" s="196"/>
      <c r="AP145" s="196"/>
      <c r="AQ145" s="196"/>
      <c r="AR145" s="196"/>
      <c r="AS145" s="196"/>
      <c r="AT145" s="196"/>
      <c r="AU145" s="196"/>
      <c r="AV145" s="196"/>
      <c r="AW145" s="196"/>
      <c r="AX145" s="196"/>
      <c r="AY145" s="196"/>
      <c r="AZ145" s="196"/>
      <c r="BA145" s="196"/>
      <c r="BB145" s="196"/>
      <c r="BC145" s="196"/>
      <c r="BD145" s="196"/>
      <c r="BE145" s="196"/>
      <c r="BF145" s="196"/>
      <c r="BG145" s="196"/>
      <c r="BH145" s="196"/>
    </row>
    <row r="146" spans="1:60" outlineLevel="1" x14ac:dyDescent="0.2">
      <c r="A146" s="215">
        <v>34</v>
      </c>
      <c r="B146" s="216" t="s">
        <v>291</v>
      </c>
      <c r="C146" s="236" t="s">
        <v>292</v>
      </c>
      <c r="D146" s="217" t="s">
        <v>163</v>
      </c>
      <c r="E146" s="218">
        <v>0.32403999999999999</v>
      </c>
      <c r="F146" s="219"/>
      <c r="G146" s="220">
        <f>ROUND(E146*F146,2)</f>
        <v>0</v>
      </c>
      <c r="H146" s="219"/>
      <c r="I146" s="220">
        <f>ROUND(E146*H146,2)</f>
        <v>0</v>
      </c>
      <c r="J146" s="219"/>
      <c r="K146" s="220">
        <f>ROUND(E146*J146,2)</f>
        <v>0</v>
      </c>
      <c r="L146" s="220">
        <v>21</v>
      </c>
      <c r="M146" s="220">
        <f>G146*(1+L146/100)</f>
        <v>0</v>
      </c>
      <c r="N146" s="220">
        <v>1</v>
      </c>
      <c r="O146" s="220">
        <f>ROUND(E146*N146,2)</f>
        <v>0.32</v>
      </c>
      <c r="P146" s="220">
        <v>0</v>
      </c>
      <c r="Q146" s="220">
        <f>ROUND(E146*P146,2)</f>
        <v>0</v>
      </c>
      <c r="R146" s="220"/>
      <c r="S146" s="220" t="s">
        <v>172</v>
      </c>
      <c r="T146" s="221" t="s">
        <v>238</v>
      </c>
      <c r="U146" s="201">
        <v>0</v>
      </c>
      <c r="V146" s="201">
        <f>ROUND(E146*U146,2)</f>
        <v>0</v>
      </c>
      <c r="W146" s="201"/>
      <c r="X146" s="201" t="s">
        <v>239</v>
      </c>
      <c r="Y146" s="196"/>
      <c r="Z146" s="196"/>
      <c r="AA146" s="196"/>
      <c r="AB146" s="196"/>
      <c r="AC146" s="196"/>
      <c r="AD146" s="196"/>
      <c r="AE146" s="196"/>
      <c r="AF146" s="196"/>
      <c r="AG146" s="196" t="s">
        <v>240</v>
      </c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6"/>
      <c r="AR146" s="196"/>
      <c r="AS146" s="196"/>
      <c r="AT146" s="196"/>
      <c r="AU146" s="196"/>
      <c r="AV146" s="196"/>
      <c r="AW146" s="196"/>
      <c r="AX146" s="196"/>
      <c r="AY146" s="196"/>
      <c r="AZ146" s="196"/>
      <c r="BA146" s="196"/>
      <c r="BB146" s="196"/>
      <c r="BC146" s="196"/>
      <c r="BD146" s="196"/>
      <c r="BE146" s="196"/>
      <c r="BF146" s="196"/>
      <c r="BG146" s="196"/>
      <c r="BH146" s="196"/>
    </row>
    <row r="147" spans="1:60" outlineLevel="1" x14ac:dyDescent="0.2">
      <c r="A147" s="199"/>
      <c r="B147" s="200"/>
      <c r="C147" s="238" t="s">
        <v>293</v>
      </c>
      <c r="D147" s="206"/>
      <c r="E147" s="207">
        <v>0.32403999999999999</v>
      </c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196"/>
      <c r="Z147" s="196"/>
      <c r="AA147" s="196"/>
      <c r="AB147" s="196"/>
      <c r="AC147" s="196"/>
      <c r="AD147" s="196"/>
      <c r="AE147" s="196"/>
      <c r="AF147" s="196"/>
      <c r="AG147" s="196" t="s">
        <v>126</v>
      </c>
      <c r="AH147" s="196">
        <v>0</v>
      </c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196"/>
      <c r="AT147" s="196"/>
      <c r="AU147" s="196"/>
      <c r="AV147" s="196"/>
      <c r="AW147" s="196"/>
      <c r="AX147" s="196"/>
      <c r="AY147" s="196"/>
      <c r="AZ147" s="196"/>
      <c r="BA147" s="196"/>
      <c r="BB147" s="196"/>
      <c r="BC147" s="196"/>
      <c r="BD147" s="196"/>
      <c r="BE147" s="196"/>
      <c r="BF147" s="196"/>
      <c r="BG147" s="196"/>
      <c r="BH147" s="196"/>
    </row>
    <row r="148" spans="1:60" outlineLevel="1" x14ac:dyDescent="0.2">
      <c r="A148" s="215">
        <v>35</v>
      </c>
      <c r="B148" s="216" t="s">
        <v>294</v>
      </c>
      <c r="C148" s="236" t="s">
        <v>295</v>
      </c>
      <c r="D148" s="217" t="s">
        <v>163</v>
      </c>
      <c r="E148" s="218">
        <v>0.22070000000000001</v>
      </c>
      <c r="F148" s="219"/>
      <c r="G148" s="220">
        <f>ROUND(E148*F148,2)</f>
        <v>0</v>
      </c>
      <c r="H148" s="219"/>
      <c r="I148" s="220">
        <f>ROUND(E148*H148,2)</f>
        <v>0</v>
      </c>
      <c r="J148" s="219"/>
      <c r="K148" s="220">
        <f>ROUND(E148*J148,2)</f>
        <v>0</v>
      </c>
      <c r="L148" s="220">
        <v>21</v>
      </c>
      <c r="M148" s="220">
        <f>G148*(1+L148/100)</f>
        <v>0</v>
      </c>
      <c r="N148" s="220">
        <v>1</v>
      </c>
      <c r="O148" s="220">
        <f>ROUND(E148*N148,2)</f>
        <v>0.22</v>
      </c>
      <c r="P148" s="220">
        <v>0</v>
      </c>
      <c r="Q148" s="220">
        <f>ROUND(E148*P148,2)</f>
        <v>0</v>
      </c>
      <c r="R148" s="220" t="s">
        <v>245</v>
      </c>
      <c r="S148" s="220" t="s">
        <v>120</v>
      </c>
      <c r="T148" s="221" t="s">
        <v>120</v>
      </c>
      <c r="U148" s="201">
        <v>0</v>
      </c>
      <c r="V148" s="201">
        <f>ROUND(E148*U148,2)</f>
        <v>0</v>
      </c>
      <c r="W148" s="201"/>
      <c r="X148" s="201" t="s">
        <v>239</v>
      </c>
      <c r="Y148" s="196"/>
      <c r="Z148" s="196"/>
      <c r="AA148" s="196"/>
      <c r="AB148" s="196"/>
      <c r="AC148" s="196"/>
      <c r="AD148" s="196"/>
      <c r="AE148" s="196"/>
      <c r="AF148" s="196"/>
      <c r="AG148" s="196" t="s">
        <v>240</v>
      </c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6"/>
      <c r="AR148" s="196"/>
      <c r="AS148" s="196"/>
      <c r="AT148" s="196"/>
      <c r="AU148" s="196"/>
      <c r="AV148" s="196"/>
      <c r="AW148" s="196"/>
      <c r="AX148" s="196"/>
      <c r="AY148" s="196"/>
      <c r="AZ148" s="196"/>
      <c r="BA148" s="196"/>
      <c r="BB148" s="196"/>
      <c r="BC148" s="196"/>
      <c r="BD148" s="196"/>
      <c r="BE148" s="196"/>
      <c r="BF148" s="196"/>
      <c r="BG148" s="196"/>
      <c r="BH148" s="196"/>
    </row>
    <row r="149" spans="1:60" outlineLevel="1" x14ac:dyDescent="0.2">
      <c r="A149" s="199"/>
      <c r="B149" s="200"/>
      <c r="C149" s="238" t="s">
        <v>296</v>
      </c>
      <c r="D149" s="206"/>
      <c r="E149" s="207">
        <v>0.22070000000000001</v>
      </c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196"/>
      <c r="Z149" s="196"/>
      <c r="AA149" s="196"/>
      <c r="AB149" s="196"/>
      <c r="AC149" s="196"/>
      <c r="AD149" s="196"/>
      <c r="AE149" s="196"/>
      <c r="AF149" s="196"/>
      <c r="AG149" s="196" t="s">
        <v>126</v>
      </c>
      <c r="AH149" s="196">
        <v>0</v>
      </c>
      <c r="AI149" s="196"/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196"/>
      <c r="AT149" s="196"/>
      <c r="AU149" s="196"/>
      <c r="AV149" s="196"/>
      <c r="AW149" s="196"/>
      <c r="AX149" s="196"/>
      <c r="AY149" s="196"/>
      <c r="AZ149" s="196"/>
      <c r="BA149" s="196"/>
      <c r="BB149" s="196"/>
      <c r="BC149" s="196"/>
      <c r="BD149" s="196"/>
      <c r="BE149" s="196"/>
      <c r="BF149" s="196"/>
      <c r="BG149" s="196"/>
      <c r="BH149" s="196"/>
    </row>
    <row r="150" spans="1:60" outlineLevel="1" x14ac:dyDescent="0.2">
      <c r="A150" s="215">
        <v>36</v>
      </c>
      <c r="B150" s="216" t="s">
        <v>297</v>
      </c>
      <c r="C150" s="236" t="s">
        <v>298</v>
      </c>
      <c r="D150" s="217" t="s">
        <v>163</v>
      </c>
      <c r="E150" s="218">
        <v>1.59676</v>
      </c>
      <c r="F150" s="219"/>
      <c r="G150" s="220">
        <f>ROUND(E150*F150,2)</f>
        <v>0</v>
      </c>
      <c r="H150" s="219"/>
      <c r="I150" s="220">
        <f>ROUND(E150*H150,2)</f>
        <v>0</v>
      </c>
      <c r="J150" s="219"/>
      <c r="K150" s="220">
        <f>ROUND(E150*J150,2)</f>
        <v>0</v>
      </c>
      <c r="L150" s="220">
        <v>21</v>
      </c>
      <c r="M150" s="220">
        <f>G150*(1+L150/100)</f>
        <v>0</v>
      </c>
      <c r="N150" s="220">
        <v>1</v>
      </c>
      <c r="O150" s="220">
        <f>ROUND(E150*N150,2)</f>
        <v>1.6</v>
      </c>
      <c r="P150" s="220">
        <v>0</v>
      </c>
      <c r="Q150" s="220">
        <f>ROUND(E150*P150,2)</f>
        <v>0</v>
      </c>
      <c r="R150" s="220" t="s">
        <v>245</v>
      </c>
      <c r="S150" s="220" t="s">
        <v>120</v>
      </c>
      <c r="T150" s="221" t="s">
        <v>120</v>
      </c>
      <c r="U150" s="201">
        <v>0</v>
      </c>
      <c r="V150" s="201">
        <f>ROUND(E150*U150,2)</f>
        <v>0</v>
      </c>
      <c r="W150" s="201"/>
      <c r="X150" s="201" t="s">
        <v>239</v>
      </c>
      <c r="Y150" s="196"/>
      <c r="Z150" s="196"/>
      <c r="AA150" s="196"/>
      <c r="AB150" s="196"/>
      <c r="AC150" s="196"/>
      <c r="AD150" s="196"/>
      <c r="AE150" s="196"/>
      <c r="AF150" s="196"/>
      <c r="AG150" s="196" t="s">
        <v>240</v>
      </c>
      <c r="AH150" s="196"/>
      <c r="AI150" s="196"/>
      <c r="AJ150" s="196"/>
      <c r="AK150" s="196"/>
      <c r="AL150" s="196"/>
      <c r="AM150" s="196"/>
      <c r="AN150" s="196"/>
      <c r="AO150" s="196"/>
      <c r="AP150" s="196"/>
      <c r="AQ150" s="196"/>
      <c r="AR150" s="196"/>
      <c r="AS150" s="196"/>
      <c r="AT150" s="196"/>
      <c r="AU150" s="196"/>
      <c r="AV150" s="196"/>
      <c r="AW150" s="196"/>
      <c r="AX150" s="196"/>
      <c r="AY150" s="196"/>
      <c r="AZ150" s="196"/>
      <c r="BA150" s="196"/>
      <c r="BB150" s="196"/>
      <c r="BC150" s="196"/>
      <c r="BD150" s="196"/>
      <c r="BE150" s="196"/>
      <c r="BF150" s="196"/>
      <c r="BG150" s="196"/>
      <c r="BH150" s="196"/>
    </row>
    <row r="151" spans="1:60" outlineLevel="1" x14ac:dyDescent="0.2">
      <c r="A151" s="199"/>
      <c r="B151" s="200"/>
      <c r="C151" s="238" t="s">
        <v>299</v>
      </c>
      <c r="D151" s="206"/>
      <c r="E151" s="207">
        <v>1.59676</v>
      </c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196"/>
      <c r="Z151" s="196"/>
      <c r="AA151" s="196"/>
      <c r="AB151" s="196"/>
      <c r="AC151" s="196"/>
      <c r="AD151" s="196"/>
      <c r="AE151" s="196"/>
      <c r="AF151" s="196"/>
      <c r="AG151" s="196" t="s">
        <v>126</v>
      </c>
      <c r="AH151" s="196">
        <v>0</v>
      </c>
      <c r="AI151" s="196"/>
      <c r="AJ151" s="196"/>
      <c r="AK151" s="196"/>
      <c r="AL151" s="196"/>
      <c r="AM151" s="196"/>
      <c r="AN151" s="196"/>
      <c r="AO151" s="196"/>
      <c r="AP151" s="196"/>
      <c r="AQ151" s="196"/>
      <c r="AR151" s="196"/>
      <c r="AS151" s="196"/>
      <c r="AT151" s="196"/>
      <c r="AU151" s="196"/>
      <c r="AV151" s="196"/>
      <c r="AW151" s="196"/>
      <c r="AX151" s="196"/>
      <c r="AY151" s="196"/>
      <c r="AZ151" s="196"/>
      <c r="BA151" s="196"/>
      <c r="BB151" s="196"/>
      <c r="BC151" s="196"/>
      <c r="BD151" s="196"/>
      <c r="BE151" s="196"/>
      <c r="BF151" s="196"/>
      <c r="BG151" s="196"/>
      <c r="BH151" s="196"/>
    </row>
    <row r="152" spans="1:60" outlineLevel="1" x14ac:dyDescent="0.2">
      <c r="A152" s="215">
        <v>37</v>
      </c>
      <c r="B152" s="216" t="s">
        <v>300</v>
      </c>
      <c r="C152" s="236" t="s">
        <v>301</v>
      </c>
      <c r="D152" s="217" t="s">
        <v>163</v>
      </c>
      <c r="E152" s="218">
        <v>0.44044</v>
      </c>
      <c r="F152" s="219"/>
      <c r="G152" s="220">
        <f>ROUND(E152*F152,2)</f>
        <v>0</v>
      </c>
      <c r="H152" s="219"/>
      <c r="I152" s="220">
        <f>ROUND(E152*H152,2)</f>
        <v>0</v>
      </c>
      <c r="J152" s="219"/>
      <c r="K152" s="220">
        <f>ROUND(E152*J152,2)</f>
        <v>0</v>
      </c>
      <c r="L152" s="220">
        <v>21</v>
      </c>
      <c r="M152" s="220">
        <f>G152*(1+L152/100)</f>
        <v>0</v>
      </c>
      <c r="N152" s="220">
        <v>1</v>
      </c>
      <c r="O152" s="220">
        <f>ROUND(E152*N152,2)</f>
        <v>0.44</v>
      </c>
      <c r="P152" s="220">
        <v>0</v>
      </c>
      <c r="Q152" s="220">
        <f>ROUND(E152*P152,2)</f>
        <v>0</v>
      </c>
      <c r="R152" s="220" t="s">
        <v>245</v>
      </c>
      <c r="S152" s="220" t="s">
        <v>120</v>
      </c>
      <c r="T152" s="221" t="s">
        <v>120</v>
      </c>
      <c r="U152" s="201">
        <v>0</v>
      </c>
      <c r="V152" s="201">
        <f>ROUND(E152*U152,2)</f>
        <v>0</v>
      </c>
      <c r="W152" s="201"/>
      <c r="X152" s="201" t="s">
        <v>239</v>
      </c>
      <c r="Y152" s="196"/>
      <c r="Z152" s="196"/>
      <c r="AA152" s="196"/>
      <c r="AB152" s="196"/>
      <c r="AC152" s="196"/>
      <c r="AD152" s="196"/>
      <c r="AE152" s="196"/>
      <c r="AF152" s="196"/>
      <c r="AG152" s="196" t="s">
        <v>240</v>
      </c>
      <c r="AH152" s="196"/>
      <c r="AI152" s="196"/>
      <c r="AJ152" s="196"/>
      <c r="AK152" s="196"/>
      <c r="AL152" s="196"/>
      <c r="AM152" s="196"/>
      <c r="AN152" s="196"/>
      <c r="AO152" s="196"/>
      <c r="AP152" s="196"/>
      <c r="AQ152" s="196"/>
      <c r="AR152" s="196"/>
      <c r="AS152" s="196"/>
      <c r="AT152" s="196"/>
      <c r="AU152" s="196"/>
      <c r="AV152" s="196"/>
      <c r="AW152" s="196"/>
      <c r="AX152" s="196"/>
      <c r="AY152" s="196"/>
      <c r="AZ152" s="196"/>
      <c r="BA152" s="196"/>
      <c r="BB152" s="196"/>
      <c r="BC152" s="196"/>
      <c r="BD152" s="196"/>
      <c r="BE152" s="196"/>
      <c r="BF152" s="196"/>
      <c r="BG152" s="196"/>
      <c r="BH152" s="196"/>
    </row>
    <row r="153" spans="1:60" outlineLevel="1" x14ac:dyDescent="0.2">
      <c r="A153" s="199"/>
      <c r="B153" s="200"/>
      <c r="C153" s="238" t="s">
        <v>302</v>
      </c>
      <c r="D153" s="206"/>
      <c r="E153" s="207">
        <v>0.44044</v>
      </c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196"/>
      <c r="Z153" s="196"/>
      <c r="AA153" s="196"/>
      <c r="AB153" s="196"/>
      <c r="AC153" s="196"/>
      <c r="AD153" s="196"/>
      <c r="AE153" s="196"/>
      <c r="AF153" s="196"/>
      <c r="AG153" s="196" t="s">
        <v>126</v>
      </c>
      <c r="AH153" s="196">
        <v>0</v>
      </c>
      <c r="AI153" s="196"/>
      <c r="AJ153" s="196"/>
      <c r="AK153" s="196"/>
      <c r="AL153" s="196"/>
      <c r="AM153" s="196"/>
      <c r="AN153" s="196"/>
      <c r="AO153" s="196"/>
      <c r="AP153" s="196"/>
      <c r="AQ153" s="196"/>
      <c r="AR153" s="196"/>
      <c r="AS153" s="196"/>
      <c r="AT153" s="196"/>
      <c r="AU153" s="196"/>
      <c r="AV153" s="196"/>
      <c r="AW153" s="196"/>
      <c r="AX153" s="196"/>
      <c r="AY153" s="196"/>
      <c r="AZ153" s="196"/>
      <c r="BA153" s="196"/>
      <c r="BB153" s="196"/>
      <c r="BC153" s="196"/>
      <c r="BD153" s="196"/>
      <c r="BE153" s="196"/>
      <c r="BF153" s="196"/>
      <c r="BG153" s="196"/>
      <c r="BH153" s="196"/>
    </row>
    <row r="154" spans="1:60" outlineLevel="1" x14ac:dyDescent="0.2">
      <c r="A154" s="215">
        <v>38</v>
      </c>
      <c r="B154" s="216" t="s">
        <v>303</v>
      </c>
      <c r="C154" s="236" t="s">
        <v>304</v>
      </c>
      <c r="D154" s="217" t="s">
        <v>163</v>
      </c>
      <c r="E154" s="218">
        <v>0.38836999999999999</v>
      </c>
      <c r="F154" s="219"/>
      <c r="G154" s="220">
        <f>ROUND(E154*F154,2)</f>
        <v>0</v>
      </c>
      <c r="H154" s="219"/>
      <c r="I154" s="220">
        <f>ROUND(E154*H154,2)</f>
        <v>0</v>
      </c>
      <c r="J154" s="219"/>
      <c r="K154" s="220">
        <f>ROUND(E154*J154,2)</f>
        <v>0</v>
      </c>
      <c r="L154" s="220">
        <v>21</v>
      </c>
      <c r="M154" s="220">
        <f>G154*(1+L154/100)</f>
        <v>0</v>
      </c>
      <c r="N154" s="220">
        <v>1</v>
      </c>
      <c r="O154" s="220">
        <f>ROUND(E154*N154,2)</f>
        <v>0.39</v>
      </c>
      <c r="P154" s="220">
        <v>0</v>
      </c>
      <c r="Q154" s="220">
        <f>ROUND(E154*P154,2)</f>
        <v>0</v>
      </c>
      <c r="R154" s="220" t="s">
        <v>245</v>
      </c>
      <c r="S154" s="220" t="s">
        <v>120</v>
      </c>
      <c r="T154" s="221" t="s">
        <v>120</v>
      </c>
      <c r="U154" s="201">
        <v>0</v>
      </c>
      <c r="V154" s="201">
        <f>ROUND(E154*U154,2)</f>
        <v>0</v>
      </c>
      <c r="W154" s="201"/>
      <c r="X154" s="201" t="s">
        <v>239</v>
      </c>
      <c r="Y154" s="196"/>
      <c r="Z154" s="196"/>
      <c r="AA154" s="196"/>
      <c r="AB154" s="196"/>
      <c r="AC154" s="196"/>
      <c r="AD154" s="196"/>
      <c r="AE154" s="196"/>
      <c r="AF154" s="196"/>
      <c r="AG154" s="196" t="s">
        <v>240</v>
      </c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6"/>
      <c r="AR154" s="196"/>
      <c r="AS154" s="196"/>
      <c r="AT154" s="196"/>
      <c r="AU154" s="196"/>
      <c r="AV154" s="196"/>
      <c r="AW154" s="196"/>
      <c r="AX154" s="196"/>
      <c r="AY154" s="196"/>
      <c r="AZ154" s="196"/>
      <c r="BA154" s="196"/>
      <c r="BB154" s="196"/>
      <c r="BC154" s="196"/>
      <c r="BD154" s="196"/>
      <c r="BE154" s="196"/>
      <c r="BF154" s="196"/>
      <c r="BG154" s="196"/>
      <c r="BH154" s="196"/>
    </row>
    <row r="155" spans="1:60" outlineLevel="1" x14ac:dyDescent="0.2">
      <c r="A155" s="199"/>
      <c r="B155" s="200"/>
      <c r="C155" s="238" t="s">
        <v>305</v>
      </c>
      <c r="D155" s="206"/>
      <c r="E155" s="207">
        <v>0.22106000000000001</v>
      </c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196"/>
      <c r="Z155" s="196"/>
      <c r="AA155" s="196"/>
      <c r="AB155" s="196"/>
      <c r="AC155" s="196"/>
      <c r="AD155" s="196"/>
      <c r="AE155" s="196"/>
      <c r="AF155" s="196"/>
      <c r="AG155" s="196" t="s">
        <v>126</v>
      </c>
      <c r="AH155" s="196">
        <v>0</v>
      </c>
      <c r="AI155" s="196"/>
      <c r="AJ155" s="196"/>
      <c r="AK155" s="196"/>
      <c r="AL155" s="196"/>
      <c r="AM155" s="196"/>
      <c r="AN155" s="196"/>
      <c r="AO155" s="196"/>
      <c r="AP155" s="196"/>
      <c r="AQ155" s="196"/>
      <c r="AR155" s="196"/>
      <c r="AS155" s="196"/>
      <c r="AT155" s="196"/>
      <c r="AU155" s="196"/>
      <c r="AV155" s="196"/>
      <c r="AW155" s="196"/>
      <c r="AX155" s="196"/>
      <c r="AY155" s="196"/>
      <c r="AZ155" s="196"/>
      <c r="BA155" s="196"/>
      <c r="BB155" s="196"/>
      <c r="BC155" s="196"/>
      <c r="BD155" s="196"/>
      <c r="BE155" s="196"/>
      <c r="BF155" s="196"/>
      <c r="BG155" s="196"/>
      <c r="BH155" s="196"/>
    </row>
    <row r="156" spans="1:60" ht="22.5" outlineLevel="1" x14ac:dyDescent="0.2">
      <c r="A156" s="199"/>
      <c r="B156" s="200"/>
      <c r="C156" s="238" t="s">
        <v>306</v>
      </c>
      <c r="D156" s="206"/>
      <c r="E156" s="207">
        <v>3.4540000000000001E-2</v>
      </c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196"/>
      <c r="Z156" s="196"/>
      <c r="AA156" s="196"/>
      <c r="AB156" s="196"/>
      <c r="AC156" s="196"/>
      <c r="AD156" s="196"/>
      <c r="AE156" s="196"/>
      <c r="AF156" s="196"/>
      <c r="AG156" s="196" t="s">
        <v>126</v>
      </c>
      <c r="AH156" s="196">
        <v>0</v>
      </c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196"/>
      <c r="AT156" s="196"/>
      <c r="AU156" s="196"/>
      <c r="AV156" s="196"/>
      <c r="AW156" s="196"/>
      <c r="AX156" s="196"/>
      <c r="AY156" s="196"/>
      <c r="AZ156" s="196"/>
      <c r="BA156" s="196"/>
      <c r="BB156" s="196"/>
      <c r="BC156" s="196"/>
      <c r="BD156" s="196"/>
      <c r="BE156" s="196"/>
      <c r="BF156" s="196"/>
      <c r="BG156" s="196"/>
      <c r="BH156" s="196"/>
    </row>
    <row r="157" spans="1:60" outlineLevel="1" x14ac:dyDescent="0.2">
      <c r="A157" s="199"/>
      <c r="B157" s="200"/>
      <c r="C157" s="238" t="s">
        <v>307</v>
      </c>
      <c r="D157" s="206"/>
      <c r="E157" s="207">
        <v>0.13277</v>
      </c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196"/>
      <c r="Z157" s="196"/>
      <c r="AA157" s="196"/>
      <c r="AB157" s="196"/>
      <c r="AC157" s="196"/>
      <c r="AD157" s="196"/>
      <c r="AE157" s="196"/>
      <c r="AF157" s="196"/>
      <c r="AG157" s="196" t="s">
        <v>126</v>
      </c>
      <c r="AH157" s="196">
        <v>0</v>
      </c>
      <c r="AI157" s="196"/>
      <c r="AJ157" s="196"/>
      <c r="AK157" s="196"/>
      <c r="AL157" s="196"/>
      <c r="AM157" s="196"/>
      <c r="AN157" s="196"/>
      <c r="AO157" s="196"/>
      <c r="AP157" s="196"/>
      <c r="AQ157" s="196"/>
      <c r="AR157" s="196"/>
      <c r="AS157" s="196"/>
      <c r="AT157" s="196"/>
      <c r="AU157" s="196"/>
      <c r="AV157" s="196"/>
      <c r="AW157" s="196"/>
      <c r="AX157" s="196"/>
      <c r="AY157" s="196"/>
      <c r="AZ157" s="196"/>
      <c r="BA157" s="196"/>
      <c r="BB157" s="196"/>
      <c r="BC157" s="196"/>
      <c r="BD157" s="196"/>
      <c r="BE157" s="196"/>
      <c r="BF157" s="196"/>
      <c r="BG157" s="196"/>
      <c r="BH157" s="196"/>
    </row>
    <row r="158" spans="1:60" outlineLevel="1" x14ac:dyDescent="0.2">
      <c r="A158" s="215">
        <v>39</v>
      </c>
      <c r="B158" s="216" t="s">
        <v>308</v>
      </c>
      <c r="C158" s="236" t="s">
        <v>309</v>
      </c>
      <c r="D158" s="217" t="s">
        <v>163</v>
      </c>
      <c r="E158" s="218">
        <v>1.554E-2</v>
      </c>
      <c r="F158" s="219"/>
      <c r="G158" s="220">
        <f>ROUND(E158*F158,2)</f>
        <v>0</v>
      </c>
      <c r="H158" s="219"/>
      <c r="I158" s="220">
        <f>ROUND(E158*H158,2)</f>
        <v>0</v>
      </c>
      <c r="J158" s="219"/>
      <c r="K158" s="220">
        <f>ROUND(E158*J158,2)</f>
        <v>0</v>
      </c>
      <c r="L158" s="220">
        <v>21</v>
      </c>
      <c r="M158" s="220">
        <f>G158*(1+L158/100)</f>
        <v>0</v>
      </c>
      <c r="N158" s="220">
        <v>1</v>
      </c>
      <c r="O158" s="220">
        <f>ROUND(E158*N158,2)</f>
        <v>0.02</v>
      </c>
      <c r="P158" s="220">
        <v>0</v>
      </c>
      <c r="Q158" s="220">
        <f>ROUND(E158*P158,2)</f>
        <v>0</v>
      </c>
      <c r="R158" s="220" t="s">
        <v>245</v>
      </c>
      <c r="S158" s="220" t="s">
        <v>120</v>
      </c>
      <c r="T158" s="221" t="s">
        <v>120</v>
      </c>
      <c r="U158" s="201">
        <v>0</v>
      </c>
      <c r="V158" s="201">
        <f>ROUND(E158*U158,2)</f>
        <v>0</v>
      </c>
      <c r="W158" s="201"/>
      <c r="X158" s="201" t="s">
        <v>239</v>
      </c>
      <c r="Y158" s="196"/>
      <c r="Z158" s="196"/>
      <c r="AA158" s="196"/>
      <c r="AB158" s="196"/>
      <c r="AC158" s="196"/>
      <c r="AD158" s="196"/>
      <c r="AE158" s="196"/>
      <c r="AF158" s="196"/>
      <c r="AG158" s="196" t="s">
        <v>240</v>
      </c>
      <c r="AH158" s="196"/>
      <c r="AI158" s="196"/>
      <c r="AJ158" s="196"/>
      <c r="AK158" s="196"/>
      <c r="AL158" s="196"/>
      <c r="AM158" s="196"/>
      <c r="AN158" s="196"/>
      <c r="AO158" s="196"/>
      <c r="AP158" s="196"/>
      <c r="AQ158" s="196"/>
      <c r="AR158" s="196"/>
      <c r="AS158" s="196"/>
      <c r="AT158" s="196"/>
      <c r="AU158" s="196"/>
      <c r="AV158" s="196"/>
      <c r="AW158" s="196"/>
      <c r="AX158" s="196"/>
      <c r="AY158" s="196"/>
      <c r="AZ158" s="196"/>
      <c r="BA158" s="196"/>
      <c r="BB158" s="196"/>
      <c r="BC158" s="196"/>
      <c r="BD158" s="196"/>
      <c r="BE158" s="196"/>
      <c r="BF158" s="196"/>
      <c r="BG158" s="196"/>
      <c r="BH158" s="196"/>
    </row>
    <row r="159" spans="1:60" ht="22.5" outlineLevel="1" x14ac:dyDescent="0.2">
      <c r="A159" s="199"/>
      <c r="B159" s="200"/>
      <c r="C159" s="238" t="s">
        <v>310</v>
      </c>
      <c r="D159" s="206"/>
      <c r="E159" s="207">
        <v>1.554E-2</v>
      </c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196"/>
      <c r="Z159" s="196"/>
      <c r="AA159" s="196"/>
      <c r="AB159" s="196"/>
      <c r="AC159" s="196"/>
      <c r="AD159" s="196"/>
      <c r="AE159" s="196"/>
      <c r="AF159" s="196"/>
      <c r="AG159" s="196" t="s">
        <v>126</v>
      </c>
      <c r="AH159" s="196">
        <v>0</v>
      </c>
      <c r="AI159" s="196"/>
      <c r="AJ159" s="196"/>
      <c r="AK159" s="196"/>
      <c r="AL159" s="196"/>
      <c r="AM159" s="196"/>
      <c r="AN159" s="196"/>
      <c r="AO159" s="196"/>
      <c r="AP159" s="196"/>
      <c r="AQ159" s="196"/>
      <c r="AR159" s="196"/>
      <c r="AS159" s="196"/>
      <c r="AT159" s="196"/>
      <c r="AU159" s="196"/>
      <c r="AV159" s="196"/>
      <c r="AW159" s="196"/>
      <c r="AX159" s="196"/>
      <c r="AY159" s="196"/>
      <c r="AZ159" s="196"/>
      <c r="BA159" s="196"/>
      <c r="BB159" s="196"/>
      <c r="BC159" s="196"/>
      <c r="BD159" s="196"/>
      <c r="BE159" s="196"/>
      <c r="BF159" s="196"/>
      <c r="BG159" s="196"/>
      <c r="BH159" s="196"/>
    </row>
    <row r="160" spans="1:60" outlineLevel="1" x14ac:dyDescent="0.2">
      <c r="A160" s="215">
        <v>40</v>
      </c>
      <c r="B160" s="216" t="s">
        <v>311</v>
      </c>
      <c r="C160" s="236" t="s">
        <v>312</v>
      </c>
      <c r="D160" s="217" t="s">
        <v>163</v>
      </c>
      <c r="E160" s="218">
        <v>3.9289999999999999E-2</v>
      </c>
      <c r="F160" s="219"/>
      <c r="G160" s="220">
        <f>ROUND(E160*F160,2)</f>
        <v>0</v>
      </c>
      <c r="H160" s="219"/>
      <c r="I160" s="220">
        <f>ROUND(E160*H160,2)</f>
        <v>0</v>
      </c>
      <c r="J160" s="219"/>
      <c r="K160" s="220">
        <f>ROUND(E160*J160,2)</f>
        <v>0</v>
      </c>
      <c r="L160" s="220">
        <v>21</v>
      </c>
      <c r="M160" s="220">
        <f>G160*(1+L160/100)</f>
        <v>0</v>
      </c>
      <c r="N160" s="220">
        <v>1</v>
      </c>
      <c r="O160" s="220">
        <f>ROUND(E160*N160,2)</f>
        <v>0.04</v>
      </c>
      <c r="P160" s="220">
        <v>0</v>
      </c>
      <c r="Q160" s="220">
        <f>ROUND(E160*P160,2)</f>
        <v>0</v>
      </c>
      <c r="R160" s="220"/>
      <c r="S160" s="220" t="s">
        <v>172</v>
      </c>
      <c r="T160" s="221" t="s">
        <v>238</v>
      </c>
      <c r="U160" s="201">
        <v>0</v>
      </c>
      <c r="V160" s="201">
        <f>ROUND(E160*U160,2)</f>
        <v>0</v>
      </c>
      <c r="W160" s="201"/>
      <c r="X160" s="201" t="s">
        <v>239</v>
      </c>
      <c r="Y160" s="196"/>
      <c r="Z160" s="196"/>
      <c r="AA160" s="196"/>
      <c r="AB160" s="196"/>
      <c r="AC160" s="196"/>
      <c r="AD160" s="196"/>
      <c r="AE160" s="196"/>
      <c r="AF160" s="196"/>
      <c r="AG160" s="196" t="s">
        <v>240</v>
      </c>
      <c r="AH160" s="196"/>
      <c r="AI160" s="196"/>
      <c r="AJ160" s="196"/>
      <c r="AK160" s="196"/>
      <c r="AL160" s="196"/>
      <c r="AM160" s="196"/>
      <c r="AN160" s="196"/>
      <c r="AO160" s="196"/>
      <c r="AP160" s="196"/>
      <c r="AQ160" s="196"/>
      <c r="AR160" s="196"/>
      <c r="AS160" s="196"/>
      <c r="AT160" s="196"/>
      <c r="AU160" s="196"/>
      <c r="AV160" s="196"/>
      <c r="AW160" s="196"/>
      <c r="AX160" s="196"/>
      <c r="AY160" s="196"/>
      <c r="AZ160" s="196"/>
      <c r="BA160" s="196"/>
      <c r="BB160" s="196"/>
      <c r="BC160" s="196"/>
      <c r="BD160" s="196"/>
      <c r="BE160" s="196"/>
      <c r="BF160" s="196"/>
      <c r="BG160" s="196"/>
      <c r="BH160" s="196"/>
    </row>
    <row r="161" spans="1:60" ht="22.5" outlineLevel="1" x14ac:dyDescent="0.2">
      <c r="A161" s="199"/>
      <c r="B161" s="200"/>
      <c r="C161" s="238" t="s">
        <v>313</v>
      </c>
      <c r="D161" s="206"/>
      <c r="E161" s="207">
        <v>1.546E-2</v>
      </c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196"/>
      <c r="Z161" s="196"/>
      <c r="AA161" s="196"/>
      <c r="AB161" s="196"/>
      <c r="AC161" s="196"/>
      <c r="AD161" s="196"/>
      <c r="AE161" s="196"/>
      <c r="AF161" s="196"/>
      <c r="AG161" s="196" t="s">
        <v>126</v>
      </c>
      <c r="AH161" s="196">
        <v>0</v>
      </c>
      <c r="AI161" s="196"/>
      <c r="AJ161" s="196"/>
      <c r="AK161" s="196"/>
      <c r="AL161" s="196"/>
      <c r="AM161" s="196"/>
      <c r="AN161" s="196"/>
      <c r="AO161" s="196"/>
      <c r="AP161" s="196"/>
      <c r="AQ161" s="196"/>
      <c r="AR161" s="196"/>
      <c r="AS161" s="196"/>
      <c r="AT161" s="196"/>
      <c r="AU161" s="196"/>
      <c r="AV161" s="196"/>
      <c r="AW161" s="196"/>
      <c r="AX161" s="196"/>
      <c r="AY161" s="196"/>
      <c r="AZ161" s="196"/>
      <c r="BA161" s="196"/>
      <c r="BB161" s="196"/>
      <c r="BC161" s="196"/>
      <c r="BD161" s="196"/>
      <c r="BE161" s="196"/>
      <c r="BF161" s="196"/>
      <c r="BG161" s="196"/>
      <c r="BH161" s="196"/>
    </row>
    <row r="162" spans="1:60" ht="22.5" outlineLevel="1" x14ac:dyDescent="0.2">
      <c r="A162" s="199"/>
      <c r="B162" s="200"/>
      <c r="C162" s="238" t="s">
        <v>314</v>
      </c>
      <c r="D162" s="206"/>
      <c r="E162" s="207">
        <v>2.384E-2</v>
      </c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196"/>
      <c r="Z162" s="196"/>
      <c r="AA162" s="196"/>
      <c r="AB162" s="196"/>
      <c r="AC162" s="196"/>
      <c r="AD162" s="196"/>
      <c r="AE162" s="196"/>
      <c r="AF162" s="196"/>
      <c r="AG162" s="196" t="s">
        <v>126</v>
      </c>
      <c r="AH162" s="196">
        <v>0</v>
      </c>
      <c r="AI162" s="196"/>
      <c r="AJ162" s="196"/>
      <c r="AK162" s="196"/>
      <c r="AL162" s="196"/>
      <c r="AM162" s="196"/>
      <c r="AN162" s="196"/>
      <c r="AO162" s="196"/>
      <c r="AP162" s="196"/>
      <c r="AQ162" s="196"/>
      <c r="AR162" s="196"/>
      <c r="AS162" s="196"/>
      <c r="AT162" s="196"/>
      <c r="AU162" s="196"/>
      <c r="AV162" s="196"/>
      <c r="AW162" s="196"/>
      <c r="AX162" s="196"/>
      <c r="AY162" s="196"/>
      <c r="AZ162" s="196"/>
      <c r="BA162" s="196"/>
      <c r="BB162" s="196"/>
      <c r="BC162" s="196"/>
      <c r="BD162" s="196"/>
      <c r="BE162" s="196"/>
      <c r="BF162" s="196"/>
      <c r="BG162" s="196"/>
      <c r="BH162" s="196"/>
    </row>
    <row r="163" spans="1:60" outlineLevel="1" x14ac:dyDescent="0.2">
      <c r="A163" s="215">
        <v>41</v>
      </c>
      <c r="B163" s="216" t="s">
        <v>315</v>
      </c>
      <c r="C163" s="236" t="s">
        <v>316</v>
      </c>
      <c r="D163" s="217" t="s">
        <v>163</v>
      </c>
      <c r="E163" s="218">
        <v>0.12365</v>
      </c>
      <c r="F163" s="219"/>
      <c r="G163" s="220">
        <f>ROUND(E163*F163,2)</f>
        <v>0</v>
      </c>
      <c r="H163" s="219"/>
      <c r="I163" s="220">
        <f>ROUND(E163*H163,2)</f>
        <v>0</v>
      </c>
      <c r="J163" s="219"/>
      <c r="K163" s="220">
        <f>ROUND(E163*J163,2)</f>
        <v>0</v>
      </c>
      <c r="L163" s="220">
        <v>21</v>
      </c>
      <c r="M163" s="220">
        <f>G163*(1+L163/100)</f>
        <v>0</v>
      </c>
      <c r="N163" s="220">
        <v>1</v>
      </c>
      <c r="O163" s="220">
        <f>ROUND(E163*N163,2)</f>
        <v>0.12</v>
      </c>
      <c r="P163" s="220">
        <v>0</v>
      </c>
      <c r="Q163" s="220">
        <f>ROUND(E163*P163,2)</f>
        <v>0</v>
      </c>
      <c r="R163" s="220"/>
      <c r="S163" s="220" t="s">
        <v>172</v>
      </c>
      <c r="T163" s="221" t="s">
        <v>238</v>
      </c>
      <c r="U163" s="201">
        <v>0</v>
      </c>
      <c r="V163" s="201">
        <f>ROUND(E163*U163,2)</f>
        <v>0</v>
      </c>
      <c r="W163" s="201"/>
      <c r="X163" s="201" t="s">
        <v>239</v>
      </c>
      <c r="Y163" s="196"/>
      <c r="Z163" s="196"/>
      <c r="AA163" s="196"/>
      <c r="AB163" s="196"/>
      <c r="AC163" s="196"/>
      <c r="AD163" s="196"/>
      <c r="AE163" s="196"/>
      <c r="AF163" s="196"/>
      <c r="AG163" s="196" t="s">
        <v>240</v>
      </c>
      <c r="AH163" s="196"/>
      <c r="AI163" s="196"/>
      <c r="AJ163" s="196"/>
      <c r="AK163" s="196"/>
      <c r="AL163" s="196"/>
      <c r="AM163" s="196"/>
      <c r="AN163" s="196"/>
      <c r="AO163" s="196"/>
      <c r="AP163" s="196"/>
      <c r="AQ163" s="196"/>
      <c r="AR163" s="196"/>
      <c r="AS163" s="196"/>
      <c r="AT163" s="196"/>
      <c r="AU163" s="196"/>
      <c r="AV163" s="196"/>
      <c r="AW163" s="196"/>
      <c r="AX163" s="196"/>
      <c r="AY163" s="196"/>
      <c r="AZ163" s="196"/>
      <c r="BA163" s="196"/>
      <c r="BB163" s="196"/>
      <c r="BC163" s="196"/>
      <c r="BD163" s="196"/>
      <c r="BE163" s="196"/>
      <c r="BF163" s="196"/>
      <c r="BG163" s="196"/>
      <c r="BH163" s="196"/>
    </row>
    <row r="164" spans="1:60" ht="22.5" outlineLevel="1" x14ac:dyDescent="0.2">
      <c r="A164" s="199"/>
      <c r="B164" s="200"/>
      <c r="C164" s="238" t="s">
        <v>317</v>
      </c>
      <c r="D164" s="206"/>
      <c r="E164" s="207">
        <v>2.418E-2</v>
      </c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196"/>
      <c r="Z164" s="196"/>
      <c r="AA164" s="196"/>
      <c r="AB164" s="196"/>
      <c r="AC164" s="196"/>
      <c r="AD164" s="196"/>
      <c r="AE164" s="196"/>
      <c r="AF164" s="196"/>
      <c r="AG164" s="196" t="s">
        <v>126</v>
      </c>
      <c r="AH164" s="196">
        <v>0</v>
      </c>
      <c r="AI164" s="196"/>
      <c r="AJ164" s="196"/>
      <c r="AK164" s="196"/>
      <c r="AL164" s="196"/>
      <c r="AM164" s="196"/>
      <c r="AN164" s="196"/>
      <c r="AO164" s="196"/>
      <c r="AP164" s="196"/>
      <c r="AQ164" s="196"/>
      <c r="AR164" s="196"/>
      <c r="AS164" s="196"/>
      <c r="AT164" s="196"/>
      <c r="AU164" s="196"/>
      <c r="AV164" s="196"/>
      <c r="AW164" s="196"/>
      <c r="AX164" s="196"/>
      <c r="AY164" s="196"/>
      <c r="AZ164" s="196"/>
      <c r="BA164" s="196"/>
      <c r="BB164" s="196"/>
      <c r="BC164" s="196"/>
      <c r="BD164" s="196"/>
      <c r="BE164" s="196"/>
      <c r="BF164" s="196"/>
      <c r="BG164" s="196"/>
      <c r="BH164" s="196"/>
    </row>
    <row r="165" spans="1:60" ht="22.5" outlineLevel="1" x14ac:dyDescent="0.2">
      <c r="A165" s="199"/>
      <c r="B165" s="200"/>
      <c r="C165" s="238" t="s">
        <v>318</v>
      </c>
      <c r="D165" s="206"/>
      <c r="E165" s="207">
        <v>9.9470000000000003E-2</v>
      </c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196"/>
      <c r="Z165" s="196"/>
      <c r="AA165" s="196"/>
      <c r="AB165" s="196"/>
      <c r="AC165" s="196"/>
      <c r="AD165" s="196"/>
      <c r="AE165" s="196"/>
      <c r="AF165" s="196"/>
      <c r="AG165" s="196" t="s">
        <v>126</v>
      </c>
      <c r="AH165" s="196">
        <v>0</v>
      </c>
      <c r="AI165" s="196"/>
      <c r="AJ165" s="196"/>
      <c r="AK165" s="196"/>
      <c r="AL165" s="196"/>
      <c r="AM165" s="196"/>
      <c r="AN165" s="196"/>
      <c r="AO165" s="196"/>
      <c r="AP165" s="196"/>
      <c r="AQ165" s="196"/>
      <c r="AR165" s="196"/>
      <c r="AS165" s="196"/>
      <c r="AT165" s="196"/>
      <c r="AU165" s="196"/>
      <c r="AV165" s="196"/>
      <c r="AW165" s="196"/>
      <c r="AX165" s="196"/>
      <c r="AY165" s="196"/>
      <c r="AZ165" s="196"/>
      <c r="BA165" s="196"/>
      <c r="BB165" s="196"/>
      <c r="BC165" s="196"/>
      <c r="BD165" s="196"/>
      <c r="BE165" s="196"/>
      <c r="BF165" s="196"/>
      <c r="BG165" s="196"/>
      <c r="BH165" s="196"/>
    </row>
    <row r="166" spans="1:60" ht="22.5" outlineLevel="1" x14ac:dyDescent="0.2">
      <c r="A166" s="215">
        <v>42</v>
      </c>
      <c r="B166" s="216" t="s">
        <v>319</v>
      </c>
      <c r="C166" s="236" t="s">
        <v>320</v>
      </c>
      <c r="D166" s="217" t="s">
        <v>163</v>
      </c>
      <c r="E166" s="218">
        <v>5.2269999999999997E-2</v>
      </c>
      <c r="F166" s="219"/>
      <c r="G166" s="220">
        <f>ROUND(E166*F166,2)</f>
        <v>0</v>
      </c>
      <c r="H166" s="219"/>
      <c r="I166" s="220">
        <f>ROUND(E166*H166,2)</f>
        <v>0</v>
      </c>
      <c r="J166" s="219"/>
      <c r="K166" s="220">
        <f>ROUND(E166*J166,2)</f>
        <v>0</v>
      </c>
      <c r="L166" s="220">
        <v>21</v>
      </c>
      <c r="M166" s="220">
        <f>G166*(1+L166/100)</f>
        <v>0</v>
      </c>
      <c r="N166" s="220">
        <v>1</v>
      </c>
      <c r="O166" s="220">
        <f>ROUND(E166*N166,2)</f>
        <v>0.05</v>
      </c>
      <c r="P166" s="220">
        <v>0</v>
      </c>
      <c r="Q166" s="220">
        <f>ROUND(E166*P166,2)</f>
        <v>0</v>
      </c>
      <c r="R166" s="220" t="s">
        <v>245</v>
      </c>
      <c r="S166" s="220" t="s">
        <v>120</v>
      </c>
      <c r="T166" s="221" t="s">
        <v>120</v>
      </c>
      <c r="U166" s="201">
        <v>0</v>
      </c>
      <c r="V166" s="201">
        <f>ROUND(E166*U166,2)</f>
        <v>0</v>
      </c>
      <c r="W166" s="201"/>
      <c r="X166" s="201" t="s">
        <v>239</v>
      </c>
      <c r="Y166" s="196"/>
      <c r="Z166" s="196"/>
      <c r="AA166" s="196"/>
      <c r="AB166" s="196"/>
      <c r="AC166" s="196"/>
      <c r="AD166" s="196"/>
      <c r="AE166" s="196"/>
      <c r="AF166" s="196"/>
      <c r="AG166" s="196" t="s">
        <v>240</v>
      </c>
      <c r="AH166" s="196"/>
      <c r="AI166" s="196"/>
      <c r="AJ166" s="196"/>
      <c r="AK166" s="196"/>
      <c r="AL166" s="196"/>
      <c r="AM166" s="196"/>
      <c r="AN166" s="196"/>
      <c r="AO166" s="196"/>
      <c r="AP166" s="196"/>
      <c r="AQ166" s="196"/>
      <c r="AR166" s="196"/>
      <c r="AS166" s="196"/>
      <c r="AT166" s="196"/>
      <c r="AU166" s="196"/>
      <c r="AV166" s="196"/>
      <c r="AW166" s="196"/>
      <c r="AX166" s="196"/>
      <c r="AY166" s="196"/>
      <c r="AZ166" s="196"/>
      <c r="BA166" s="196"/>
      <c r="BB166" s="196"/>
      <c r="BC166" s="196"/>
      <c r="BD166" s="196"/>
      <c r="BE166" s="196"/>
      <c r="BF166" s="196"/>
      <c r="BG166" s="196"/>
      <c r="BH166" s="196"/>
    </row>
    <row r="167" spans="1:60" outlineLevel="1" x14ac:dyDescent="0.2">
      <c r="A167" s="199"/>
      <c r="B167" s="200"/>
      <c r="C167" s="238" t="s">
        <v>321</v>
      </c>
      <c r="D167" s="206"/>
      <c r="E167" s="207">
        <v>5.2269999999999997E-2</v>
      </c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196"/>
      <c r="Z167" s="196"/>
      <c r="AA167" s="196"/>
      <c r="AB167" s="196"/>
      <c r="AC167" s="196"/>
      <c r="AD167" s="196"/>
      <c r="AE167" s="196"/>
      <c r="AF167" s="196"/>
      <c r="AG167" s="196" t="s">
        <v>126</v>
      </c>
      <c r="AH167" s="196">
        <v>0</v>
      </c>
      <c r="AI167" s="196"/>
      <c r="AJ167" s="196"/>
      <c r="AK167" s="196"/>
      <c r="AL167" s="196"/>
      <c r="AM167" s="196"/>
      <c r="AN167" s="196"/>
      <c r="AO167" s="196"/>
      <c r="AP167" s="196"/>
      <c r="AQ167" s="196"/>
      <c r="AR167" s="196"/>
      <c r="AS167" s="196"/>
      <c r="AT167" s="196"/>
      <c r="AU167" s="196"/>
      <c r="AV167" s="196"/>
      <c r="AW167" s="196"/>
      <c r="AX167" s="196"/>
      <c r="AY167" s="196"/>
      <c r="AZ167" s="196"/>
      <c r="BA167" s="196"/>
      <c r="BB167" s="196"/>
      <c r="BC167" s="196"/>
      <c r="BD167" s="196"/>
      <c r="BE167" s="196"/>
      <c r="BF167" s="196"/>
      <c r="BG167" s="196"/>
      <c r="BH167" s="196"/>
    </row>
    <row r="168" spans="1:60" ht="22.5" outlineLevel="1" x14ac:dyDescent="0.2">
      <c r="A168" s="215">
        <v>43</v>
      </c>
      <c r="B168" s="216" t="s">
        <v>322</v>
      </c>
      <c r="C168" s="236" t="s">
        <v>323</v>
      </c>
      <c r="D168" s="217" t="s">
        <v>237</v>
      </c>
      <c r="E168" s="218">
        <v>9</v>
      </c>
      <c r="F168" s="219"/>
      <c r="G168" s="220">
        <f>ROUND(E168*F168,2)</f>
        <v>0</v>
      </c>
      <c r="H168" s="219"/>
      <c r="I168" s="220">
        <f>ROUND(E168*H168,2)</f>
        <v>0</v>
      </c>
      <c r="J168" s="219"/>
      <c r="K168" s="220">
        <f>ROUND(E168*J168,2)</f>
        <v>0</v>
      </c>
      <c r="L168" s="220">
        <v>21</v>
      </c>
      <c r="M168" s="220">
        <f>G168*(1+L168/100)</f>
        <v>0</v>
      </c>
      <c r="N168" s="220">
        <v>2.92E-2</v>
      </c>
      <c r="O168" s="220">
        <f>ROUND(E168*N168,2)</f>
        <v>0.26</v>
      </c>
      <c r="P168" s="220">
        <v>0</v>
      </c>
      <c r="Q168" s="220">
        <f>ROUND(E168*P168,2)</f>
        <v>0</v>
      </c>
      <c r="R168" s="220" t="s">
        <v>245</v>
      </c>
      <c r="S168" s="220" t="s">
        <v>120</v>
      </c>
      <c r="T168" s="221" t="s">
        <v>120</v>
      </c>
      <c r="U168" s="201">
        <v>0</v>
      </c>
      <c r="V168" s="201">
        <f>ROUND(E168*U168,2)</f>
        <v>0</v>
      </c>
      <c r="W168" s="201"/>
      <c r="X168" s="201" t="s">
        <v>239</v>
      </c>
      <c r="Y168" s="196"/>
      <c r="Z168" s="196"/>
      <c r="AA168" s="196"/>
      <c r="AB168" s="196"/>
      <c r="AC168" s="196"/>
      <c r="AD168" s="196"/>
      <c r="AE168" s="196"/>
      <c r="AF168" s="196"/>
      <c r="AG168" s="196" t="s">
        <v>240</v>
      </c>
      <c r="AH168" s="196"/>
      <c r="AI168" s="196"/>
      <c r="AJ168" s="196"/>
      <c r="AK168" s="196"/>
      <c r="AL168" s="196"/>
      <c r="AM168" s="196"/>
      <c r="AN168" s="196"/>
      <c r="AO168" s="196"/>
      <c r="AP168" s="196"/>
      <c r="AQ168" s="196"/>
      <c r="AR168" s="196"/>
      <c r="AS168" s="196"/>
      <c r="AT168" s="196"/>
      <c r="AU168" s="196"/>
      <c r="AV168" s="196"/>
      <c r="AW168" s="196"/>
      <c r="AX168" s="196"/>
      <c r="AY168" s="196"/>
      <c r="AZ168" s="196"/>
      <c r="BA168" s="196"/>
      <c r="BB168" s="196"/>
      <c r="BC168" s="196"/>
      <c r="BD168" s="196"/>
      <c r="BE168" s="196"/>
      <c r="BF168" s="196"/>
      <c r="BG168" s="196"/>
      <c r="BH168" s="196"/>
    </row>
    <row r="169" spans="1:60" outlineLevel="1" x14ac:dyDescent="0.2">
      <c r="A169" s="199"/>
      <c r="B169" s="200"/>
      <c r="C169" s="238" t="s">
        <v>324</v>
      </c>
      <c r="D169" s="206"/>
      <c r="E169" s="207">
        <v>9</v>
      </c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196"/>
      <c r="Z169" s="196"/>
      <c r="AA169" s="196"/>
      <c r="AB169" s="196"/>
      <c r="AC169" s="196"/>
      <c r="AD169" s="196"/>
      <c r="AE169" s="196"/>
      <c r="AF169" s="196"/>
      <c r="AG169" s="196" t="s">
        <v>126</v>
      </c>
      <c r="AH169" s="196">
        <v>0</v>
      </c>
      <c r="AI169" s="196"/>
      <c r="AJ169" s="196"/>
      <c r="AK169" s="196"/>
      <c r="AL169" s="196"/>
      <c r="AM169" s="196"/>
      <c r="AN169" s="196"/>
      <c r="AO169" s="196"/>
      <c r="AP169" s="196"/>
      <c r="AQ169" s="196"/>
      <c r="AR169" s="196"/>
      <c r="AS169" s="196"/>
      <c r="AT169" s="196"/>
      <c r="AU169" s="196"/>
      <c r="AV169" s="196"/>
      <c r="AW169" s="196"/>
      <c r="AX169" s="196"/>
      <c r="AY169" s="196"/>
      <c r="AZ169" s="196"/>
      <c r="BA169" s="196"/>
      <c r="BB169" s="196"/>
      <c r="BC169" s="196"/>
      <c r="BD169" s="196"/>
      <c r="BE169" s="196"/>
      <c r="BF169" s="196"/>
      <c r="BG169" s="196"/>
      <c r="BH169" s="196"/>
    </row>
    <row r="170" spans="1:60" outlineLevel="1" x14ac:dyDescent="0.2">
      <c r="A170" s="215">
        <v>44</v>
      </c>
      <c r="B170" s="216" t="s">
        <v>325</v>
      </c>
      <c r="C170" s="236" t="s">
        <v>326</v>
      </c>
      <c r="D170" s="217" t="s">
        <v>163</v>
      </c>
      <c r="E170" s="218">
        <v>3.8095500000000002</v>
      </c>
      <c r="F170" s="219"/>
      <c r="G170" s="220">
        <f>ROUND(E170*F170,2)</f>
        <v>0</v>
      </c>
      <c r="H170" s="219"/>
      <c r="I170" s="220">
        <f>ROUND(E170*H170,2)</f>
        <v>0</v>
      </c>
      <c r="J170" s="219"/>
      <c r="K170" s="220">
        <f>ROUND(E170*J170,2)</f>
        <v>0</v>
      </c>
      <c r="L170" s="220">
        <v>21</v>
      </c>
      <c r="M170" s="220">
        <f>G170*(1+L170/100)</f>
        <v>0</v>
      </c>
      <c r="N170" s="220">
        <v>0</v>
      </c>
      <c r="O170" s="220">
        <f>ROUND(E170*N170,2)</f>
        <v>0</v>
      </c>
      <c r="P170" s="220">
        <v>0</v>
      </c>
      <c r="Q170" s="220">
        <f>ROUND(E170*P170,2)</f>
        <v>0</v>
      </c>
      <c r="R170" s="220" t="s">
        <v>262</v>
      </c>
      <c r="S170" s="220" t="s">
        <v>120</v>
      </c>
      <c r="T170" s="221" t="s">
        <v>120</v>
      </c>
      <c r="U170" s="201">
        <v>3.327</v>
      </c>
      <c r="V170" s="201">
        <f>ROUND(E170*U170,2)</f>
        <v>12.67</v>
      </c>
      <c r="W170" s="201"/>
      <c r="X170" s="201" t="s">
        <v>250</v>
      </c>
      <c r="Y170" s="196"/>
      <c r="Z170" s="196"/>
      <c r="AA170" s="196"/>
      <c r="AB170" s="196"/>
      <c r="AC170" s="196"/>
      <c r="AD170" s="196"/>
      <c r="AE170" s="196"/>
      <c r="AF170" s="196"/>
      <c r="AG170" s="196" t="s">
        <v>251</v>
      </c>
      <c r="AH170" s="196"/>
      <c r="AI170" s="196"/>
      <c r="AJ170" s="196"/>
      <c r="AK170" s="196"/>
      <c r="AL170" s="196"/>
      <c r="AM170" s="196"/>
      <c r="AN170" s="196"/>
      <c r="AO170" s="196"/>
      <c r="AP170" s="196"/>
      <c r="AQ170" s="196"/>
      <c r="AR170" s="196"/>
      <c r="AS170" s="196"/>
      <c r="AT170" s="196"/>
      <c r="AU170" s="196"/>
      <c r="AV170" s="196"/>
      <c r="AW170" s="196"/>
      <c r="AX170" s="196"/>
      <c r="AY170" s="196"/>
      <c r="AZ170" s="196"/>
      <c r="BA170" s="196"/>
      <c r="BB170" s="196"/>
      <c r="BC170" s="196"/>
      <c r="BD170" s="196"/>
      <c r="BE170" s="196"/>
      <c r="BF170" s="196"/>
      <c r="BG170" s="196"/>
      <c r="BH170" s="196"/>
    </row>
    <row r="171" spans="1:60" outlineLevel="1" x14ac:dyDescent="0.2">
      <c r="A171" s="199"/>
      <c r="B171" s="200"/>
      <c r="C171" s="237" t="s">
        <v>258</v>
      </c>
      <c r="D171" s="222"/>
      <c r="E171" s="222"/>
      <c r="F171" s="222"/>
      <c r="G171" s="222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196"/>
      <c r="Z171" s="196"/>
      <c r="AA171" s="196"/>
      <c r="AB171" s="196"/>
      <c r="AC171" s="196"/>
      <c r="AD171" s="196"/>
      <c r="AE171" s="196"/>
      <c r="AF171" s="196"/>
      <c r="AG171" s="196" t="s">
        <v>124</v>
      </c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  <c r="AR171" s="196"/>
      <c r="AS171" s="196"/>
      <c r="AT171" s="196"/>
      <c r="AU171" s="196"/>
      <c r="AV171" s="196"/>
      <c r="AW171" s="196"/>
      <c r="AX171" s="196"/>
      <c r="AY171" s="196"/>
      <c r="AZ171" s="196"/>
      <c r="BA171" s="196"/>
      <c r="BB171" s="196"/>
      <c r="BC171" s="196"/>
      <c r="BD171" s="196"/>
      <c r="BE171" s="196"/>
      <c r="BF171" s="196"/>
      <c r="BG171" s="196"/>
      <c r="BH171" s="196"/>
    </row>
    <row r="172" spans="1:60" x14ac:dyDescent="0.2">
      <c r="A172" s="209" t="s">
        <v>114</v>
      </c>
      <c r="B172" s="210" t="s">
        <v>82</v>
      </c>
      <c r="C172" s="235" t="s">
        <v>83</v>
      </c>
      <c r="D172" s="211"/>
      <c r="E172" s="212"/>
      <c r="F172" s="213"/>
      <c r="G172" s="213">
        <f>SUMIF(AG173:AG180,"&lt;&gt;NOR",G173:G180)</f>
        <v>0</v>
      </c>
      <c r="H172" s="213"/>
      <c r="I172" s="213">
        <f>SUM(I173:I180)</f>
        <v>0</v>
      </c>
      <c r="J172" s="213"/>
      <c r="K172" s="213">
        <f>SUM(K173:K180)</f>
        <v>0</v>
      </c>
      <c r="L172" s="213"/>
      <c r="M172" s="213">
        <f>SUM(M173:M180)</f>
        <v>0</v>
      </c>
      <c r="N172" s="213"/>
      <c r="O172" s="213">
        <f>SUM(O173:O180)</f>
        <v>0.8</v>
      </c>
      <c r="P172" s="213"/>
      <c r="Q172" s="213">
        <f>SUM(Q173:Q180)</f>
        <v>0</v>
      </c>
      <c r="R172" s="213"/>
      <c r="S172" s="213"/>
      <c r="T172" s="214"/>
      <c r="U172" s="208"/>
      <c r="V172" s="208">
        <f>SUM(V173:V180)</f>
        <v>21.91</v>
      </c>
      <c r="W172" s="208"/>
      <c r="X172" s="208"/>
      <c r="AG172" t="s">
        <v>115</v>
      </c>
    </row>
    <row r="173" spans="1:60" outlineLevel="1" x14ac:dyDescent="0.2">
      <c r="A173" s="215">
        <v>45</v>
      </c>
      <c r="B173" s="216" t="s">
        <v>327</v>
      </c>
      <c r="C173" s="236" t="s">
        <v>328</v>
      </c>
      <c r="D173" s="217" t="s">
        <v>142</v>
      </c>
      <c r="E173" s="218">
        <v>22.68</v>
      </c>
      <c r="F173" s="219"/>
      <c r="G173" s="220">
        <f>ROUND(E173*F173,2)</f>
        <v>0</v>
      </c>
      <c r="H173" s="219"/>
      <c r="I173" s="220">
        <f>ROUND(E173*H173,2)</f>
        <v>0</v>
      </c>
      <c r="J173" s="219"/>
      <c r="K173" s="220">
        <f>ROUND(E173*J173,2)</f>
        <v>0</v>
      </c>
      <c r="L173" s="220">
        <v>21</v>
      </c>
      <c r="M173" s="220">
        <f>G173*(1+L173/100)</f>
        <v>0</v>
      </c>
      <c r="N173" s="220">
        <v>3.5439999999999999E-2</v>
      </c>
      <c r="O173" s="220">
        <f>ROUND(E173*N173,2)</f>
        <v>0.8</v>
      </c>
      <c r="P173" s="220">
        <v>0</v>
      </c>
      <c r="Q173" s="220">
        <f>ROUND(E173*P173,2)</f>
        <v>0</v>
      </c>
      <c r="R173" s="220"/>
      <c r="S173" s="220" t="s">
        <v>172</v>
      </c>
      <c r="T173" s="221" t="s">
        <v>238</v>
      </c>
      <c r="U173" s="201">
        <v>0.91300000000000003</v>
      </c>
      <c r="V173" s="201">
        <f>ROUND(E173*U173,2)</f>
        <v>20.71</v>
      </c>
      <c r="W173" s="201"/>
      <c r="X173" s="201" t="s">
        <v>121</v>
      </c>
      <c r="Y173" s="196"/>
      <c r="Z173" s="196"/>
      <c r="AA173" s="196"/>
      <c r="AB173" s="196"/>
      <c r="AC173" s="196"/>
      <c r="AD173" s="196"/>
      <c r="AE173" s="196"/>
      <c r="AF173" s="196"/>
      <c r="AG173" s="196" t="s">
        <v>122</v>
      </c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  <c r="AR173" s="196"/>
      <c r="AS173" s="196"/>
      <c r="AT173" s="196"/>
      <c r="AU173" s="196"/>
      <c r="AV173" s="196"/>
      <c r="AW173" s="196"/>
      <c r="AX173" s="196"/>
      <c r="AY173" s="196"/>
      <c r="AZ173" s="196"/>
      <c r="BA173" s="196"/>
      <c r="BB173" s="196"/>
      <c r="BC173" s="196"/>
      <c r="BD173" s="196"/>
      <c r="BE173" s="196"/>
      <c r="BF173" s="196"/>
      <c r="BG173" s="196"/>
      <c r="BH173" s="196"/>
    </row>
    <row r="174" spans="1:60" outlineLevel="1" x14ac:dyDescent="0.2">
      <c r="A174" s="199"/>
      <c r="B174" s="200"/>
      <c r="C174" s="241" t="s">
        <v>329</v>
      </c>
      <c r="D174" s="226"/>
      <c r="E174" s="226"/>
      <c r="F174" s="226"/>
      <c r="G174" s="226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196"/>
      <c r="Z174" s="196"/>
      <c r="AA174" s="196"/>
      <c r="AB174" s="196"/>
      <c r="AC174" s="196"/>
      <c r="AD174" s="196"/>
      <c r="AE174" s="196"/>
      <c r="AF174" s="196"/>
      <c r="AG174" s="196" t="s">
        <v>185</v>
      </c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  <c r="AR174" s="196"/>
      <c r="AS174" s="196"/>
      <c r="AT174" s="196"/>
      <c r="AU174" s="196"/>
      <c r="AV174" s="196"/>
      <c r="AW174" s="196"/>
      <c r="AX174" s="196"/>
      <c r="AY174" s="196"/>
      <c r="AZ174" s="196"/>
      <c r="BA174" s="196"/>
      <c r="BB174" s="196"/>
      <c r="BC174" s="196"/>
      <c r="BD174" s="196"/>
      <c r="BE174" s="196"/>
      <c r="BF174" s="196"/>
      <c r="BG174" s="196"/>
      <c r="BH174" s="196"/>
    </row>
    <row r="175" spans="1:60" outlineLevel="1" x14ac:dyDescent="0.2">
      <c r="A175" s="199"/>
      <c r="B175" s="200"/>
      <c r="C175" s="238" t="s">
        <v>177</v>
      </c>
      <c r="D175" s="206"/>
      <c r="E175" s="207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196"/>
      <c r="Z175" s="196"/>
      <c r="AA175" s="196"/>
      <c r="AB175" s="196"/>
      <c r="AC175" s="196"/>
      <c r="AD175" s="196"/>
      <c r="AE175" s="196"/>
      <c r="AF175" s="196"/>
      <c r="AG175" s="196" t="s">
        <v>126</v>
      </c>
      <c r="AH175" s="196">
        <v>0</v>
      </c>
      <c r="AI175" s="196"/>
      <c r="AJ175" s="196"/>
      <c r="AK175" s="196"/>
      <c r="AL175" s="196"/>
      <c r="AM175" s="196"/>
      <c r="AN175" s="196"/>
      <c r="AO175" s="196"/>
      <c r="AP175" s="196"/>
      <c r="AQ175" s="196"/>
      <c r="AR175" s="196"/>
      <c r="AS175" s="196"/>
      <c r="AT175" s="196"/>
      <c r="AU175" s="196"/>
      <c r="AV175" s="196"/>
      <c r="AW175" s="196"/>
      <c r="AX175" s="196"/>
      <c r="AY175" s="196"/>
      <c r="AZ175" s="196"/>
      <c r="BA175" s="196"/>
      <c r="BB175" s="196"/>
      <c r="BC175" s="196"/>
      <c r="BD175" s="196"/>
      <c r="BE175" s="196"/>
      <c r="BF175" s="196"/>
      <c r="BG175" s="196"/>
      <c r="BH175" s="196"/>
    </row>
    <row r="176" spans="1:60" outlineLevel="1" x14ac:dyDescent="0.2">
      <c r="A176" s="199"/>
      <c r="B176" s="200"/>
      <c r="C176" s="238" t="s">
        <v>125</v>
      </c>
      <c r="D176" s="206"/>
      <c r="E176" s="207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196"/>
      <c r="Z176" s="196"/>
      <c r="AA176" s="196"/>
      <c r="AB176" s="196"/>
      <c r="AC176" s="196"/>
      <c r="AD176" s="196"/>
      <c r="AE176" s="196"/>
      <c r="AF176" s="196"/>
      <c r="AG176" s="196" t="s">
        <v>126</v>
      </c>
      <c r="AH176" s="196">
        <v>0</v>
      </c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196"/>
      <c r="AS176" s="196"/>
      <c r="AT176" s="196"/>
      <c r="AU176" s="196"/>
      <c r="AV176" s="196"/>
      <c r="AW176" s="196"/>
      <c r="AX176" s="196"/>
      <c r="AY176" s="196"/>
      <c r="AZ176" s="196"/>
      <c r="BA176" s="196"/>
      <c r="BB176" s="196"/>
      <c r="BC176" s="196"/>
      <c r="BD176" s="196"/>
      <c r="BE176" s="196"/>
      <c r="BF176" s="196"/>
      <c r="BG176" s="196"/>
      <c r="BH176" s="196"/>
    </row>
    <row r="177" spans="1:60" outlineLevel="1" x14ac:dyDescent="0.2">
      <c r="A177" s="199"/>
      <c r="B177" s="200"/>
      <c r="C177" s="238" t="s">
        <v>178</v>
      </c>
      <c r="D177" s="206"/>
      <c r="E177" s="207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196"/>
      <c r="Z177" s="196"/>
      <c r="AA177" s="196"/>
      <c r="AB177" s="196"/>
      <c r="AC177" s="196"/>
      <c r="AD177" s="196"/>
      <c r="AE177" s="196"/>
      <c r="AF177" s="196"/>
      <c r="AG177" s="196" t="s">
        <v>126</v>
      </c>
      <c r="AH177" s="196">
        <v>0</v>
      </c>
      <c r="AI177" s="196"/>
      <c r="AJ177" s="196"/>
      <c r="AK177" s="196"/>
      <c r="AL177" s="196"/>
      <c r="AM177" s="196"/>
      <c r="AN177" s="196"/>
      <c r="AO177" s="196"/>
      <c r="AP177" s="196"/>
      <c r="AQ177" s="196"/>
      <c r="AR177" s="196"/>
      <c r="AS177" s="196"/>
      <c r="AT177" s="196"/>
      <c r="AU177" s="196"/>
      <c r="AV177" s="196"/>
      <c r="AW177" s="196"/>
      <c r="AX177" s="196"/>
      <c r="AY177" s="196"/>
      <c r="AZ177" s="196"/>
      <c r="BA177" s="196"/>
      <c r="BB177" s="196"/>
      <c r="BC177" s="196"/>
      <c r="BD177" s="196"/>
      <c r="BE177" s="196"/>
      <c r="BF177" s="196"/>
      <c r="BG177" s="196"/>
      <c r="BH177" s="196"/>
    </row>
    <row r="178" spans="1:60" outlineLevel="1" x14ac:dyDescent="0.2">
      <c r="A178" s="199"/>
      <c r="B178" s="200"/>
      <c r="C178" s="238" t="s">
        <v>330</v>
      </c>
      <c r="D178" s="206"/>
      <c r="E178" s="207">
        <v>22.68</v>
      </c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196"/>
      <c r="Z178" s="196"/>
      <c r="AA178" s="196"/>
      <c r="AB178" s="196"/>
      <c r="AC178" s="196"/>
      <c r="AD178" s="196"/>
      <c r="AE178" s="196"/>
      <c r="AF178" s="196"/>
      <c r="AG178" s="196" t="s">
        <v>126</v>
      </c>
      <c r="AH178" s="196">
        <v>0</v>
      </c>
      <c r="AI178" s="196"/>
      <c r="AJ178" s="196"/>
      <c r="AK178" s="196"/>
      <c r="AL178" s="196"/>
      <c r="AM178" s="196"/>
      <c r="AN178" s="196"/>
      <c r="AO178" s="196"/>
      <c r="AP178" s="196"/>
      <c r="AQ178" s="196"/>
      <c r="AR178" s="196"/>
      <c r="AS178" s="196"/>
      <c r="AT178" s="196"/>
      <c r="AU178" s="196"/>
      <c r="AV178" s="196"/>
      <c r="AW178" s="196"/>
      <c r="AX178" s="196"/>
      <c r="AY178" s="196"/>
      <c r="AZ178" s="196"/>
      <c r="BA178" s="196"/>
      <c r="BB178" s="196"/>
      <c r="BC178" s="196"/>
      <c r="BD178" s="196"/>
      <c r="BE178" s="196"/>
      <c r="BF178" s="196"/>
      <c r="BG178" s="196"/>
      <c r="BH178" s="196"/>
    </row>
    <row r="179" spans="1:60" outlineLevel="1" x14ac:dyDescent="0.2">
      <c r="A179" s="215">
        <v>46</v>
      </c>
      <c r="B179" s="216" t="s">
        <v>331</v>
      </c>
      <c r="C179" s="236" t="s">
        <v>332</v>
      </c>
      <c r="D179" s="217" t="s">
        <v>163</v>
      </c>
      <c r="E179" s="218">
        <v>0.80378000000000005</v>
      </c>
      <c r="F179" s="219"/>
      <c r="G179" s="220">
        <f>ROUND(E179*F179,2)</f>
        <v>0</v>
      </c>
      <c r="H179" s="219"/>
      <c r="I179" s="220">
        <f>ROUND(E179*H179,2)</f>
        <v>0</v>
      </c>
      <c r="J179" s="219"/>
      <c r="K179" s="220">
        <f>ROUND(E179*J179,2)</f>
        <v>0</v>
      </c>
      <c r="L179" s="220">
        <v>21</v>
      </c>
      <c r="M179" s="220">
        <f>G179*(1+L179/100)</f>
        <v>0</v>
      </c>
      <c r="N179" s="220">
        <v>0</v>
      </c>
      <c r="O179" s="220">
        <f>ROUND(E179*N179,2)</f>
        <v>0</v>
      </c>
      <c r="P179" s="220">
        <v>0</v>
      </c>
      <c r="Q179" s="220">
        <f>ROUND(E179*P179,2)</f>
        <v>0</v>
      </c>
      <c r="R179" s="220" t="s">
        <v>333</v>
      </c>
      <c r="S179" s="220" t="s">
        <v>120</v>
      </c>
      <c r="T179" s="221" t="s">
        <v>120</v>
      </c>
      <c r="U179" s="201">
        <v>1.4990000000000001</v>
      </c>
      <c r="V179" s="201">
        <f>ROUND(E179*U179,2)</f>
        <v>1.2</v>
      </c>
      <c r="W179" s="201"/>
      <c r="X179" s="201" t="s">
        <v>250</v>
      </c>
      <c r="Y179" s="196"/>
      <c r="Z179" s="196"/>
      <c r="AA179" s="196"/>
      <c r="AB179" s="196"/>
      <c r="AC179" s="196"/>
      <c r="AD179" s="196"/>
      <c r="AE179" s="196"/>
      <c r="AF179" s="196"/>
      <c r="AG179" s="196" t="s">
        <v>251</v>
      </c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6"/>
      <c r="AR179" s="196"/>
      <c r="AS179" s="196"/>
      <c r="AT179" s="196"/>
      <c r="AU179" s="196"/>
      <c r="AV179" s="196"/>
      <c r="AW179" s="196"/>
      <c r="AX179" s="196"/>
      <c r="AY179" s="196"/>
      <c r="AZ179" s="196"/>
      <c r="BA179" s="196"/>
      <c r="BB179" s="196"/>
      <c r="BC179" s="196"/>
      <c r="BD179" s="196"/>
      <c r="BE179" s="196"/>
      <c r="BF179" s="196"/>
      <c r="BG179" s="196"/>
      <c r="BH179" s="196"/>
    </row>
    <row r="180" spans="1:60" outlineLevel="1" x14ac:dyDescent="0.2">
      <c r="A180" s="199"/>
      <c r="B180" s="200"/>
      <c r="C180" s="237" t="s">
        <v>258</v>
      </c>
      <c r="D180" s="222"/>
      <c r="E180" s="222"/>
      <c r="F180" s="222"/>
      <c r="G180" s="222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196"/>
      <c r="Z180" s="196"/>
      <c r="AA180" s="196"/>
      <c r="AB180" s="196"/>
      <c r="AC180" s="196"/>
      <c r="AD180" s="196"/>
      <c r="AE180" s="196"/>
      <c r="AF180" s="196"/>
      <c r="AG180" s="196" t="s">
        <v>124</v>
      </c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  <c r="AR180" s="196"/>
      <c r="AS180" s="196"/>
      <c r="AT180" s="196"/>
      <c r="AU180" s="196"/>
      <c r="AV180" s="196"/>
      <c r="AW180" s="196"/>
      <c r="AX180" s="196"/>
      <c r="AY180" s="196"/>
      <c r="AZ180" s="196"/>
      <c r="BA180" s="196"/>
      <c r="BB180" s="196"/>
      <c r="BC180" s="196"/>
      <c r="BD180" s="196"/>
      <c r="BE180" s="196"/>
      <c r="BF180" s="196"/>
      <c r="BG180" s="196"/>
      <c r="BH180" s="196"/>
    </row>
    <row r="181" spans="1:60" x14ac:dyDescent="0.2">
      <c r="A181" s="209" t="s">
        <v>114</v>
      </c>
      <c r="B181" s="210" t="s">
        <v>84</v>
      </c>
      <c r="C181" s="235" t="s">
        <v>85</v>
      </c>
      <c r="D181" s="211"/>
      <c r="E181" s="212"/>
      <c r="F181" s="213"/>
      <c r="G181" s="213">
        <f>SUMIF(AG182:AG201,"&lt;&gt;NOR",G182:G201)</f>
        <v>0</v>
      </c>
      <c r="H181" s="213"/>
      <c r="I181" s="213">
        <f>SUM(I182:I201)</f>
        <v>0</v>
      </c>
      <c r="J181" s="213"/>
      <c r="K181" s="213">
        <f>SUM(K182:K201)</f>
        <v>0</v>
      </c>
      <c r="L181" s="213"/>
      <c r="M181" s="213">
        <f>SUM(M182:M201)</f>
        <v>0</v>
      </c>
      <c r="N181" s="213"/>
      <c r="O181" s="213">
        <f>SUM(O182:O201)</f>
        <v>0.08</v>
      </c>
      <c r="P181" s="213"/>
      <c r="Q181" s="213">
        <f>SUM(Q182:Q201)</f>
        <v>0</v>
      </c>
      <c r="R181" s="213"/>
      <c r="S181" s="213"/>
      <c r="T181" s="214"/>
      <c r="U181" s="208"/>
      <c r="V181" s="208">
        <f>SUM(V182:V201)</f>
        <v>38.04</v>
      </c>
      <c r="W181" s="208"/>
      <c r="X181" s="208"/>
      <c r="AG181" t="s">
        <v>115</v>
      </c>
    </row>
    <row r="182" spans="1:60" ht="22.5" outlineLevel="1" x14ac:dyDescent="0.2">
      <c r="A182" s="215">
        <v>47</v>
      </c>
      <c r="B182" s="216" t="s">
        <v>334</v>
      </c>
      <c r="C182" s="236" t="s">
        <v>335</v>
      </c>
      <c r="D182" s="217" t="s">
        <v>142</v>
      </c>
      <c r="E182" s="218">
        <v>75.488</v>
      </c>
      <c r="F182" s="219"/>
      <c r="G182" s="220">
        <f>ROUND(E182*F182,2)</f>
        <v>0</v>
      </c>
      <c r="H182" s="219"/>
      <c r="I182" s="220">
        <f>ROUND(E182*H182,2)</f>
        <v>0</v>
      </c>
      <c r="J182" s="219"/>
      <c r="K182" s="220">
        <f>ROUND(E182*J182,2)</f>
        <v>0</v>
      </c>
      <c r="L182" s="220">
        <v>21</v>
      </c>
      <c r="M182" s="220">
        <f>G182*(1+L182/100)</f>
        <v>0</v>
      </c>
      <c r="N182" s="220">
        <v>4.8000000000000001E-4</v>
      </c>
      <c r="O182" s="220">
        <f>ROUND(E182*N182,2)</f>
        <v>0.04</v>
      </c>
      <c r="P182" s="220">
        <v>0</v>
      </c>
      <c r="Q182" s="220">
        <f>ROUND(E182*P182,2)</f>
        <v>0</v>
      </c>
      <c r="R182" s="220" t="s">
        <v>336</v>
      </c>
      <c r="S182" s="220" t="s">
        <v>120</v>
      </c>
      <c r="T182" s="221" t="s">
        <v>120</v>
      </c>
      <c r="U182" s="201">
        <v>0.252</v>
      </c>
      <c r="V182" s="201">
        <f>ROUND(E182*U182,2)</f>
        <v>19.02</v>
      </c>
      <c r="W182" s="201"/>
      <c r="X182" s="201" t="s">
        <v>121</v>
      </c>
      <c r="Y182" s="196"/>
      <c r="Z182" s="196"/>
      <c r="AA182" s="196"/>
      <c r="AB182" s="196"/>
      <c r="AC182" s="196"/>
      <c r="AD182" s="196"/>
      <c r="AE182" s="196"/>
      <c r="AF182" s="196"/>
      <c r="AG182" s="196" t="s">
        <v>122</v>
      </c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  <c r="AR182" s="196"/>
      <c r="AS182" s="196"/>
      <c r="AT182" s="196"/>
      <c r="AU182" s="196"/>
      <c r="AV182" s="196"/>
      <c r="AW182" s="196"/>
      <c r="AX182" s="196"/>
      <c r="AY182" s="196"/>
      <c r="AZ182" s="196"/>
      <c r="BA182" s="196"/>
      <c r="BB182" s="196"/>
      <c r="BC182" s="196"/>
      <c r="BD182" s="196"/>
      <c r="BE182" s="196"/>
      <c r="BF182" s="196"/>
      <c r="BG182" s="196"/>
      <c r="BH182" s="196"/>
    </row>
    <row r="183" spans="1:60" outlineLevel="1" x14ac:dyDescent="0.2">
      <c r="A183" s="199"/>
      <c r="B183" s="200"/>
      <c r="C183" s="237" t="s">
        <v>337</v>
      </c>
      <c r="D183" s="222"/>
      <c r="E183" s="222"/>
      <c r="F183" s="222"/>
      <c r="G183" s="222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196"/>
      <c r="Z183" s="196"/>
      <c r="AA183" s="196"/>
      <c r="AB183" s="196"/>
      <c r="AC183" s="196"/>
      <c r="AD183" s="196"/>
      <c r="AE183" s="196"/>
      <c r="AF183" s="196"/>
      <c r="AG183" s="196" t="s">
        <v>124</v>
      </c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  <c r="AR183" s="196"/>
      <c r="AS183" s="196"/>
      <c r="AT183" s="196"/>
      <c r="AU183" s="196"/>
      <c r="AV183" s="196"/>
      <c r="AW183" s="196"/>
      <c r="AX183" s="196"/>
      <c r="AY183" s="196"/>
      <c r="AZ183" s="196"/>
      <c r="BA183" s="196"/>
      <c r="BB183" s="196"/>
      <c r="BC183" s="196"/>
      <c r="BD183" s="196"/>
      <c r="BE183" s="196"/>
      <c r="BF183" s="196"/>
      <c r="BG183" s="196"/>
      <c r="BH183" s="196"/>
    </row>
    <row r="184" spans="1:60" outlineLevel="1" x14ac:dyDescent="0.2">
      <c r="A184" s="199"/>
      <c r="B184" s="200"/>
      <c r="C184" s="240" t="s">
        <v>338</v>
      </c>
      <c r="D184" s="225"/>
      <c r="E184" s="225"/>
      <c r="F184" s="225"/>
      <c r="G184" s="225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196"/>
      <c r="Z184" s="196"/>
      <c r="AA184" s="196"/>
      <c r="AB184" s="196"/>
      <c r="AC184" s="196"/>
      <c r="AD184" s="196"/>
      <c r="AE184" s="196"/>
      <c r="AF184" s="196"/>
      <c r="AG184" s="196" t="s">
        <v>185</v>
      </c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  <c r="AR184" s="196"/>
      <c r="AS184" s="196"/>
      <c r="AT184" s="196"/>
      <c r="AU184" s="196"/>
      <c r="AV184" s="196"/>
      <c r="AW184" s="196"/>
      <c r="AX184" s="196"/>
      <c r="AY184" s="196"/>
      <c r="AZ184" s="196"/>
      <c r="BA184" s="196"/>
      <c r="BB184" s="196"/>
      <c r="BC184" s="196"/>
      <c r="BD184" s="196"/>
      <c r="BE184" s="196"/>
      <c r="BF184" s="196"/>
      <c r="BG184" s="196"/>
      <c r="BH184" s="196"/>
    </row>
    <row r="185" spans="1:60" outlineLevel="1" x14ac:dyDescent="0.2">
      <c r="A185" s="199"/>
      <c r="B185" s="200"/>
      <c r="C185" s="238" t="s">
        <v>339</v>
      </c>
      <c r="D185" s="206"/>
      <c r="E185" s="207">
        <v>7.1120000000000001</v>
      </c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196"/>
      <c r="Z185" s="196"/>
      <c r="AA185" s="196"/>
      <c r="AB185" s="196"/>
      <c r="AC185" s="196"/>
      <c r="AD185" s="196"/>
      <c r="AE185" s="196"/>
      <c r="AF185" s="196"/>
      <c r="AG185" s="196" t="s">
        <v>126</v>
      </c>
      <c r="AH185" s="196">
        <v>0</v>
      </c>
      <c r="AI185" s="196"/>
      <c r="AJ185" s="196"/>
      <c r="AK185" s="196"/>
      <c r="AL185" s="196"/>
      <c r="AM185" s="196"/>
      <c r="AN185" s="196"/>
      <c r="AO185" s="196"/>
      <c r="AP185" s="196"/>
      <c r="AQ185" s="196"/>
      <c r="AR185" s="196"/>
      <c r="AS185" s="196"/>
      <c r="AT185" s="196"/>
      <c r="AU185" s="196"/>
      <c r="AV185" s="196"/>
      <c r="AW185" s="196"/>
      <c r="AX185" s="196"/>
      <c r="AY185" s="196"/>
      <c r="AZ185" s="196"/>
      <c r="BA185" s="196"/>
      <c r="BB185" s="196"/>
      <c r="BC185" s="196"/>
      <c r="BD185" s="196"/>
      <c r="BE185" s="196"/>
      <c r="BF185" s="196"/>
      <c r="BG185" s="196"/>
      <c r="BH185" s="196"/>
    </row>
    <row r="186" spans="1:60" outlineLevel="1" x14ac:dyDescent="0.2">
      <c r="A186" s="199"/>
      <c r="B186" s="200"/>
      <c r="C186" s="238" t="s">
        <v>340</v>
      </c>
      <c r="D186" s="206"/>
      <c r="E186" s="207">
        <v>6.0060000000000002</v>
      </c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196"/>
      <c r="Z186" s="196"/>
      <c r="AA186" s="196"/>
      <c r="AB186" s="196"/>
      <c r="AC186" s="196"/>
      <c r="AD186" s="196"/>
      <c r="AE186" s="196"/>
      <c r="AF186" s="196"/>
      <c r="AG186" s="196" t="s">
        <v>126</v>
      </c>
      <c r="AH186" s="196">
        <v>0</v>
      </c>
      <c r="AI186" s="196"/>
      <c r="AJ186" s="196"/>
      <c r="AK186" s="196"/>
      <c r="AL186" s="196"/>
      <c r="AM186" s="196"/>
      <c r="AN186" s="196"/>
      <c r="AO186" s="196"/>
      <c r="AP186" s="196"/>
      <c r="AQ186" s="196"/>
      <c r="AR186" s="196"/>
      <c r="AS186" s="196"/>
      <c r="AT186" s="196"/>
      <c r="AU186" s="196"/>
      <c r="AV186" s="196"/>
      <c r="AW186" s="196"/>
      <c r="AX186" s="196"/>
      <c r="AY186" s="196"/>
      <c r="AZ186" s="196"/>
      <c r="BA186" s="196"/>
      <c r="BB186" s="196"/>
      <c r="BC186" s="196"/>
      <c r="BD186" s="196"/>
      <c r="BE186" s="196"/>
      <c r="BF186" s="196"/>
      <c r="BG186" s="196"/>
      <c r="BH186" s="196"/>
    </row>
    <row r="187" spans="1:60" outlineLevel="1" x14ac:dyDescent="0.2">
      <c r="A187" s="199"/>
      <c r="B187" s="200"/>
      <c r="C187" s="238" t="s">
        <v>341</v>
      </c>
      <c r="D187" s="206"/>
      <c r="E187" s="207">
        <v>30.4</v>
      </c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196"/>
      <c r="Z187" s="196"/>
      <c r="AA187" s="196"/>
      <c r="AB187" s="196"/>
      <c r="AC187" s="196"/>
      <c r="AD187" s="196"/>
      <c r="AE187" s="196"/>
      <c r="AF187" s="196"/>
      <c r="AG187" s="196" t="s">
        <v>126</v>
      </c>
      <c r="AH187" s="196">
        <v>0</v>
      </c>
      <c r="AI187" s="196"/>
      <c r="AJ187" s="196"/>
      <c r="AK187" s="196"/>
      <c r="AL187" s="196"/>
      <c r="AM187" s="196"/>
      <c r="AN187" s="196"/>
      <c r="AO187" s="196"/>
      <c r="AP187" s="196"/>
      <c r="AQ187" s="196"/>
      <c r="AR187" s="196"/>
      <c r="AS187" s="196"/>
      <c r="AT187" s="196"/>
      <c r="AU187" s="196"/>
      <c r="AV187" s="196"/>
      <c r="AW187" s="196"/>
      <c r="AX187" s="196"/>
      <c r="AY187" s="196"/>
      <c r="AZ187" s="196"/>
      <c r="BA187" s="196"/>
      <c r="BB187" s="196"/>
      <c r="BC187" s="196"/>
      <c r="BD187" s="196"/>
      <c r="BE187" s="196"/>
      <c r="BF187" s="196"/>
      <c r="BG187" s="196"/>
      <c r="BH187" s="196"/>
    </row>
    <row r="188" spans="1:60" outlineLevel="1" x14ac:dyDescent="0.2">
      <c r="A188" s="199"/>
      <c r="B188" s="200"/>
      <c r="C188" s="238" t="s">
        <v>342</v>
      </c>
      <c r="D188" s="206"/>
      <c r="E188" s="207">
        <v>3.8879999999999999</v>
      </c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196"/>
      <c r="Z188" s="196"/>
      <c r="AA188" s="196"/>
      <c r="AB188" s="196"/>
      <c r="AC188" s="196"/>
      <c r="AD188" s="196"/>
      <c r="AE188" s="196"/>
      <c r="AF188" s="196"/>
      <c r="AG188" s="196" t="s">
        <v>126</v>
      </c>
      <c r="AH188" s="196">
        <v>0</v>
      </c>
      <c r="AI188" s="196"/>
      <c r="AJ188" s="196"/>
      <c r="AK188" s="196"/>
      <c r="AL188" s="196"/>
      <c r="AM188" s="196"/>
      <c r="AN188" s="196"/>
      <c r="AO188" s="196"/>
      <c r="AP188" s="196"/>
      <c r="AQ188" s="196"/>
      <c r="AR188" s="196"/>
      <c r="AS188" s="196"/>
      <c r="AT188" s="196"/>
      <c r="AU188" s="196"/>
      <c r="AV188" s="196"/>
      <c r="AW188" s="196"/>
      <c r="AX188" s="196"/>
      <c r="AY188" s="196"/>
      <c r="AZ188" s="196"/>
      <c r="BA188" s="196"/>
      <c r="BB188" s="196"/>
      <c r="BC188" s="196"/>
      <c r="BD188" s="196"/>
      <c r="BE188" s="196"/>
      <c r="BF188" s="196"/>
      <c r="BG188" s="196"/>
      <c r="BH188" s="196"/>
    </row>
    <row r="189" spans="1:60" outlineLevel="1" x14ac:dyDescent="0.2">
      <c r="A189" s="199"/>
      <c r="B189" s="200"/>
      <c r="C189" s="238" t="s">
        <v>343</v>
      </c>
      <c r="D189" s="206"/>
      <c r="E189" s="207">
        <v>7.7220000000000004</v>
      </c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196"/>
      <c r="Z189" s="196"/>
      <c r="AA189" s="196"/>
      <c r="AB189" s="196"/>
      <c r="AC189" s="196"/>
      <c r="AD189" s="196"/>
      <c r="AE189" s="196"/>
      <c r="AF189" s="196"/>
      <c r="AG189" s="196" t="s">
        <v>126</v>
      </c>
      <c r="AH189" s="196">
        <v>0</v>
      </c>
      <c r="AI189" s="196"/>
      <c r="AJ189" s="196"/>
      <c r="AK189" s="196"/>
      <c r="AL189" s="196"/>
      <c r="AM189" s="196"/>
      <c r="AN189" s="196"/>
      <c r="AO189" s="196"/>
      <c r="AP189" s="196"/>
      <c r="AQ189" s="196"/>
      <c r="AR189" s="196"/>
      <c r="AS189" s="196"/>
      <c r="AT189" s="196"/>
      <c r="AU189" s="196"/>
      <c r="AV189" s="196"/>
      <c r="AW189" s="196"/>
      <c r="AX189" s="196"/>
      <c r="AY189" s="196"/>
      <c r="AZ189" s="196"/>
      <c r="BA189" s="196"/>
      <c r="BB189" s="196"/>
      <c r="BC189" s="196"/>
      <c r="BD189" s="196"/>
      <c r="BE189" s="196"/>
      <c r="BF189" s="196"/>
      <c r="BG189" s="196"/>
      <c r="BH189" s="196"/>
    </row>
    <row r="190" spans="1:60" outlineLevel="1" x14ac:dyDescent="0.2">
      <c r="A190" s="199"/>
      <c r="B190" s="200"/>
      <c r="C190" s="238" t="s">
        <v>344</v>
      </c>
      <c r="D190" s="206"/>
      <c r="E190" s="207">
        <v>0.42</v>
      </c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196"/>
      <c r="Z190" s="196"/>
      <c r="AA190" s="196"/>
      <c r="AB190" s="196"/>
      <c r="AC190" s="196"/>
      <c r="AD190" s="196"/>
      <c r="AE190" s="196"/>
      <c r="AF190" s="196"/>
      <c r="AG190" s="196" t="s">
        <v>126</v>
      </c>
      <c r="AH190" s="196">
        <v>0</v>
      </c>
      <c r="AI190" s="196"/>
      <c r="AJ190" s="196"/>
      <c r="AK190" s="196"/>
      <c r="AL190" s="196"/>
      <c r="AM190" s="196"/>
      <c r="AN190" s="196"/>
      <c r="AO190" s="196"/>
      <c r="AP190" s="196"/>
      <c r="AQ190" s="196"/>
      <c r="AR190" s="196"/>
      <c r="AS190" s="196"/>
      <c r="AT190" s="196"/>
      <c r="AU190" s="196"/>
      <c r="AV190" s="196"/>
      <c r="AW190" s="196"/>
      <c r="AX190" s="196"/>
      <c r="AY190" s="196"/>
      <c r="AZ190" s="196"/>
      <c r="BA190" s="196"/>
      <c r="BB190" s="196"/>
      <c r="BC190" s="196"/>
      <c r="BD190" s="196"/>
      <c r="BE190" s="196"/>
      <c r="BF190" s="196"/>
      <c r="BG190" s="196"/>
      <c r="BH190" s="196"/>
    </row>
    <row r="191" spans="1:60" ht="22.5" outlineLevel="1" x14ac:dyDescent="0.2">
      <c r="A191" s="199"/>
      <c r="B191" s="200"/>
      <c r="C191" s="238" t="s">
        <v>345</v>
      </c>
      <c r="D191" s="206"/>
      <c r="E191" s="207">
        <v>0.24</v>
      </c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196"/>
      <c r="Z191" s="196"/>
      <c r="AA191" s="196"/>
      <c r="AB191" s="196"/>
      <c r="AC191" s="196"/>
      <c r="AD191" s="196"/>
      <c r="AE191" s="196"/>
      <c r="AF191" s="196"/>
      <c r="AG191" s="196" t="s">
        <v>126</v>
      </c>
      <c r="AH191" s="196">
        <v>0</v>
      </c>
      <c r="AI191" s="196"/>
      <c r="AJ191" s="196"/>
      <c r="AK191" s="196"/>
      <c r="AL191" s="196"/>
      <c r="AM191" s="196"/>
      <c r="AN191" s="196"/>
      <c r="AO191" s="196"/>
      <c r="AP191" s="196"/>
      <c r="AQ191" s="196"/>
      <c r="AR191" s="196"/>
      <c r="AS191" s="196"/>
      <c r="AT191" s="196"/>
      <c r="AU191" s="196"/>
      <c r="AV191" s="196"/>
      <c r="AW191" s="196"/>
      <c r="AX191" s="196"/>
      <c r="AY191" s="196"/>
      <c r="AZ191" s="196"/>
      <c r="BA191" s="196"/>
      <c r="BB191" s="196"/>
      <c r="BC191" s="196"/>
      <c r="BD191" s="196"/>
      <c r="BE191" s="196"/>
      <c r="BF191" s="196"/>
      <c r="BG191" s="196"/>
      <c r="BH191" s="196"/>
    </row>
    <row r="192" spans="1:60" ht="22.5" outlineLevel="1" x14ac:dyDescent="0.2">
      <c r="A192" s="199"/>
      <c r="B192" s="200"/>
      <c r="C192" s="238" t="s">
        <v>346</v>
      </c>
      <c r="D192" s="206"/>
      <c r="E192" s="207">
        <v>0.36</v>
      </c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196"/>
      <c r="Z192" s="196"/>
      <c r="AA192" s="196"/>
      <c r="AB192" s="196"/>
      <c r="AC192" s="196"/>
      <c r="AD192" s="196"/>
      <c r="AE192" s="196"/>
      <c r="AF192" s="196"/>
      <c r="AG192" s="196" t="s">
        <v>126</v>
      </c>
      <c r="AH192" s="196">
        <v>0</v>
      </c>
      <c r="AI192" s="196"/>
      <c r="AJ192" s="196"/>
      <c r="AK192" s="196"/>
      <c r="AL192" s="196"/>
      <c r="AM192" s="196"/>
      <c r="AN192" s="196"/>
      <c r="AO192" s="196"/>
      <c r="AP192" s="196"/>
      <c r="AQ192" s="196"/>
      <c r="AR192" s="196"/>
      <c r="AS192" s="196"/>
      <c r="AT192" s="196"/>
      <c r="AU192" s="196"/>
      <c r="AV192" s="196"/>
      <c r="AW192" s="196"/>
      <c r="AX192" s="196"/>
      <c r="AY192" s="196"/>
      <c r="AZ192" s="196"/>
      <c r="BA192" s="196"/>
      <c r="BB192" s="196"/>
      <c r="BC192" s="196"/>
      <c r="BD192" s="196"/>
      <c r="BE192" s="196"/>
      <c r="BF192" s="196"/>
      <c r="BG192" s="196"/>
      <c r="BH192" s="196"/>
    </row>
    <row r="193" spans="1:60" ht="22.5" outlineLevel="1" x14ac:dyDescent="0.2">
      <c r="A193" s="199"/>
      <c r="B193" s="200"/>
      <c r="C193" s="238" t="s">
        <v>347</v>
      </c>
      <c r="D193" s="206"/>
      <c r="E193" s="207">
        <v>0.42</v>
      </c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196"/>
      <c r="Z193" s="196"/>
      <c r="AA193" s="196"/>
      <c r="AB193" s="196"/>
      <c r="AC193" s="196"/>
      <c r="AD193" s="196"/>
      <c r="AE193" s="196"/>
      <c r="AF193" s="196"/>
      <c r="AG193" s="196" t="s">
        <v>126</v>
      </c>
      <c r="AH193" s="196">
        <v>0</v>
      </c>
      <c r="AI193" s="196"/>
      <c r="AJ193" s="196"/>
      <c r="AK193" s="196"/>
      <c r="AL193" s="196"/>
      <c r="AM193" s="196"/>
      <c r="AN193" s="196"/>
      <c r="AO193" s="196"/>
      <c r="AP193" s="196"/>
      <c r="AQ193" s="196"/>
      <c r="AR193" s="196"/>
      <c r="AS193" s="196"/>
      <c r="AT193" s="196"/>
      <c r="AU193" s="196"/>
      <c r="AV193" s="196"/>
      <c r="AW193" s="196"/>
      <c r="AX193" s="196"/>
      <c r="AY193" s="196"/>
      <c r="AZ193" s="196"/>
      <c r="BA193" s="196"/>
      <c r="BB193" s="196"/>
      <c r="BC193" s="196"/>
      <c r="BD193" s="196"/>
      <c r="BE193" s="196"/>
      <c r="BF193" s="196"/>
      <c r="BG193" s="196"/>
      <c r="BH193" s="196"/>
    </row>
    <row r="194" spans="1:60" ht="22.5" outlineLevel="1" x14ac:dyDescent="0.2">
      <c r="A194" s="199"/>
      <c r="B194" s="200"/>
      <c r="C194" s="238" t="s">
        <v>348</v>
      </c>
      <c r="D194" s="206"/>
      <c r="E194" s="207">
        <v>0.4</v>
      </c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196"/>
      <c r="Z194" s="196"/>
      <c r="AA194" s="196"/>
      <c r="AB194" s="196"/>
      <c r="AC194" s="196"/>
      <c r="AD194" s="196"/>
      <c r="AE194" s="196"/>
      <c r="AF194" s="196"/>
      <c r="AG194" s="196" t="s">
        <v>126</v>
      </c>
      <c r="AH194" s="196">
        <v>0</v>
      </c>
      <c r="AI194" s="196"/>
      <c r="AJ194" s="196"/>
      <c r="AK194" s="196"/>
      <c r="AL194" s="196"/>
      <c r="AM194" s="196"/>
      <c r="AN194" s="196"/>
      <c r="AO194" s="196"/>
      <c r="AP194" s="196"/>
      <c r="AQ194" s="196"/>
      <c r="AR194" s="196"/>
      <c r="AS194" s="196"/>
      <c r="AT194" s="196"/>
      <c r="AU194" s="196"/>
      <c r="AV194" s="196"/>
      <c r="AW194" s="196"/>
      <c r="AX194" s="196"/>
      <c r="AY194" s="196"/>
      <c r="AZ194" s="196"/>
      <c r="BA194" s="196"/>
      <c r="BB194" s="196"/>
      <c r="BC194" s="196"/>
      <c r="BD194" s="196"/>
      <c r="BE194" s="196"/>
      <c r="BF194" s="196"/>
      <c r="BG194" s="196"/>
      <c r="BH194" s="196"/>
    </row>
    <row r="195" spans="1:60" ht="22.5" outlineLevel="1" x14ac:dyDescent="0.2">
      <c r="A195" s="199"/>
      <c r="B195" s="200"/>
      <c r="C195" s="238" t="s">
        <v>349</v>
      </c>
      <c r="D195" s="206"/>
      <c r="E195" s="207">
        <v>1.44</v>
      </c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196"/>
      <c r="Z195" s="196"/>
      <c r="AA195" s="196"/>
      <c r="AB195" s="196"/>
      <c r="AC195" s="196"/>
      <c r="AD195" s="196"/>
      <c r="AE195" s="196"/>
      <c r="AF195" s="196"/>
      <c r="AG195" s="196" t="s">
        <v>126</v>
      </c>
      <c r="AH195" s="196">
        <v>0</v>
      </c>
      <c r="AI195" s="196"/>
      <c r="AJ195" s="196"/>
      <c r="AK195" s="196"/>
      <c r="AL195" s="196"/>
      <c r="AM195" s="196"/>
      <c r="AN195" s="196"/>
      <c r="AO195" s="196"/>
      <c r="AP195" s="196"/>
      <c r="AQ195" s="196"/>
      <c r="AR195" s="196"/>
      <c r="AS195" s="196"/>
      <c r="AT195" s="196"/>
      <c r="AU195" s="196"/>
      <c r="AV195" s="196"/>
      <c r="AW195" s="196"/>
      <c r="AX195" s="196"/>
      <c r="AY195" s="196"/>
      <c r="AZ195" s="196"/>
      <c r="BA195" s="196"/>
      <c r="BB195" s="196"/>
      <c r="BC195" s="196"/>
      <c r="BD195" s="196"/>
      <c r="BE195" s="196"/>
      <c r="BF195" s="196"/>
      <c r="BG195" s="196"/>
      <c r="BH195" s="196"/>
    </row>
    <row r="196" spans="1:60" ht="22.5" outlineLevel="1" x14ac:dyDescent="0.2">
      <c r="A196" s="199"/>
      <c r="B196" s="200"/>
      <c r="C196" s="238" t="s">
        <v>350</v>
      </c>
      <c r="D196" s="206"/>
      <c r="E196" s="207">
        <v>2.16</v>
      </c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196"/>
      <c r="Z196" s="196"/>
      <c r="AA196" s="196"/>
      <c r="AB196" s="196"/>
      <c r="AC196" s="196"/>
      <c r="AD196" s="196"/>
      <c r="AE196" s="196"/>
      <c r="AF196" s="196"/>
      <c r="AG196" s="196" t="s">
        <v>126</v>
      </c>
      <c r="AH196" s="196">
        <v>0</v>
      </c>
      <c r="AI196" s="196"/>
      <c r="AJ196" s="196"/>
      <c r="AK196" s="196"/>
      <c r="AL196" s="196"/>
      <c r="AM196" s="196"/>
      <c r="AN196" s="196"/>
      <c r="AO196" s="196"/>
      <c r="AP196" s="196"/>
      <c r="AQ196" s="196"/>
      <c r="AR196" s="196"/>
      <c r="AS196" s="196"/>
      <c r="AT196" s="196"/>
      <c r="AU196" s="196"/>
      <c r="AV196" s="196"/>
      <c r="AW196" s="196"/>
      <c r="AX196" s="196"/>
      <c r="AY196" s="196"/>
      <c r="AZ196" s="196"/>
      <c r="BA196" s="196"/>
      <c r="BB196" s="196"/>
      <c r="BC196" s="196"/>
      <c r="BD196" s="196"/>
      <c r="BE196" s="196"/>
      <c r="BF196" s="196"/>
      <c r="BG196" s="196"/>
      <c r="BH196" s="196"/>
    </row>
    <row r="197" spans="1:60" outlineLevel="1" x14ac:dyDescent="0.2">
      <c r="A197" s="199"/>
      <c r="B197" s="200"/>
      <c r="C197" s="238" t="s">
        <v>351</v>
      </c>
      <c r="D197" s="206"/>
      <c r="E197" s="207">
        <v>10.24</v>
      </c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196"/>
      <c r="Z197" s="196"/>
      <c r="AA197" s="196"/>
      <c r="AB197" s="196"/>
      <c r="AC197" s="196"/>
      <c r="AD197" s="196"/>
      <c r="AE197" s="196"/>
      <c r="AF197" s="196"/>
      <c r="AG197" s="196" t="s">
        <v>126</v>
      </c>
      <c r="AH197" s="196">
        <v>0</v>
      </c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6"/>
      <c r="AY197" s="196"/>
      <c r="AZ197" s="196"/>
      <c r="BA197" s="196"/>
      <c r="BB197" s="196"/>
      <c r="BC197" s="196"/>
      <c r="BD197" s="196"/>
      <c r="BE197" s="196"/>
      <c r="BF197" s="196"/>
      <c r="BG197" s="196"/>
      <c r="BH197" s="196"/>
    </row>
    <row r="198" spans="1:60" ht="22.5" outlineLevel="1" x14ac:dyDescent="0.2">
      <c r="A198" s="199"/>
      <c r="B198" s="200"/>
      <c r="C198" s="238" t="s">
        <v>352</v>
      </c>
      <c r="D198" s="206"/>
      <c r="E198" s="207">
        <v>1</v>
      </c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196"/>
      <c r="Z198" s="196"/>
      <c r="AA198" s="196"/>
      <c r="AB198" s="196"/>
      <c r="AC198" s="196"/>
      <c r="AD198" s="196"/>
      <c r="AE198" s="196"/>
      <c r="AF198" s="196"/>
      <c r="AG198" s="196" t="s">
        <v>126</v>
      </c>
      <c r="AH198" s="196">
        <v>0</v>
      </c>
      <c r="AI198" s="196"/>
      <c r="AJ198" s="196"/>
      <c r="AK198" s="196"/>
      <c r="AL198" s="196"/>
      <c r="AM198" s="196"/>
      <c r="AN198" s="196"/>
      <c r="AO198" s="196"/>
      <c r="AP198" s="196"/>
      <c r="AQ198" s="196"/>
      <c r="AR198" s="196"/>
      <c r="AS198" s="196"/>
      <c r="AT198" s="196"/>
      <c r="AU198" s="196"/>
      <c r="AV198" s="196"/>
      <c r="AW198" s="196"/>
      <c r="AX198" s="196"/>
      <c r="AY198" s="196"/>
      <c r="AZ198" s="196"/>
      <c r="BA198" s="196"/>
      <c r="BB198" s="196"/>
      <c r="BC198" s="196"/>
      <c r="BD198" s="196"/>
      <c r="BE198" s="196"/>
      <c r="BF198" s="196"/>
      <c r="BG198" s="196"/>
      <c r="BH198" s="196"/>
    </row>
    <row r="199" spans="1:60" outlineLevel="1" x14ac:dyDescent="0.2">
      <c r="A199" s="199"/>
      <c r="B199" s="200"/>
      <c r="C199" s="238" t="s">
        <v>353</v>
      </c>
      <c r="D199" s="206"/>
      <c r="E199" s="207">
        <v>3.68</v>
      </c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196"/>
      <c r="Z199" s="196"/>
      <c r="AA199" s="196"/>
      <c r="AB199" s="196"/>
      <c r="AC199" s="196"/>
      <c r="AD199" s="196"/>
      <c r="AE199" s="196"/>
      <c r="AF199" s="196"/>
      <c r="AG199" s="196" t="s">
        <v>126</v>
      </c>
      <c r="AH199" s="196">
        <v>0</v>
      </c>
      <c r="AI199" s="196"/>
      <c r="AJ199" s="196"/>
      <c r="AK199" s="196"/>
      <c r="AL199" s="196"/>
      <c r="AM199" s="196"/>
      <c r="AN199" s="196"/>
      <c r="AO199" s="196"/>
      <c r="AP199" s="196"/>
      <c r="AQ199" s="196"/>
      <c r="AR199" s="196"/>
      <c r="AS199" s="196"/>
      <c r="AT199" s="196"/>
      <c r="AU199" s="196"/>
      <c r="AV199" s="196"/>
      <c r="AW199" s="196"/>
      <c r="AX199" s="196"/>
      <c r="AY199" s="196"/>
      <c r="AZ199" s="196"/>
      <c r="BA199" s="196"/>
      <c r="BB199" s="196"/>
      <c r="BC199" s="196"/>
      <c r="BD199" s="196"/>
      <c r="BE199" s="196"/>
      <c r="BF199" s="196"/>
      <c r="BG199" s="196"/>
      <c r="BH199" s="196"/>
    </row>
    <row r="200" spans="1:60" ht="22.5" outlineLevel="1" x14ac:dyDescent="0.2">
      <c r="A200" s="215">
        <v>48</v>
      </c>
      <c r="B200" s="216" t="s">
        <v>354</v>
      </c>
      <c r="C200" s="236" t="s">
        <v>355</v>
      </c>
      <c r="D200" s="217" t="s">
        <v>142</v>
      </c>
      <c r="E200" s="218">
        <v>75.488</v>
      </c>
      <c r="F200" s="219"/>
      <c r="G200" s="220">
        <f>ROUND(E200*F200,2)</f>
        <v>0</v>
      </c>
      <c r="H200" s="219"/>
      <c r="I200" s="220">
        <f>ROUND(E200*H200,2)</f>
        <v>0</v>
      </c>
      <c r="J200" s="219"/>
      <c r="K200" s="220">
        <f>ROUND(E200*J200,2)</f>
        <v>0</v>
      </c>
      <c r="L200" s="220">
        <v>21</v>
      </c>
      <c r="M200" s="220">
        <f>G200*(1+L200/100)</f>
        <v>0</v>
      </c>
      <c r="N200" s="220">
        <v>4.8000000000000001E-4</v>
      </c>
      <c r="O200" s="220">
        <f>ROUND(E200*N200,2)</f>
        <v>0.04</v>
      </c>
      <c r="P200" s="220">
        <v>0</v>
      </c>
      <c r="Q200" s="220">
        <f>ROUND(E200*P200,2)</f>
        <v>0</v>
      </c>
      <c r="R200" s="220"/>
      <c r="S200" s="220" t="s">
        <v>172</v>
      </c>
      <c r="T200" s="221" t="s">
        <v>173</v>
      </c>
      <c r="U200" s="201">
        <v>0.252</v>
      </c>
      <c r="V200" s="201">
        <f>ROUND(E200*U200,2)</f>
        <v>19.02</v>
      </c>
      <c r="W200" s="201"/>
      <c r="X200" s="201" t="s">
        <v>121</v>
      </c>
      <c r="Y200" s="196"/>
      <c r="Z200" s="196"/>
      <c r="AA200" s="196"/>
      <c r="AB200" s="196"/>
      <c r="AC200" s="196"/>
      <c r="AD200" s="196"/>
      <c r="AE200" s="196"/>
      <c r="AF200" s="196"/>
      <c r="AG200" s="196" t="s">
        <v>122</v>
      </c>
      <c r="AH200" s="196"/>
      <c r="AI200" s="196"/>
      <c r="AJ200" s="196"/>
      <c r="AK200" s="196"/>
      <c r="AL200" s="196"/>
      <c r="AM200" s="196"/>
      <c r="AN200" s="196"/>
      <c r="AO200" s="196"/>
      <c r="AP200" s="196"/>
      <c r="AQ200" s="196"/>
      <c r="AR200" s="196"/>
      <c r="AS200" s="196"/>
      <c r="AT200" s="196"/>
      <c r="AU200" s="196"/>
      <c r="AV200" s="196"/>
      <c r="AW200" s="196"/>
      <c r="AX200" s="196"/>
      <c r="AY200" s="196"/>
      <c r="AZ200" s="196"/>
      <c r="BA200" s="196"/>
      <c r="BB200" s="196"/>
      <c r="BC200" s="196"/>
      <c r="BD200" s="196"/>
      <c r="BE200" s="196"/>
      <c r="BF200" s="196"/>
      <c r="BG200" s="196"/>
      <c r="BH200" s="196"/>
    </row>
    <row r="201" spans="1:60" outlineLevel="1" x14ac:dyDescent="0.2">
      <c r="A201" s="199"/>
      <c r="B201" s="200"/>
      <c r="C201" s="238" t="s">
        <v>356</v>
      </c>
      <c r="D201" s="206"/>
      <c r="E201" s="207">
        <v>75.488</v>
      </c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196"/>
      <c r="Z201" s="196"/>
      <c r="AA201" s="196"/>
      <c r="AB201" s="196"/>
      <c r="AC201" s="196"/>
      <c r="AD201" s="196"/>
      <c r="AE201" s="196"/>
      <c r="AF201" s="196"/>
      <c r="AG201" s="196" t="s">
        <v>126</v>
      </c>
      <c r="AH201" s="196">
        <v>5</v>
      </c>
      <c r="AI201" s="196"/>
      <c r="AJ201" s="196"/>
      <c r="AK201" s="196"/>
      <c r="AL201" s="196"/>
      <c r="AM201" s="196"/>
      <c r="AN201" s="196"/>
      <c r="AO201" s="196"/>
      <c r="AP201" s="196"/>
      <c r="AQ201" s="196"/>
      <c r="AR201" s="196"/>
      <c r="AS201" s="196"/>
      <c r="AT201" s="196"/>
      <c r="AU201" s="196"/>
      <c r="AV201" s="196"/>
      <c r="AW201" s="196"/>
      <c r="AX201" s="196"/>
      <c r="AY201" s="196"/>
      <c r="AZ201" s="196"/>
      <c r="BA201" s="196"/>
      <c r="BB201" s="196"/>
      <c r="BC201" s="196"/>
      <c r="BD201" s="196"/>
      <c r="BE201" s="196"/>
      <c r="BF201" s="196"/>
      <c r="BG201" s="196"/>
      <c r="BH201" s="196"/>
    </row>
    <row r="202" spans="1:60" x14ac:dyDescent="0.2">
      <c r="A202" s="209" t="s">
        <v>114</v>
      </c>
      <c r="B202" s="210" t="s">
        <v>86</v>
      </c>
      <c r="C202" s="235" t="s">
        <v>27</v>
      </c>
      <c r="D202" s="211"/>
      <c r="E202" s="212"/>
      <c r="F202" s="213"/>
      <c r="G202" s="213">
        <f>SUMIF(AG203:AG209,"&lt;&gt;NOR",G203:G209)</f>
        <v>0</v>
      </c>
      <c r="H202" s="213"/>
      <c r="I202" s="213">
        <f>SUM(I203:I209)</f>
        <v>0</v>
      </c>
      <c r="J202" s="213"/>
      <c r="K202" s="213">
        <f>SUM(K203:K209)</f>
        <v>0</v>
      </c>
      <c r="L202" s="213"/>
      <c r="M202" s="213">
        <f>SUM(M203:M209)</f>
        <v>0</v>
      </c>
      <c r="N202" s="213"/>
      <c r="O202" s="213">
        <f>SUM(O203:O209)</f>
        <v>0</v>
      </c>
      <c r="P202" s="213"/>
      <c r="Q202" s="213">
        <f>SUM(Q203:Q209)</f>
        <v>0</v>
      </c>
      <c r="R202" s="213"/>
      <c r="S202" s="213"/>
      <c r="T202" s="214"/>
      <c r="U202" s="208"/>
      <c r="V202" s="208">
        <f>SUM(V203:V209)</f>
        <v>0</v>
      </c>
      <c r="W202" s="208"/>
      <c r="X202" s="208"/>
      <c r="AG202" t="s">
        <v>115</v>
      </c>
    </row>
    <row r="203" spans="1:60" outlineLevel="1" x14ac:dyDescent="0.2">
      <c r="A203" s="215">
        <v>49</v>
      </c>
      <c r="B203" s="216" t="s">
        <v>357</v>
      </c>
      <c r="C203" s="236" t="s">
        <v>358</v>
      </c>
      <c r="D203" s="217" t="s">
        <v>359</v>
      </c>
      <c r="E203" s="218">
        <v>1</v>
      </c>
      <c r="F203" s="219"/>
      <c r="G203" s="220">
        <f>ROUND(E203*F203,2)</f>
        <v>0</v>
      </c>
      <c r="H203" s="219"/>
      <c r="I203" s="220">
        <f>ROUND(E203*H203,2)</f>
        <v>0</v>
      </c>
      <c r="J203" s="219"/>
      <c r="K203" s="220">
        <f>ROUND(E203*J203,2)</f>
        <v>0</v>
      </c>
      <c r="L203" s="220">
        <v>21</v>
      </c>
      <c r="M203" s="220">
        <f>G203*(1+L203/100)</f>
        <v>0</v>
      </c>
      <c r="N203" s="220">
        <v>0</v>
      </c>
      <c r="O203" s="220">
        <f>ROUND(E203*N203,2)</f>
        <v>0</v>
      </c>
      <c r="P203" s="220">
        <v>0</v>
      </c>
      <c r="Q203" s="220">
        <f>ROUND(E203*P203,2)</f>
        <v>0</v>
      </c>
      <c r="R203" s="220"/>
      <c r="S203" s="220" t="s">
        <v>120</v>
      </c>
      <c r="T203" s="221" t="s">
        <v>173</v>
      </c>
      <c r="U203" s="201">
        <v>0</v>
      </c>
      <c r="V203" s="201">
        <f>ROUND(E203*U203,2)</f>
        <v>0</v>
      </c>
      <c r="W203" s="201"/>
      <c r="X203" s="201" t="s">
        <v>360</v>
      </c>
      <c r="Y203" s="196"/>
      <c r="Z203" s="196"/>
      <c r="AA203" s="196"/>
      <c r="AB203" s="196"/>
      <c r="AC203" s="196"/>
      <c r="AD203" s="196"/>
      <c r="AE203" s="196"/>
      <c r="AF203" s="196"/>
      <c r="AG203" s="196" t="s">
        <v>361</v>
      </c>
      <c r="AH203" s="196"/>
      <c r="AI203" s="196"/>
      <c r="AJ203" s="196"/>
      <c r="AK203" s="196"/>
      <c r="AL203" s="196"/>
      <c r="AM203" s="196"/>
      <c r="AN203" s="196"/>
      <c r="AO203" s="196"/>
      <c r="AP203" s="196"/>
      <c r="AQ203" s="196"/>
      <c r="AR203" s="196"/>
      <c r="AS203" s="196"/>
      <c r="AT203" s="196"/>
      <c r="AU203" s="196"/>
      <c r="AV203" s="196"/>
      <c r="AW203" s="196"/>
      <c r="AX203" s="196"/>
      <c r="AY203" s="196"/>
      <c r="AZ203" s="196"/>
      <c r="BA203" s="196"/>
      <c r="BB203" s="196"/>
      <c r="BC203" s="196"/>
      <c r="BD203" s="196"/>
      <c r="BE203" s="196"/>
      <c r="BF203" s="196"/>
      <c r="BG203" s="196"/>
      <c r="BH203" s="196"/>
    </row>
    <row r="204" spans="1:60" outlineLevel="1" x14ac:dyDescent="0.2">
      <c r="A204" s="199"/>
      <c r="B204" s="200"/>
      <c r="C204" s="241" t="s">
        <v>362</v>
      </c>
      <c r="D204" s="226"/>
      <c r="E204" s="226"/>
      <c r="F204" s="226"/>
      <c r="G204" s="226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196"/>
      <c r="Z204" s="196"/>
      <c r="AA204" s="196"/>
      <c r="AB204" s="196"/>
      <c r="AC204" s="196"/>
      <c r="AD204" s="196"/>
      <c r="AE204" s="196"/>
      <c r="AF204" s="196"/>
      <c r="AG204" s="196" t="s">
        <v>185</v>
      </c>
      <c r="AH204" s="196"/>
      <c r="AI204" s="196"/>
      <c r="AJ204" s="196"/>
      <c r="AK204" s="196"/>
      <c r="AL204" s="196"/>
      <c r="AM204" s="196"/>
      <c r="AN204" s="196"/>
      <c r="AO204" s="196"/>
      <c r="AP204" s="196"/>
      <c r="AQ204" s="196"/>
      <c r="AR204" s="196"/>
      <c r="AS204" s="196"/>
      <c r="AT204" s="196"/>
      <c r="AU204" s="196"/>
      <c r="AV204" s="196"/>
      <c r="AW204" s="196"/>
      <c r="AX204" s="196"/>
      <c r="AY204" s="196"/>
      <c r="AZ204" s="196"/>
      <c r="BA204" s="223" t="str">
        <f>C204</f>
        <v>Náklady na veškerou dílenskou dokumentaci, detaily, návaznosti, kotevní plány, převzetí zíákladové spáry (geolog), sondy do konstrukcí</v>
      </c>
      <c r="BB204" s="196"/>
      <c r="BC204" s="196"/>
      <c r="BD204" s="196"/>
      <c r="BE204" s="196"/>
      <c r="BF204" s="196"/>
      <c r="BG204" s="196"/>
      <c r="BH204" s="196"/>
    </row>
    <row r="205" spans="1:60" outlineLevel="1" x14ac:dyDescent="0.2">
      <c r="A205" s="227">
        <v>50</v>
      </c>
      <c r="B205" s="228" t="s">
        <v>363</v>
      </c>
      <c r="C205" s="242" t="s">
        <v>364</v>
      </c>
      <c r="D205" s="229" t="s">
        <v>359</v>
      </c>
      <c r="E205" s="230">
        <v>1</v>
      </c>
      <c r="F205" s="231"/>
      <c r="G205" s="232">
        <f>ROUND(E205*F205,2)</f>
        <v>0</v>
      </c>
      <c r="H205" s="231"/>
      <c r="I205" s="232">
        <f>ROUND(E205*H205,2)</f>
        <v>0</v>
      </c>
      <c r="J205" s="231"/>
      <c r="K205" s="232">
        <f>ROUND(E205*J205,2)</f>
        <v>0</v>
      </c>
      <c r="L205" s="232">
        <v>21</v>
      </c>
      <c r="M205" s="232">
        <f>G205*(1+L205/100)</f>
        <v>0</v>
      </c>
      <c r="N205" s="232">
        <v>0</v>
      </c>
      <c r="O205" s="232">
        <f>ROUND(E205*N205,2)</f>
        <v>0</v>
      </c>
      <c r="P205" s="232">
        <v>0</v>
      </c>
      <c r="Q205" s="232">
        <f>ROUND(E205*P205,2)</f>
        <v>0</v>
      </c>
      <c r="R205" s="232"/>
      <c r="S205" s="232" t="s">
        <v>120</v>
      </c>
      <c r="T205" s="233" t="s">
        <v>173</v>
      </c>
      <c r="U205" s="201">
        <v>0</v>
      </c>
      <c r="V205" s="201">
        <f>ROUND(E205*U205,2)</f>
        <v>0</v>
      </c>
      <c r="W205" s="201"/>
      <c r="X205" s="201" t="s">
        <v>360</v>
      </c>
      <c r="Y205" s="196"/>
      <c r="Z205" s="196"/>
      <c r="AA205" s="196"/>
      <c r="AB205" s="196"/>
      <c r="AC205" s="196"/>
      <c r="AD205" s="196"/>
      <c r="AE205" s="196"/>
      <c r="AF205" s="196"/>
      <c r="AG205" s="196" t="s">
        <v>361</v>
      </c>
      <c r="AH205" s="196"/>
      <c r="AI205" s="196"/>
      <c r="AJ205" s="196"/>
      <c r="AK205" s="196"/>
      <c r="AL205" s="196"/>
      <c r="AM205" s="196"/>
      <c r="AN205" s="196"/>
      <c r="AO205" s="196"/>
      <c r="AP205" s="196"/>
      <c r="AQ205" s="196"/>
      <c r="AR205" s="196"/>
      <c r="AS205" s="196"/>
      <c r="AT205" s="196"/>
      <c r="AU205" s="196"/>
      <c r="AV205" s="196"/>
      <c r="AW205" s="196"/>
      <c r="AX205" s="196"/>
      <c r="AY205" s="196"/>
      <c r="AZ205" s="196"/>
      <c r="BA205" s="196"/>
      <c r="BB205" s="196"/>
      <c r="BC205" s="196"/>
      <c r="BD205" s="196"/>
      <c r="BE205" s="196"/>
      <c r="BF205" s="196"/>
      <c r="BG205" s="196"/>
      <c r="BH205" s="196"/>
    </row>
    <row r="206" spans="1:60" outlineLevel="1" x14ac:dyDescent="0.2">
      <c r="A206" s="215">
        <v>51</v>
      </c>
      <c r="B206" s="216" t="s">
        <v>365</v>
      </c>
      <c r="C206" s="236" t="s">
        <v>366</v>
      </c>
      <c r="D206" s="217" t="s">
        <v>359</v>
      </c>
      <c r="E206" s="218">
        <v>1</v>
      </c>
      <c r="F206" s="219"/>
      <c r="G206" s="220">
        <f>ROUND(E206*F206,2)</f>
        <v>0</v>
      </c>
      <c r="H206" s="219"/>
      <c r="I206" s="220">
        <f>ROUND(E206*H206,2)</f>
        <v>0</v>
      </c>
      <c r="J206" s="219"/>
      <c r="K206" s="220">
        <f>ROUND(E206*J206,2)</f>
        <v>0</v>
      </c>
      <c r="L206" s="220">
        <v>21</v>
      </c>
      <c r="M206" s="220">
        <f>G206*(1+L206/100)</f>
        <v>0</v>
      </c>
      <c r="N206" s="220">
        <v>0</v>
      </c>
      <c r="O206" s="220">
        <f>ROUND(E206*N206,2)</f>
        <v>0</v>
      </c>
      <c r="P206" s="220">
        <v>0</v>
      </c>
      <c r="Q206" s="220">
        <f>ROUND(E206*P206,2)</f>
        <v>0</v>
      </c>
      <c r="R206" s="220"/>
      <c r="S206" s="220" t="s">
        <v>120</v>
      </c>
      <c r="T206" s="221" t="s">
        <v>173</v>
      </c>
      <c r="U206" s="201">
        <v>0</v>
      </c>
      <c r="V206" s="201">
        <f>ROUND(E206*U206,2)</f>
        <v>0</v>
      </c>
      <c r="W206" s="201"/>
      <c r="X206" s="201" t="s">
        <v>360</v>
      </c>
      <c r="Y206" s="196"/>
      <c r="Z206" s="196"/>
      <c r="AA206" s="196"/>
      <c r="AB206" s="196"/>
      <c r="AC206" s="196"/>
      <c r="AD206" s="196"/>
      <c r="AE206" s="196"/>
      <c r="AF206" s="196"/>
      <c r="AG206" s="196" t="s">
        <v>367</v>
      </c>
      <c r="AH206" s="196"/>
      <c r="AI206" s="196"/>
      <c r="AJ206" s="196"/>
      <c r="AK206" s="196"/>
      <c r="AL206" s="196"/>
      <c r="AM206" s="196"/>
      <c r="AN206" s="196"/>
      <c r="AO206" s="196"/>
      <c r="AP206" s="196"/>
      <c r="AQ206" s="196"/>
      <c r="AR206" s="196"/>
      <c r="AS206" s="196"/>
      <c r="AT206" s="196"/>
      <c r="AU206" s="196"/>
      <c r="AV206" s="196"/>
      <c r="AW206" s="196"/>
      <c r="AX206" s="196"/>
      <c r="AY206" s="196"/>
      <c r="AZ206" s="196"/>
      <c r="BA206" s="196"/>
      <c r="BB206" s="196"/>
      <c r="BC206" s="196"/>
      <c r="BD206" s="196"/>
      <c r="BE206" s="196"/>
      <c r="BF206" s="196"/>
      <c r="BG206" s="196"/>
      <c r="BH206" s="196"/>
    </row>
    <row r="207" spans="1:60" outlineLevel="1" x14ac:dyDescent="0.2">
      <c r="A207" s="199"/>
      <c r="B207" s="200"/>
      <c r="C207" s="241" t="s">
        <v>368</v>
      </c>
      <c r="D207" s="226"/>
      <c r="E207" s="226"/>
      <c r="F207" s="226"/>
      <c r="G207" s="226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196"/>
      <c r="Z207" s="196"/>
      <c r="AA207" s="196"/>
      <c r="AB207" s="196"/>
      <c r="AC207" s="196"/>
      <c r="AD207" s="196"/>
      <c r="AE207" s="196"/>
      <c r="AF207" s="196"/>
      <c r="AG207" s="196" t="s">
        <v>185</v>
      </c>
      <c r="AH207" s="196"/>
      <c r="AI207" s="196"/>
      <c r="AJ207" s="196"/>
      <c r="AK207" s="196"/>
      <c r="AL207" s="196"/>
      <c r="AM207" s="196"/>
      <c r="AN207" s="196"/>
      <c r="AO207" s="196"/>
      <c r="AP207" s="196"/>
      <c r="AQ207" s="196"/>
      <c r="AR207" s="196"/>
      <c r="AS207" s="196"/>
      <c r="AT207" s="196"/>
      <c r="AU207" s="196"/>
      <c r="AV207" s="196"/>
      <c r="AW207" s="196"/>
      <c r="AX207" s="196"/>
      <c r="AY207" s="196"/>
      <c r="AZ207" s="196"/>
      <c r="BA207" s="196"/>
      <c r="BB207" s="196"/>
      <c r="BC207" s="196"/>
      <c r="BD207" s="196"/>
      <c r="BE207" s="196"/>
      <c r="BF207" s="196"/>
      <c r="BG207" s="196"/>
      <c r="BH207" s="196"/>
    </row>
    <row r="208" spans="1:60" outlineLevel="1" x14ac:dyDescent="0.2">
      <c r="A208" s="215">
        <v>52</v>
      </c>
      <c r="B208" s="216" t="s">
        <v>369</v>
      </c>
      <c r="C208" s="236" t="s">
        <v>370</v>
      </c>
      <c r="D208" s="217" t="s">
        <v>359</v>
      </c>
      <c r="E208" s="218">
        <v>1</v>
      </c>
      <c r="F208" s="219"/>
      <c r="G208" s="220">
        <f>ROUND(E208*F208,2)</f>
        <v>0</v>
      </c>
      <c r="H208" s="219"/>
      <c r="I208" s="220">
        <f>ROUND(E208*H208,2)</f>
        <v>0</v>
      </c>
      <c r="J208" s="219"/>
      <c r="K208" s="220">
        <f>ROUND(E208*J208,2)</f>
        <v>0</v>
      </c>
      <c r="L208" s="220">
        <v>21</v>
      </c>
      <c r="M208" s="220">
        <f>G208*(1+L208/100)</f>
        <v>0</v>
      </c>
      <c r="N208" s="220">
        <v>0</v>
      </c>
      <c r="O208" s="220">
        <f>ROUND(E208*N208,2)</f>
        <v>0</v>
      </c>
      <c r="P208" s="220">
        <v>0</v>
      </c>
      <c r="Q208" s="220">
        <f>ROUND(E208*P208,2)</f>
        <v>0</v>
      </c>
      <c r="R208" s="220"/>
      <c r="S208" s="220" t="s">
        <v>120</v>
      </c>
      <c r="T208" s="221" t="s">
        <v>173</v>
      </c>
      <c r="U208" s="201">
        <v>0</v>
      </c>
      <c r="V208" s="201">
        <f>ROUND(E208*U208,2)</f>
        <v>0</v>
      </c>
      <c r="W208" s="201"/>
      <c r="X208" s="201" t="s">
        <v>360</v>
      </c>
      <c r="Y208" s="196"/>
      <c r="Z208" s="196"/>
      <c r="AA208" s="196"/>
      <c r="AB208" s="196"/>
      <c r="AC208" s="196"/>
      <c r="AD208" s="196"/>
      <c r="AE208" s="196"/>
      <c r="AF208" s="196"/>
      <c r="AG208" s="196" t="s">
        <v>361</v>
      </c>
      <c r="AH208" s="196"/>
      <c r="AI208" s="196"/>
      <c r="AJ208" s="196"/>
      <c r="AK208" s="196"/>
      <c r="AL208" s="196"/>
      <c r="AM208" s="196"/>
      <c r="AN208" s="196"/>
      <c r="AO208" s="196"/>
      <c r="AP208" s="196"/>
      <c r="AQ208" s="196"/>
      <c r="AR208" s="196"/>
      <c r="AS208" s="196"/>
      <c r="AT208" s="196"/>
      <c r="AU208" s="196"/>
      <c r="AV208" s="196"/>
      <c r="AW208" s="196"/>
      <c r="AX208" s="196"/>
      <c r="AY208" s="196"/>
      <c r="AZ208" s="196"/>
      <c r="BA208" s="196"/>
      <c r="BB208" s="196"/>
      <c r="BC208" s="196"/>
      <c r="BD208" s="196"/>
      <c r="BE208" s="196"/>
      <c r="BF208" s="196"/>
      <c r="BG208" s="196"/>
      <c r="BH208" s="196"/>
    </row>
    <row r="209" spans="1:60" outlineLevel="1" x14ac:dyDescent="0.2">
      <c r="A209" s="199"/>
      <c r="B209" s="200"/>
      <c r="C209" s="241" t="s">
        <v>371</v>
      </c>
      <c r="D209" s="226"/>
      <c r="E209" s="226"/>
      <c r="F209" s="226"/>
      <c r="G209" s="226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196"/>
      <c r="Z209" s="196"/>
      <c r="AA209" s="196"/>
      <c r="AB209" s="196"/>
      <c r="AC209" s="196"/>
      <c r="AD209" s="196"/>
      <c r="AE209" s="196"/>
      <c r="AF209" s="196"/>
      <c r="AG209" s="196" t="s">
        <v>185</v>
      </c>
      <c r="AH209" s="196"/>
      <c r="AI209" s="196"/>
      <c r="AJ209" s="196"/>
      <c r="AK209" s="196"/>
      <c r="AL209" s="196"/>
      <c r="AM209" s="196"/>
      <c r="AN209" s="196"/>
      <c r="AO209" s="196"/>
      <c r="AP209" s="196"/>
      <c r="AQ209" s="196"/>
      <c r="AR209" s="196"/>
      <c r="AS209" s="196"/>
      <c r="AT209" s="196"/>
      <c r="AU209" s="196"/>
      <c r="AV209" s="196"/>
      <c r="AW209" s="196"/>
      <c r="AX209" s="196"/>
      <c r="AY209" s="196"/>
      <c r="AZ209" s="196"/>
      <c r="BA209" s="196"/>
      <c r="BB209" s="196"/>
      <c r="BC209" s="196"/>
      <c r="BD209" s="196"/>
      <c r="BE209" s="196"/>
      <c r="BF209" s="196"/>
      <c r="BG209" s="196"/>
      <c r="BH209" s="196"/>
    </row>
    <row r="210" spans="1:60" x14ac:dyDescent="0.2">
      <c r="A210" s="209" t="s">
        <v>114</v>
      </c>
      <c r="B210" s="210" t="s">
        <v>87</v>
      </c>
      <c r="C210" s="235" t="s">
        <v>28</v>
      </c>
      <c r="D210" s="211"/>
      <c r="E210" s="212"/>
      <c r="F210" s="213"/>
      <c r="G210" s="213">
        <f>SUMIF(AG211:AG216,"&lt;&gt;NOR",G211:G216)</f>
        <v>0</v>
      </c>
      <c r="H210" s="213"/>
      <c r="I210" s="213">
        <f>SUM(I211:I216)</f>
        <v>0</v>
      </c>
      <c r="J210" s="213"/>
      <c r="K210" s="213">
        <f>SUM(K211:K216)</f>
        <v>0</v>
      </c>
      <c r="L210" s="213"/>
      <c r="M210" s="213">
        <f>SUM(M211:M216)</f>
        <v>0</v>
      </c>
      <c r="N210" s="213"/>
      <c r="O210" s="213">
        <f>SUM(O211:O216)</f>
        <v>0</v>
      </c>
      <c r="P210" s="213"/>
      <c r="Q210" s="213">
        <f>SUM(Q211:Q216)</f>
        <v>0</v>
      </c>
      <c r="R210" s="213"/>
      <c r="S210" s="213"/>
      <c r="T210" s="214"/>
      <c r="U210" s="208"/>
      <c r="V210" s="208">
        <f>SUM(V211:V216)</f>
        <v>0</v>
      </c>
      <c r="W210" s="208"/>
      <c r="X210" s="208"/>
      <c r="AG210" t="s">
        <v>115</v>
      </c>
    </row>
    <row r="211" spans="1:60" outlineLevel="1" x14ac:dyDescent="0.2">
      <c r="A211" s="215">
        <v>53</v>
      </c>
      <c r="B211" s="216" t="s">
        <v>372</v>
      </c>
      <c r="C211" s="236" t="s">
        <v>373</v>
      </c>
      <c r="D211" s="217" t="s">
        <v>359</v>
      </c>
      <c r="E211" s="218">
        <v>1</v>
      </c>
      <c r="F211" s="219"/>
      <c r="G211" s="220">
        <f>ROUND(E211*F211,2)</f>
        <v>0</v>
      </c>
      <c r="H211" s="219"/>
      <c r="I211" s="220">
        <f>ROUND(E211*H211,2)</f>
        <v>0</v>
      </c>
      <c r="J211" s="219"/>
      <c r="K211" s="220">
        <f>ROUND(E211*J211,2)</f>
        <v>0</v>
      </c>
      <c r="L211" s="220">
        <v>21</v>
      </c>
      <c r="M211" s="220">
        <f>G211*(1+L211/100)</f>
        <v>0</v>
      </c>
      <c r="N211" s="220">
        <v>0</v>
      </c>
      <c r="O211" s="220">
        <f>ROUND(E211*N211,2)</f>
        <v>0</v>
      </c>
      <c r="P211" s="220">
        <v>0</v>
      </c>
      <c r="Q211" s="220">
        <f>ROUND(E211*P211,2)</f>
        <v>0</v>
      </c>
      <c r="R211" s="220"/>
      <c r="S211" s="220" t="s">
        <v>120</v>
      </c>
      <c r="T211" s="221" t="s">
        <v>173</v>
      </c>
      <c r="U211" s="201">
        <v>0</v>
      </c>
      <c r="V211" s="201">
        <f>ROUND(E211*U211,2)</f>
        <v>0</v>
      </c>
      <c r="W211" s="201"/>
      <c r="X211" s="201" t="s">
        <v>360</v>
      </c>
      <c r="Y211" s="196"/>
      <c r="Z211" s="196"/>
      <c r="AA211" s="196"/>
      <c r="AB211" s="196"/>
      <c r="AC211" s="196"/>
      <c r="AD211" s="196"/>
      <c r="AE211" s="196"/>
      <c r="AF211" s="196"/>
      <c r="AG211" s="196" t="s">
        <v>361</v>
      </c>
      <c r="AH211" s="196"/>
      <c r="AI211" s="196"/>
      <c r="AJ211" s="196"/>
      <c r="AK211" s="196"/>
      <c r="AL211" s="196"/>
      <c r="AM211" s="196"/>
      <c r="AN211" s="196"/>
      <c r="AO211" s="196"/>
      <c r="AP211" s="196"/>
      <c r="AQ211" s="196"/>
      <c r="AR211" s="196"/>
      <c r="AS211" s="196"/>
      <c r="AT211" s="196"/>
      <c r="AU211" s="196"/>
      <c r="AV211" s="196"/>
      <c r="AW211" s="196"/>
      <c r="AX211" s="196"/>
      <c r="AY211" s="196"/>
      <c r="AZ211" s="196"/>
      <c r="BA211" s="196"/>
      <c r="BB211" s="196"/>
      <c r="BC211" s="196"/>
      <c r="BD211" s="196"/>
      <c r="BE211" s="196"/>
      <c r="BF211" s="196"/>
      <c r="BG211" s="196"/>
      <c r="BH211" s="196"/>
    </row>
    <row r="212" spans="1:60" outlineLevel="1" x14ac:dyDescent="0.2">
      <c r="A212" s="199"/>
      <c r="B212" s="200"/>
      <c r="C212" s="241" t="s">
        <v>374</v>
      </c>
      <c r="D212" s="226"/>
      <c r="E212" s="226"/>
      <c r="F212" s="226"/>
      <c r="G212" s="226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196"/>
      <c r="Z212" s="196"/>
      <c r="AA212" s="196"/>
      <c r="AB212" s="196"/>
      <c r="AC212" s="196"/>
      <c r="AD212" s="196"/>
      <c r="AE212" s="196"/>
      <c r="AF212" s="196"/>
      <c r="AG212" s="196" t="s">
        <v>185</v>
      </c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6"/>
      <c r="AR212" s="196"/>
      <c r="AS212" s="196"/>
      <c r="AT212" s="196"/>
      <c r="AU212" s="196"/>
      <c r="AV212" s="196"/>
      <c r="AW212" s="196"/>
      <c r="AX212" s="196"/>
      <c r="AY212" s="196"/>
      <c r="AZ212" s="196"/>
      <c r="BA212" s="196"/>
      <c r="BB212" s="196"/>
      <c r="BC212" s="196"/>
      <c r="BD212" s="196"/>
      <c r="BE212" s="196"/>
      <c r="BF212" s="196"/>
      <c r="BG212" s="196"/>
      <c r="BH212" s="196"/>
    </row>
    <row r="213" spans="1:60" outlineLevel="1" x14ac:dyDescent="0.2">
      <c r="A213" s="215">
        <v>54</v>
      </c>
      <c r="B213" s="216" t="s">
        <v>375</v>
      </c>
      <c r="C213" s="236" t="s">
        <v>376</v>
      </c>
      <c r="D213" s="217" t="s">
        <v>359</v>
      </c>
      <c r="E213" s="218">
        <v>1</v>
      </c>
      <c r="F213" s="219"/>
      <c r="G213" s="220">
        <f>ROUND(E213*F213,2)</f>
        <v>0</v>
      </c>
      <c r="H213" s="219"/>
      <c r="I213" s="220">
        <f>ROUND(E213*H213,2)</f>
        <v>0</v>
      </c>
      <c r="J213" s="219"/>
      <c r="K213" s="220">
        <f>ROUND(E213*J213,2)</f>
        <v>0</v>
      </c>
      <c r="L213" s="220">
        <v>21</v>
      </c>
      <c r="M213" s="220">
        <f>G213*(1+L213/100)</f>
        <v>0</v>
      </c>
      <c r="N213" s="220">
        <v>0</v>
      </c>
      <c r="O213" s="220">
        <f>ROUND(E213*N213,2)</f>
        <v>0</v>
      </c>
      <c r="P213" s="220">
        <v>0</v>
      </c>
      <c r="Q213" s="220">
        <f>ROUND(E213*P213,2)</f>
        <v>0</v>
      </c>
      <c r="R213" s="220"/>
      <c r="S213" s="220" t="s">
        <v>120</v>
      </c>
      <c r="T213" s="221" t="s">
        <v>173</v>
      </c>
      <c r="U213" s="201">
        <v>0</v>
      </c>
      <c r="V213" s="201">
        <f>ROUND(E213*U213,2)</f>
        <v>0</v>
      </c>
      <c r="W213" s="201"/>
      <c r="X213" s="201" t="s">
        <v>360</v>
      </c>
      <c r="Y213" s="196"/>
      <c r="Z213" s="196"/>
      <c r="AA213" s="196"/>
      <c r="AB213" s="196"/>
      <c r="AC213" s="196"/>
      <c r="AD213" s="196"/>
      <c r="AE213" s="196"/>
      <c r="AF213" s="196"/>
      <c r="AG213" s="196" t="s">
        <v>361</v>
      </c>
      <c r="AH213" s="196"/>
      <c r="AI213" s="196"/>
      <c r="AJ213" s="196"/>
      <c r="AK213" s="196"/>
      <c r="AL213" s="196"/>
      <c r="AM213" s="196"/>
      <c r="AN213" s="196"/>
      <c r="AO213" s="196"/>
      <c r="AP213" s="196"/>
      <c r="AQ213" s="196"/>
      <c r="AR213" s="196"/>
      <c r="AS213" s="196"/>
      <c r="AT213" s="196"/>
      <c r="AU213" s="196"/>
      <c r="AV213" s="196"/>
      <c r="AW213" s="196"/>
      <c r="AX213" s="196"/>
      <c r="AY213" s="196"/>
      <c r="AZ213" s="196"/>
      <c r="BA213" s="196"/>
      <c r="BB213" s="196"/>
      <c r="BC213" s="196"/>
      <c r="BD213" s="196"/>
      <c r="BE213" s="196"/>
      <c r="BF213" s="196"/>
      <c r="BG213" s="196"/>
      <c r="BH213" s="196"/>
    </row>
    <row r="214" spans="1:60" outlineLevel="1" x14ac:dyDescent="0.2">
      <c r="A214" s="199"/>
      <c r="B214" s="200"/>
      <c r="C214" s="241" t="s">
        <v>377</v>
      </c>
      <c r="D214" s="226"/>
      <c r="E214" s="226"/>
      <c r="F214" s="226"/>
      <c r="G214" s="226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196"/>
      <c r="Z214" s="196"/>
      <c r="AA214" s="196"/>
      <c r="AB214" s="196"/>
      <c r="AC214" s="196"/>
      <c r="AD214" s="196"/>
      <c r="AE214" s="196"/>
      <c r="AF214" s="196"/>
      <c r="AG214" s="196" t="s">
        <v>185</v>
      </c>
      <c r="AH214" s="196"/>
      <c r="AI214" s="196"/>
      <c r="AJ214" s="196"/>
      <c r="AK214" s="196"/>
      <c r="AL214" s="196"/>
      <c r="AM214" s="196"/>
      <c r="AN214" s="196"/>
      <c r="AO214" s="196"/>
      <c r="AP214" s="196"/>
      <c r="AQ214" s="196"/>
      <c r="AR214" s="196"/>
      <c r="AS214" s="196"/>
      <c r="AT214" s="196"/>
      <c r="AU214" s="196"/>
      <c r="AV214" s="196"/>
      <c r="AW214" s="196"/>
      <c r="AX214" s="196"/>
      <c r="AY214" s="196"/>
      <c r="AZ214" s="196"/>
      <c r="BA214" s="223" t="str">
        <f>C214</f>
        <v>Náklady zhotovitele, které vzniknou v souvislosti s povinnostmi zhotovitele při předání a převzetí díla.</v>
      </c>
      <c r="BB214" s="196"/>
      <c r="BC214" s="196"/>
      <c r="BD214" s="196"/>
      <c r="BE214" s="196"/>
      <c r="BF214" s="196"/>
      <c r="BG214" s="196"/>
      <c r="BH214" s="196"/>
    </row>
    <row r="215" spans="1:60" outlineLevel="1" x14ac:dyDescent="0.2">
      <c r="A215" s="215">
        <v>55</v>
      </c>
      <c r="B215" s="216" t="s">
        <v>378</v>
      </c>
      <c r="C215" s="236" t="s">
        <v>379</v>
      </c>
      <c r="D215" s="217" t="s">
        <v>359</v>
      </c>
      <c r="E215" s="218">
        <v>1</v>
      </c>
      <c r="F215" s="219"/>
      <c r="G215" s="220">
        <f>ROUND(E215*F215,2)</f>
        <v>0</v>
      </c>
      <c r="H215" s="219"/>
      <c r="I215" s="220">
        <f>ROUND(E215*H215,2)</f>
        <v>0</v>
      </c>
      <c r="J215" s="219"/>
      <c r="K215" s="220">
        <f>ROUND(E215*J215,2)</f>
        <v>0</v>
      </c>
      <c r="L215" s="220">
        <v>21</v>
      </c>
      <c r="M215" s="220">
        <f>G215*(1+L215/100)</f>
        <v>0</v>
      </c>
      <c r="N215" s="220">
        <v>0</v>
      </c>
      <c r="O215" s="220">
        <f>ROUND(E215*N215,2)</f>
        <v>0</v>
      </c>
      <c r="P215" s="220">
        <v>0</v>
      </c>
      <c r="Q215" s="220">
        <f>ROUND(E215*P215,2)</f>
        <v>0</v>
      </c>
      <c r="R215" s="220"/>
      <c r="S215" s="220" t="s">
        <v>120</v>
      </c>
      <c r="T215" s="221" t="s">
        <v>173</v>
      </c>
      <c r="U215" s="201">
        <v>0</v>
      </c>
      <c r="V215" s="201">
        <f>ROUND(E215*U215,2)</f>
        <v>0</v>
      </c>
      <c r="W215" s="201"/>
      <c r="X215" s="201" t="s">
        <v>360</v>
      </c>
      <c r="Y215" s="196"/>
      <c r="Z215" s="196"/>
      <c r="AA215" s="196"/>
      <c r="AB215" s="196"/>
      <c r="AC215" s="196"/>
      <c r="AD215" s="196"/>
      <c r="AE215" s="196"/>
      <c r="AF215" s="196"/>
      <c r="AG215" s="196" t="s">
        <v>361</v>
      </c>
      <c r="AH215" s="196"/>
      <c r="AI215" s="196"/>
      <c r="AJ215" s="196"/>
      <c r="AK215" s="196"/>
      <c r="AL215" s="196"/>
      <c r="AM215" s="196"/>
      <c r="AN215" s="196"/>
      <c r="AO215" s="196"/>
      <c r="AP215" s="196"/>
      <c r="AQ215" s="196"/>
      <c r="AR215" s="196"/>
      <c r="AS215" s="196"/>
      <c r="AT215" s="196"/>
      <c r="AU215" s="196"/>
      <c r="AV215" s="196"/>
      <c r="AW215" s="196"/>
      <c r="AX215" s="196"/>
      <c r="AY215" s="196"/>
      <c r="AZ215" s="196"/>
      <c r="BA215" s="196"/>
      <c r="BB215" s="196"/>
      <c r="BC215" s="196"/>
      <c r="BD215" s="196"/>
      <c r="BE215" s="196"/>
      <c r="BF215" s="196"/>
      <c r="BG215" s="196"/>
      <c r="BH215" s="196"/>
    </row>
    <row r="216" spans="1:60" outlineLevel="1" x14ac:dyDescent="0.2">
      <c r="A216" s="199"/>
      <c r="B216" s="200"/>
      <c r="C216" s="241" t="s">
        <v>380</v>
      </c>
      <c r="D216" s="226"/>
      <c r="E216" s="226"/>
      <c r="F216" s="226"/>
      <c r="G216" s="226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196"/>
      <c r="Z216" s="196"/>
      <c r="AA216" s="196"/>
      <c r="AB216" s="196"/>
      <c r="AC216" s="196"/>
      <c r="AD216" s="196"/>
      <c r="AE216" s="196"/>
      <c r="AF216" s="196"/>
      <c r="AG216" s="196" t="s">
        <v>185</v>
      </c>
      <c r="AH216" s="196"/>
      <c r="AI216" s="196"/>
      <c r="AJ216" s="196"/>
      <c r="AK216" s="196"/>
      <c r="AL216" s="196"/>
      <c r="AM216" s="196"/>
      <c r="AN216" s="196"/>
      <c r="AO216" s="196"/>
      <c r="AP216" s="196"/>
      <c r="AQ216" s="196"/>
      <c r="AR216" s="196"/>
      <c r="AS216" s="196"/>
      <c r="AT216" s="196"/>
      <c r="AU216" s="196"/>
      <c r="AV216" s="196"/>
      <c r="AW216" s="196"/>
      <c r="AX216" s="196"/>
      <c r="AY216" s="196"/>
      <c r="AZ216" s="196"/>
      <c r="BA216" s="223" t="str">
        <f>C216</f>
        <v>Náklady na provedení skutečného zaměření stavby v rozsahu nezbytném pro zápis změny do katastru nemovitostí.</v>
      </c>
      <c r="BB216" s="196"/>
      <c r="BC216" s="196"/>
      <c r="BD216" s="196"/>
      <c r="BE216" s="196"/>
      <c r="BF216" s="196"/>
      <c r="BG216" s="196"/>
      <c r="BH216" s="196"/>
    </row>
    <row r="217" spans="1:60" x14ac:dyDescent="0.2">
      <c r="A217" s="3"/>
      <c r="B217" s="4"/>
      <c r="C217" s="24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AE217">
        <v>15</v>
      </c>
      <c r="AF217">
        <v>21</v>
      </c>
    </row>
    <row r="218" spans="1:60" x14ac:dyDescent="0.2">
      <c r="A218" s="202"/>
      <c r="B218" s="203" t="s">
        <v>29</v>
      </c>
      <c r="C218" s="244"/>
      <c r="D218" s="204"/>
      <c r="E218" s="205"/>
      <c r="F218" s="205"/>
      <c r="G218" s="234">
        <f>G8+G29+G51+G80+G113+G116+G120+G172+G181+G202+G210</f>
        <v>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AE218">
        <f>SUMIF(L7:L216,AE217,G7:G216)</f>
        <v>0</v>
      </c>
      <c r="AF218">
        <f>SUMIF(L7:L216,AF217,G7:G216)</f>
        <v>0</v>
      </c>
      <c r="AG218" t="s">
        <v>381</v>
      </c>
    </row>
    <row r="219" spans="1:60" x14ac:dyDescent="0.2">
      <c r="C219" s="245"/>
      <c r="D219" s="10"/>
      <c r="AG219" t="s">
        <v>382</v>
      </c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KD7xySG+dR//G3+83v5U5fO7TwoCmucRJHE+XTkqT1Iv8iU+Ib6AOXQFjnjkXgOvD8diSEACvZRP8D9YEUa5Q==" saltValue="MWy/ZJOb5BwLWxMu1lG4ZQ==" spinCount="100000" sheet="1"/>
  <mergeCells count="36">
    <mergeCell ref="C204:G204"/>
    <mergeCell ref="C207:G207"/>
    <mergeCell ref="C209:G209"/>
    <mergeCell ref="C212:G212"/>
    <mergeCell ref="C214:G214"/>
    <mergeCell ref="C216:G216"/>
    <mergeCell ref="C119:G119"/>
    <mergeCell ref="C171:G171"/>
    <mergeCell ref="C174:G174"/>
    <mergeCell ref="C180:G180"/>
    <mergeCell ref="C183:G183"/>
    <mergeCell ref="C184:G184"/>
    <mergeCell ref="C76:G76"/>
    <mergeCell ref="C86:G86"/>
    <mergeCell ref="C93:G93"/>
    <mergeCell ref="C99:G99"/>
    <mergeCell ref="C103:G103"/>
    <mergeCell ref="C115:G115"/>
    <mergeCell ref="C59:G59"/>
    <mergeCell ref="C60:G60"/>
    <mergeCell ref="C66:G66"/>
    <mergeCell ref="C67:G67"/>
    <mergeCell ref="C71:G71"/>
    <mergeCell ref="C72:G72"/>
    <mergeCell ref="C21:G21"/>
    <mergeCell ref="C25:G25"/>
    <mergeCell ref="C26:G26"/>
    <mergeCell ref="C31:G31"/>
    <mergeCell ref="C36:G36"/>
    <mergeCell ref="C41:G41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SO1 1.01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'SO1 1.01 Pol'!Názvy_tisku</vt:lpstr>
      <vt:lpstr>oadresa</vt:lpstr>
      <vt:lpstr>Stavba!Objednatel</vt:lpstr>
      <vt:lpstr>Stavba!Objekt</vt:lpstr>
      <vt:lpstr>'SO1 1.01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Rozpoctylbc</dc:creator>
  <cp:lastModifiedBy>Rozpoctylbc</cp:lastModifiedBy>
  <cp:lastPrinted>2014-02-28T09:52:57Z</cp:lastPrinted>
  <dcterms:created xsi:type="dcterms:W3CDTF">2009-04-08T07:15:50Z</dcterms:created>
  <dcterms:modified xsi:type="dcterms:W3CDTF">2019-03-20T08:36:59Z</dcterms:modified>
</cp:coreProperties>
</file>