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Dodávka vybavení" sheetId="2" r:id="rId2"/>
  </sheets>
  <definedNames>
    <definedName name="_xlnm.Print_Area" localSheetId="0">'Rekapitulace stavby'!$D$4:$AO$36,'Rekapitulace stavby'!$C$42:$AQ$56</definedName>
    <definedName name="_xlnm._FilterDatabase" localSheetId="1" hidden="1">'1 - Dodávka vybavení'!$C$80:$K$95</definedName>
    <definedName name="_xlnm.Print_Area" localSheetId="1">'1 - Dodávka vybavení'!$C$4:$J$39,'1 - Dodávka vybavení'!$C$45:$J$62,'1 - Dodávka vybavení'!$C$68:$K$95</definedName>
    <definedName name="_xlnm.Print_Titles" localSheetId="0">'Rekapitulace stavby'!$52:$52</definedName>
    <definedName name="_xlnm.Print_Titles" localSheetId="1">'1 - Dodávka vybavení'!$80:$80</definedName>
  </definedNames>
  <calcPr fullCalcOnLoad="1"/>
</workbook>
</file>

<file path=xl/sharedStrings.xml><?xml version="1.0" encoding="utf-8"?>
<sst xmlns="http://schemas.openxmlformats.org/spreadsheetml/2006/main" count="418" uniqueCount="161">
  <si>
    <t>Export Komplet</t>
  </si>
  <si>
    <t/>
  </si>
  <si>
    <t>2.0</t>
  </si>
  <si>
    <t>ZAMOK</t>
  </si>
  <si>
    <t>False</t>
  </si>
  <si>
    <t>{5a5d390d-582e-4438-bc59-a7990dc01f82}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</si>
  <si>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</si>
  <si>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</si>
  <si>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</si>
  <si>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</si>
  <si>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</si>
  <si>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</si>
  <si>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</si>
  <si>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</si>
  <si>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Oblacna_2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</si>
  <si>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</si>
  <si>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</si>
  <si>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učebny chemie a fyziky ZŠ Oblačná - dodávka vybavení</t>
  </si>
  <si>
    <t>KSO:</t>
  </si>
  <si>
    <t>801 32 13</t>
  </si>
  <si>
    <t>CC-CZ:</t>
  </si>
  <si>
    <t>Místo:</t>
  </si>
  <si>
    <t>Oblačná 101/15, Liberec</t>
  </si>
  <si>
    <t>Datum:</t>
  </si>
  <si>
    <t>18. 2. 2019</t>
  </si>
  <si>
    <t>Zadavatel:</t>
  </si>
  <si>
    <t>IČ:</t>
  </si>
  <si>
    <t>0,1</t>
  </si>
  <si>
    <t>Statutární město Liberec, Náměstí Dr.E.Beneše 1</t>
  </si>
  <si>
    <t>DIČ:</t>
  </si>
  <si>
    <t>Uchazeč:</t>
  </si>
  <si>
    <t>Vyplň údaj</t>
  </si>
  <si>
    <t>Projektant:</t>
  </si>
  <si>
    <t>V a M spol. s r.o., Liberec</t>
  </si>
  <si>
    <t>True</t>
  </si>
  <si>
    <t>Zpracovatel:</t>
  </si>
  <si>
    <t>67231136</t>
  </si>
  <si>
    <t>Tomáš Vašek, Sněhurčina 710/73, 460 15 Liberec 15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</si>
  <si>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</si>
  <si>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</si>
  <si>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</si>
  <si>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</si>
  <si>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</si>
  <si>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</si>
  <si>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</si>
  <si>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</si>
  <si>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</si>
  <si>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</si>
  <si>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</si>
  <si>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</si>
  <si>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</si>
  <si>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</si>
  <si>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</si>
  <si>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</si>
  <si>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</si>
  <si>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</si>
  <si>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</si>
  <si>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</si>
  <si>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</si>
  <si>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</si>
  <si>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</si>
  <si>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</si>
  <si>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</si>
  <si>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</si>
  <si>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</si>
  <si>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</si>
  <si>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</si>
  <si>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</si>
  <si>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</si>
  <si>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</si>
  <si>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</si>
  <si>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</si>
  <si>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</si>
  <si>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</si>
  <si>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</si>
  <si>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</si>
  <si>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</si>
  <si>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</si>
  <si>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</si>
  <si>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Dodávka vybavení</t>
  </si>
  <si>
    <t>STA</t>
  </si>
  <si>
    <t>{59a2632e-1d20-497f-a606-f7b937186e7a}</t>
  </si>
  <si>
    <t>2</t>
  </si>
  <si>
    <t>KRYCÍ LIST SOUPISU PRACÍ</t>
  </si>
  <si>
    <t>Objekt:</t>
  </si>
  <si>
    <t>1 - Dodávka vybavení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</si>
  <si>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</si>
  <si>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</si>
  <si>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</si>
  <si>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</si>
  <si>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</si>
  <si>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</si>
  <si>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</si>
  <si>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</si>
  <si>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</si>
  <si>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</si>
  <si>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</si>
  <si>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</si>
  <si>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</si>
  <si>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</si>
  <si>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</si>
  <si>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</si>
  <si>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</si>
  <si>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</si>
  <si>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</si>
  <si>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</si>
  <si>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</si>
  <si>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</si>
  <si>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</si>
  <si>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766</t>
  </si>
  <si>
    <t>Konstrukce truhlářské</t>
  </si>
  <si>
    <t>K</t>
  </si>
  <si>
    <t>766699313</t>
  </si>
  <si>
    <t>Montáž tabulí školních trojdílných</t>
  </si>
  <si>
    <t>kus</t>
  </si>
  <si>
    <t>CS ÚRS 2019 01</t>
  </si>
  <si>
    <t>16</t>
  </si>
  <si>
    <t>1064678025</t>
  </si>
  <si>
    <t>76682010-R</t>
  </si>
  <si>
    <t>Montáž a dodávka - demostrační stůl oboustranný dl. 4000 mm, pracovní deska postforming; dle popisu v Technické zprávě a výkresové dokumentaci; vč kotvení a přesunu hmot</t>
  </si>
  <si>
    <t>-70080352</t>
  </si>
  <si>
    <t>3</t>
  </si>
  <si>
    <t>76682020-R</t>
  </si>
  <si>
    <t>Montáž a dodávka - žákovský stůl dl.2300 mm; dle popisu v Technické zprávě a výkresové dokumentaci; vč kotvení a přesunu hmot</t>
  </si>
  <si>
    <t>818775969</t>
  </si>
  <si>
    <t>4</t>
  </si>
  <si>
    <t>76682030-R</t>
  </si>
  <si>
    <t>Montáž a dodávka - žákovský stůl dl.1800 mm; dle popisu v Technické zprávě a výkresové dokumentaci; vč kotvení a přesunu hmot</t>
  </si>
  <si>
    <t>540007603</t>
  </si>
  <si>
    <t>5</t>
  </si>
  <si>
    <t>76682040-R</t>
  </si>
  <si>
    <t>Montáž a dodávka - mycí pracoviště umístěné mezi žákovskými stoly; dle popisu v Technické zprávě a výkresové dokumentaci; vč kotvení a přesunu hmot</t>
  </si>
  <si>
    <t>404615615</t>
  </si>
  <si>
    <t>6</t>
  </si>
  <si>
    <t>76682050-R</t>
  </si>
  <si>
    <t>Montáž a dodávka - laboratorní židle žákovská; dle popisu v Technické zprávě a výkresové dokumentaci; vč kotvení a přesunu hmot</t>
  </si>
  <si>
    <t>2034310919</t>
  </si>
  <si>
    <t>7</t>
  </si>
  <si>
    <t>76682060-R</t>
  </si>
  <si>
    <t>Montáž a dodávka - židle učitelská; dle popisu v Technické zprávě a výkresové dokumentaci; vč.přesunu hmot</t>
  </si>
  <si>
    <t>125919576</t>
  </si>
  <si>
    <t>8</t>
  </si>
  <si>
    <t>76682070-R</t>
  </si>
  <si>
    <t>Montáž a dodávka - skříň na pomůcky kombinovaná 900x400x1650 mm; dle popisu v Technické zprávě a výkresové dokumentaci; vč kotvení a přesunu hmot</t>
  </si>
  <si>
    <t>264023381</t>
  </si>
  <si>
    <t>9</t>
  </si>
  <si>
    <t>76682080-R</t>
  </si>
  <si>
    <t>Montáž a dodávka - skříň na pomůcky kombinovaná 750x400x1650 mm; dle popisu v Technické zprávě a výkresové dokumentaci; vč kotvení a přesunu hmot</t>
  </si>
  <si>
    <t>-2135256112</t>
  </si>
  <si>
    <t>10</t>
  </si>
  <si>
    <t>76682590-R</t>
  </si>
  <si>
    <t>Demontáž školní tabule, vč. přemístění na mezideponii</t>
  </si>
  <si>
    <t>1973635716</t>
  </si>
  <si>
    <t>11</t>
  </si>
  <si>
    <t>76682610-R</t>
  </si>
  <si>
    <t>Demontáž audiovizuální techniky, vč. přemístění na mezideponii</t>
  </si>
  <si>
    <t>-1752469905</t>
  </si>
  <si>
    <t>12</t>
  </si>
  <si>
    <t>76682611-R</t>
  </si>
  <si>
    <t>Zpětná montáž audiovizuální techniky, vč. kotvicích prvků</t>
  </si>
  <si>
    <t>1911055284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</si>
</sst>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20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21</v>
      </c>
      <c r="E8" s="17"/>
      <c r="F8" s="17"/>
      <c r="G8" s="17"/>
      <c r="H8" s="17"/>
      <c r="I8" s="17"/>
      <c r="J8" s="17"/>
      <c r="K8" s="22" t="s">
        <v>22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23</v>
      </c>
      <c r="AL8" s="17"/>
      <c r="AM8" s="17"/>
      <c r="AN8" s="28" t="s">
        <v>24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26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27</v>
      </c>
    </row>
    <row r="11" spans="2:71" ht="18.45" customHeight="1">
      <c r="B11" s="16"/>
      <c r="C11" s="17"/>
      <c r="D11" s="17"/>
      <c r="E11" s="22" t="s">
        <v>28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29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27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27</v>
      </c>
    </row>
    <row r="13" spans="2:71" ht="12" customHeight="1">
      <c r="B13" s="16"/>
      <c r="C13" s="17"/>
      <c r="D13" s="27" t="s">
        <v>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26</v>
      </c>
      <c r="AL13" s="17"/>
      <c r="AM13" s="17"/>
      <c r="AN13" s="29" t="s">
        <v>31</v>
      </c>
      <c r="AO13" s="17"/>
      <c r="AP13" s="17"/>
      <c r="AQ13" s="17"/>
      <c r="AR13" s="15"/>
      <c r="BE13" s="26"/>
      <c r="BS13" s="12" t="s">
        <v>27</v>
      </c>
    </row>
    <row r="14" spans="2:71" ht="12">
      <c r="B14" s="16"/>
      <c r="C14" s="17"/>
      <c r="D14" s="17"/>
      <c r="E14" s="29" t="s">
        <v>31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29</v>
      </c>
      <c r="AL14" s="17"/>
      <c r="AM14" s="17"/>
      <c r="AN14" s="29" t="s">
        <v>31</v>
      </c>
      <c r="AO14" s="17"/>
      <c r="AP14" s="17"/>
      <c r="AQ14" s="17"/>
      <c r="AR14" s="15"/>
      <c r="BE14" s="26"/>
      <c r="BS14" s="12" t="s">
        <v>27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26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33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29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34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26</v>
      </c>
      <c r="AL19" s="17"/>
      <c r="AM19" s="17"/>
      <c r="AN19" s="22" t="s">
        <v>36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37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29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34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40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41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42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43</v>
      </c>
      <c r="E29" s="41"/>
      <c r="F29" s="27" t="s">
        <v>44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45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46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47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57" s="2" customFormat="1" ht="14.4" customHeight="1" hidden="1">
      <c r="B33" s="40"/>
      <c r="C33" s="41"/>
      <c r="D33" s="41"/>
      <c r="E33" s="41"/>
      <c r="F33" s="27" t="s">
        <v>48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49" t="s">
        <v>51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Oblacna_2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Modernizace učebny chemie a fyziky ZŠ Oblačná - dodávka vybavení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Oblačná 101/15, Liberec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62" t="str">
        <f>IF(AN8="","",AN8)</f>
        <v>18. 2. 2019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13.65" customHeight="1"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Statutární město Liberec, Náměstí Dr.E.Beneše 1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32</v>
      </c>
      <c r="AJ49" s="34"/>
      <c r="AK49" s="34"/>
      <c r="AL49" s="34"/>
      <c r="AM49" s="63" t="str">
        <f>IF(E17="","",E17)</f>
        <v>V a M spol. s r.o., Liberec</v>
      </c>
      <c r="AN49" s="34"/>
      <c r="AO49" s="34"/>
      <c r="AP49" s="34"/>
      <c r="AQ49" s="34"/>
      <c r="AR49" s="38"/>
      <c r="AS49" s="64" t="s">
        <v>53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24.9" customHeight="1">
      <c r="B50" s="33"/>
      <c r="C50" s="27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35</v>
      </c>
      <c r="AJ50" s="34"/>
      <c r="AK50" s="34"/>
      <c r="AL50" s="34"/>
      <c r="AM50" s="63" t="str">
        <f>IF(E20="","",E20)</f>
        <v>Tomáš Vašek, Sněhurčina 710/73, 460 15 Liberec 15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54</v>
      </c>
      <c r="D52" s="77"/>
      <c r="E52" s="77"/>
      <c r="F52" s="77"/>
      <c r="G52" s="77"/>
      <c r="H52" s="78"/>
      <c r="I52" s="79" t="s">
        <v>55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56</v>
      </c>
      <c r="AH52" s="77"/>
      <c r="AI52" s="77"/>
      <c r="AJ52" s="77"/>
      <c r="AK52" s="77"/>
      <c r="AL52" s="77"/>
      <c r="AM52" s="77"/>
      <c r="AN52" s="79" t="s">
        <v>57</v>
      </c>
      <c r="AO52" s="77"/>
      <c r="AP52" s="81"/>
      <c r="AQ52" s="82" t="s">
        <v>58</v>
      </c>
      <c r="AR52" s="38"/>
      <c r="AS52" s="83" t="s">
        <v>59</v>
      </c>
      <c r="AT52" s="84" t="s">
        <v>60</v>
      </c>
      <c r="AU52" s="84" t="s">
        <v>61</v>
      </c>
      <c r="AV52" s="84" t="s">
        <v>62</v>
      </c>
      <c r="AW52" s="84" t="s">
        <v>63</v>
      </c>
      <c r="AX52" s="84" t="s">
        <v>64</v>
      </c>
      <c r="AY52" s="84" t="s">
        <v>65</v>
      </c>
      <c r="AZ52" s="84" t="s">
        <v>66</v>
      </c>
      <c r="BA52" s="84" t="s">
        <v>67</v>
      </c>
      <c r="BB52" s="84" t="s">
        <v>68</v>
      </c>
      <c r="BC52" s="84" t="s">
        <v>69</v>
      </c>
      <c r="BD52" s="85" t="s">
        <v>70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71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72</v>
      </c>
      <c r="BT54" s="100" t="s">
        <v>73</v>
      </c>
      <c r="BU54" s="101" t="s">
        <v>74</v>
      </c>
      <c r="BV54" s="100" t="s">
        <v>75</v>
      </c>
      <c r="BW54" s="100" t="s">
        <v>5</v>
      </c>
      <c r="BX54" s="100" t="s">
        <v>76</v>
      </c>
      <c r="CL54" s="100" t="s">
        <v>19</v>
      </c>
    </row>
    <row r="55" spans="1:91" s="5" customFormat="1" ht="16.5" customHeight="1">
      <c r="A55" s="102" t="s">
        <v>77</v>
      </c>
      <c r="B55" s="103"/>
      <c r="C55" s="104"/>
      <c r="D55" s="105" t="s">
        <v>78</v>
      </c>
      <c r="E55" s="105"/>
      <c r="F55" s="105"/>
      <c r="G55" s="105"/>
      <c r="H55" s="105"/>
      <c r="I55" s="106"/>
      <c r="J55" s="105" t="s">
        <v>79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'1 - Dodávka vybavení'!J30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80</v>
      </c>
      <c r="AR55" s="109"/>
      <c r="AS55" s="110">
        <v>0</v>
      </c>
      <c r="AT55" s="111">
        <f>ROUND(SUM(AV55:AW55),2)</f>
        <v>0</v>
      </c>
      <c r="AU55" s="112">
        <f>'1 - Dodávka vybavení'!P81</f>
        <v>0</v>
      </c>
      <c r="AV55" s="111">
        <f>'1 - Dodávka vybavení'!J33</f>
        <v>0</v>
      </c>
      <c r="AW55" s="111">
        <f>'1 - Dodávka vybavení'!J34</f>
        <v>0</v>
      </c>
      <c r="AX55" s="111">
        <f>'1 - Dodávka vybavení'!J35</f>
        <v>0</v>
      </c>
      <c r="AY55" s="111">
        <f>'1 - Dodávka vybavení'!J36</f>
        <v>0</v>
      </c>
      <c r="AZ55" s="111">
        <f>'1 - Dodávka vybavení'!F33</f>
        <v>0</v>
      </c>
      <c r="BA55" s="111">
        <f>'1 - Dodávka vybavení'!F34</f>
        <v>0</v>
      </c>
      <c r="BB55" s="111">
        <f>'1 - Dodávka vybavení'!F35</f>
        <v>0</v>
      </c>
      <c r="BC55" s="111">
        <f>'1 - Dodávka vybavení'!F36</f>
        <v>0</v>
      </c>
      <c r="BD55" s="113">
        <f>'1 - Dodávka vybavení'!F37</f>
        <v>0</v>
      </c>
      <c r="BT55" s="114" t="s">
        <v>78</v>
      </c>
      <c r="BV55" s="114" t="s">
        <v>75</v>
      </c>
      <c r="BW55" s="114" t="s">
        <v>81</v>
      </c>
      <c r="BX55" s="114" t="s">
        <v>5</v>
      </c>
      <c r="CL55" s="114" t="s">
        <v>19</v>
      </c>
      <c r="CM55" s="114" t="s">
        <v>82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pans="2:44" s="1" customFormat="1" ht="6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 - Dodávka vybav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81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15"/>
      <c r="AT3" s="12" t="s">
        <v>82</v>
      </c>
    </row>
    <row r="4" spans="2:46" ht="24.95" customHeight="1">
      <c r="B4" s="15"/>
      <c r="D4" s="119" t="s">
        <v>83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20" t="s">
        <v>16</v>
      </c>
      <c r="L6" s="15"/>
    </row>
    <row r="7" spans="2:12" ht="16.5" customHeight="1">
      <c r="B7" s="15"/>
      <c r="E7" s="121" t="str">
        <f>'Rekapitulace stavby'!K6</f>
        <v>Modernizace učebny chemie a fyziky ZŠ Oblačná - dodávka vybavení</v>
      </c>
      <c r="F7" s="120"/>
      <c r="G7" s="120"/>
      <c r="H7" s="120"/>
      <c r="L7" s="15"/>
    </row>
    <row r="8" spans="2:12" s="1" customFormat="1" ht="12" customHeight="1">
      <c r="B8" s="38"/>
      <c r="D8" s="120" t="s">
        <v>84</v>
      </c>
      <c r="I8" s="122"/>
      <c r="L8" s="38"/>
    </row>
    <row r="9" spans="2:12" s="1" customFormat="1" ht="36.95" customHeight="1">
      <c r="B9" s="38"/>
      <c r="E9" s="123" t="s">
        <v>85</v>
      </c>
      <c r="F9" s="1"/>
      <c r="G9" s="1"/>
      <c r="H9" s="1"/>
      <c r="I9" s="122"/>
      <c r="L9" s="38"/>
    </row>
    <row r="10" spans="2:12" s="1" customFormat="1" ht="12">
      <c r="B10" s="38"/>
      <c r="I10" s="122"/>
      <c r="L10" s="38"/>
    </row>
    <row r="11" spans="2:12" s="1" customFormat="1" ht="12" customHeight="1">
      <c r="B11" s="38"/>
      <c r="D11" s="120" t="s">
        <v>18</v>
      </c>
      <c r="F11" s="12" t="s">
        <v>19</v>
      </c>
      <c r="I11" s="124" t="s">
        <v>20</v>
      </c>
      <c r="J11" s="12" t="s">
        <v>1</v>
      </c>
      <c r="L11" s="38"/>
    </row>
    <row r="12" spans="2:12" s="1" customFormat="1" ht="12" customHeight="1">
      <c r="B12" s="38"/>
      <c r="D12" s="120" t="s">
        <v>21</v>
      </c>
      <c r="F12" s="12" t="s">
        <v>22</v>
      </c>
      <c r="I12" s="124" t="s">
        <v>23</v>
      </c>
      <c r="J12" s="125" t="str">
        <f>'Rekapitulace stavby'!AN8</f>
        <v>18. 2. 2019</v>
      </c>
      <c r="L12" s="38"/>
    </row>
    <row r="13" spans="2:12" s="1" customFormat="1" ht="10.8" customHeight="1">
      <c r="B13" s="38"/>
      <c r="I13" s="122"/>
      <c r="L13" s="38"/>
    </row>
    <row r="14" spans="2:12" s="1" customFormat="1" ht="12" customHeight="1">
      <c r="B14" s="38"/>
      <c r="D14" s="120" t="s">
        <v>25</v>
      </c>
      <c r="I14" s="124" t="s">
        <v>26</v>
      </c>
      <c r="J14" s="12" t="s">
        <v>1</v>
      </c>
      <c r="L14" s="38"/>
    </row>
    <row r="15" spans="2:12" s="1" customFormat="1" ht="18" customHeight="1">
      <c r="B15" s="38"/>
      <c r="E15" s="12" t="s">
        <v>28</v>
      </c>
      <c r="I15" s="124" t="s">
        <v>29</v>
      </c>
      <c r="J15" s="12" t="s">
        <v>1</v>
      </c>
      <c r="L15" s="38"/>
    </row>
    <row r="16" spans="2:12" s="1" customFormat="1" ht="6.95" customHeight="1">
      <c r="B16" s="38"/>
      <c r="I16" s="122"/>
      <c r="L16" s="38"/>
    </row>
    <row r="17" spans="2:12" s="1" customFormat="1" ht="12" customHeight="1">
      <c r="B17" s="38"/>
      <c r="D17" s="120" t="s">
        <v>30</v>
      </c>
      <c r="I17" s="124" t="s">
        <v>26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4" t="s">
        <v>29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22"/>
      <c r="L19" s="38"/>
    </row>
    <row r="20" spans="2:12" s="1" customFormat="1" ht="12" customHeight="1">
      <c r="B20" s="38"/>
      <c r="D20" s="120" t="s">
        <v>32</v>
      </c>
      <c r="I20" s="124" t="s">
        <v>26</v>
      </c>
      <c r="J20" s="12" t="s">
        <v>1</v>
      </c>
      <c r="L20" s="38"/>
    </row>
    <row r="21" spans="2:12" s="1" customFormat="1" ht="18" customHeight="1">
      <c r="B21" s="38"/>
      <c r="E21" s="12" t="s">
        <v>33</v>
      </c>
      <c r="I21" s="124" t="s">
        <v>29</v>
      </c>
      <c r="J21" s="12" t="s">
        <v>1</v>
      </c>
      <c r="L21" s="38"/>
    </row>
    <row r="22" spans="2:12" s="1" customFormat="1" ht="6.95" customHeight="1">
      <c r="B22" s="38"/>
      <c r="I22" s="122"/>
      <c r="L22" s="38"/>
    </row>
    <row r="23" spans="2:12" s="1" customFormat="1" ht="12" customHeight="1">
      <c r="B23" s="38"/>
      <c r="D23" s="120" t="s">
        <v>35</v>
      </c>
      <c r="I23" s="124" t="s">
        <v>26</v>
      </c>
      <c r="J23" s="12" t="s">
        <v>36</v>
      </c>
      <c r="L23" s="38"/>
    </row>
    <row r="24" spans="2:12" s="1" customFormat="1" ht="18" customHeight="1">
      <c r="B24" s="38"/>
      <c r="E24" s="12" t="s">
        <v>37</v>
      </c>
      <c r="I24" s="124" t="s">
        <v>29</v>
      </c>
      <c r="J24" s="12" t="s">
        <v>1</v>
      </c>
      <c r="L24" s="38"/>
    </row>
    <row r="25" spans="2:12" s="1" customFormat="1" ht="6.95" customHeight="1">
      <c r="B25" s="38"/>
      <c r="I25" s="122"/>
      <c r="L25" s="38"/>
    </row>
    <row r="26" spans="2:12" s="1" customFormat="1" ht="12" customHeight="1">
      <c r="B26" s="38"/>
      <c r="D26" s="120" t="s">
        <v>38</v>
      </c>
      <c r="I26" s="122"/>
      <c r="L26" s="38"/>
    </row>
    <row r="27" spans="2:12" s="6" customFormat="1" ht="16.5" customHeight="1">
      <c r="B27" s="126"/>
      <c r="E27" s="127" t="s">
        <v>1</v>
      </c>
      <c r="F27" s="127"/>
      <c r="G27" s="127"/>
      <c r="H27" s="127"/>
      <c r="I27" s="128"/>
      <c r="L27" s="126"/>
    </row>
    <row r="28" spans="2:12" s="1" customFormat="1" ht="6.95" customHeight="1">
      <c r="B28" s="38"/>
      <c r="I28" s="122"/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29"/>
      <c r="J29" s="66"/>
      <c r="K29" s="66"/>
      <c r="L29" s="38"/>
    </row>
    <row r="30" spans="2:12" s="1" customFormat="1" ht="25.4" customHeight="1">
      <c r="B30" s="38"/>
      <c r="D30" s="130" t="s">
        <v>39</v>
      </c>
      <c r="I30" s="122"/>
      <c r="J30" s="131">
        <f>ROUND(J81,2)</f>
        <v>0</v>
      </c>
      <c r="L30" s="38"/>
    </row>
    <row r="31" spans="2:12" s="1" customFormat="1" ht="6.95" customHeight="1">
      <c r="B31" s="38"/>
      <c r="D31" s="66"/>
      <c r="E31" s="66"/>
      <c r="F31" s="66"/>
      <c r="G31" s="66"/>
      <c r="H31" s="66"/>
      <c r="I31" s="129"/>
      <c r="J31" s="66"/>
      <c r="K31" s="66"/>
      <c r="L31" s="38"/>
    </row>
    <row r="32" spans="2:12" s="1" customFormat="1" ht="14.4" customHeight="1">
      <c r="B32" s="38"/>
      <c r="F32" s="132" t="s">
        <v>41</v>
      </c>
      <c r="I32" s="133" t="s">
        <v>40</v>
      </c>
      <c r="J32" s="132" t="s">
        <v>42</v>
      </c>
      <c r="L32" s="38"/>
    </row>
    <row r="33" spans="2:12" s="1" customFormat="1" ht="14.4" customHeight="1">
      <c r="B33" s="38"/>
      <c r="D33" s="120" t="s">
        <v>43</v>
      </c>
      <c r="E33" s="120" t="s">
        <v>44</v>
      </c>
      <c r="F33" s="134">
        <f>ROUND((SUM(BE81:BE95)),2)</f>
        <v>0</v>
      </c>
      <c r="I33" s="135">
        <v>0.21</v>
      </c>
      <c r="J33" s="134">
        <f>ROUND(((SUM(BE81:BE95))*I33),2)</f>
        <v>0</v>
      </c>
      <c r="L33" s="38"/>
    </row>
    <row r="34" spans="2:12" s="1" customFormat="1" ht="14.4" customHeight="1">
      <c r="B34" s="38"/>
      <c r="E34" s="120" t="s">
        <v>45</v>
      </c>
      <c r="F34" s="134">
        <f>ROUND((SUM(BF81:BF95)),2)</f>
        <v>0</v>
      </c>
      <c r="I34" s="135">
        <v>0.15</v>
      </c>
      <c r="J34" s="134">
        <f>ROUND(((SUM(BF81:BF95))*I34),2)</f>
        <v>0</v>
      </c>
      <c r="L34" s="38"/>
    </row>
    <row r="35" spans="2:12" s="1" customFormat="1" ht="14.4" customHeight="1" hidden="1">
      <c r="B35" s="38"/>
      <c r="E35" s="120" t="s">
        <v>46</v>
      </c>
      <c r="F35" s="134">
        <f>ROUND((SUM(BG81:BG95)),2)</f>
        <v>0</v>
      </c>
      <c r="I35" s="135">
        <v>0.21</v>
      </c>
      <c r="J35" s="134">
        <f>0</f>
        <v>0</v>
      </c>
      <c r="L35" s="38"/>
    </row>
    <row r="36" spans="2:12" s="1" customFormat="1" ht="14.4" customHeight="1" hidden="1">
      <c r="B36" s="38"/>
      <c r="E36" s="120" t="s">
        <v>47</v>
      </c>
      <c r="F36" s="134">
        <f>ROUND((SUM(BH81:BH95)),2)</f>
        <v>0</v>
      </c>
      <c r="I36" s="135">
        <v>0.15</v>
      </c>
      <c r="J36" s="134">
        <f>0</f>
        <v>0</v>
      </c>
      <c r="L36" s="38"/>
    </row>
    <row r="37" spans="2:12" s="1" customFormat="1" ht="14.4" customHeight="1" hidden="1">
      <c r="B37" s="38"/>
      <c r="E37" s="120" t="s">
        <v>48</v>
      </c>
      <c r="F37" s="134">
        <f>ROUND((SUM(BI81:BI95)),2)</f>
        <v>0</v>
      </c>
      <c r="I37" s="135">
        <v>0</v>
      </c>
      <c r="J37" s="134">
        <f>0</f>
        <v>0</v>
      </c>
      <c r="L37" s="38"/>
    </row>
    <row r="38" spans="2:12" s="1" customFormat="1" ht="6.95" customHeight="1">
      <c r="B38" s="38"/>
      <c r="I38" s="122"/>
      <c r="L38" s="38"/>
    </row>
    <row r="39" spans="2:12" s="1" customFormat="1" ht="25.4" customHeight="1">
      <c r="B39" s="38"/>
      <c r="C39" s="136"/>
      <c r="D39" s="137" t="s">
        <v>49</v>
      </c>
      <c r="E39" s="138"/>
      <c r="F39" s="138"/>
      <c r="G39" s="139" t="s">
        <v>50</v>
      </c>
      <c r="H39" s="140" t="s">
        <v>51</v>
      </c>
      <c r="I39" s="141"/>
      <c r="J39" s="142">
        <f>SUM(J30:J37)</f>
        <v>0</v>
      </c>
      <c r="K39" s="143"/>
      <c r="L39" s="38"/>
    </row>
    <row r="40" spans="2:12" s="1" customFormat="1" ht="14.4" customHeight="1">
      <c r="B40" s="144"/>
      <c r="C40" s="145"/>
      <c r="D40" s="145"/>
      <c r="E40" s="145"/>
      <c r="F40" s="145"/>
      <c r="G40" s="145"/>
      <c r="H40" s="145"/>
      <c r="I40" s="146"/>
      <c r="J40" s="145"/>
      <c r="K40" s="145"/>
      <c r="L40" s="38"/>
    </row>
    <row r="44" spans="2:12" s="1" customFormat="1" ht="6.95" customHeight="1">
      <c r="B44" s="147"/>
      <c r="C44" s="148"/>
      <c r="D44" s="148"/>
      <c r="E44" s="148"/>
      <c r="F44" s="148"/>
      <c r="G44" s="148"/>
      <c r="H44" s="148"/>
      <c r="I44" s="149"/>
      <c r="J44" s="148"/>
      <c r="K44" s="148"/>
      <c r="L44" s="38"/>
    </row>
    <row r="45" spans="2:12" s="1" customFormat="1" ht="24.95" customHeight="1">
      <c r="B45" s="33"/>
      <c r="C45" s="18" t="s">
        <v>86</v>
      </c>
      <c r="D45" s="34"/>
      <c r="E45" s="34"/>
      <c r="F45" s="34"/>
      <c r="G45" s="34"/>
      <c r="H45" s="34"/>
      <c r="I45" s="122"/>
      <c r="J45" s="34"/>
      <c r="K45" s="34"/>
      <c r="L45" s="38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22"/>
      <c r="J46" s="34"/>
      <c r="K46" s="34"/>
      <c r="L46" s="38"/>
    </row>
    <row r="47" spans="2:12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2"/>
      <c r="J47" s="34"/>
      <c r="K47" s="34"/>
      <c r="L47" s="38"/>
    </row>
    <row r="48" spans="2:12" s="1" customFormat="1" ht="16.5" customHeight="1">
      <c r="B48" s="33"/>
      <c r="C48" s="34"/>
      <c r="D48" s="34"/>
      <c r="E48" s="150" t="str">
        <f>E7</f>
        <v>Modernizace učebny chemie a fyziky ZŠ Oblačná - dodávka vybavení</v>
      </c>
      <c r="F48" s="27"/>
      <c r="G48" s="27"/>
      <c r="H48" s="27"/>
      <c r="I48" s="122"/>
      <c r="J48" s="34"/>
      <c r="K48" s="34"/>
      <c r="L48" s="38"/>
    </row>
    <row r="49" spans="2:12" s="1" customFormat="1" ht="12" customHeight="1">
      <c r="B49" s="33"/>
      <c r="C49" s="27" t="s">
        <v>84</v>
      </c>
      <c r="D49" s="34"/>
      <c r="E49" s="34"/>
      <c r="F49" s="34"/>
      <c r="G49" s="34"/>
      <c r="H49" s="34"/>
      <c r="I49" s="122"/>
      <c r="J49" s="34"/>
      <c r="K49" s="34"/>
      <c r="L49" s="38"/>
    </row>
    <row r="50" spans="2:12" s="1" customFormat="1" ht="16.5" customHeight="1">
      <c r="B50" s="33"/>
      <c r="C50" s="34"/>
      <c r="D50" s="34"/>
      <c r="E50" s="59" t="str">
        <f>E9</f>
        <v>1 - Dodávka vybavení</v>
      </c>
      <c r="F50" s="34"/>
      <c r="G50" s="34"/>
      <c r="H50" s="34"/>
      <c r="I50" s="122"/>
      <c r="J50" s="34"/>
      <c r="K50" s="34"/>
      <c r="L50" s="38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22"/>
      <c r="J51" s="34"/>
      <c r="K51" s="34"/>
      <c r="L51" s="38"/>
    </row>
    <row r="52" spans="2:12" s="1" customFormat="1" ht="12" customHeight="1">
      <c r="B52" s="33"/>
      <c r="C52" s="27" t="s">
        <v>21</v>
      </c>
      <c r="D52" s="34"/>
      <c r="E52" s="34"/>
      <c r="F52" s="22" t="str">
        <f>F12</f>
        <v>Oblačná 101/15, Liberec</v>
      </c>
      <c r="G52" s="34"/>
      <c r="H52" s="34"/>
      <c r="I52" s="124" t="s">
        <v>23</v>
      </c>
      <c r="J52" s="62" t="str">
        <f>IF(J12="","",J12)</f>
        <v>18. 2. 2019</v>
      </c>
      <c r="K52" s="34"/>
      <c r="L52" s="38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22"/>
      <c r="J53" s="34"/>
      <c r="K53" s="34"/>
      <c r="L53" s="38"/>
    </row>
    <row r="54" spans="2:12" s="1" customFormat="1" ht="13.65" customHeight="1">
      <c r="B54" s="33"/>
      <c r="C54" s="27" t="s">
        <v>25</v>
      </c>
      <c r="D54" s="34"/>
      <c r="E54" s="34"/>
      <c r="F54" s="22" t="str">
        <f>E15</f>
        <v>Statutární město Liberec, Náměstí Dr.E.Beneše 1</v>
      </c>
      <c r="G54" s="34"/>
      <c r="H54" s="34"/>
      <c r="I54" s="124" t="s">
        <v>32</v>
      </c>
      <c r="J54" s="31" t="str">
        <f>E21</f>
        <v>V a M spol. s r.o., Liberec</v>
      </c>
      <c r="K54" s="34"/>
      <c r="L54" s="38"/>
    </row>
    <row r="55" spans="2:12" s="1" customFormat="1" ht="24.9" customHeight="1">
      <c r="B55" s="33"/>
      <c r="C55" s="27" t="s">
        <v>30</v>
      </c>
      <c r="D55" s="34"/>
      <c r="E55" s="34"/>
      <c r="F55" s="22" t="str">
        <f>IF(E18="","",E18)</f>
        <v>Vyplň údaj</v>
      </c>
      <c r="G55" s="34"/>
      <c r="H55" s="34"/>
      <c r="I55" s="124" t="s">
        <v>35</v>
      </c>
      <c r="J55" s="31" t="str">
        <f>E24</f>
        <v>Tomáš Vašek, Sněhurčina 710/73, 460 15 Liberec 15</v>
      </c>
      <c r="K55" s="34"/>
      <c r="L55" s="38"/>
    </row>
    <row r="56" spans="2:12" s="1" customFormat="1" ht="10.3" customHeight="1">
      <c r="B56" s="33"/>
      <c r="C56" s="34"/>
      <c r="D56" s="34"/>
      <c r="E56" s="34"/>
      <c r="F56" s="34"/>
      <c r="G56" s="34"/>
      <c r="H56" s="34"/>
      <c r="I56" s="122"/>
      <c r="J56" s="34"/>
      <c r="K56" s="34"/>
      <c r="L56" s="38"/>
    </row>
    <row r="57" spans="2:12" s="1" customFormat="1" ht="29.25" customHeight="1">
      <c r="B57" s="33"/>
      <c r="C57" s="151" t="s">
        <v>87</v>
      </c>
      <c r="D57" s="152"/>
      <c r="E57" s="152"/>
      <c r="F57" s="152"/>
      <c r="G57" s="152"/>
      <c r="H57" s="152"/>
      <c r="I57" s="153"/>
      <c r="J57" s="154" t="s">
        <v>88</v>
      </c>
      <c r="K57" s="152"/>
      <c r="L57" s="38"/>
    </row>
    <row r="58" spans="2:12" s="1" customFormat="1" ht="10.3" customHeight="1">
      <c r="B58" s="33"/>
      <c r="C58" s="34"/>
      <c r="D58" s="34"/>
      <c r="E58" s="34"/>
      <c r="F58" s="34"/>
      <c r="G58" s="34"/>
      <c r="H58" s="34"/>
      <c r="I58" s="122"/>
      <c r="J58" s="34"/>
      <c r="K58" s="34"/>
      <c r="L58" s="38"/>
    </row>
    <row r="59" spans="2:47" s="1" customFormat="1" ht="22.8" customHeight="1">
      <c r="B59" s="33"/>
      <c r="C59" s="155" t="s">
        <v>89</v>
      </c>
      <c r="D59" s="34"/>
      <c r="E59" s="34"/>
      <c r="F59" s="34"/>
      <c r="G59" s="34"/>
      <c r="H59" s="34"/>
      <c r="I59" s="122"/>
      <c r="J59" s="93">
        <f>J81</f>
        <v>0</v>
      </c>
      <c r="K59" s="34"/>
      <c r="L59" s="38"/>
      <c r="AU59" s="12" t="s">
        <v>90</v>
      </c>
    </row>
    <row r="60" spans="2:12" s="7" customFormat="1" ht="24.95" customHeight="1">
      <c r="B60" s="156"/>
      <c r="C60" s="157"/>
      <c r="D60" s="158" t="s">
        <v>91</v>
      </c>
      <c r="E60" s="159"/>
      <c r="F60" s="159"/>
      <c r="G60" s="159"/>
      <c r="H60" s="159"/>
      <c r="I60" s="160"/>
      <c r="J60" s="161">
        <f>J82</f>
        <v>0</v>
      </c>
      <c r="K60" s="157"/>
      <c r="L60" s="162"/>
    </row>
    <row r="61" spans="2:12" s="8" customFormat="1" ht="19.9" customHeight="1">
      <c r="B61" s="163"/>
      <c r="C61" s="164"/>
      <c r="D61" s="165" t="s">
        <v>92</v>
      </c>
      <c r="E61" s="166"/>
      <c r="F61" s="166"/>
      <c r="G61" s="166"/>
      <c r="H61" s="166"/>
      <c r="I61" s="167"/>
      <c r="J61" s="168">
        <f>J83</f>
        <v>0</v>
      </c>
      <c r="K61" s="164"/>
      <c r="L61" s="169"/>
    </row>
    <row r="62" spans="2:12" s="1" customFormat="1" ht="21.8" customHeight="1">
      <c r="B62" s="33"/>
      <c r="C62" s="34"/>
      <c r="D62" s="34"/>
      <c r="E62" s="34"/>
      <c r="F62" s="34"/>
      <c r="G62" s="34"/>
      <c r="H62" s="34"/>
      <c r="I62" s="122"/>
      <c r="J62" s="34"/>
      <c r="K62" s="34"/>
      <c r="L62" s="38"/>
    </row>
    <row r="63" spans="2:12" s="1" customFormat="1" ht="6.95" customHeight="1">
      <c r="B63" s="52"/>
      <c r="C63" s="53"/>
      <c r="D63" s="53"/>
      <c r="E63" s="53"/>
      <c r="F63" s="53"/>
      <c r="G63" s="53"/>
      <c r="H63" s="53"/>
      <c r="I63" s="146"/>
      <c r="J63" s="53"/>
      <c r="K63" s="53"/>
      <c r="L63" s="38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49"/>
      <c r="J67" s="55"/>
      <c r="K67" s="55"/>
      <c r="L67" s="38"/>
    </row>
    <row r="68" spans="2:12" s="1" customFormat="1" ht="24.95" customHeight="1">
      <c r="B68" s="33"/>
      <c r="C68" s="18" t="s">
        <v>93</v>
      </c>
      <c r="D68" s="34"/>
      <c r="E68" s="34"/>
      <c r="F68" s="34"/>
      <c r="G68" s="34"/>
      <c r="H68" s="34"/>
      <c r="I68" s="122"/>
      <c r="J68" s="34"/>
      <c r="K68" s="34"/>
      <c r="L68" s="38"/>
    </row>
    <row r="69" spans="2:12" s="1" customFormat="1" ht="6.95" customHeight="1">
      <c r="B69" s="33"/>
      <c r="C69" s="34"/>
      <c r="D69" s="34"/>
      <c r="E69" s="34"/>
      <c r="F69" s="34"/>
      <c r="G69" s="34"/>
      <c r="H69" s="34"/>
      <c r="I69" s="122"/>
      <c r="J69" s="34"/>
      <c r="K69" s="34"/>
      <c r="L69" s="38"/>
    </row>
    <row r="70" spans="2:12" s="1" customFormat="1" ht="12" customHeight="1">
      <c r="B70" s="33"/>
      <c r="C70" s="27" t="s">
        <v>16</v>
      </c>
      <c r="D70" s="34"/>
      <c r="E70" s="34"/>
      <c r="F70" s="34"/>
      <c r="G70" s="34"/>
      <c r="H70" s="34"/>
      <c r="I70" s="122"/>
      <c r="J70" s="34"/>
      <c r="K70" s="34"/>
      <c r="L70" s="38"/>
    </row>
    <row r="71" spans="2:12" s="1" customFormat="1" ht="16.5" customHeight="1">
      <c r="B71" s="33"/>
      <c r="C71" s="34"/>
      <c r="D71" s="34"/>
      <c r="E71" s="150" t="str">
        <f>E7</f>
        <v>Modernizace učebny chemie a fyziky ZŠ Oblačná - dodávka vybavení</v>
      </c>
      <c r="F71" s="27"/>
      <c r="G71" s="27"/>
      <c r="H71" s="27"/>
      <c r="I71" s="122"/>
      <c r="J71" s="34"/>
      <c r="K71" s="34"/>
      <c r="L71" s="38"/>
    </row>
    <row r="72" spans="2:12" s="1" customFormat="1" ht="12" customHeight="1">
      <c r="B72" s="33"/>
      <c r="C72" s="27" t="s">
        <v>84</v>
      </c>
      <c r="D72" s="34"/>
      <c r="E72" s="34"/>
      <c r="F72" s="34"/>
      <c r="G72" s="34"/>
      <c r="H72" s="34"/>
      <c r="I72" s="122"/>
      <c r="J72" s="34"/>
      <c r="K72" s="34"/>
      <c r="L72" s="38"/>
    </row>
    <row r="73" spans="2:12" s="1" customFormat="1" ht="16.5" customHeight="1">
      <c r="B73" s="33"/>
      <c r="C73" s="34"/>
      <c r="D73" s="34"/>
      <c r="E73" s="59" t="str">
        <f>E9</f>
        <v>1 - Dodávka vybavení</v>
      </c>
      <c r="F73" s="34"/>
      <c r="G73" s="34"/>
      <c r="H73" s="34"/>
      <c r="I73" s="122"/>
      <c r="J73" s="34"/>
      <c r="K73" s="34"/>
      <c r="L73" s="38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22"/>
      <c r="J74" s="34"/>
      <c r="K74" s="34"/>
      <c r="L74" s="38"/>
    </row>
    <row r="75" spans="2:12" s="1" customFormat="1" ht="12" customHeight="1">
      <c r="B75" s="33"/>
      <c r="C75" s="27" t="s">
        <v>21</v>
      </c>
      <c r="D75" s="34"/>
      <c r="E75" s="34"/>
      <c r="F75" s="22" t="str">
        <f>F12</f>
        <v>Oblačná 101/15, Liberec</v>
      </c>
      <c r="G75" s="34"/>
      <c r="H75" s="34"/>
      <c r="I75" s="124" t="s">
        <v>23</v>
      </c>
      <c r="J75" s="62" t="str">
        <f>IF(J12="","",J12)</f>
        <v>18. 2. 2019</v>
      </c>
      <c r="K75" s="34"/>
      <c r="L75" s="38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22"/>
      <c r="J76" s="34"/>
      <c r="K76" s="34"/>
      <c r="L76" s="38"/>
    </row>
    <row r="77" spans="2:12" s="1" customFormat="1" ht="13.65" customHeight="1">
      <c r="B77" s="33"/>
      <c r="C77" s="27" t="s">
        <v>25</v>
      </c>
      <c r="D77" s="34"/>
      <c r="E77" s="34"/>
      <c r="F77" s="22" t="str">
        <f>E15</f>
        <v>Statutární město Liberec, Náměstí Dr.E.Beneše 1</v>
      </c>
      <c r="G77" s="34"/>
      <c r="H77" s="34"/>
      <c r="I77" s="124" t="s">
        <v>32</v>
      </c>
      <c r="J77" s="31" t="str">
        <f>E21</f>
        <v>V a M spol. s r.o., Liberec</v>
      </c>
      <c r="K77" s="34"/>
      <c r="L77" s="38"/>
    </row>
    <row r="78" spans="2:12" s="1" customFormat="1" ht="24.9" customHeight="1">
      <c r="B78" s="33"/>
      <c r="C78" s="27" t="s">
        <v>30</v>
      </c>
      <c r="D78" s="34"/>
      <c r="E78" s="34"/>
      <c r="F78" s="22" t="str">
        <f>IF(E18="","",E18)</f>
        <v>Vyplň údaj</v>
      </c>
      <c r="G78" s="34"/>
      <c r="H78" s="34"/>
      <c r="I78" s="124" t="s">
        <v>35</v>
      </c>
      <c r="J78" s="31" t="str">
        <f>E24</f>
        <v>Tomáš Vašek, Sněhurčina 710/73, 460 15 Liberec 15</v>
      </c>
      <c r="K78" s="34"/>
      <c r="L78" s="38"/>
    </row>
    <row r="79" spans="2:12" s="1" customFormat="1" ht="10.3" customHeight="1">
      <c r="B79" s="33"/>
      <c r="C79" s="34"/>
      <c r="D79" s="34"/>
      <c r="E79" s="34"/>
      <c r="F79" s="34"/>
      <c r="G79" s="34"/>
      <c r="H79" s="34"/>
      <c r="I79" s="122"/>
      <c r="J79" s="34"/>
      <c r="K79" s="34"/>
      <c r="L79" s="38"/>
    </row>
    <row r="80" spans="2:20" s="9" customFormat="1" ht="29.25" customHeight="1">
      <c r="B80" s="170"/>
      <c r="C80" s="171" t="s">
        <v>94</v>
      </c>
      <c r="D80" s="172" t="s">
        <v>58</v>
      </c>
      <c r="E80" s="172" t="s">
        <v>54</v>
      </c>
      <c r="F80" s="172" t="s">
        <v>55</v>
      </c>
      <c r="G80" s="172" t="s">
        <v>95</v>
      </c>
      <c r="H80" s="172" t="s">
        <v>96</v>
      </c>
      <c r="I80" s="173" t="s">
        <v>97</v>
      </c>
      <c r="J80" s="172" t="s">
        <v>88</v>
      </c>
      <c r="K80" s="174" t="s">
        <v>98</v>
      </c>
      <c r="L80" s="175"/>
      <c r="M80" s="83" t="s">
        <v>1</v>
      </c>
      <c r="N80" s="84" t="s">
        <v>43</v>
      </c>
      <c r="O80" s="84" t="s">
        <v>99</v>
      </c>
      <c r="P80" s="84" t="s">
        <v>100</v>
      </c>
      <c r="Q80" s="84" t="s">
        <v>101</v>
      </c>
      <c r="R80" s="84" t="s">
        <v>102</v>
      </c>
      <c r="S80" s="84" t="s">
        <v>103</v>
      </c>
      <c r="T80" s="85" t="s">
        <v>104</v>
      </c>
    </row>
    <row r="81" spans="2:63" s="1" customFormat="1" ht="22.8" customHeight="1">
      <c r="B81" s="33"/>
      <c r="C81" s="90" t="s">
        <v>105</v>
      </c>
      <c r="D81" s="34"/>
      <c r="E81" s="34"/>
      <c r="F81" s="34"/>
      <c r="G81" s="34"/>
      <c r="H81" s="34"/>
      <c r="I81" s="122"/>
      <c r="J81" s="176">
        <f>BK81</f>
        <v>0</v>
      </c>
      <c r="K81" s="34"/>
      <c r="L81" s="38"/>
      <c r="M81" s="86"/>
      <c r="N81" s="87"/>
      <c r="O81" s="87"/>
      <c r="P81" s="177">
        <f>P82</f>
        <v>0</v>
      </c>
      <c r="Q81" s="87"/>
      <c r="R81" s="177">
        <f>R82</f>
        <v>0</v>
      </c>
      <c r="S81" s="87"/>
      <c r="T81" s="178">
        <f>T82</f>
        <v>0.0881</v>
      </c>
      <c r="AT81" s="12" t="s">
        <v>72</v>
      </c>
      <c r="AU81" s="12" t="s">
        <v>90</v>
      </c>
      <c r="BK81" s="179">
        <f>BK82</f>
        <v>0</v>
      </c>
    </row>
    <row r="82" spans="2:63" s="10" customFormat="1" ht="25.9" customHeight="1">
      <c r="B82" s="180"/>
      <c r="C82" s="181"/>
      <c r="D82" s="182" t="s">
        <v>72</v>
      </c>
      <c r="E82" s="183" t="s">
        <v>106</v>
      </c>
      <c r="F82" s="183" t="s">
        <v>107</v>
      </c>
      <c r="G82" s="181"/>
      <c r="H82" s="181"/>
      <c r="I82" s="184"/>
      <c r="J82" s="185">
        <f>BK82</f>
        <v>0</v>
      </c>
      <c r="K82" s="181"/>
      <c r="L82" s="186"/>
      <c r="M82" s="187"/>
      <c r="N82" s="188"/>
      <c r="O82" s="188"/>
      <c r="P82" s="189">
        <f>P83</f>
        <v>0</v>
      </c>
      <c r="Q82" s="188"/>
      <c r="R82" s="189">
        <f>R83</f>
        <v>0</v>
      </c>
      <c r="S82" s="188"/>
      <c r="T82" s="190">
        <f>T83</f>
        <v>0.0881</v>
      </c>
      <c r="AR82" s="191" t="s">
        <v>82</v>
      </c>
      <c r="AT82" s="192" t="s">
        <v>72</v>
      </c>
      <c r="AU82" s="192" t="s">
        <v>73</v>
      </c>
      <c r="AY82" s="191" t="s">
        <v>108</v>
      </c>
      <c r="BK82" s="193">
        <f>BK83</f>
        <v>0</v>
      </c>
    </row>
    <row r="83" spans="2:63" s="10" customFormat="1" ht="22.8" customHeight="1">
      <c r="B83" s="180"/>
      <c r="C83" s="181"/>
      <c r="D83" s="182" t="s">
        <v>72</v>
      </c>
      <c r="E83" s="194" t="s">
        <v>109</v>
      </c>
      <c r="F83" s="194" t="s">
        <v>110</v>
      </c>
      <c r="G83" s="181"/>
      <c r="H83" s="181"/>
      <c r="I83" s="184"/>
      <c r="J83" s="195">
        <f>BK83</f>
        <v>0</v>
      </c>
      <c r="K83" s="181"/>
      <c r="L83" s="186"/>
      <c r="M83" s="187"/>
      <c r="N83" s="188"/>
      <c r="O83" s="188"/>
      <c r="P83" s="189">
        <f>SUM(P84:P95)</f>
        <v>0</v>
      </c>
      <c r="Q83" s="188"/>
      <c r="R83" s="189">
        <f>SUM(R84:R95)</f>
        <v>0</v>
      </c>
      <c r="S83" s="188"/>
      <c r="T83" s="190">
        <f>SUM(T84:T95)</f>
        <v>0.0881</v>
      </c>
      <c r="AR83" s="191" t="s">
        <v>82</v>
      </c>
      <c r="AT83" s="192" t="s">
        <v>72</v>
      </c>
      <c r="AU83" s="192" t="s">
        <v>78</v>
      </c>
      <c r="AY83" s="191" t="s">
        <v>108</v>
      </c>
      <c r="BK83" s="193">
        <f>SUM(BK84:BK95)</f>
        <v>0</v>
      </c>
    </row>
    <row r="84" spans="2:65" s="1" customFormat="1" ht="16.5" customHeight="1">
      <c r="B84" s="33"/>
      <c r="C84" s="196" t="s">
        <v>78</v>
      </c>
      <c r="D84" s="196" t="s">
        <v>111</v>
      </c>
      <c r="E84" s="197" t="s">
        <v>112</v>
      </c>
      <c r="F84" s="198" t="s">
        <v>113</v>
      </c>
      <c r="G84" s="199" t="s">
        <v>114</v>
      </c>
      <c r="H84" s="200">
        <v>1</v>
      </c>
      <c r="I84" s="201"/>
      <c r="J84" s="202">
        <f>ROUND(I84*H84,2)</f>
        <v>0</v>
      </c>
      <c r="K84" s="198" t="s">
        <v>115</v>
      </c>
      <c r="L84" s="38"/>
      <c r="M84" s="203" t="s">
        <v>1</v>
      </c>
      <c r="N84" s="204" t="s">
        <v>44</v>
      </c>
      <c r="O84" s="74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AR84" s="12" t="s">
        <v>116</v>
      </c>
      <c r="AT84" s="12" t="s">
        <v>111</v>
      </c>
      <c r="AU84" s="12" t="s">
        <v>82</v>
      </c>
      <c r="AY84" s="12" t="s">
        <v>108</v>
      </c>
      <c r="BE84" s="207">
        <f>IF(N84="základní",J84,0)</f>
        <v>0</v>
      </c>
      <c r="BF84" s="207">
        <f>IF(N84="snížená",J84,0)</f>
        <v>0</v>
      </c>
      <c r="BG84" s="207">
        <f>IF(N84="zákl. přenesená",J84,0)</f>
        <v>0</v>
      </c>
      <c r="BH84" s="207">
        <f>IF(N84="sníž. přenesená",J84,0)</f>
        <v>0</v>
      </c>
      <c r="BI84" s="207">
        <f>IF(N84="nulová",J84,0)</f>
        <v>0</v>
      </c>
      <c r="BJ84" s="12" t="s">
        <v>78</v>
      </c>
      <c r="BK84" s="207">
        <f>ROUND(I84*H84,2)</f>
        <v>0</v>
      </c>
      <c r="BL84" s="12" t="s">
        <v>116</v>
      </c>
      <c r="BM84" s="12" t="s">
        <v>117</v>
      </c>
    </row>
    <row r="85" spans="2:65" s="1" customFormat="1" ht="22.5" customHeight="1">
      <c r="B85" s="33"/>
      <c r="C85" s="196" t="s">
        <v>82</v>
      </c>
      <c r="D85" s="196" t="s">
        <v>111</v>
      </c>
      <c r="E85" s="197" t="s">
        <v>118</v>
      </c>
      <c r="F85" s="198" t="s">
        <v>119</v>
      </c>
      <c r="G85" s="199" t="s">
        <v>114</v>
      </c>
      <c r="H85" s="200">
        <v>1</v>
      </c>
      <c r="I85" s="201"/>
      <c r="J85" s="202">
        <f>ROUND(I85*H85,2)</f>
        <v>0</v>
      </c>
      <c r="K85" s="198" t="s">
        <v>1</v>
      </c>
      <c r="L85" s="38"/>
      <c r="M85" s="203" t="s">
        <v>1</v>
      </c>
      <c r="N85" s="204" t="s">
        <v>44</v>
      </c>
      <c r="O85" s="74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AR85" s="12" t="s">
        <v>116</v>
      </c>
      <c r="AT85" s="12" t="s">
        <v>111</v>
      </c>
      <c r="AU85" s="12" t="s">
        <v>82</v>
      </c>
      <c r="AY85" s="12" t="s">
        <v>108</v>
      </c>
      <c r="BE85" s="207">
        <f>IF(N85="základní",J85,0)</f>
        <v>0</v>
      </c>
      <c r="BF85" s="207">
        <f>IF(N85="snížená",J85,0)</f>
        <v>0</v>
      </c>
      <c r="BG85" s="207">
        <f>IF(N85="zákl. přenesená",J85,0)</f>
        <v>0</v>
      </c>
      <c r="BH85" s="207">
        <f>IF(N85="sníž. přenesená",J85,0)</f>
        <v>0</v>
      </c>
      <c r="BI85" s="207">
        <f>IF(N85="nulová",J85,0)</f>
        <v>0</v>
      </c>
      <c r="BJ85" s="12" t="s">
        <v>78</v>
      </c>
      <c r="BK85" s="207">
        <f>ROUND(I85*H85,2)</f>
        <v>0</v>
      </c>
      <c r="BL85" s="12" t="s">
        <v>116</v>
      </c>
      <c r="BM85" s="12" t="s">
        <v>120</v>
      </c>
    </row>
    <row r="86" spans="2:65" s="1" customFormat="1" ht="22.5" customHeight="1">
      <c r="B86" s="33"/>
      <c r="C86" s="196" t="s">
        <v>121</v>
      </c>
      <c r="D86" s="196" t="s">
        <v>111</v>
      </c>
      <c r="E86" s="197" t="s">
        <v>122</v>
      </c>
      <c r="F86" s="198" t="s">
        <v>123</v>
      </c>
      <c r="G86" s="199" t="s">
        <v>114</v>
      </c>
      <c r="H86" s="200">
        <v>7</v>
      </c>
      <c r="I86" s="201"/>
      <c r="J86" s="202">
        <f>ROUND(I86*H86,2)</f>
        <v>0</v>
      </c>
      <c r="K86" s="198" t="s">
        <v>1</v>
      </c>
      <c r="L86" s="38"/>
      <c r="M86" s="203" t="s">
        <v>1</v>
      </c>
      <c r="N86" s="204" t="s">
        <v>44</v>
      </c>
      <c r="O86" s="7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AR86" s="12" t="s">
        <v>116</v>
      </c>
      <c r="AT86" s="12" t="s">
        <v>111</v>
      </c>
      <c r="AU86" s="12" t="s">
        <v>82</v>
      </c>
      <c r="AY86" s="12" t="s">
        <v>108</v>
      </c>
      <c r="BE86" s="207">
        <f>IF(N86="základní",J86,0)</f>
        <v>0</v>
      </c>
      <c r="BF86" s="207">
        <f>IF(N86="snížená",J86,0)</f>
        <v>0</v>
      </c>
      <c r="BG86" s="207">
        <f>IF(N86="zákl. přenesená",J86,0)</f>
        <v>0</v>
      </c>
      <c r="BH86" s="207">
        <f>IF(N86="sníž. přenesená",J86,0)</f>
        <v>0</v>
      </c>
      <c r="BI86" s="207">
        <f>IF(N86="nulová",J86,0)</f>
        <v>0</v>
      </c>
      <c r="BJ86" s="12" t="s">
        <v>78</v>
      </c>
      <c r="BK86" s="207">
        <f>ROUND(I86*H86,2)</f>
        <v>0</v>
      </c>
      <c r="BL86" s="12" t="s">
        <v>116</v>
      </c>
      <c r="BM86" s="12" t="s">
        <v>124</v>
      </c>
    </row>
    <row r="87" spans="2:65" s="1" customFormat="1" ht="22.5" customHeight="1">
      <c r="B87" s="33"/>
      <c r="C87" s="196" t="s">
        <v>125</v>
      </c>
      <c r="D87" s="196" t="s">
        <v>111</v>
      </c>
      <c r="E87" s="197" t="s">
        <v>126</v>
      </c>
      <c r="F87" s="198" t="s">
        <v>127</v>
      </c>
      <c r="G87" s="199" t="s">
        <v>114</v>
      </c>
      <c r="H87" s="200">
        <v>1</v>
      </c>
      <c r="I87" s="201"/>
      <c r="J87" s="202">
        <f>ROUND(I87*H87,2)</f>
        <v>0</v>
      </c>
      <c r="K87" s="198" t="s">
        <v>1</v>
      </c>
      <c r="L87" s="38"/>
      <c r="M87" s="203" t="s">
        <v>1</v>
      </c>
      <c r="N87" s="204" t="s">
        <v>44</v>
      </c>
      <c r="O87" s="7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AR87" s="12" t="s">
        <v>116</v>
      </c>
      <c r="AT87" s="12" t="s">
        <v>111</v>
      </c>
      <c r="AU87" s="12" t="s">
        <v>82</v>
      </c>
      <c r="AY87" s="12" t="s">
        <v>108</v>
      </c>
      <c r="BE87" s="207">
        <f>IF(N87="základní",J87,0)</f>
        <v>0</v>
      </c>
      <c r="BF87" s="207">
        <f>IF(N87="snížená",J87,0)</f>
        <v>0</v>
      </c>
      <c r="BG87" s="207">
        <f>IF(N87="zákl. přenesená",J87,0)</f>
        <v>0</v>
      </c>
      <c r="BH87" s="207">
        <f>IF(N87="sníž. přenesená",J87,0)</f>
        <v>0</v>
      </c>
      <c r="BI87" s="207">
        <f>IF(N87="nulová",J87,0)</f>
        <v>0</v>
      </c>
      <c r="BJ87" s="12" t="s">
        <v>78</v>
      </c>
      <c r="BK87" s="207">
        <f>ROUND(I87*H87,2)</f>
        <v>0</v>
      </c>
      <c r="BL87" s="12" t="s">
        <v>116</v>
      </c>
      <c r="BM87" s="12" t="s">
        <v>128</v>
      </c>
    </row>
    <row r="88" spans="2:65" s="1" customFormat="1" ht="22.5" customHeight="1">
      <c r="B88" s="33"/>
      <c r="C88" s="196" t="s">
        <v>129</v>
      </c>
      <c r="D88" s="196" t="s">
        <v>111</v>
      </c>
      <c r="E88" s="197" t="s">
        <v>130</v>
      </c>
      <c r="F88" s="198" t="s">
        <v>131</v>
      </c>
      <c r="G88" s="199" t="s">
        <v>114</v>
      </c>
      <c r="H88" s="200">
        <v>4</v>
      </c>
      <c r="I88" s="201"/>
      <c r="J88" s="202">
        <f>ROUND(I88*H88,2)</f>
        <v>0</v>
      </c>
      <c r="K88" s="198" t="s">
        <v>1</v>
      </c>
      <c r="L88" s="38"/>
      <c r="M88" s="203" t="s">
        <v>1</v>
      </c>
      <c r="N88" s="204" t="s">
        <v>44</v>
      </c>
      <c r="O88" s="7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AR88" s="12" t="s">
        <v>116</v>
      </c>
      <c r="AT88" s="12" t="s">
        <v>111</v>
      </c>
      <c r="AU88" s="12" t="s">
        <v>82</v>
      </c>
      <c r="AY88" s="12" t="s">
        <v>108</v>
      </c>
      <c r="BE88" s="207">
        <f>IF(N88="základní",J88,0)</f>
        <v>0</v>
      </c>
      <c r="BF88" s="207">
        <f>IF(N88="snížená",J88,0)</f>
        <v>0</v>
      </c>
      <c r="BG88" s="207">
        <f>IF(N88="zákl. přenesená",J88,0)</f>
        <v>0</v>
      </c>
      <c r="BH88" s="207">
        <f>IF(N88="sníž. přenesená",J88,0)</f>
        <v>0</v>
      </c>
      <c r="BI88" s="207">
        <f>IF(N88="nulová",J88,0)</f>
        <v>0</v>
      </c>
      <c r="BJ88" s="12" t="s">
        <v>78</v>
      </c>
      <c r="BK88" s="207">
        <f>ROUND(I88*H88,2)</f>
        <v>0</v>
      </c>
      <c r="BL88" s="12" t="s">
        <v>116</v>
      </c>
      <c r="BM88" s="12" t="s">
        <v>132</v>
      </c>
    </row>
    <row r="89" spans="2:65" s="1" customFormat="1" ht="22.5" customHeight="1">
      <c r="B89" s="33"/>
      <c r="C89" s="196" t="s">
        <v>133</v>
      </c>
      <c r="D89" s="196" t="s">
        <v>111</v>
      </c>
      <c r="E89" s="197" t="s">
        <v>134</v>
      </c>
      <c r="F89" s="198" t="s">
        <v>135</v>
      </c>
      <c r="G89" s="199" t="s">
        <v>114</v>
      </c>
      <c r="H89" s="200">
        <v>31</v>
      </c>
      <c r="I89" s="201"/>
      <c r="J89" s="202">
        <f>ROUND(I89*H89,2)</f>
        <v>0</v>
      </c>
      <c r="K89" s="198" t="s">
        <v>1</v>
      </c>
      <c r="L89" s="38"/>
      <c r="M89" s="203" t="s">
        <v>1</v>
      </c>
      <c r="N89" s="204" t="s">
        <v>44</v>
      </c>
      <c r="O89" s="74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AR89" s="12" t="s">
        <v>116</v>
      </c>
      <c r="AT89" s="12" t="s">
        <v>111</v>
      </c>
      <c r="AU89" s="12" t="s">
        <v>82</v>
      </c>
      <c r="AY89" s="12" t="s">
        <v>108</v>
      </c>
      <c r="BE89" s="207">
        <f>IF(N89="základní",J89,0)</f>
        <v>0</v>
      </c>
      <c r="BF89" s="207">
        <f>IF(N89="snížená",J89,0)</f>
        <v>0</v>
      </c>
      <c r="BG89" s="207">
        <f>IF(N89="zákl. přenesená",J89,0)</f>
        <v>0</v>
      </c>
      <c r="BH89" s="207">
        <f>IF(N89="sníž. přenesená",J89,0)</f>
        <v>0</v>
      </c>
      <c r="BI89" s="207">
        <f>IF(N89="nulová",J89,0)</f>
        <v>0</v>
      </c>
      <c r="BJ89" s="12" t="s">
        <v>78</v>
      </c>
      <c r="BK89" s="207">
        <f>ROUND(I89*H89,2)</f>
        <v>0</v>
      </c>
      <c r="BL89" s="12" t="s">
        <v>116</v>
      </c>
      <c r="BM89" s="12" t="s">
        <v>136</v>
      </c>
    </row>
    <row r="90" spans="2:65" s="1" customFormat="1" ht="16.5" customHeight="1">
      <c r="B90" s="33"/>
      <c r="C90" s="196" t="s">
        <v>137</v>
      </c>
      <c r="D90" s="196" t="s">
        <v>111</v>
      </c>
      <c r="E90" s="197" t="s">
        <v>138</v>
      </c>
      <c r="F90" s="198" t="s">
        <v>139</v>
      </c>
      <c r="G90" s="199" t="s">
        <v>114</v>
      </c>
      <c r="H90" s="200">
        <v>1</v>
      </c>
      <c r="I90" s="201"/>
      <c r="J90" s="202">
        <f>ROUND(I90*H90,2)</f>
        <v>0</v>
      </c>
      <c r="K90" s="198" t="s">
        <v>1</v>
      </c>
      <c r="L90" s="38"/>
      <c r="M90" s="203" t="s">
        <v>1</v>
      </c>
      <c r="N90" s="204" t="s">
        <v>44</v>
      </c>
      <c r="O90" s="7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AR90" s="12" t="s">
        <v>116</v>
      </c>
      <c r="AT90" s="12" t="s">
        <v>111</v>
      </c>
      <c r="AU90" s="12" t="s">
        <v>82</v>
      </c>
      <c r="AY90" s="12" t="s">
        <v>108</v>
      </c>
      <c r="BE90" s="207">
        <f>IF(N90="základní",J90,0)</f>
        <v>0</v>
      </c>
      <c r="BF90" s="207">
        <f>IF(N90="snížená",J90,0)</f>
        <v>0</v>
      </c>
      <c r="BG90" s="207">
        <f>IF(N90="zákl. přenesená",J90,0)</f>
        <v>0</v>
      </c>
      <c r="BH90" s="207">
        <f>IF(N90="sníž. přenesená",J90,0)</f>
        <v>0</v>
      </c>
      <c r="BI90" s="207">
        <f>IF(N90="nulová",J90,0)</f>
        <v>0</v>
      </c>
      <c r="BJ90" s="12" t="s">
        <v>78</v>
      </c>
      <c r="BK90" s="207">
        <f>ROUND(I90*H90,2)</f>
        <v>0</v>
      </c>
      <c r="BL90" s="12" t="s">
        <v>116</v>
      </c>
      <c r="BM90" s="12" t="s">
        <v>140</v>
      </c>
    </row>
    <row r="91" spans="2:65" s="1" customFormat="1" ht="22.5" customHeight="1">
      <c r="B91" s="33"/>
      <c r="C91" s="196" t="s">
        <v>141</v>
      </c>
      <c r="D91" s="196" t="s">
        <v>111</v>
      </c>
      <c r="E91" s="197" t="s">
        <v>142</v>
      </c>
      <c r="F91" s="198" t="s">
        <v>143</v>
      </c>
      <c r="G91" s="199" t="s">
        <v>114</v>
      </c>
      <c r="H91" s="200">
        <v>2</v>
      </c>
      <c r="I91" s="201"/>
      <c r="J91" s="202">
        <f>ROUND(I91*H91,2)</f>
        <v>0</v>
      </c>
      <c r="K91" s="198" t="s">
        <v>1</v>
      </c>
      <c r="L91" s="38"/>
      <c r="M91" s="203" t="s">
        <v>1</v>
      </c>
      <c r="N91" s="204" t="s">
        <v>44</v>
      </c>
      <c r="O91" s="74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AR91" s="12" t="s">
        <v>116</v>
      </c>
      <c r="AT91" s="12" t="s">
        <v>111</v>
      </c>
      <c r="AU91" s="12" t="s">
        <v>82</v>
      </c>
      <c r="AY91" s="12" t="s">
        <v>108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2" t="s">
        <v>78</v>
      </c>
      <c r="BK91" s="207">
        <f>ROUND(I91*H91,2)</f>
        <v>0</v>
      </c>
      <c r="BL91" s="12" t="s">
        <v>116</v>
      </c>
      <c r="BM91" s="12" t="s">
        <v>144</v>
      </c>
    </row>
    <row r="92" spans="2:65" s="1" customFormat="1" ht="22.5" customHeight="1">
      <c r="B92" s="33"/>
      <c r="C92" s="196" t="s">
        <v>145</v>
      </c>
      <c r="D92" s="196" t="s">
        <v>111</v>
      </c>
      <c r="E92" s="197" t="s">
        <v>146</v>
      </c>
      <c r="F92" s="198" t="s">
        <v>147</v>
      </c>
      <c r="G92" s="199" t="s">
        <v>114</v>
      </c>
      <c r="H92" s="200">
        <v>3</v>
      </c>
      <c r="I92" s="201"/>
      <c r="J92" s="202">
        <f>ROUND(I92*H92,2)</f>
        <v>0</v>
      </c>
      <c r="K92" s="198" t="s">
        <v>1</v>
      </c>
      <c r="L92" s="38"/>
      <c r="M92" s="203" t="s">
        <v>1</v>
      </c>
      <c r="N92" s="204" t="s">
        <v>44</v>
      </c>
      <c r="O92" s="74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AR92" s="12" t="s">
        <v>116</v>
      </c>
      <c r="AT92" s="12" t="s">
        <v>111</v>
      </c>
      <c r="AU92" s="12" t="s">
        <v>82</v>
      </c>
      <c r="AY92" s="12" t="s">
        <v>108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2" t="s">
        <v>78</v>
      </c>
      <c r="BK92" s="207">
        <f>ROUND(I92*H92,2)</f>
        <v>0</v>
      </c>
      <c r="BL92" s="12" t="s">
        <v>116</v>
      </c>
      <c r="BM92" s="12" t="s">
        <v>148</v>
      </c>
    </row>
    <row r="93" spans="2:65" s="1" customFormat="1" ht="16.5" customHeight="1">
      <c r="B93" s="33"/>
      <c r="C93" s="196" t="s">
        <v>149</v>
      </c>
      <c r="D93" s="196" t="s">
        <v>111</v>
      </c>
      <c r="E93" s="197" t="s">
        <v>150</v>
      </c>
      <c r="F93" s="198" t="s">
        <v>151</v>
      </c>
      <c r="G93" s="199" t="s">
        <v>114</v>
      </c>
      <c r="H93" s="200">
        <v>1</v>
      </c>
      <c r="I93" s="201"/>
      <c r="J93" s="202">
        <f>ROUND(I93*H93,2)</f>
        <v>0</v>
      </c>
      <c r="K93" s="198" t="s">
        <v>1</v>
      </c>
      <c r="L93" s="38"/>
      <c r="M93" s="203" t="s">
        <v>1</v>
      </c>
      <c r="N93" s="204" t="s">
        <v>44</v>
      </c>
      <c r="O93" s="7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AR93" s="12" t="s">
        <v>116</v>
      </c>
      <c r="AT93" s="12" t="s">
        <v>111</v>
      </c>
      <c r="AU93" s="12" t="s">
        <v>82</v>
      </c>
      <c r="AY93" s="12" t="s">
        <v>108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2" t="s">
        <v>78</v>
      </c>
      <c r="BK93" s="207">
        <f>ROUND(I93*H93,2)</f>
        <v>0</v>
      </c>
      <c r="BL93" s="12" t="s">
        <v>116</v>
      </c>
      <c r="BM93" s="12" t="s">
        <v>152</v>
      </c>
    </row>
    <row r="94" spans="2:65" s="1" customFormat="1" ht="16.5" customHeight="1">
      <c r="B94" s="33"/>
      <c r="C94" s="196" t="s">
        <v>153</v>
      </c>
      <c r="D94" s="196" t="s">
        <v>111</v>
      </c>
      <c r="E94" s="197" t="s">
        <v>154</v>
      </c>
      <c r="F94" s="198" t="s">
        <v>155</v>
      </c>
      <c r="G94" s="199" t="s">
        <v>114</v>
      </c>
      <c r="H94" s="200">
        <v>1</v>
      </c>
      <c r="I94" s="201"/>
      <c r="J94" s="202">
        <f>ROUND(I94*H94,2)</f>
        <v>0</v>
      </c>
      <c r="K94" s="198" t="s">
        <v>1</v>
      </c>
      <c r="L94" s="38"/>
      <c r="M94" s="203" t="s">
        <v>1</v>
      </c>
      <c r="N94" s="204" t="s">
        <v>44</v>
      </c>
      <c r="O94" s="7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2" t="s">
        <v>116</v>
      </c>
      <c r="AT94" s="12" t="s">
        <v>111</v>
      </c>
      <c r="AU94" s="12" t="s">
        <v>82</v>
      </c>
      <c r="AY94" s="12" t="s">
        <v>108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2" t="s">
        <v>78</v>
      </c>
      <c r="BK94" s="207">
        <f>ROUND(I94*H94,2)</f>
        <v>0</v>
      </c>
      <c r="BL94" s="12" t="s">
        <v>116</v>
      </c>
      <c r="BM94" s="12" t="s">
        <v>156</v>
      </c>
    </row>
    <row r="95" spans="2:65" s="1" customFormat="1" ht="16.5" customHeight="1">
      <c r="B95" s="33"/>
      <c r="C95" s="196" t="s">
        <v>157</v>
      </c>
      <c r="D95" s="196" t="s">
        <v>111</v>
      </c>
      <c r="E95" s="197" t="s">
        <v>158</v>
      </c>
      <c r="F95" s="198" t="s">
        <v>159</v>
      </c>
      <c r="G95" s="199" t="s">
        <v>114</v>
      </c>
      <c r="H95" s="200">
        <v>1</v>
      </c>
      <c r="I95" s="201"/>
      <c r="J95" s="202">
        <f>ROUND(I95*H95,2)</f>
        <v>0</v>
      </c>
      <c r="K95" s="198" t="s">
        <v>1</v>
      </c>
      <c r="L95" s="38"/>
      <c r="M95" s="208" t="s">
        <v>1</v>
      </c>
      <c r="N95" s="209" t="s">
        <v>44</v>
      </c>
      <c r="O95" s="210"/>
      <c r="P95" s="211">
        <f>O95*H95</f>
        <v>0</v>
      </c>
      <c r="Q95" s="211">
        <v>0</v>
      </c>
      <c r="R95" s="211">
        <f>Q95*H95</f>
        <v>0</v>
      </c>
      <c r="S95" s="211">
        <v>0.0881</v>
      </c>
      <c r="T95" s="212">
        <f>S95*H95</f>
        <v>0.0881</v>
      </c>
      <c r="AR95" s="12" t="s">
        <v>116</v>
      </c>
      <c r="AT95" s="12" t="s">
        <v>111</v>
      </c>
      <c r="AU95" s="12" t="s">
        <v>82</v>
      </c>
      <c r="AY95" s="12" t="s">
        <v>108</v>
      </c>
      <c r="BE95" s="207">
        <f>IF(N95="základní",J95,0)</f>
        <v>0</v>
      </c>
      <c r="BF95" s="207">
        <f>IF(N95="snížená",J95,0)</f>
        <v>0</v>
      </c>
      <c r="BG95" s="207">
        <f>IF(N95="zákl. přenesená",J95,0)</f>
        <v>0</v>
      </c>
      <c r="BH95" s="207">
        <f>IF(N95="sníž. přenesená",J95,0)</f>
        <v>0</v>
      </c>
      <c r="BI95" s="207">
        <f>IF(N95="nulová",J95,0)</f>
        <v>0</v>
      </c>
      <c r="BJ95" s="12" t="s">
        <v>78</v>
      </c>
      <c r="BK95" s="207">
        <f>ROUND(I95*H95,2)</f>
        <v>0</v>
      </c>
      <c r="BL95" s="12" t="s">
        <v>116</v>
      </c>
      <c r="BM95" s="12" t="s">
        <v>160</v>
      </c>
    </row>
    <row r="96" spans="2:12" s="1" customFormat="1" ht="6.95" customHeight="1">
      <c r="B96" s="52"/>
      <c r="C96" s="53"/>
      <c r="D96" s="53"/>
      <c r="E96" s="53"/>
      <c r="F96" s="53"/>
      <c r="G96" s="53"/>
      <c r="H96" s="53"/>
      <c r="I96" s="146"/>
      <c r="J96" s="53"/>
      <c r="K96" s="53"/>
      <c r="L96" s="38"/>
    </row>
  </sheetData>
  <sheetProtection password="CC35" sheet="1" objects="1" scenarios="1" formatColumns="0" formatRows="0" autoFilter="0"/>
  <autoFilter ref="C80:K9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Marie-PC\Marie</dc:creator>
  <cp:keywords/>
  <dc:description/>
  <cp:lastModifiedBy>Marie-PC\Marie</cp:lastModifiedBy>
  <dcterms:created xsi:type="dcterms:W3CDTF">2019-02-18T12:50:01Z</dcterms:created>
  <dcterms:modified xsi:type="dcterms:W3CDTF">2019-02-18T12:50:02Z</dcterms:modified>
  <cp:category/>
  <cp:version/>
  <cp:contentType/>
  <cp:contentStatus/>
</cp:coreProperties>
</file>