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 - Dodávka vybavení" sheetId="2" r:id="rId2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'1 - Dodávka vybavení'!$C$80:$K$95</definedName>
    <definedName name="_xlnm.Print_Area" localSheetId="1">'1 - Dodávka vybavení'!$C$4:$J$39,'1 - Dodávka vybavení'!$C$45:$J$62,'1 - Dodávka vybavení'!$C$68:$K$95</definedName>
    <definedName name="_xlnm.Print_Titles" localSheetId="1">'1 - Dodávka vybavení'!$80:$80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7"/>
  <c i="1" r="BD55"/>
  <c i="2" r="BH84"/>
  <c r="F36"/>
  <c i="1" r="BC55"/>
  <c i="2" r="BG84"/>
  <c r="F35"/>
  <c i="1" r="BB55"/>
  <c i="2" r="BF84"/>
  <c r="J34"/>
  <c i="1" r="AW55"/>
  <c i="2" r="F34"/>
  <c i="1" r="BA55"/>
  <c i="2" r="T84"/>
  <c r="T83"/>
  <c r="T82"/>
  <c r="T81"/>
  <c r="R84"/>
  <c r="R83"/>
  <c r="R82"/>
  <c r="R81"/>
  <c r="P84"/>
  <c r="P83"/>
  <c r="P82"/>
  <c r="P81"/>
  <c i="1" r="AU55"/>
  <c i="2" r="BK84"/>
  <c r="BK83"/>
  <c r="J83"/>
  <c r="BK82"/>
  <c r="J82"/>
  <c r="BK81"/>
  <c r="J81"/>
  <c r="J59"/>
  <c r="J30"/>
  <c i="1" r="AG55"/>
  <c i="2" r="J84"/>
  <c r="BE84"/>
  <c r="J33"/>
  <c i="1" r="AV55"/>
  <c i="2" r="F33"/>
  <c i="1" r="AZ55"/>
  <c i="2" r="J61"/>
  <c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<sst xmlns="http://schemas.openxmlformats.org/spreadsheetml/2006/main">
  <si>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</si>
  <si>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</si>
  <si>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</si>
  <si>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</si>
  <si>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</si>
  <si>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{5a5d390d-582e-4438-bc59-a7990dc01f82}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</si>
  <si>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</si>
  <si>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</si>
  <si>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</si>
  <si>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</si>
  <si>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</si>
  <si>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</si>
  <si>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</si>
  <si>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</si>
  <si>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Oblacna_2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</si>
  <si>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</si>
  <si>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</si>
  <si>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učebny chemie a fyziky ZŠ Oblačná - dodávka vybavení</t>
  </si>
  <si>
    <t>KSO:</t>
  </si>
  <si>
    <t>801 32 13</t>
  </si>
  <si>
    <t>CC-CZ:</t>
  </si>
  <si>
    <t>Místo:</t>
  </si>
  <si>
    <t>Oblačná 101/15, Liberec</t>
  </si>
  <si>
    <t>Datum:</t>
  </si>
  <si>
    <t>18. 2. 2019</t>
  </si>
  <si>
    <t>Zadavatel:</t>
  </si>
  <si>
    <t>IČ:</t>
  </si>
  <si>
    <t>0,1</t>
  </si>
  <si>
    <t>Statutární město Liberec, Náměstí Dr.E.Beneše 1</t>
  </si>
  <si>
    <t>DIČ:</t>
  </si>
  <si>
    <t>Uchazeč:</t>
  </si>
  <si>
    <t>Vyplň údaj</t>
  </si>
  <si>
    <t>Projektant:</t>
  </si>
  <si>
    <t>V a M spol. s r.o., Liberec</t>
  </si>
  <si>
    <t>True</t>
  </si>
  <si>
    <t>Zpracovatel:</t>
  </si>
  <si>
    <t>67231136</t>
  </si>
  <si>
    <t>Tomáš Vašek, Sněhurčina 710/73, 460 15 Liberec 15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</si>
  <si>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</si>
  <si>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</si>
  <si>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</si>
  <si>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</si>
  <si>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</si>
  <si>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</si>
  <si>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</si>
  <si>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</si>
  <si>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</si>
  <si>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</si>
  <si>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</si>
  <si>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</si>
  <si>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</si>
  <si>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</si>
  <si>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</si>
  <si>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</si>
  <si>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</si>
  <si>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</si>
  <si>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</si>
  <si>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</si>
  <si>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</si>
  <si>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</si>
  <si>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</si>
  <si>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</si>
  <si>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</si>
  <si>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</si>
  <si>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</si>
  <si>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</si>
  <si>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</si>
  <si>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</si>
  <si>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</si>
  <si>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</si>
  <si>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</si>
  <si>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</si>
  <si>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</si>
  <si>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</si>
  <si>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</si>
  <si>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</si>
  <si>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</si>
  <si>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</si>
  <si>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</si>
  <si>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Dodávka vybavení</t>
  </si>
  <si>
    <t>STA</t>
  </si>
  <si>
    <t>{59a2632e-1d20-497f-a606-f7b937186e7a}</t>
  </si>
  <si>
    <t>2</t>
  </si>
  <si>
    <t>KRYCÍ LIST SOUPISU PRACÍ</t>
  </si>
  <si>
    <t>Objekt:</t>
  </si>
  <si>
    <t>1 - Dodávka vybavení</t>
  </si>
  <si>
    <t>REKAPITULACE ČLENĚNÍ SOUPISU PRACÍ</t>
  </si>
  <si>
    <t>Kód dílu - Popis</t>
  </si>
  <si>
    <t>Cena celkem [CZK]</t>
  </si>
  <si>
    <t>Náklady ze soupisu prací</t>
  </si>
  <si>
    <t>-1</t>
  </si>
  <si>
    <t>PSV - Práce a dodávky PSV</t>
  </si>
  <si>
    <t xml:space="preserve">    766 - Konstrukce truhlářské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</si>
  <si>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</si>
  <si>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</si>
  <si>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</si>
  <si>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</si>
  <si>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</si>
  <si>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</si>
  <si>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</si>
  <si>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</si>
  <si>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</si>
  <si>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</si>
  <si>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</si>
  <si>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</si>
  <si>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</si>
  <si>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</si>
  <si>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</si>
  <si>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</si>
  <si>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766</t>
  </si>
  <si>
    <t>Konstrukce truhlářské</t>
  </si>
  <si>
    <t>K</t>
  </si>
  <si>
    <t>766699313</t>
  </si>
  <si>
    <t>Montáž tabulí školních trojdílných</t>
  </si>
  <si>
    <t>kus</t>
  </si>
  <si>
    <t>CS ÚRS 2019 01</t>
  </si>
  <si>
    <t>16</t>
  </si>
  <si>
    <t>1064678025</t>
  </si>
  <si>
    <t>76682010-R</t>
  </si>
  <si>
    <t>Montáž a dodávka - demostrační stůl oboustranný dl. 4000 mm, pracovní deska postforming; dle popisu v Technické zprávě a výkresové dokumentaci; vč kotvení a přesunu hmot</t>
  </si>
  <si>
    <t>-70080352</t>
  </si>
  <si>
    <t>3</t>
  </si>
  <si>
    <t>76682020-R</t>
  </si>
  <si>
    <t>Montáž a dodávka - žákovský stůl dl.2300 mm; dle popisu v Technické zprávě a výkresové dokumentaci; vč kotvení a přesunu hmot</t>
  </si>
  <si>
    <t>818775969</t>
  </si>
  <si>
    <t>4</t>
  </si>
  <si>
    <t>76682030-R</t>
  </si>
  <si>
    <t>Montáž a dodávka - žákovský stůl dl.1800 mm; dle popisu v Technické zprávě a výkresové dokumentaci; vč kotvení a přesunu hmot</t>
  </si>
  <si>
    <t>540007603</t>
  </si>
  <si>
    <t>5</t>
  </si>
  <si>
    <t>76682040-R</t>
  </si>
  <si>
    <t>Montáž a dodávka - mycí pracoviště umístěné mezi žákovskými stoly; dle popisu v Technické zprávě a výkresové dokumentaci; vč kotvení a přesunu hmot</t>
  </si>
  <si>
    <t>404615615</t>
  </si>
  <si>
    <t>6</t>
  </si>
  <si>
    <t>76682050-R</t>
  </si>
  <si>
    <t>Montáž a dodávka - laboratorní židle žákovská; dle popisu v Technické zprávě a výkresové dokumentaci; vč kotvení a přesunu hmot</t>
  </si>
  <si>
    <t>2034310919</t>
  </si>
  <si>
    <t>7</t>
  </si>
  <si>
    <t>76682060-R</t>
  </si>
  <si>
    <t>Montáž a dodávka - židle učitelská; dle popisu v Technické zprávě a výkresové dokumentaci; vč.přesunu hmot</t>
  </si>
  <si>
    <t>125919576</t>
  </si>
  <si>
    <t>8</t>
  </si>
  <si>
    <t>76682070-R</t>
  </si>
  <si>
    <t>Montáž a dodávka - skříň na pomůcky kombinovaná 900x400x1650 mm; dle popisu v Technické zprávě a výkresové dokumentaci; vč kotvení a přesunu hmot</t>
  </si>
  <si>
    <t>264023381</t>
  </si>
  <si>
    <t>9</t>
  </si>
  <si>
    <t>76682080-R</t>
  </si>
  <si>
    <t>Montáž a dodávka - skříň na pomůcky kombinovaná 750x400x1650 mm; dle popisu v Technické zprávě a výkresové dokumentaci; vč kotvení a přesunu hmot</t>
  </si>
  <si>
    <t>-2135256112</t>
  </si>
  <si>
    <t>10</t>
  </si>
  <si>
    <t>76682590-R</t>
  </si>
  <si>
    <t>Demontáž školní tabule, vč. přemístění na mezideponii</t>
  </si>
  <si>
    <t>1973635716</t>
  </si>
  <si>
    <t>11</t>
  </si>
  <si>
    <t>76682610-R</t>
  </si>
  <si>
    <t>Demontáž audiovizuální techniky, vč. přemístění na mezideponii</t>
  </si>
  <si>
    <t>-1752469905</t>
  </si>
  <si>
    <t>12</t>
  </si>
  <si>
    <t>76682611-R</t>
  </si>
  <si>
    <t>Zpětná montáž audiovizuální techniky, vč. kotvicích prvků</t>
  </si>
  <si>
    <t>1911055284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</si>
</sst>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27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21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2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left" vertical="center"/>
    </xf>
    <xf numFmtId="4" fontId="3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6" fillId="4" borderId="6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6" fillId="4" borderId="7" xfId="0" applyFont="1" applyFill="1" applyBorder="1" applyAlignment="1" applyProtection="1">
      <alignment horizontal="center" vertical="center"/>
    </xf>
    <xf numFmtId="0" fontId="16" fillId="4" borderId="7" xfId="0" applyFont="1" applyFill="1" applyBorder="1" applyAlignment="1" applyProtection="1">
      <alignment horizontal="right" vertical="center"/>
    </xf>
    <xf numFmtId="0" fontId="16" fillId="4" borderId="8" xfId="0" applyFont="1" applyFill="1" applyBorder="1" applyAlignment="1" applyProtection="1">
      <alignment horizontal="left" vertical="center"/>
    </xf>
    <xf numFmtId="0" fontId="16" fillId="4" borderId="0" xfId="0" applyFont="1" applyFill="1" applyAlignment="1" applyProtection="1">
      <alignment horizontal="center" vertical="center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vertical="center"/>
    </xf>
    <xf numFmtId="4" fontId="18" fillId="0" borderId="0" xfId="0" applyNumberFormat="1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vertical="center"/>
    </xf>
    <xf numFmtId="4" fontId="15" fillId="0" borderId="0" xfId="0" applyNumberFormat="1" applyFont="1" applyBorder="1" applyAlignment="1" applyProtection="1">
      <alignment vertical="center"/>
    </xf>
    <xf numFmtId="166" fontId="15" fillId="0" borderId="0" xfId="0" applyNumberFormat="1" applyFont="1" applyBorder="1" applyAlignment="1" applyProtection="1">
      <alignment vertical="center"/>
    </xf>
    <xf numFmtId="4" fontId="15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21" fillId="0" borderId="0" xfId="0" applyFont="1" applyAlignment="1" applyProtection="1">
      <alignment horizontal="left" vertical="center" wrapText="1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3" fillId="0" borderId="19" xfId="0" applyNumberFormat="1" applyFont="1" applyBorder="1" applyAlignment="1" applyProtection="1">
      <alignment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4" fontId="23" fillId="0" borderId="21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3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3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right" vertical="center"/>
    </xf>
    <xf numFmtId="0" fontId="24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0" fontId="5" fillId="0" borderId="20" xfId="0" applyFont="1" applyBorder="1" applyAlignment="1" applyProtection="1">
      <alignment vertical="center"/>
    </xf>
    <xf numFmtId="0" fontId="5" fillId="0" borderId="20" xfId="0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6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18" fillId="0" borderId="0" xfId="0" applyNumberFormat="1" applyFont="1" applyAlignment="1" applyProtection="1"/>
    <xf numFmtId="166" fontId="25" fillId="0" borderId="12" xfId="0" applyNumberFormat="1" applyFont="1" applyBorder="1" applyAlignment="1" applyProtection="1"/>
    <xf numFmtId="166" fontId="25" fillId="0" borderId="13" xfId="0" applyNumberFormat="1" applyFont="1" applyBorder="1" applyAlignment="1" applyProtection="1"/>
    <xf numFmtId="4" fontId="14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167" fontId="0" fillId="0" borderId="22" xfId="0" applyNumberFormat="1" applyFont="1" applyBorder="1" applyAlignment="1" applyProtection="1">
      <alignment vertical="center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1" fillId="2" borderId="14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1" fillId="2" borderId="19" xfId="0" applyFont="1" applyFill="1" applyBorder="1" applyAlignment="1" applyProtection="1">
      <alignment horizontal="left" vertical="center"/>
      <protection locked="0"/>
    </xf>
    <xf numFmtId="0" fontId="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1" t="s">
        <v>0</v>
      </c>
      <c r="AZ1" s="11" t="s">
        <v>1</v>
      </c>
      <c r="BA1" s="11" t="s">
        <v>2</v>
      </c>
      <c r="BB1" s="11" t="s">
        <v>3</v>
      </c>
      <c r="BT1" s="11" t="s">
        <v>4</v>
      </c>
      <c r="BU1" s="11" t="s">
        <v>4</v>
      </c>
      <c r="BV1" s="11" t="s">
        <v>5</v>
      </c>
    </row>
    <row r="2" ht="36.96" customHeight="1">
      <c r="AR2"/>
      <c r="BS2" s="12" t="s">
        <v>6</v>
      </c>
      <c r="BT2" s="12" t="s">
        <v>7</v>
      </c>
    </row>
    <row r="3" ht="6.96" customHeight="1">
      <c r="B3" s="13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  <c r="BS3" s="12" t="s">
        <v>6</v>
      </c>
      <c r="BT3" s="12" t="s">
        <v>8</v>
      </c>
    </row>
    <row r="4" ht="24.96" customHeight="1">
      <c r="B4" s="16"/>
      <c r="C4" s="17"/>
      <c r="D4" s="18" t="s">
        <v>9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5"/>
      <c r="AS4" s="19" t="s">
        <v>10</v>
      </c>
      <c r="BE4" s="20" t="s">
        <v>11</v>
      </c>
      <c r="BS4" s="12" t="s">
        <v>12</v>
      </c>
    </row>
    <row r="5" ht="12" customHeight="1">
      <c r="B5" s="16"/>
      <c r="C5" s="17"/>
      <c r="D5" s="21" t="s">
        <v>13</v>
      </c>
      <c r="E5" s="17"/>
      <c r="F5" s="17"/>
      <c r="G5" s="17"/>
      <c r="H5" s="17"/>
      <c r="I5" s="17"/>
      <c r="J5" s="17"/>
      <c r="K5" s="22" t="s">
        <v>14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5"/>
      <c r="BE5" s="23" t="s">
        <v>15</v>
      </c>
      <c r="BS5" s="12" t="s">
        <v>6</v>
      </c>
    </row>
    <row r="6" ht="36.96" customHeight="1">
      <c r="B6" s="16"/>
      <c r="C6" s="17"/>
      <c r="D6" s="24" t="s">
        <v>16</v>
      </c>
      <c r="E6" s="17"/>
      <c r="F6" s="17"/>
      <c r="G6" s="17"/>
      <c r="H6" s="17"/>
      <c r="I6" s="17"/>
      <c r="J6" s="17"/>
      <c r="K6" s="25" t="s">
        <v>17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5"/>
      <c r="BE6" s="26"/>
      <c r="BS6" s="12" t="s">
        <v>6</v>
      </c>
    </row>
    <row r="7" ht="12" customHeight="1">
      <c r="B7" s="16"/>
      <c r="C7" s="17"/>
      <c r="D7" s="27" t="s">
        <v>18</v>
      </c>
      <c r="E7" s="17"/>
      <c r="F7" s="17"/>
      <c r="G7" s="17"/>
      <c r="H7" s="17"/>
      <c r="I7" s="17"/>
      <c r="J7" s="17"/>
      <c r="K7" s="22" t="s">
        <v>19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27" t="s">
        <v>20</v>
      </c>
      <c r="AL7" s="17"/>
      <c r="AM7" s="17"/>
      <c r="AN7" s="22" t="s">
        <v>1</v>
      </c>
      <c r="AO7" s="17"/>
      <c r="AP7" s="17"/>
      <c r="AQ7" s="17"/>
      <c r="AR7" s="15"/>
      <c r="BE7" s="26"/>
      <c r="BS7" s="12" t="s">
        <v>6</v>
      </c>
    </row>
    <row r="8" ht="12" customHeight="1">
      <c r="B8" s="16"/>
      <c r="C8" s="17"/>
      <c r="D8" s="27" t="s">
        <v>21</v>
      </c>
      <c r="E8" s="17"/>
      <c r="F8" s="17"/>
      <c r="G8" s="17"/>
      <c r="H8" s="17"/>
      <c r="I8" s="17"/>
      <c r="J8" s="17"/>
      <c r="K8" s="22" t="s">
        <v>22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27" t="s">
        <v>23</v>
      </c>
      <c r="AL8" s="17"/>
      <c r="AM8" s="17"/>
      <c r="AN8" s="28" t="s">
        <v>24</v>
      </c>
      <c r="AO8" s="17"/>
      <c r="AP8" s="17"/>
      <c r="AQ8" s="17"/>
      <c r="AR8" s="15"/>
      <c r="BE8" s="26"/>
      <c r="BS8" s="12" t="s">
        <v>6</v>
      </c>
    </row>
    <row r="9" ht="14.4" customHeight="1">
      <c r="B9" s="16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5"/>
      <c r="BE9" s="26"/>
      <c r="BS9" s="12" t="s">
        <v>6</v>
      </c>
    </row>
    <row r="10" ht="12" customHeight="1">
      <c r="B10" s="16"/>
      <c r="C10" s="17"/>
      <c r="D10" s="27" t="s">
        <v>25</v>
      </c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27" t="s">
        <v>26</v>
      </c>
      <c r="AL10" s="17"/>
      <c r="AM10" s="17"/>
      <c r="AN10" s="22" t="s">
        <v>1</v>
      </c>
      <c r="AO10" s="17"/>
      <c r="AP10" s="17"/>
      <c r="AQ10" s="17"/>
      <c r="AR10" s="15"/>
      <c r="BE10" s="26"/>
      <c r="BS10" s="12" t="s">
        <v>27</v>
      </c>
    </row>
    <row r="11" ht="18.48" customHeight="1">
      <c r="B11" s="16"/>
      <c r="C11" s="17"/>
      <c r="D11" s="17"/>
      <c r="E11" s="22" t="s">
        <v>28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27" t="s">
        <v>29</v>
      </c>
      <c r="AL11" s="17"/>
      <c r="AM11" s="17"/>
      <c r="AN11" s="22" t="s">
        <v>1</v>
      </c>
      <c r="AO11" s="17"/>
      <c r="AP11" s="17"/>
      <c r="AQ11" s="17"/>
      <c r="AR11" s="15"/>
      <c r="BE11" s="26"/>
      <c r="BS11" s="12" t="s">
        <v>27</v>
      </c>
    </row>
    <row r="12" ht="6.96" customHeight="1"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5"/>
      <c r="BE12" s="26"/>
      <c r="BS12" s="12" t="s">
        <v>27</v>
      </c>
    </row>
    <row r="13" ht="12" customHeight="1">
      <c r="B13" s="16"/>
      <c r="C13" s="17"/>
      <c r="D13" s="27" t="s">
        <v>30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27" t="s">
        <v>26</v>
      </c>
      <c r="AL13" s="17"/>
      <c r="AM13" s="17"/>
      <c r="AN13" s="29" t="s">
        <v>31</v>
      </c>
      <c r="AO13" s="17"/>
      <c r="AP13" s="17"/>
      <c r="AQ13" s="17"/>
      <c r="AR13" s="15"/>
      <c r="BE13" s="26"/>
      <c r="BS13" s="12" t="s">
        <v>27</v>
      </c>
    </row>
    <row r="14">
      <c r="B14" s="16"/>
      <c r="C14" s="17"/>
      <c r="D14" s="17"/>
      <c r="E14" s="29" t="s">
        <v>31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27" t="s">
        <v>29</v>
      </c>
      <c r="AL14" s="17"/>
      <c r="AM14" s="17"/>
      <c r="AN14" s="29" t="s">
        <v>31</v>
      </c>
      <c r="AO14" s="17"/>
      <c r="AP14" s="17"/>
      <c r="AQ14" s="17"/>
      <c r="AR14" s="15"/>
      <c r="BE14" s="26"/>
      <c r="BS14" s="12" t="s">
        <v>27</v>
      </c>
    </row>
    <row r="15" ht="6.96" customHeight="1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5"/>
      <c r="BE15" s="26"/>
      <c r="BS15" s="12" t="s">
        <v>4</v>
      </c>
    </row>
    <row r="16" ht="12" customHeight="1">
      <c r="B16" s="16"/>
      <c r="C16" s="17"/>
      <c r="D16" s="27" t="s">
        <v>32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27" t="s">
        <v>26</v>
      </c>
      <c r="AL16" s="17"/>
      <c r="AM16" s="17"/>
      <c r="AN16" s="22" t="s">
        <v>1</v>
      </c>
      <c r="AO16" s="17"/>
      <c r="AP16" s="17"/>
      <c r="AQ16" s="17"/>
      <c r="AR16" s="15"/>
      <c r="BE16" s="26"/>
      <c r="BS16" s="12" t="s">
        <v>4</v>
      </c>
    </row>
    <row r="17" ht="18.48" customHeight="1">
      <c r="B17" s="16"/>
      <c r="C17" s="17"/>
      <c r="D17" s="17"/>
      <c r="E17" s="22" t="s">
        <v>33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27" t="s">
        <v>29</v>
      </c>
      <c r="AL17" s="17"/>
      <c r="AM17" s="17"/>
      <c r="AN17" s="22" t="s">
        <v>1</v>
      </c>
      <c r="AO17" s="17"/>
      <c r="AP17" s="17"/>
      <c r="AQ17" s="17"/>
      <c r="AR17" s="15"/>
      <c r="BE17" s="26"/>
      <c r="BS17" s="12" t="s">
        <v>34</v>
      </c>
    </row>
    <row r="18" ht="6.96" customHeight="1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5"/>
      <c r="BE18" s="26"/>
      <c r="BS18" s="12" t="s">
        <v>6</v>
      </c>
    </row>
    <row r="19" ht="12" customHeight="1">
      <c r="B19" s="16"/>
      <c r="C19" s="17"/>
      <c r="D19" s="27" t="s">
        <v>35</v>
      </c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7" t="s">
        <v>26</v>
      </c>
      <c r="AL19" s="17"/>
      <c r="AM19" s="17"/>
      <c r="AN19" s="22" t="s">
        <v>36</v>
      </c>
      <c r="AO19" s="17"/>
      <c r="AP19" s="17"/>
      <c r="AQ19" s="17"/>
      <c r="AR19" s="15"/>
      <c r="BE19" s="26"/>
      <c r="BS19" s="12" t="s">
        <v>6</v>
      </c>
    </row>
    <row r="20" ht="18.48" customHeight="1">
      <c r="B20" s="16"/>
      <c r="C20" s="17"/>
      <c r="D20" s="17"/>
      <c r="E20" s="22" t="s">
        <v>37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7" t="s">
        <v>29</v>
      </c>
      <c r="AL20" s="17"/>
      <c r="AM20" s="17"/>
      <c r="AN20" s="22" t="s">
        <v>1</v>
      </c>
      <c r="AO20" s="17"/>
      <c r="AP20" s="17"/>
      <c r="AQ20" s="17"/>
      <c r="AR20" s="15"/>
      <c r="BE20" s="26"/>
      <c r="BS20" s="12" t="s">
        <v>34</v>
      </c>
    </row>
    <row r="21" ht="6.96" customHeight="1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5"/>
      <c r="BE21" s="26"/>
    </row>
    <row r="22" ht="12" customHeight="1">
      <c r="B22" s="16"/>
      <c r="C22" s="17"/>
      <c r="D22" s="27" t="s">
        <v>38</v>
      </c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5"/>
      <c r="BE22" s="26"/>
    </row>
    <row r="23" ht="16.5" customHeight="1">
      <c r="B23" s="16"/>
      <c r="C23" s="17"/>
      <c r="D23" s="17"/>
      <c r="E23" s="31" t="s">
        <v>1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17"/>
      <c r="AP23" s="17"/>
      <c r="AQ23" s="17"/>
      <c r="AR23" s="15"/>
      <c r="BE23" s="26"/>
    </row>
    <row r="24" ht="6.96" customHeight="1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5"/>
      <c r="BE24" s="26"/>
    </row>
    <row r="25" ht="6.96" customHeight="1">
      <c r="B25" s="16"/>
      <c r="C25" s="17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17"/>
      <c r="AQ25" s="17"/>
      <c r="AR25" s="15"/>
      <c r="BE25" s="26"/>
    </row>
    <row r="26" s="1" customFormat="1" ht="25.92" customHeight="1">
      <c r="B26" s="33"/>
      <c r="C26" s="34"/>
      <c r="D26" s="35" t="s">
        <v>39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7">
        <f>ROUND(AG54,2)</f>
        <v>0</v>
      </c>
      <c r="AL26" s="36"/>
      <c r="AM26" s="36"/>
      <c r="AN26" s="36"/>
      <c r="AO26" s="36"/>
      <c r="AP26" s="34"/>
      <c r="AQ26" s="34"/>
      <c r="AR26" s="38"/>
      <c r="BE26" s="26"/>
    </row>
    <row r="27" s="1" customFormat="1" ht="6.96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8"/>
      <c r="BE27" s="26"/>
    </row>
    <row r="28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9" t="s">
        <v>40</v>
      </c>
      <c r="M28" s="39"/>
      <c r="N28" s="39"/>
      <c r="O28" s="39"/>
      <c r="P28" s="39"/>
      <c r="Q28" s="34"/>
      <c r="R28" s="34"/>
      <c r="S28" s="34"/>
      <c r="T28" s="34"/>
      <c r="U28" s="34"/>
      <c r="V28" s="34"/>
      <c r="W28" s="39" t="s">
        <v>41</v>
      </c>
      <c r="X28" s="39"/>
      <c r="Y28" s="39"/>
      <c r="Z28" s="39"/>
      <c r="AA28" s="39"/>
      <c r="AB28" s="39"/>
      <c r="AC28" s="39"/>
      <c r="AD28" s="39"/>
      <c r="AE28" s="39"/>
      <c r="AF28" s="34"/>
      <c r="AG28" s="34"/>
      <c r="AH28" s="34"/>
      <c r="AI28" s="34"/>
      <c r="AJ28" s="34"/>
      <c r="AK28" s="39" t="s">
        <v>42</v>
      </c>
      <c r="AL28" s="39"/>
      <c r="AM28" s="39"/>
      <c r="AN28" s="39"/>
      <c r="AO28" s="39"/>
      <c r="AP28" s="34"/>
      <c r="AQ28" s="34"/>
      <c r="AR28" s="38"/>
      <c r="BE28" s="26"/>
    </row>
    <row r="29" s="2" customFormat="1" ht="14.4" customHeight="1">
      <c r="B29" s="40"/>
      <c r="C29" s="41"/>
      <c r="D29" s="27" t="s">
        <v>43</v>
      </c>
      <c r="E29" s="41"/>
      <c r="F29" s="27" t="s">
        <v>44</v>
      </c>
      <c r="G29" s="41"/>
      <c r="H29" s="41"/>
      <c r="I29" s="41"/>
      <c r="J29" s="41"/>
      <c r="K29" s="41"/>
      <c r="L29" s="42">
        <v>0.20999999999999999</v>
      </c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3">
        <f>ROUND(AZ54, 2)</f>
        <v>0</v>
      </c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3">
        <f>ROUND(AV54, 2)</f>
        <v>0</v>
      </c>
      <c r="AL29" s="41"/>
      <c r="AM29" s="41"/>
      <c r="AN29" s="41"/>
      <c r="AO29" s="41"/>
      <c r="AP29" s="41"/>
      <c r="AQ29" s="41"/>
      <c r="AR29" s="44"/>
      <c r="BE29" s="26"/>
    </row>
    <row r="30" s="2" customFormat="1" ht="14.4" customHeight="1">
      <c r="B30" s="40"/>
      <c r="C30" s="41"/>
      <c r="D30" s="41"/>
      <c r="E30" s="41"/>
      <c r="F30" s="27" t="s">
        <v>45</v>
      </c>
      <c r="G30" s="41"/>
      <c r="H30" s="41"/>
      <c r="I30" s="41"/>
      <c r="J30" s="41"/>
      <c r="K30" s="41"/>
      <c r="L30" s="42">
        <v>0.14999999999999999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3">
        <f>ROUND(BA54, 2)</f>
        <v>0</v>
      </c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3">
        <f>ROUND(AW54, 2)</f>
        <v>0</v>
      </c>
      <c r="AL30" s="41"/>
      <c r="AM30" s="41"/>
      <c r="AN30" s="41"/>
      <c r="AO30" s="41"/>
      <c r="AP30" s="41"/>
      <c r="AQ30" s="41"/>
      <c r="AR30" s="44"/>
      <c r="BE30" s="26"/>
    </row>
    <row r="31" hidden="1" s="2" customFormat="1" ht="14.4" customHeight="1">
      <c r="B31" s="40"/>
      <c r="C31" s="41"/>
      <c r="D31" s="41"/>
      <c r="E31" s="41"/>
      <c r="F31" s="27" t="s">
        <v>46</v>
      </c>
      <c r="G31" s="41"/>
      <c r="H31" s="41"/>
      <c r="I31" s="41"/>
      <c r="J31" s="41"/>
      <c r="K31" s="41"/>
      <c r="L31" s="42">
        <v>0.20999999999999999</v>
      </c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3">
        <f>ROUND(BB54, 2)</f>
        <v>0</v>
      </c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3">
        <v>0</v>
      </c>
      <c r="AL31" s="41"/>
      <c r="AM31" s="41"/>
      <c r="AN31" s="41"/>
      <c r="AO31" s="41"/>
      <c r="AP31" s="41"/>
      <c r="AQ31" s="41"/>
      <c r="AR31" s="44"/>
      <c r="BE31" s="26"/>
    </row>
    <row r="32" hidden="1" s="2" customFormat="1" ht="14.4" customHeight="1">
      <c r="B32" s="40"/>
      <c r="C32" s="41"/>
      <c r="D32" s="41"/>
      <c r="E32" s="41"/>
      <c r="F32" s="27" t="s">
        <v>47</v>
      </c>
      <c r="G32" s="41"/>
      <c r="H32" s="41"/>
      <c r="I32" s="41"/>
      <c r="J32" s="41"/>
      <c r="K32" s="41"/>
      <c r="L32" s="42">
        <v>0.14999999999999999</v>
      </c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3">
        <f>ROUND(BC54, 2)</f>
        <v>0</v>
      </c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3">
        <v>0</v>
      </c>
      <c r="AL32" s="41"/>
      <c r="AM32" s="41"/>
      <c r="AN32" s="41"/>
      <c r="AO32" s="41"/>
      <c r="AP32" s="41"/>
      <c r="AQ32" s="41"/>
      <c r="AR32" s="44"/>
      <c r="BE32" s="26"/>
    </row>
    <row r="33" hidden="1" s="2" customFormat="1" ht="14.4" customHeight="1">
      <c r="B33" s="40"/>
      <c r="C33" s="41"/>
      <c r="D33" s="41"/>
      <c r="E33" s="41"/>
      <c r="F33" s="27" t="s">
        <v>48</v>
      </c>
      <c r="G33" s="41"/>
      <c r="H33" s="41"/>
      <c r="I33" s="41"/>
      <c r="J33" s="41"/>
      <c r="K33" s="41"/>
      <c r="L33" s="42">
        <v>0</v>
      </c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3">
        <f>ROUND(BD54, 2)</f>
        <v>0</v>
      </c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3">
        <v>0</v>
      </c>
      <c r="AL33" s="41"/>
      <c r="AM33" s="41"/>
      <c r="AN33" s="41"/>
      <c r="AO33" s="41"/>
      <c r="AP33" s="41"/>
      <c r="AQ33" s="41"/>
      <c r="AR33" s="44"/>
      <c r="BE33" s="26"/>
    </row>
    <row r="34" s="1" customFormat="1" ht="6.96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8"/>
      <c r="BE34" s="26"/>
    </row>
    <row r="35" s="1" customFormat="1" ht="25.92" customHeight="1">
      <c r="B35" s="33"/>
      <c r="C35" s="45"/>
      <c r="D35" s="46" t="s">
        <v>49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50</v>
      </c>
      <c r="U35" s="47"/>
      <c r="V35" s="47"/>
      <c r="W35" s="47"/>
      <c r="X35" s="49" t="s">
        <v>51</v>
      </c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50">
        <f>SUM(AK26:AK33)</f>
        <v>0</v>
      </c>
      <c r="AL35" s="47"/>
      <c r="AM35" s="47"/>
      <c r="AN35" s="47"/>
      <c r="AO35" s="51"/>
      <c r="AP35" s="45"/>
      <c r="AQ35" s="45"/>
      <c r="AR35" s="38"/>
    </row>
    <row r="36" s="1" customFormat="1" ht="6.96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8"/>
    </row>
    <row r="37" s="1" customFormat="1" ht="6.96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38"/>
    </row>
    <row r="41" s="1" customFormat="1" ht="6.96" customHeight="1">
      <c r="B41" s="54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8"/>
    </row>
    <row r="42" s="1" customFormat="1" ht="24.96" customHeight="1">
      <c r="B42" s="33"/>
      <c r="C42" s="18" t="s">
        <v>52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8"/>
    </row>
    <row r="43" s="1" customFormat="1" ht="6.96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8"/>
    </row>
    <row r="44" s="1" customFormat="1" ht="12" customHeight="1">
      <c r="B44" s="33"/>
      <c r="C44" s="27" t="s">
        <v>13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Oblacna_2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8"/>
    </row>
    <row r="45" s="3" customFormat="1" ht="36.96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59" t="str">
        <f>K6</f>
        <v>Modernizace učebny chemie a fyziky ZŠ Oblačná - dodávka vybavení</v>
      </c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60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8"/>
    </row>
    <row r="47" s="1" customFormat="1" ht="12" customHeight="1">
      <c r="B47" s="33"/>
      <c r="C47" s="27" t="s">
        <v>21</v>
      </c>
      <c r="D47" s="34"/>
      <c r="E47" s="34"/>
      <c r="F47" s="34"/>
      <c r="G47" s="34"/>
      <c r="H47" s="34"/>
      <c r="I47" s="34"/>
      <c r="J47" s="34"/>
      <c r="K47" s="34"/>
      <c r="L47" s="61" t="str">
        <f>IF(K8="","",K8)</f>
        <v>Oblačná 101/15, Liberec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7" t="s">
        <v>23</v>
      </c>
      <c r="AJ47" s="34"/>
      <c r="AK47" s="34"/>
      <c r="AL47" s="34"/>
      <c r="AM47" s="62" t="str">
        <f>IF(AN8= "","",AN8)</f>
        <v>18. 2. 2019</v>
      </c>
      <c r="AN47" s="62"/>
      <c r="AO47" s="34"/>
      <c r="AP47" s="34"/>
      <c r="AQ47" s="34"/>
      <c r="AR47" s="38"/>
    </row>
    <row r="48" s="1" customFormat="1" ht="6.96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8"/>
    </row>
    <row r="49" s="1" customFormat="1" ht="13.65" customHeight="1">
      <c r="B49" s="33"/>
      <c r="C49" s="27" t="s">
        <v>25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>Statutární město Liberec, Náměstí Dr.E.Beneše 1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7" t="s">
        <v>32</v>
      </c>
      <c r="AJ49" s="34"/>
      <c r="AK49" s="34"/>
      <c r="AL49" s="34"/>
      <c r="AM49" s="63" t="str">
        <f>IF(E17="","",E17)</f>
        <v>V a M spol. s r.o., Liberec</v>
      </c>
      <c r="AN49" s="34"/>
      <c r="AO49" s="34"/>
      <c r="AP49" s="34"/>
      <c r="AQ49" s="34"/>
      <c r="AR49" s="38"/>
      <c r="AS49" s="64" t="s">
        <v>53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</row>
    <row r="50" s="1" customFormat="1" ht="24.9" customHeight="1">
      <c r="B50" s="33"/>
      <c r="C50" s="27" t="s">
        <v>30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7" t="s">
        <v>35</v>
      </c>
      <c r="AJ50" s="34"/>
      <c r="AK50" s="34"/>
      <c r="AL50" s="34"/>
      <c r="AM50" s="63" t="str">
        <f>IF(E20="","",E20)</f>
        <v>Tomáš Vašek, Sněhurčina 710/73, 460 15 Liberec 15</v>
      </c>
      <c r="AN50" s="34"/>
      <c r="AO50" s="34"/>
      <c r="AP50" s="34"/>
      <c r="AQ50" s="34"/>
      <c r="AR50" s="38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</row>
    <row r="51" s="1" customFormat="1" ht="10.8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8"/>
      <c r="AS51" s="72"/>
      <c r="AT51" s="73"/>
      <c r="AU51" s="74"/>
      <c r="AV51" s="74"/>
      <c r="AW51" s="74"/>
      <c r="AX51" s="74"/>
      <c r="AY51" s="74"/>
      <c r="AZ51" s="74"/>
      <c r="BA51" s="74"/>
      <c r="BB51" s="74"/>
      <c r="BC51" s="74"/>
      <c r="BD51" s="75"/>
    </row>
    <row r="52" s="1" customFormat="1" ht="29.28" customHeight="1">
      <c r="B52" s="33"/>
      <c r="C52" s="76" t="s">
        <v>54</v>
      </c>
      <c r="D52" s="77"/>
      <c r="E52" s="77"/>
      <c r="F52" s="77"/>
      <c r="G52" s="77"/>
      <c r="H52" s="78"/>
      <c r="I52" s="79" t="s">
        <v>55</v>
      </c>
      <c r="J52" s="77"/>
      <c r="K52" s="77"/>
      <c r="L52" s="77"/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80" t="s">
        <v>56</v>
      </c>
      <c r="AH52" s="77"/>
      <c r="AI52" s="77"/>
      <c r="AJ52" s="77"/>
      <c r="AK52" s="77"/>
      <c r="AL52" s="77"/>
      <c r="AM52" s="77"/>
      <c r="AN52" s="79" t="s">
        <v>57</v>
      </c>
      <c r="AO52" s="77"/>
      <c r="AP52" s="81"/>
      <c r="AQ52" s="82" t="s">
        <v>58</v>
      </c>
      <c r="AR52" s="38"/>
      <c r="AS52" s="83" t="s">
        <v>59</v>
      </c>
      <c r="AT52" s="84" t="s">
        <v>60</v>
      </c>
      <c r="AU52" s="84" t="s">
        <v>61</v>
      </c>
      <c r="AV52" s="84" t="s">
        <v>62</v>
      </c>
      <c r="AW52" s="84" t="s">
        <v>63</v>
      </c>
      <c r="AX52" s="84" t="s">
        <v>64</v>
      </c>
      <c r="AY52" s="84" t="s">
        <v>65</v>
      </c>
      <c r="AZ52" s="84" t="s">
        <v>66</v>
      </c>
      <c r="BA52" s="84" t="s">
        <v>67</v>
      </c>
      <c r="BB52" s="84" t="s">
        <v>68</v>
      </c>
      <c r="BC52" s="84" t="s">
        <v>69</v>
      </c>
      <c r="BD52" s="85" t="s">
        <v>70</v>
      </c>
    </row>
    <row r="53" s="1" customFormat="1" ht="10.8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8"/>
      <c r="AS53" s="86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8"/>
    </row>
    <row r="54" s="4" customFormat="1" ht="32.4" customHeight="1">
      <c r="B54" s="89"/>
      <c r="C54" s="90" t="s">
        <v>71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1"/>
      <c r="AF54" s="91"/>
      <c r="AG54" s="92">
        <f>ROUND(AG55,2)</f>
        <v>0</v>
      </c>
      <c r="AH54" s="92"/>
      <c r="AI54" s="92"/>
      <c r="AJ54" s="92"/>
      <c r="AK54" s="92"/>
      <c r="AL54" s="92"/>
      <c r="AM54" s="92"/>
      <c r="AN54" s="93">
        <f>SUM(AG54,AT54)</f>
        <v>0</v>
      </c>
      <c r="AO54" s="93"/>
      <c r="AP54" s="93"/>
      <c r="AQ54" s="94" t="s">
        <v>1</v>
      </c>
      <c r="AR54" s="95"/>
      <c r="AS54" s="96">
        <f>ROUND(AS55,2)</f>
        <v>0</v>
      </c>
      <c r="AT54" s="97">
        <f>ROUND(SUM(AV54:AW54),2)</f>
        <v>0</v>
      </c>
      <c r="AU54" s="98">
        <f>ROUND(AU55,5)</f>
        <v>0</v>
      </c>
      <c r="AV54" s="97">
        <f>ROUND(AZ54*L29,2)</f>
        <v>0</v>
      </c>
      <c r="AW54" s="97">
        <f>ROUND(BA54*L30,2)</f>
        <v>0</v>
      </c>
      <c r="AX54" s="97">
        <f>ROUND(BB54*L29,2)</f>
        <v>0</v>
      </c>
      <c r="AY54" s="97">
        <f>ROUND(BC54*L30,2)</f>
        <v>0</v>
      </c>
      <c r="AZ54" s="97">
        <f>ROUND(AZ55,2)</f>
        <v>0</v>
      </c>
      <c r="BA54" s="97">
        <f>ROUND(BA55,2)</f>
        <v>0</v>
      </c>
      <c r="BB54" s="97">
        <f>ROUND(BB55,2)</f>
        <v>0</v>
      </c>
      <c r="BC54" s="97">
        <f>ROUND(BC55,2)</f>
        <v>0</v>
      </c>
      <c r="BD54" s="99">
        <f>ROUND(BD55,2)</f>
        <v>0</v>
      </c>
      <c r="BS54" s="100" t="s">
        <v>72</v>
      </c>
      <c r="BT54" s="100" t="s">
        <v>73</v>
      </c>
      <c r="BU54" s="101" t="s">
        <v>74</v>
      </c>
      <c r="BV54" s="100" t="s">
        <v>75</v>
      </c>
      <c r="BW54" s="100" t="s">
        <v>5</v>
      </c>
      <c r="BX54" s="100" t="s">
        <v>76</v>
      </c>
      <c r="CL54" s="100" t="s">
        <v>19</v>
      </c>
    </row>
    <row r="55" s="5" customFormat="1" ht="16.5" customHeight="1">
      <c r="A55" s="102" t="s">
        <v>77</v>
      </c>
      <c r="B55" s="103"/>
      <c r="C55" s="104"/>
      <c r="D55" s="105" t="s">
        <v>78</v>
      </c>
      <c r="E55" s="105"/>
      <c r="F55" s="105"/>
      <c r="G55" s="105"/>
      <c r="H55" s="105"/>
      <c r="I55" s="106"/>
      <c r="J55" s="105" t="s">
        <v>79</v>
      </c>
      <c r="K55" s="105"/>
      <c r="L55" s="105"/>
      <c r="M55" s="105"/>
      <c r="N55" s="105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7">
        <f>'1 - Dodávka vybavení'!J30</f>
        <v>0</v>
      </c>
      <c r="AH55" s="106"/>
      <c r="AI55" s="106"/>
      <c r="AJ55" s="106"/>
      <c r="AK55" s="106"/>
      <c r="AL55" s="106"/>
      <c r="AM55" s="106"/>
      <c r="AN55" s="107">
        <f>SUM(AG55,AT55)</f>
        <v>0</v>
      </c>
      <c r="AO55" s="106"/>
      <c r="AP55" s="106"/>
      <c r="AQ55" s="108" t="s">
        <v>80</v>
      </c>
      <c r="AR55" s="109"/>
      <c r="AS55" s="110">
        <v>0</v>
      </c>
      <c r="AT55" s="111">
        <f>ROUND(SUM(AV55:AW55),2)</f>
        <v>0</v>
      </c>
      <c r="AU55" s="112">
        <f>'1 - Dodávka vybavení'!P81</f>
        <v>0</v>
      </c>
      <c r="AV55" s="111">
        <f>'1 - Dodávka vybavení'!J33</f>
        <v>0</v>
      </c>
      <c r="AW55" s="111">
        <f>'1 - Dodávka vybavení'!J34</f>
        <v>0</v>
      </c>
      <c r="AX55" s="111">
        <f>'1 - Dodávka vybavení'!J35</f>
        <v>0</v>
      </c>
      <c r="AY55" s="111">
        <f>'1 - Dodávka vybavení'!J36</f>
        <v>0</v>
      </c>
      <c r="AZ55" s="111">
        <f>'1 - Dodávka vybavení'!F33</f>
        <v>0</v>
      </c>
      <c r="BA55" s="111">
        <f>'1 - Dodávka vybavení'!F34</f>
        <v>0</v>
      </c>
      <c r="BB55" s="111">
        <f>'1 - Dodávka vybavení'!F35</f>
        <v>0</v>
      </c>
      <c r="BC55" s="111">
        <f>'1 - Dodávka vybavení'!F36</f>
        <v>0</v>
      </c>
      <c r="BD55" s="113">
        <f>'1 - Dodávka vybavení'!F37</f>
        <v>0</v>
      </c>
      <c r="BT55" s="114" t="s">
        <v>78</v>
      </c>
      <c r="BV55" s="114" t="s">
        <v>75</v>
      </c>
      <c r="BW55" s="114" t="s">
        <v>81</v>
      </c>
      <c r="BX55" s="114" t="s">
        <v>5</v>
      </c>
      <c r="CL55" s="114" t="s">
        <v>19</v>
      </c>
      <c r="CM55" s="114" t="s">
        <v>82</v>
      </c>
    </row>
    <row r="56" s="1" customFormat="1" ht="30" customHeight="1"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8"/>
    </row>
    <row r="57" s="1" customFormat="1" ht="6.96" customHeight="1">
      <c r="B57" s="5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38"/>
    </row>
  </sheetData>
  <sheetProtection sheet="1" formatColumns="0" formatRows="0" objects="1" scenarios="1" spinCount="100000" saltValue="lceYcxm5Z8vI46YOHmcWxE4eHWhYDZQM/8v/4xazqnw+lGrp/qB/o3aUMr3xTBlzstczCKGeZxxdrAaXhSjd7A==" hashValue="k1VQkYqP9cAREeo0KA5fFvmZk2XZx269b+L5bjfEVTQHM5d7VyMs64WhYJEGk2cnuEbNpAsplcccBx23PrTklw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1 - Dodávka vybavení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5" customWidth="1"/>
    <col min="10" max="10" width="23.5" customWidth="1"/>
    <col min="11" max="11" width="15.5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2" t="s">
        <v>81</v>
      </c>
    </row>
    <row r="3" ht="6.96" customHeight="1">
      <c r="B3" s="116"/>
      <c r="C3" s="117"/>
      <c r="D3" s="117"/>
      <c r="E3" s="117"/>
      <c r="F3" s="117"/>
      <c r="G3" s="117"/>
      <c r="H3" s="117"/>
      <c r="I3" s="118"/>
      <c r="J3" s="117"/>
      <c r="K3" s="117"/>
      <c r="L3" s="15"/>
      <c r="AT3" s="12" t="s">
        <v>82</v>
      </c>
    </row>
    <row r="4" ht="24.96" customHeight="1">
      <c r="B4" s="15"/>
      <c r="D4" s="119" t="s">
        <v>83</v>
      </c>
      <c r="L4" s="15"/>
      <c r="M4" s="19" t="s">
        <v>10</v>
      </c>
      <c r="AT4" s="12" t="s">
        <v>4</v>
      </c>
    </row>
    <row r="5" ht="6.96" customHeight="1">
      <c r="B5" s="15"/>
      <c r="L5" s="15"/>
    </row>
    <row r="6" ht="12" customHeight="1">
      <c r="B6" s="15"/>
      <c r="D6" s="120" t="s">
        <v>16</v>
      </c>
      <c r="L6" s="15"/>
    </row>
    <row r="7" ht="16.5" customHeight="1">
      <c r="B7" s="15"/>
      <c r="E7" s="121" t="str">
        <f>'Rekapitulace stavby'!K6</f>
        <v>Modernizace učebny chemie a fyziky ZŠ Oblačná - dodávka vybavení</v>
      </c>
      <c r="F7" s="120"/>
      <c r="G7" s="120"/>
      <c r="H7" s="120"/>
      <c r="L7" s="15"/>
    </row>
    <row r="8" s="1" customFormat="1" ht="12" customHeight="1">
      <c r="B8" s="38"/>
      <c r="D8" s="120" t="s">
        <v>84</v>
      </c>
      <c r="I8" s="122"/>
      <c r="L8" s="38"/>
    </row>
    <row r="9" s="1" customFormat="1" ht="36.96" customHeight="1">
      <c r="B9" s="38"/>
      <c r="E9" s="123" t="s">
        <v>85</v>
      </c>
      <c r="F9" s="1"/>
      <c r="G9" s="1"/>
      <c r="H9" s="1"/>
      <c r="I9" s="122"/>
      <c r="L9" s="38"/>
    </row>
    <row r="10" s="1" customFormat="1">
      <c r="B10" s="38"/>
      <c r="I10" s="122"/>
      <c r="L10" s="38"/>
    </row>
    <row r="11" s="1" customFormat="1" ht="12" customHeight="1">
      <c r="B11" s="38"/>
      <c r="D11" s="120" t="s">
        <v>18</v>
      </c>
      <c r="F11" s="12" t="s">
        <v>19</v>
      </c>
      <c r="I11" s="124" t="s">
        <v>20</v>
      </c>
      <c r="J11" s="12" t="s">
        <v>1</v>
      </c>
      <c r="L11" s="38"/>
    </row>
    <row r="12" s="1" customFormat="1" ht="12" customHeight="1">
      <c r="B12" s="38"/>
      <c r="D12" s="120" t="s">
        <v>21</v>
      </c>
      <c r="F12" s="12" t="s">
        <v>22</v>
      </c>
      <c r="I12" s="124" t="s">
        <v>23</v>
      </c>
      <c r="J12" s="125" t="str">
        <f>'Rekapitulace stavby'!AN8</f>
        <v>18. 2. 2019</v>
      </c>
      <c r="L12" s="38"/>
    </row>
    <row r="13" s="1" customFormat="1" ht="10.8" customHeight="1">
      <c r="B13" s="38"/>
      <c r="I13" s="122"/>
      <c r="L13" s="38"/>
    </row>
    <row r="14" s="1" customFormat="1" ht="12" customHeight="1">
      <c r="B14" s="38"/>
      <c r="D14" s="120" t="s">
        <v>25</v>
      </c>
      <c r="I14" s="124" t="s">
        <v>26</v>
      </c>
      <c r="J14" s="12" t="s">
        <v>1</v>
      </c>
      <c r="L14" s="38"/>
    </row>
    <row r="15" s="1" customFormat="1" ht="18" customHeight="1">
      <c r="B15" s="38"/>
      <c r="E15" s="12" t="s">
        <v>28</v>
      </c>
      <c r="I15" s="124" t="s">
        <v>29</v>
      </c>
      <c r="J15" s="12" t="s">
        <v>1</v>
      </c>
      <c r="L15" s="38"/>
    </row>
    <row r="16" s="1" customFormat="1" ht="6.96" customHeight="1">
      <c r="B16" s="38"/>
      <c r="I16" s="122"/>
      <c r="L16" s="38"/>
    </row>
    <row r="17" s="1" customFormat="1" ht="12" customHeight="1">
      <c r="B17" s="38"/>
      <c r="D17" s="120" t="s">
        <v>30</v>
      </c>
      <c r="I17" s="124" t="s">
        <v>26</v>
      </c>
      <c r="J17" s="28" t="str">
        <f>'Rekapitulace stavby'!AN13</f>
        <v>Vyplň údaj</v>
      </c>
      <c r="L17" s="38"/>
    </row>
    <row r="18" s="1" customFormat="1" ht="18" customHeight="1">
      <c r="B18" s="38"/>
      <c r="E18" s="28" t="str">
        <f>'Rekapitulace stavby'!E14</f>
        <v>Vyplň údaj</v>
      </c>
      <c r="F18" s="12"/>
      <c r="G18" s="12"/>
      <c r="H18" s="12"/>
      <c r="I18" s="124" t="s">
        <v>29</v>
      </c>
      <c r="J18" s="28" t="str">
        <f>'Rekapitulace stavby'!AN14</f>
        <v>Vyplň údaj</v>
      </c>
      <c r="L18" s="38"/>
    </row>
    <row r="19" s="1" customFormat="1" ht="6.96" customHeight="1">
      <c r="B19" s="38"/>
      <c r="I19" s="122"/>
      <c r="L19" s="38"/>
    </row>
    <row r="20" s="1" customFormat="1" ht="12" customHeight="1">
      <c r="B20" s="38"/>
      <c r="D20" s="120" t="s">
        <v>32</v>
      </c>
      <c r="I20" s="124" t="s">
        <v>26</v>
      </c>
      <c r="J20" s="12" t="s">
        <v>1</v>
      </c>
      <c r="L20" s="38"/>
    </row>
    <row r="21" s="1" customFormat="1" ht="18" customHeight="1">
      <c r="B21" s="38"/>
      <c r="E21" s="12" t="s">
        <v>33</v>
      </c>
      <c r="I21" s="124" t="s">
        <v>29</v>
      </c>
      <c r="J21" s="12" t="s">
        <v>1</v>
      </c>
      <c r="L21" s="38"/>
    </row>
    <row r="22" s="1" customFormat="1" ht="6.96" customHeight="1">
      <c r="B22" s="38"/>
      <c r="I22" s="122"/>
      <c r="L22" s="38"/>
    </row>
    <row r="23" s="1" customFormat="1" ht="12" customHeight="1">
      <c r="B23" s="38"/>
      <c r="D23" s="120" t="s">
        <v>35</v>
      </c>
      <c r="I23" s="124" t="s">
        <v>26</v>
      </c>
      <c r="J23" s="12" t="s">
        <v>36</v>
      </c>
      <c r="L23" s="38"/>
    </row>
    <row r="24" s="1" customFormat="1" ht="18" customHeight="1">
      <c r="B24" s="38"/>
      <c r="E24" s="12" t="s">
        <v>37</v>
      </c>
      <c r="I24" s="124" t="s">
        <v>29</v>
      </c>
      <c r="J24" s="12" t="s">
        <v>1</v>
      </c>
      <c r="L24" s="38"/>
    </row>
    <row r="25" s="1" customFormat="1" ht="6.96" customHeight="1">
      <c r="B25" s="38"/>
      <c r="I25" s="122"/>
      <c r="L25" s="38"/>
    </row>
    <row r="26" s="1" customFormat="1" ht="12" customHeight="1">
      <c r="B26" s="38"/>
      <c r="D26" s="120" t="s">
        <v>38</v>
      </c>
      <c r="I26" s="122"/>
      <c r="L26" s="38"/>
    </row>
    <row r="27" s="6" customFormat="1" ht="16.5" customHeight="1">
      <c r="B27" s="126"/>
      <c r="E27" s="127" t="s">
        <v>1</v>
      </c>
      <c r="F27" s="127"/>
      <c r="G27" s="127"/>
      <c r="H27" s="127"/>
      <c r="I27" s="128"/>
      <c r="L27" s="126"/>
    </row>
    <row r="28" s="1" customFormat="1" ht="6.96" customHeight="1">
      <c r="B28" s="38"/>
      <c r="I28" s="122"/>
      <c r="L28" s="38"/>
    </row>
    <row r="29" s="1" customFormat="1" ht="6.96" customHeight="1">
      <c r="B29" s="38"/>
      <c r="D29" s="66"/>
      <c r="E29" s="66"/>
      <c r="F29" s="66"/>
      <c r="G29" s="66"/>
      <c r="H29" s="66"/>
      <c r="I29" s="129"/>
      <c r="J29" s="66"/>
      <c r="K29" s="66"/>
      <c r="L29" s="38"/>
    </row>
    <row r="30" s="1" customFormat="1" ht="25.44" customHeight="1">
      <c r="B30" s="38"/>
      <c r="D30" s="130" t="s">
        <v>39</v>
      </c>
      <c r="I30" s="122"/>
      <c r="J30" s="131">
        <f>ROUND(J81, 2)</f>
        <v>0</v>
      </c>
      <c r="L30" s="38"/>
    </row>
    <row r="31" s="1" customFormat="1" ht="6.96" customHeight="1">
      <c r="B31" s="38"/>
      <c r="D31" s="66"/>
      <c r="E31" s="66"/>
      <c r="F31" s="66"/>
      <c r="G31" s="66"/>
      <c r="H31" s="66"/>
      <c r="I31" s="129"/>
      <c r="J31" s="66"/>
      <c r="K31" s="66"/>
      <c r="L31" s="38"/>
    </row>
    <row r="32" s="1" customFormat="1" ht="14.4" customHeight="1">
      <c r="B32" s="38"/>
      <c r="F32" s="132" t="s">
        <v>41</v>
      </c>
      <c r="I32" s="133" t="s">
        <v>40</v>
      </c>
      <c r="J32" s="132" t="s">
        <v>42</v>
      </c>
      <c r="L32" s="38"/>
    </row>
    <row r="33" s="1" customFormat="1" ht="14.4" customHeight="1">
      <c r="B33" s="38"/>
      <c r="D33" s="120" t="s">
        <v>43</v>
      </c>
      <c r="E33" s="120" t="s">
        <v>44</v>
      </c>
      <c r="F33" s="134">
        <f>ROUND((SUM(BE81:BE95)),  2)</f>
        <v>0</v>
      </c>
      <c r="I33" s="135">
        <v>0.20999999999999999</v>
      </c>
      <c r="J33" s="134">
        <f>ROUND(((SUM(BE81:BE95))*I33),  2)</f>
        <v>0</v>
      </c>
      <c r="L33" s="38"/>
    </row>
    <row r="34" s="1" customFormat="1" ht="14.4" customHeight="1">
      <c r="B34" s="38"/>
      <c r="E34" s="120" t="s">
        <v>45</v>
      </c>
      <c r="F34" s="134">
        <f>ROUND((SUM(BF81:BF95)),  2)</f>
        <v>0</v>
      </c>
      <c r="I34" s="135">
        <v>0.14999999999999999</v>
      </c>
      <c r="J34" s="134">
        <f>ROUND(((SUM(BF81:BF95))*I34),  2)</f>
        <v>0</v>
      </c>
      <c r="L34" s="38"/>
    </row>
    <row r="35" hidden="1" s="1" customFormat="1" ht="14.4" customHeight="1">
      <c r="B35" s="38"/>
      <c r="E35" s="120" t="s">
        <v>46</v>
      </c>
      <c r="F35" s="134">
        <f>ROUND((SUM(BG81:BG95)),  2)</f>
        <v>0</v>
      </c>
      <c r="I35" s="135">
        <v>0.20999999999999999</v>
      </c>
      <c r="J35" s="134">
        <f>0</f>
        <v>0</v>
      </c>
      <c r="L35" s="38"/>
    </row>
    <row r="36" hidden="1" s="1" customFormat="1" ht="14.4" customHeight="1">
      <c r="B36" s="38"/>
      <c r="E36" s="120" t="s">
        <v>47</v>
      </c>
      <c r="F36" s="134">
        <f>ROUND((SUM(BH81:BH95)),  2)</f>
        <v>0</v>
      </c>
      <c r="I36" s="135">
        <v>0.14999999999999999</v>
      </c>
      <c r="J36" s="134">
        <f>0</f>
        <v>0</v>
      </c>
      <c r="L36" s="38"/>
    </row>
    <row r="37" hidden="1" s="1" customFormat="1" ht="14.4" customHeight="1">
      <c r="B37" s="38"/>
      <c r="E37" s="120" t="s">
        <v>48</v>
      </c>
      <c r="F37" s="134">
        <f>ROUND((SUM(BI81:BI95)),  2)</f>
        <v>0</v>
      </c>
      <c r="I37" s="135">
        <v>0</v>
      </c>
      <c r="J37" s="134">
        <f>0</f>
        <v>0</v>
      </c>
      <c r="L37" s="38"/>
    </row>
    <row r="38" s="1" customFormat="1" ht="6.96" customHeight="1">
      <c r="B38" s="38"/>
      <c r="I38" s="122"/>
      <c r="L38" s="38"/>
    </row>
    <row r="39" s="1" customFormat="1" ht="25.44" customHeight="1">
      <c r="B39" s="38"/>
      <c r="C39" s="136"/>
      <c r="D39" s="137" t="s">
        <v>49</v>
      </c>
      <c r="E39" s="138"/>
      <c r="F39" s="138"/>
      <c r="G39" s="139" t="s">
        <v>50</v>
      </c>
      <c r="H39" s="140" t="s">
        <v>51</v>
      </c>
      <c r="I39" s="141"/>
      <c r="J39" s="142">
        <f>SUM(J30:J37)</f>
        <v>0</v>
      </c>
      <c r="K39" s="143"/>
      <c r="L39" s="38"/>
    </row>
    <row r="40" s="1" customFormat="1" ht="14.4" customHeight="1">
      <c r="B40" s="144"/>
      <c r="C40" s="145"/>
      <c r="D40" s="145"/>
      <c r="E40" s="145"/>
      <c r="F40" s="145"/>
      <c r="G40" s="145"/>
      <c r="H40" s="145"/>
      <c r="I40" s="146"/>
      <c r="J40" s="145"/>
      <c r="K40" s="145"/>
      <c r="L40" s="38"/>
    </row>
    <row r="44" s="1" customFormat="1" ht="6.96" customHeight="1">
      <c r="B44" s="147"/>
      <c r="C44" s="148"/>
      <c r="D44" s="148"/>
      <c r="E44" s="148"/>
      <c r="F44" s="148"/>
      <c r="G44" s="148"/>
      <c r="H44" s="148"/>
      <c r="I44" s="149"/>
      <c r="J44" s="148"/>
      <c r="K44" s="148"/>
      <c r="L44" s="38"/>
    </row>
    <row r="45" s="1" customFormat="1" ht="24.96" customHeight="1">
      <c r="B45" s="33"/>
      <c r="C45" s="18" t="s">
        <v>86</v>
      </c>
      <c r="D45" s="34"/>
      <c r="E45" s="34"/>
      <c r="F45" s="34"/>
      <c r="G45" s="34"/>
      <c r="H45" s="34"/>
      <c r="I45" s="122"/>
      <c r="J45" s="34"/>
      <c r="K45" s="34"/>
      <c r="L45" s="38"/>
    </row>
    <row r="46" s="1" customFormat="1" ht="6.96" customHeight="1">
      <c r="B46" s="33"/>
      <c r="C46" s="34"/>
      <c r="D46" s="34"/>
      <c r="E46" s="34"/>
      <c r="F46" s="34"/>
      <c r="G46" s="34"/>
      <c r="H46" s="34"/>
      <c r="I46" s="122"/>
      <c r="J46" s="34"/>
      <c r="K46" s="34"/>
      <c r="L46" s="38"/>
    </row>
    <row r="47" s="1" customFormat="1" ht="12" customHeight="1">
      <c r="B47" s="33"/>
      <c r="C47" s="27" t="s">
        <v>16</v>
      </c>
      <c r="D47" s="34"/>
      <c r="E47" s="34"/>
      <c r="F47" s="34"/>
      <c r="G47" s="34"/>
      <c r="H47" s="34"/>
      <c r="I47" s="122"/>
      <c r="J47" s="34"/>
      <c r="K47" s="34"/>
      <c r="L47" s="38"/>
    </row>
    <row r="48" s="1" customFormat="1" ht="16.5" customHeight="1">
      <c r="B48" s="33"/>
      <c r="C48" s="34"/>
      <c r="D48" s="34"/>
      <c r="E48" s="150" t="str">
        <f>E7</f>
        <v>Modernizace učebny chemie a fyziky ZŠ Oblačná - dodávka vybavení</v>
      </c>
      <c r="F48" s="27"/>
      <c r="G48" s="27"/>
      <c r="H48" s="27"/>
      <c r="I48" s="122"/>
      <c r="J48" s="34"/>
      <c r="K48" s="34"/>
      <c r="L48" s="38"/>
    </row>
    <row r="49" s="1" customFormat="1" ht="12" customHeight="1">
      <c r="B49" s="33"/>
      <c r="C49" s="27" t="s">
        <v>84</v>
      </c>
      <c r="D49" s="34"/>
      <c r="E49" s="34"/>
      <c r="F49" s="34"/>
      <c r="G49" s="34"/>
      <c r="H49" s="34"/>
      <c r="I49" s="122"/>
      <c r="J49" s="34"/>
      <c r="K49" s="34"/>
      <c r="L49" s="38"/>
    </row>
    <row r="50" s="1" customFormat="1" ht="16.5" customHeight="1">
      <c r="B50" s="33"/>
      <c r="C50" s="34"/>
      <c r="D50" s="34"/>
      <c r="E50" s="59" t="str">
        <f>E9</f>
        <v>1 - Dodávka vybavení</v>
      </c>
      <c r="F50" s="34"/>
      <c r="G50" s="34"/>
      <c r="H50" s="34"/>
      <c r="I50" s="122"/>
      <c r="J50" s="34"/>
      <c r="K50" s="34"/>
      <c r="L50" s="38"/>
    </row>
    <row r="51" s="1" customFormat="1" ht="6.96" customHeight="1">
      <c r="B51" s="33"/>
      <c r="C51" s="34"/>
      <c r="D51" s="34"/>
      <c r="E51" s="34"/>
      <c r="F51" s="34"/>
      <c r="G51" s="34"/>
      <c r="H51" s="34"/>
      <c r="I51" s="122"/>
      <c r="J51" s="34"/>
      <c r="K51" s="34"/>
      <c r="L51" s="38"/>
    </row>
    <row r="52" s="1" customFormat="1" ht="12" customHeight="1">
      <c r="B52" s="33"/>
      <c r="C52" s="27" t="s">
        <v>21</v>
      </c>
      <c r="D52" s="34"/>
      <c r="E52" s="34"/>
      <c r="F52" s="22" t="str">
        <f>F12</f>
        <v>Oblačná 101/15, Liberec</v>
      </c>
      <c r="G52" s="34"/>
      <c r="H52" s="34"/>
      <c r="I52" s="124" t="s">
        <v>23</v>
      </c>
      <c r="J52" s="62" t="str">
        <f>IF(J12="","",J12)</f>
        <v>18. 2. 2019</v>
      </c>
      <c r="K52" s="34"/>
      <c r="L52" s="38"/>
    </row>
    <row r="53" s="1" customFormat="1" ht="6.96" customHeight="1">
      <c r="B53" s="33"/>
      <c r="C53" s="34"/>
      <c r="D53" s="34"/>
      <c r="E53" s="34"/>
      <c r="F53" s="34"/>
      <c r="G53" s="34"/>
      <c r="H53" s="34"/>
      <c r="I53" s="122"/>
      <c r="J53" s="34"/>
      <c r="K53" s="34"/>
      <c r="L53" s="38"/>
    </row>
    <row r="54" s="1" customFormat="1" ht="13.65" customHeight="1">
      <c r="B54" s="33"/>
      <c r="C54" s="27" t="s">
        <v>25</v>
      </c>
      <c r="D54" s="34"/>
      <c r="E54" s="34"/>
      <c r="F54" s="22" t="str">
        <f>E15</f>
        <v>Statutární město Liberec, Náměstí Dr.E.Beneše 1</v>
      </c>
      <c r="G54" s="34"/>
      <c r="H54" s="34"/>
      <c r="I54" s="124" t="s">
        <v>32</v>
      </c>
      <c r="J54" s="31" t="str">
        <f>E21</f>
        <v>V a M spol. s r.o., Liberec</v>
      </c>
      <c r="K54" s="34"/>
      <c r="L54" s="38"/>
    </row>
    <row r="55" s="1" customFormat="1" ht="24.9" customHeight="1">
      <c r="B55" s="33"/>
      <c r="C55" s="27" t="s">
        <v>30</v>
      </c>
      <c r="D55" s="34"/>
      <c r="E55" s="34"/>
      <c r="F55" s="22" t="str">
        <f>IF(E18="","",E18)</f>
        <v>Vyplň údaj</v>
      </c>
      <c r="G55" s="34"/>
      <c r="H55" s="34"/>
      <c r="I55" s="124" t="s">
        <v>35</v>
      </c>
      <c r="J55" s="31" t="str">
        <f>E24</f>
        <v>Tomáš Vašek, Sněhurčina 710/73, 460 15 Liberec 15</v>
      </c>
      <c r="K55" s="34"/>
      <c r="L55" s="38"/>
    </row>
    <row r="56" s="1" customFormat="1" ht="10.32" customHeight="1">
      <c r="B56" s="33"/>
      <c r="C56" s="34"/>
      <c r="D56" s="34"/>
      <c r="E56" s="34"/>
      <c r="F56" s="34"/>
      <c r="G56" s="34"/>
      <c r="H56" s="34"/>
      <c r="I56" s="122"/>
      <c r="J56" s="34"/>
      <c r="K56" s="34"/>
      <c r="L56" s="38"/>
    </row>
    <row r="57" s="1" customFormat="1" ht="29.28" customHeight="1">
      <c r="B57" s="33"/>
      <c r="C57" s="151" t="s">
        <v>87</v>
      </c>
      <c r="D57" s="152"/>
      <c r="E57" s="152"/>
      <c r="F57" s="152"/>
      <c r="G57" s="152"/>
      <c r="H57" s="152"/>
      <c r="I57" s="153"/>
      <c r="J57" s="154" t="s">
        <v>88</v>
      </c>
      <c r="K57" s="152"/>
      <c r="L57" s="38"/>
    </row>
    <row r="58" s="1" customFormat="1" ht="10.32" customHeight="1">
      <c r="B58" s="33"/>
      <c r="C58" s="34"/>
      <c r="D58" s="34"/>
      <c r="E58" s="34"/>
      <c r="F58" s="34"/>
      <c r="G58" s="34"/>
      <c r="H58" s="34"/>
      <c r="I58" s="122"/>
      <c r="J58" s="34"/>
      <c r="K58" s="34"/>
      <c r="L58" s="38"/>
    </row>
    <row r="59" s="1" customFormat="1" ht="22.8" customHeight="1">
      <c r="B59" s="33"/>
      <c r="C59" s="155" t="s">
        <v>89</v>
      </c>
      <c r="D59" s="34"/>
      <c r="E59" s="34"/>
      <c r="F59" s="34"/>
      <c r="G59" s="34"/>
      <c r="H59" s="34"/>
      <c r="I59" s="122"/>
      <c r="J59" s="93">
        <f>J81</f>
        <v>0</v>
      </c>
      <c r="K59" s="34"/>
      <c r="L59" s="38"/>
      <c r="AU59" s="12" t="s">
        <v>90</v>
      </c>
    </row>
    <row r="60" s="7" customFormat="1" ht="24.96" customHeight="1">
      <c r="B60" s="156"/>
      <c r="C60" s="157"/>
      <c r="D60" s="158" t="s">
        <v>91</v>
      </c>
      <c r="E60" s="159"/>
      <c r="F60" s="159"/>
      <c r="G60" s="159"/>
      <c r="H60" s="159"/>
      <c r="I60" s="160"/>
      <c r="J60" s="161">
        <f>J82</f>
        <v>0</v>
      </c>
      <c r="K60" s="157"/>
      <c r="L60" s="162"/>
    </row>
    <row r="61" s="8" customFormat="1" ht="19.92" customHeight="1">
      <c r="B61" s="163"/>
      <c r="C61" s="164"/>
      <c r="D61" s="165" t="s">
        <v>92</v>
      </c>
      <c r="E61" s="166"/>
      <c r="F61" s="166"/>
      <c r="G61" s="166"/>
      <c r="H61" s="166"/>
      <c r="I61" s="167"/>
      <c r="J61" s="168">
        <f>J83</f>
        <v>0</v>
      </c>
      <c r="K61" s="164"/>
      <c r="L61" s="169"/>
    </row>
    <row r="62" s="1" customFormat="1" ht="21.84" customHeight="1">
      <c r="B62" s="33"/>
      <c r="C62" s="34"/>
      <c r="D62" s="34"/>
      <c r="E62" s="34"/>
      <c r="F62" s="34"/>
      <c r="G62" s="34"/>
      <c r="H62" s="34"/>
      <c r="I62" s="122"/>
      <c r="J62" s="34"/>
      <c r="K62" s="34"/>
      <c r="L62" s="38"/>
    </row>
    <row r="63" s="1" customFormat="1" ht="6.96" customHeight="1">
      <c r="B63" s="52"/>
      <c r="C63" s="53"/>
      <c r="D63" s="53"/>
      <c r="E63" s="53"/>
      <c r="F63" s="53"/>
      <c r="G63" s="53"/>
      <c r="H63" s="53"/>
      <c r="I63" s="146"/>
      <c r="J63" s="53"/>
      <c r="K63" s="53"/>
      <c r="L63" s="38"/>
    </row>
    <row r="67" s="1" customFormat="1" ht="6.96" customHeight="1">
      <c r="B67" s="54"/>
      <c r="C67" s="55"/>
      <c r="D67" s="55"/>
      <c r="E67" s="55"/>
      <c r="F67" s="55"/>
      <c r="G67" s="55"/>
      <c r="H67" s="55"/>
      <c r="I67" s="149"/>
      <c r="J67" s="55"/>
      <c r="K67" s="55"/>
      <c r="L67" s="38"/>
    </row>
    <row r="68" s="1" customFormat="1" ht="24.96" customHeight="1">
      <c r="B68" s="33"/>
      <c r="C68" s="18" t="s">
        <v>93</v>
      </c>
      <c r="D68" s="34"/>
      <c r="E68" s="34"/>
      <c r="F68" s="34"/>
      <c r="G68" s="34"/>
      <c r="H68" s="34"/>
      <c r="I68" s="122"/>
      <c r="J68" s="34"/>
      <c r="K68" s="34"/>
      <c r="L68" s="38"/>
    </row>
    <row r="69" s="1" customFormat="1" ht="6.96" customHeight="1">
      <c r="B69" s="33"/>
      <c r="C69" s="34"/>
      <c r="D69" s="34"/>
      <c r="E69" s="34"/>
      <c r="F69" s="34"/>
      <c r="G69" s="34"/>
      <c r="H69" s="34"/>
      <c r="I69" s="122"/>
      <c r="J69" s="34"/>
      <c r="K69" s="34"/>
      <c r="L69" s="38"/>
    </row>
    <row r="70" s="1" customFormat="1" ht="12" customHeight="1">
      <c r="B70" s="33"/>
      <c r="C70" s="27" t="s">
        <v>16</v>
      </c>
      <c r="D70" s="34"/>
      <c r="E70" s="34"/>
      <c r="F70" s="34"/>
      <c r="G70" s="34"/>
      <c r="H70" s="34"/>
      <c r="I70" s="122"/>
      <c r="J70" s="34"/>
      <c r="K70" s="34"/>
      <c r="L70" s="38"/>
    </row>
    <row r="71" s="1" customFormat="1" ht="16.5" customHeight="1">
      <c r="B71" s="33"/>
      <c r="C71" s="34"/>
      <c r="D71" s="34"/>
      <c r="E71" s="150" t="str">
        <f>E7</f>
        <v>Modernizace učebny chemie a fyziky ZŠ Oblačná - dodávka vybavení</v>
      </c>
      <c r="F71" s="27"/>
      <c r="G71" s="27"/>
      <c r="H71" s="27"/>
      <c r="I71" s="122"/>
      <c r="J71" s="34"/>
      <c r="K71" s="34"/>
      <c r="L71" s="38"/>
    </row>
    <row r="72" s="1" customFormat="1" ht="12" customHeight="1">
      <c r="B72" s="33"/>
      <c r="C72" s="27" t="s">
        <v>84</v>
      </c>
      <c r="D72" s="34"/>
      <c r="E72" s="34"/>
      <c r="F72" s="34"/>
      <c r="G72" s="34"/>
      <c r="H72" s="34"/>
      <c r="I72" s="122"/>
      <c r="J72" s="34"/>
      <c r="K72" s="34"/>
      <c r="L72" s="38"/>
    </row>
    <row r="73" s="1" customFormat="1" ht="16.5" customHeight="1">
      <c r="B73" s="33"/>
      <c r="C73" s="34"/>
      <c r="D73" s="34"/>
      <c r="E73" s="59" t="str">
        <f>E9</f>
        <v>1 - Dodávka vybavení</v>
      </c>
      <c r="F73" s="34"/>
      <c r="G73" s="34"/>
      <c r="H73" s="34"/>
      <c r="I73" s="122"/>
      <c r="J73" s="34"/>
      <c r="K73" s="34"/>
      <c r="L73" s="38"/>
    </row>
    <row r="74" s="1" customFormat="1" ht="6.96" customHeight="1">
      <c r="B74" s="33"/>
      <c r="C74" s="34"/>
      <c r="D74" s="34"/>
      <c r="E74" s="34"/>
      <c r="F74" s="34"/>
      <c r="G74" s="34"/>
      <c r="H74" s="34"/>
      <c r="I74" s="122"/>
      <c r="J74" s="34"/>
      <c r="K74" s="34"/>
      <c r="L74" s="38"/>
    </row>
    <row r="75" s="1" customFormat="1" ht="12" customHeight="1">
      <c r="B75" s="33"/>
      <c r="C75" s="27" t="s">
        <v>21</v>
      </c>
      <c r="D75" s="34"/>
      <c r="E75" s="34"/>
      <c r="F75" s="22" t="str">
        <f>F12</f>
        <v>Oblačná 101/15, Liberec</v>
      </c>
      <c r="G75" s="34"/>
      <c r="H75" s="34"/>
      <c r="I75" s="124" t="s">
        <v>23</v>
      </c>
      <c r="J75" s="62" t="str">
        <f>IF(J12="","",J12)</f>
        <v>18. 2. 2019</v>
      </c>
      <c r="K75" s="34"/>
      <c r="L75" s="38"/>
    </row>
    <row r="76" s="1" customFormat="1" ht="6.96" customHeight="1">
      <c r="B76" s="33"/>
      <c r="C76" s="34"/>
      <c r="D76" s="34"/>
      <c r="E76" s="34"/>
      <c r="F76" s="34"/>
      <c r="G76" s="34"/>
      <c r="H76" s="34"/>
      <c r="I76" s="122"/>
      <c r="J76" s="34"/>
      <c r="K76" s="34"/>
      <c r="L76" s="38"/>
    </row>
    <row r="77" s="1" customFormat="1" ht="13.65" customHeight="1">
      <c r="B77" s="33"/>
      <c r="C77" s="27" t="s">
        <v>25</v>
      </c>
      <c r="D77" s="34"/>
      <c r="E77" s="34"/>
      <c r="F77" s="22" t="str">
        <f>E15</f>
        <v>Statutární město Liberec, Náměstí Dr.E.Beneše 1</v>
      </c>
      <c r="G77" s="34"/>
      <c r="H77" s="34"/>
      <c r="I77" s="124" t="s">
        <v>32</v>
      </c>
      <c r="J77" s="31" t="str">
        <f>E21</f>
        <v>V a M spol. s r.o., Liberec</v>
      </c>
      <c r="K77" s="34"/>
      <c r="L77" s="38"/>
    </row>
    <row r="78" s="1" customFormat="1" ht="24.9" customHeight="1">
      <c r="B78" s="33"/>
      <c r="C78" s="27" t="s">
        <v>30</v>
      </c>
      <c r="D78" s="34"/>
      <c r="E78" s="34"/>
      <c r="F78" s="22" t="str">
        <f>IF(E18="","",E18)</f>
        <v>Vyplň údaj</v>
      </c>
      <c r="G78" s="34"/>
      <c r="H78" s="34"/>
      <c r="I78" s="124" t="s">
        <v>35</v>
      </c>
      <c r="J78" s="31" t="str">
        <f>E24</f>
        <v>Tomáš Vašek, Sněhurčina 710/73, 460 15 Liberec 15</v>
      </c>
      <c r="K78" s="34"/>
      <c r="L78" s="38"/>
    </row>
    <row r="79" s="1" customFormat="1" ht="10.32" customHeight="1">
      <c r="B79" s="33"/>
      <c r="C79" s="34"/>
      <c r="D79" s="34"/>
      <c r="E79" s="34"/>
      <c r="F79" s="34"/>
      <c r="G79" s="34"/>
      <c r="H79" s="34"/>
      <c r="I79" s="122"/>
      <c r="J79" s="34"/>
      <c r="K79" s="34"/>
      <c r="L79" s="38"/>
    </row>
    <row r="80" s="9" customFormat="1" ht="29.28" customHeight="1">
      <c r="B80" s="170"/>
      <c r="C80" s="171" t="s">
        <v>94</v>
      </c>
      <c r="D80" s="172" t="s">
        <v>58</v>
      </c>
      <c r="E80" s="172" t="s">
        <v>54</v>
      </c>
      <c r="F80" s="172" t="s">
        <v>55</v>
      </c>
      <c r="G80" s="172" t="s">
        <v>95</v>
      </c>
      <c r="H80" s="172" t="s">
        <v>96</v>
      </c>
      <c r="I80" s="173" t="s">
        <v>97</v>
      </c>
      <c r="J80" s="172" t="s">
        <v>88</v>
      </c>
      <c r="K80" s="174" t="s">
        <v>98</v>
      </c>
      <c r="L80" s="175"/>
      <c r="M80" s="83" t="s">
        <v>1</v>
      </c>
      <c r="N80" s="84" t="s">
        <v>43</v>
      </c>
      <c r="O80" s="84" t="s">
        <v>99</v>
      </c>
      <c r="P80" s="84" t="s">
        <v>100</v>
      </c>
      <c r="Q80" s="84" t="s">
        <v>101</v>
      </c>
      <c r="R80" s="84" t="s">
        <v>102</v>
      </c>
      <c r="S80" s="84" t="s">
        <v>103</v>
      </c>
      <c r="T80" s="85" t="s">
        <v>104</v>
      </c>
    </row>
    <row r="81" s="1" customFormat="1" ht="22.8" customHeight="1">
      <c r="B81" s="33"/>
      <c r="C81" s="90" t="s">
        <v>105</v>
      </c>
      <c r="D81" s="34"/>
      <c r="E81" s="34"/>
      <c r="F81" s="34"/>
      <c r="G81" s="34"/>
      <c r="H81" s="34"/>
      <c r="I81" s="122"/>
      <c r="J81" s="176">
        <f>BK81</f>
        <v>0</v>
      </c>
      <c r="K81" s="34"/>
      <c r="L81" s="38"/>
      <c r="M81" s="86"/>
      <c r="N81" s="87"/>
      <c r="O81" s="87"/>
      <c r="P81" s="177">
        <f>P82</f>
        <v>0</v>
      </c>
      <c r="Q81" s="87"/>
      <c r="R81" s="177">
        <f>R82</f>
        <v>0</v>
      </c>
      <c r="S81" s="87"/>
      <c r="T81" s="178">
        <f>T82</f>
        <v>0.088099999999999998</v>
      </c>
      <c r="AT81" s="12" t="s">
        <v>72</v>
      </c>
      <c r="AU81" s="12" t="s">
        <v>90</v>
      </c>
      <c r="BK81" s="179">
        <f>BK82</f>
        <v>0</v>
      </c>
    </row>
    <row r="82" s="10" customFormat="1" ht="25.92" customHeight="1">
      <c r="B82" s="180"/>
      <c r="C82" s="181"/>
      <c r="D82" s="182" t="s">
        <v>72</v>
      </c>
      <c r="E82" s="183" t="s">
        <v>106</v>
      </c>
      <c r="F82" s="183" t="s">
        <v>107</v>
      </c>
      <c r="G82" s="181"/>
      <c r="H82" s="181"/>
      <c r="I82" s="184"/>
      <c r="J82" s="185">
        <f>BK82</f>
        <v>0</v>
      </c>
      <c r="K82" s="181"/>
      <c r="L82" s="186"/>
      <c r="M82" s="187"/>
      <c r="N82" s="188"/>
      <c r="O82" s="188"/>
      <c r="P82" s="189">
        <f>P83</f>
        <v>0</v>
      </c>
      <c r="Q82" s="188"/>
      <c r="R82" s="189">
        <f>R83</f>
        <v>0</v>
      </c>
      <c r="S82" s="188"/>
      <c r="T82" s="190">
        <f>T83</f>
        <v>0.088099999999999998</v>
      </c>
      <c r="AR82" s="191" t="s">
        <v>82</v>
      </c>
      <c r="AT82" s="192" t="s">
        <v>72</v>
      </c>
      <c r="AU82" s="192" t="s">
        <v>73</v>
      </c>
      <c r="AY82" s="191" t="s">
        <v>108</v>
      </c>
      <c r="BK82" s="193">
        <f>BK83</f>
        <v>0</v>
      </c>
    </row>
    <row r="83" s="10" customFormat="1" ht="22.8" customHeight="1">
      <c r="B83" s="180"/>
      <c r="C83" s="181"/>
      <c r="D83" s="182" t="s">
        <v>72</v>
      </c>
      <c r="E83" s="194" t="s">
        <v>109</v>
      </c>
      <c r="F83" s="194" t="s">
        <v>110</v>
      </c>
      <c r="G83" s="181"/>
      <c r="H83" s="181"/>
      <c r="I83" s="184"/>
      <c r="J83" s="195">
        <f>BK83</f>
        <v>0</v>
      </c>
      <c r="K83" s="181"/>
      <c r="L83" s="186"/>
      <c r="M83" s="187"/>
      <c r="N83" s="188"/>
      <c r="O83" s="188"/>
      <c r="P83" s="189">
        <f>SUM(P84:P95)</f>
        <v>0</v>
      </c>
      <c r="Q83" s="188"/>
      <c r="R83" s="189">
        <f>SUM(R84:R95)</f>
        <v>0</v>
      </c>
      <c r="S83" s="188"/>
      <c r="T83" s="190">
        <f>SUM(T84:T95)</f>
        <v>0.088099999999999998</v>
      </c>
      <c r="AR83" s="191" t="s">
        <v>82</v>
      </c>
      <c r="AT83" s="192" t="s">
        <v>72</v>
      </c>
      <c r="AU83" s="192" t="s">
        <v>78</v>
      </c>
      <c r="AY83" s="191" t="s">
        <v>108</v>
      </c>
      <c r="BK83" s="193">
        <f>SUM(BK84:BK95)</f>
        <v>0</v>
      </c>
    </row>
    <row r="84" s="1" customFormat="1" ht="16.5" customHeight="1">
      <c r="B84" s="33"/>
      <c r="C84" s="196" t="s">
        <v>78</v>
      </c>
      <c r="D84" s="196" t="s">
        <v>111</v>
      </c>
      <c r="E84" s="197" t="s">
        <v>112</v>
      </c>
      <c r="F84" s="198" t="s">
        <v>113</v>
      </c>
      <c r="G84" s="199" t="s">
        <v>114</v>
      </c>
      <c r="H84" s="200">
        <v>1</v>
      </c>
      <c r="I84" s="201"/>
      <c r="J84" s="202">
        <f>ROUND(I84*H84,2)</f>
        <v>0</v>
      </c>
      <c r="K84" s="198" t="s">
        <v>115</v>
      </c>
      <c r="L84" s="38"/>
      <c r="M84" s="203" t="s">
        <v>1</v>
      </c>
      <c r="N84" s="204" t="s">
        <v>44</v>
      </c>
      <c r="O84" s="74"/>
      <c r="P84" s="205">
        <f>O84*H84</f>
        <v>0</v>
      </c>
      <c r="Q84" s="205">
        <v>0</v>
      </c>
      <c r="R84" s="205">
        <f>Q84*H84</f>
        <v>0</v>
      </c>
      <c r="S84" s="205">
        <v>0</v>
      </c>
      <c r="T84" s="206">
        <f>S84*H84</f>
        <v>0</v>
      </c>
      <c r="AR84" s="12" t="s">
        <v>116</v>
      </c>
      <c r="AT84" s="12" t="s">
        <v>111</v>
      </c>
      <c r="AU84" s="12" t="s">
        <v>82</v>
      </c>
      <c r="AY84" s="12" t="s">
        <v>108</v>
      </c>
      <c r="BE84" s="207">
        <f>IF(N84="základní",J84,0)</f>
        <v>0</v>
      </c>
      <c r="BF84" s="207">
        <f>IF(N84="snížená",J84,0)</f>
        <v>0</v>
      </c>
      <c r="BG84" s="207">
        <f>IF(N84="zákl. přenesená",J84,0)</f>
        <v>0</v>
      </c>
      <c r="BH84" s="207">
        <f>IF(N84="sníž. přenesená",J84,0)</f>
        <v>0</v>
      </c>
      <c r="BI84" s="207">
        <f>IF(N84="nulová",J84,0)</f>
        <v>0</v>
      </c>
      <c r="BJ84" s="12" t="s">
        <v>78</v>
      </c>
      <c r="BK84" s="207">
        <f>ROUND(I84*H84,2)</f>
        <v>0</v>
      </c>
      <c r="BL84" s="12" t="s">
        <v>116</v>
      </c>
      <c r="BM84" s="12" t="s">
        <v>117</v>
      </c>
    </row>
    <row r="85" s="1" customFormat="1" ht="22.5" customHeight="1">
      <c r="B85" s="33"/>
      <c r="C85" s="196" t="s">
        <v>82</v>
      </c>
      <c r="D85" s="196" t="s">
        <v>111</v>
      </c>
      <c r="E85" s="197" t="s">
        <v>118</v>
      </c>
      <c r="F85" s="198" t="s">
        <v>119</v>
      </c>
      <c r="G85" s="199" t="s">
        <v>114</v>
      </c>
      <c r="H85" s="200">
        <v>1</v>
      </c>
      <c r="I85" s="201"/>
      <c r="J85" s="202">
        <f>ROUND(I85*H85,2)</f>
        <v>0</v>
      </c>
      <c r="K85" s="198" t="s">
        <v>1</v>
      </c>
      <c r="L85" s="38"/>
      <c r="M85" s="203" t="s">
        <v>1</v>
      </c>
      <c r="N85" s="204" t="s">
        <v>44</v>
      </c>
      <c r="O85" s="74"/>
      <c r="P85" s="205">
        <f>O85*H85</f>
        <v>0</v>
      </c>
      <c r="Q85" s="205">
        <v>0</v>
      </c>
      <c r="R85" s="205">
        <f>Q85*H85</f>
        <v>0</v>
      </c>
      <c r="S85" s="205">
        <v>0</v>
      </c>
      <c r="T85" s="206">
        <f>S85*H85</f>
        <v>0</v>
      </c>
      <c r="AR85" s="12" t="s">
        <v>116</v>
      </c>
      <c r="AT85" s="12" t="s">
        <v>111</v>
      </c>
      <c r="AU85" s="12" t="s">
        <v>82</v>
      </c>
      <c r="AY85" s="12" t="s">
        <v>108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2" t="s">
        <v>78</v>
      </c>
      <c r="BK85" s="207">
        <f>ROUND(I85*H85,2)</f>
        <v>0</v>
      </c>
      <c r="BL85" s="12" t="s">
        <v>116</v>
      </c>
      <c r="BM85" s="12" t="s">
        <v>120</v>
      </c>
    </row>
    <row r="86" s="1" customFormat="1" ht="22.5" customHeight="1">
      <c r="B86" s="33"/>
      <c r="C86" s="196" t="s">
        <v>121</v>
      </c>
      <c r="D86" s="196" t="s">
        <v>111</v>
      </c>
      <c r="E86" s="197" t="s">
        <v>122</v>
      </c>
      <c r="F86" s="198" t="s">
        <v>123</v>
      </c>
      <c r="G86" s="199" t="s">
        <v>114</v>
      </c>
      <c r="H86" s="200">
        <v>7</v>
      </c>
      <c r="I86" s="201"/>
      <c r="J86" s="202">
        <f>ROUND(I86*H86,2)</f>
        <v>0</v>
      </c>
      <c r="K86" s="198" t="s">
        <v>1</v>
      </c>
      <c r="L86" s="38"/>
      <c r="M86" s="203" t="s">
        <v>1</v>
      </c>
      <c r="N86" s="204" t="s">
        <v>44</v>
      </c>
      <c r="O86" s="74"/>
      <c r="P86" s="205">
        <f>O86*H86</f>
        <v>0</v>
      </c>
      <c r="Q86" s="205">
        <v>0</v>
      </c>
      <c r="R86" s="205">
        <f>Q86*H86</f>
        <v>0</v>
      </c>
      <c r="S86" s="205">
        <v>0</v>
      </c>
      <c r="T86" s="206">
        <f>S86*H86</f>
        <v>0</v>
      </c>
      <c r="AR86" s="12" t="s">
        <v>116</v>
      </c>
      <c r="AT86" s="12" t="s">
        <v>111</v>
      </c>
      <c r="AU86" s="12" t="s">
        <v>82</v>
      </c>
      <c r="AY86" s="12" t="s">
        <v>108</v>
      </c>
      <c r="BE86" s="207">
        <f>IF(N86="základní",J86,0)</f>
        <v>0</v>
      </c>
      <c r="BF86" s="207">
        <f>IF(N86="snížená",J86,0)</f>
        <v>0</v>
      </c>
      <c r="BG86" s="207">
        <f>IF(N86="zákl. přenesená",J86,0)</f>
        <v>0</v>
      </c>
      <c r="BH86" s="207">
        <f>IF(N86="sníž. přenesená",J86,0)</f>
        <v>0</v>
      </c>
      <c r="BI86" s="207">
        <f>IF(N86="nulová",J86,0)</f>
        <v>0</v>
      </c>
      <c r="BJ86" s="12" t="s">
        <v>78</v>
      </c>
      <c r="BK86" s="207">
        <f>ROUND(I86*H86,2)</f>
        <v>0</v>
      </c>
      <c r="BL86" s="12" t="s">
        <v>116</v>
      </c>
      <c r="BM86" s="12" t="s">
        <v>124</v>
      </c>
    </row>
    <row r="87" s="1" customFormat="1" ht="22.5" customHeight="1">
      <c r="B87" s="33"/>
      <c r="C87" s="196" t="s">
        <v>125</v>
      </c>
      <c r="D87" s="196" t="s">
        <v>111</v>
      </c>
      <c r="E87" s="197" t="s">
        <v>126</v>
      </c>
      <c r="F87" s="198" t="s">
        <v>127</v>
      </c>
      <c r="G87" s="199" t="s">
        <v>114</v>
      </c>
      <c r="H87" s="200">
        <v>1</v>
      </c>
      <c r="I87" s="201"/>
      <c r="J87" s="202">
        <f>ROUND(I87*H87,2)</f>
        <v>0</v>
      </c>
      <c r="K87" s="198" t="s">
        <v>1</v>
      </c>
      <c r="L87" s="38"/>
      <c r="M87" s="203" t="s">
        <v>1</v>
      </c>
      <c r="N87" s="204" t="s">
        <v>44</v>
      </c>
      <c r="O87" s="74"/>
      <c r="P87" s="205">
        <f>O87*H87</f>
        <v>0</v>
      </c>
      <c r="Q87" s="205">
        <v>0</v>
      </c>
      <c r="R87" s="205">
        <f>Q87*H87</f>
        <v>0</v>
      </c>
      <c r="S87" s="205">
        <v>0</v>
      </c>
      <c r="T87" s="206">
        <f>S87*H87</f>
        <v>0</v>
      </c>
      <c r="AR87" s="12" t="s">
        <v>116</v>
      </c>
      <c r="AT87" s="12" t="s">
        <v>111</v>
      </c>
      <c r="AU87" s="12" t="s">
        <v>82</v>
      </c>
      <c r="AY87" s="12" t="s">
        <v>108</v>
      </c>
      <c r="BE87" s="207">
        <f>IF(N87="základní",J87,0)</f>
        <v>0</v>
      </c>
      <c r="BF87" s="207">
        <f>IF(N87="snížená",J87,0)</f>
        <v>0</v>
      </c>
      <c r="BG87" s="207">
        <f>IF(N87="zákl. přenesená",J87,0)</f>
        <v>0</v>
      </c>
      <c r="BH87" s="207">
        <f>IF(N87="sníž. přenesená",J87,0)</f>
        <v>0</v>
      </c>
      <c r="BI87" s="207">
        <f>IF(N87="nulová",J87,0)</f>
        <v>0</v>
      </c>
      <c r="BJ87" s="12" t="s">
        <v>78</v>
      </c>
      <c r="BK87" s="207">
        <f>ROUND(I87*H87,2)</f>
        <v>0</v>
      </c>
      <c r="BL87" s="12" t="s">
        <v>116</v>
      </c>
      <c r="BM87" s="12" t="s">
        <v>128</v>
      </c>
    </row>
    <row r="88" s="1" customFormat="1" ht="22.5" customHeight="1">
      <c r="B88" s="33"/>
      <c r="C88" s="196" t="s">
        <v>129</v>
      </c>
      <c r="D88" s="196" t="s">
        <v>111</v>
      </c>
      <c r="E88" s="197" t="s">
        <v>130</v>
      </c>
      <c r="F88" s="198" t="s">
        <v>131</v>
      </c>
      <c r="G88" s="199" t="s">
        <v>114</v>
      </c>
      <c r="H88" s="200">
        <v>4</v>
      </c>
      <c r="I88" s="201"/>
      <c r="J88" s="202">
        <f>ROUND(I88*H88,2)</f>
        <v>0</v>
      </c>
      <c r="K88" s="198" t="s">
        <v>1</v>
      </c>
      <c r="L88" s="38"/>
      <c r="M88" s="203" t="s">
        <v>1</v>
      </c>
      <c r="N88" s="204" t="s">
        <v>44</v>
      </c>
      <c r="O88" s="74"/>
      <c r="P88" s="205">
        <f>O88*H88</f>
        <v>0</v>
      </c>
      <c r="Q88" s="205">
        <v>0</v>
      </c>
      <c r="R88" s="205">
        <f>Q88*H88</f>
        <v>0</v>
      </c>
      <c r="S88" s="205">
        <v>0</v>
      </c>
      <c r="T88" s="206">
        <f>S88*H88</f>
        <v>0</v>
      </c>
      <c r="AR88" s="12" t="s">
        <v>116</v>
      </c>
      <c r="AT88" s="12" t="s">
        <v>111</v>
      </c>
      <c r="AU88" s="12" t="s">
        <v>82</v>
      </c>
      <c r="AY88" s="12" t="s">
        <v>108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2" t="s">
        <v>78</v>
      </c>
      <c r="BK88" s="207">
        <f>ROUND(I88*H88,2)</f>
        <v>0</v>
      </c>
      <c r="BL88" s="12" t="s">
        <v>116</v>
      </c>
      <c r="BM88" s="12" t="s">
        <v>132</v>
      </c>
    </row>
    <row r="89" s="1" customFormat="1" ht="22.5" customHeight="1">
      <c r="B89" s="33"/>
      <c r="C89" s="196" t="s">
        <v>133</v>
      </c>
      <c r="D89" s="196" t="s">
        <v>111</v>
      </c>
      <c r="E89" s="197" t="s">
        <v>134</v>
      </c>
      <c r="F89" s="198" t="s">
        <v>135</v>
      </c>
      <c r="G89" s="199" t="s">
        <v>114</v>
      </c>
      <c r="H89" s="200">
        <v>31</v>
      </c>
      <c r="I89" s="201"/>
      <c r="J89" s="202">
        <f>ROUND(I89*H89,2)</f>
        <v>0</v>
      </c>
      <c r="K89" s="198" t="s">
        <v>1</v>
      </c>
      <c r="L89" s="38"/>
      <c r="M89" s="203" t="s">
        <v>1</v>
      </c>
      <c r="N89" s="204" t="s">
        <v>44</v>
      </c>
      <c r="O89" s="74"/>
      <c r="P89" s="205">
        <f>O89*H89</f>
        <v>0</v>
      </c>
      <c r="Q89" s="205">
        <v>0</v>
      </c>
      <c r="R89" s="205">
        <f>Q89*H89</f>
        <v>0</v>
      </c>
      <c r="S89" s="205">
        <v>0</v>
      </c>
      <c r="T89" s="206">
        <f>S89*H89</f>
        <v>0</v>
      </c>
      <c r="AR89" s="12" t="s">
        <v>116</v>
      </c>
      <c r="AT89" s="12" t="s">
        <v>111</v>
      </c>
      <c r="AU89" s="12" t="s">
        <v>82</v>
      </c>
      <c r="AY89" s="12" t="s">
        <v>108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2" t="s">
        <v>78</v>
      </c>
      <c r="BK89" s="207">
        <f>ROUND(I89*H89,2)</f>
        <v>0</v>
      </c>
      <c r="BL89" s="12" t="s">
        <v>116</v>
      </c>
      <c r="BM89" s="12" t="s">
        <v>136</v>
      </c>
    </row>
    <row r="90" s="1" customFormat="1" ht="16.5" customHeight="1">
      <c r="B90" s="33"/>
      <c r="C90" s="196" t="s">
        <v>137</v>
      </c>
      <c r="D90" s="196" t="s">
        <v>111</v>
      </c>
      <c r="E90" s="197" t="s">
        <v>138</v>
      </c>
      <c r="F90" s="198" t="s">
        <v>139</v>
      </c>
      <c r="G90" s="199" t="s">
        <v>114</v>
      </c>
      <c r="H90" s="200">
        <v>1</v>
      </c>
      <c r="I90" s="201"/>
      <c r="J90" s="202">
        <f>ROUND(I90*H90,2)</f>
        <v>0</v>
      </c>
      <c r="K90" s="198" t="s">
        <v>1</v>
      </c>
      <c r="L90" s="38"/>
      <c r="M90" s="203" t="s">
        <v>1</v>
      </c>
      <c r="N90" s="204" t="s">
        <v>44</v>
      </c>
      <c r="O90" s="74"/>
      <c r="P90" s="205">
        <f>O90*H90</f>
        <v>0</v>
      </c>
      <c r="Q90" s="205">
        <v>0</v>
      </c>
      <c r="R90" s="205">
        <f>Q90*H90</f>
        <v>0</v>
      </c>
      <c r="S90" s="205">
        <v>0</v>
      </c>
      <c r="T90" s="206">
        <f>S90*H90</f>
        <v>0</v>
      </c>
      <c r="AR90" s="12" t="s">
        <v>116</v>
      </c>
      <c r="AT90" s="12" t="s">
        <v>111</v>
      </c>
      <c r="AU90" s="12" t="s">
        <v>82</v>
      </c>
      <c r="AY90" s="12" t="s">
        <v>108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2" t="s">
        <v>78</v>
      </c>
      <c r="BK90" s="207">
        <f>ROUND(I90*H90,2)</f>
        <v>0</v>
      </c>
      <c r="BL90" s="12" t="s">
        <v>116</v>
      </c>
      <c r="BM90" s="12" t="s">
        <v>140</v>
      </c>
    </row>
    <row r="91" s="1" customFormat="1" ht="22.5" customHeight="1">
      <c r="B91" s="33"/>
      <c r="C91" s="196" t="s">
        <v>141</v>
      </c>
      <c r="D91" s="196" t="s">
        <v>111</v>
      </c>
      <c r="E91" s="197" t="s">
        <v>142</v>
      </c>
      <c r="F91" s="198" t="s">
        <v>143</v>
      </c>
      <c r="G91" s="199" t="s">
        <v>114</v>
      </c>
      <c r="H91" s="200">
        <v>2</v>
      </c>
      <c r="I91" s="201"/>
      <c r="J91" s="202">
        <f>ROUND(I91*H91,2)</f>
        <v>0</v>
      </c>
      <c r="K91" s="198" t="s">
        <v>1</v>
      </c>
      <c r="L91" s="38"/>
      <c r="M91" s="203" t="s">
        <v>1</v>
      </c>
      <c r="N91" s="204" t="s">
        <v>44</v>
      </c>
      <c r="O91" s="74"/>
      <c r="P91" s="205">
        <f>O91*H91</f>
        <v>0</v>
      </c>
      <c r="Q91" s="205">
        <v>0</v>
      </c>
      <c r="R91" s="205">
        <f>Q91*H91</f>
        <v>0</v>
      </c>
      <c r="S91" s="205">
        <v>0</v>
      </c>
      <c r="T91" s="206">
        <f>S91*H91</f>
        <v>0</v>
      </c>
      <c r="AR91" s="12" t="s">
        <v>116</v>
      </c>
      <c r="AT91" s="12" t="s">
        <v>111</v>
      </c>
      <c r="AU91" s="12" t="s">
        <v>82</v>
      </c>
      <c r="AY91" s="12" t="s">
        <v>108</v>
      </c>
      <c r="BE91" s="207">
        <f>IF(N91="základní",J91,0)</f>
        <v>0</v>
      </c>
      <c r="BF91" s="207">
        <f>IF(N91="snížená",J91,0)</f>
        <v>0</v>
      </c>
      <c r="BG91" s="207">
        <f>IF(N91="zákl. přenesená",J91,0)</f>
        <v>0</v>
      </c>
      <c r="BH91" s="207">
        <f>IF(N91="sníž. přenesená",J91,0)</f>
        <v>0</v>
      </c>
      <c r="BI91" s="207">
        <f>IF(N91="nulová",J91,0)</f>
        <v>0</v>
      </c>
      <c r="BJ91" s="12" t="s">
        <v>78</v>
      </c>
      <c r="BK91" s="207">
        <f>ROUND(I91*H91,2)</f>
        <v>0</v>
      </c>
      <c r="BL91" s="12" t="s">
        <v>116</v>
      </c>
      <c r="BM91" s="12" t="s">
        <v>144</v>
      </c>
    </row>
    <row r="92" s="1" customFormat="1" ht="22.5" customHeight="1">
      <c r="B92" s="33"/>
      <c r="C92" s="196" t="s">
        <v>145</v>
      </c>
      <c r="D92" s="196" t="s">
        <v>111</v>
      </c>
      <c r="E92" s="197" t="s">
        <v>146</v>
      </c>
      <c r="F92" s="198" t="s">
        <v>147</v>
      </c>
      <c r="G92" s="199" t="s">
        <v>114</v>
      </c>
      <c r="H92" s="200">
        <v>3</v>
      </c>
      <c r="I92" s="201"/>
      <c r="J92" s="202">
        <f>ROUND(I92*H92,2)</f>
        <v>0</v>
      </c>
      <c r="K92" s="198" t="s">
        <v>1</v>
      </c>
      <c r="L92" s="38"/>
      <c r="M92" s="203" t="s">
        <v>1</v>
      </c>
      <c r="N92" s="204" t="s">
        <v>44</v>
      </c>
      <c r="O92" s="74"/>
      <c r="P92" s="205">
        <f>O92*H92</f>
        <v>0</v>
      </c>
      <c r="Q92" s="205">
        <v>0</v>
      </c>
      <c r="R92" s="205">
        <f>Q92*H92</f>
        <v>0</v>
      </c>
      <c r="S92" s="205">
        <v>0</v>
      </c>
      <c r="T92" s="206">
        <f>S92*H92</f>
        <v>0</v>
      </c>
      <c r="AR92" s="12" t="s">
        <v>116</v>
      </c>
      <c r="AT92" s="12" t="s">
        <v>111</v>
      </c>
      <c r="AU92" s="12" t="s">
        <v>82</v>
      </c>
      <c r="AY92" s="12" t="s">
        <v>108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2" t="s">
        <v>78</v>
      </c>
      <c r="BK92" s="207">
        <f>ROUND(I92*H92,2)</f>
        <v>0</v>
      </c>
      <c r="BL92" s="12" t="s">
        <v>116</v>
      </c>
      <c r="BM92" s="12" t="s">
        <v>148</v>
      </c>
    </row>
    <row r="93" s="1" customFormat="1" ht="16.5" customHeight="1">
      <c r="B93" s="33"/>
      <c r="C93" s="196" t="s">
        <v>149</v>
      </c>
      <c r="D93" s="196" t="s">
        <v>111</v>
      </c>
      <c r="E93" s="197" t="s">
        <v>150</v>
      </c>
      <c r="F93" s="198" t="s">
        <v>151</v>
      </c>
      <c r="G93" s="199" t="s">
        <v>114</v>
      </c>
      <c r="H93" s="200">
        <v>1</v>
      </c>
      <c r="I93" s="201"/>
      <c r="J93" s="202">
        <f>ROUND(I93*H93,2)</f>
        <v>0</v>
      </c>
      <c r="K93" s="198" t="s">
        <v>1</v>
      </c>
      <c r="L93" s="38"/>
      <c r="M93" s="203" t="s">
        <v>1</v>
      </c>
      <c r="N93" s="204" t="s">
        <v>44</v>
      </c>
      <c r="O93" s="74"/>
      <c r="P93" s="205">
        <f>O93*H93</f>
        <v>0</v>
      </c>
      <c r="Q93" s="205">
        <v>0</v>
      </c>
      <c r="R93" s="205">
        <f>Q93*H93</f>
        <v>0</v>
      </c>
      <c r="S93" s="205">
        <v>0</v>
      </c>
      <c r="T93" s="206">
        <f>S93*H93</f>
        <v>0</v>
      </c>
      <c r="AR93" s="12" t="s">
        <v>116</v>
      </c>
      <c r="AT93" s="12" t="s">
        <v>111</v>
      </c>
      <c r="AU93" s="12" t="s">
        <v>82</v>
      </c>
      <c r="AY93" s="12" t="s">
        <v>108</v>
      </c>
      <c r="BE93" s="207">
        <f>IF(N93="základní",J93,0)</f>
        <v>0</v>
      </c>
      <c r="BF93" s="207">
        <f>IF(N93="snížená",J93,0)</f>
        <v>0</v>
      </c>
      <c r="BG93" s="207">
        <f>IF(N93="zákl. přenesená",J93,0)</f>
        <v>0</v>
      </c>
      <c r="BH93" s="207">
        <f>IF(N93="sníž. přenesená",J93,0)</f>
        <v>0</v>
      </c>
      <c r="BI93" s="207">
        <f>IF(N93="nulová",J93,0)</f>
        <v>0</v>
      </c>
      <c r="BJ93" s="12" t="s">
        <v>78</v>
      </c>
      <c r="BK93" s="207">
        <f>ROUND(I93*H93,2)</f>
        <v>0</v>
      </c>
      <c r="BL93" s="12" t="s">
        <v>116</v>
      </c>
      <c r="BM93" s="12" t="s">
        <v>152</v>
      </c>
    </row>
    <row r="94" s="1" customFormat="1" ht="16.5" customHeight="1">
      <c r="B94" s="33"/>
      <c r="C94" s="196" t="s">
        <v>153</v>
      </c>
      <c r="D94" s="196" t="s">
        <v>111</v>
      </c>
      <c r="E94" s="197" t="s">
        <v>154</v>
      </c>
      <c r="F94" s="198" t="s">
        <v>155</v>
      </c>
      <c r="G94" s="199" t="s">
        <v>114</v>
      </c>
      <c r="H94" s="200">
        <v>1</v>
      </c>
      <c r="I94" s="201"/>
      <c r="J94" s="202">
        <f>ROUND(I94*H94,2)</f>
        <v>0</v>
      </c>
      <c r="K94" s="198" t="s">
        <v>1</v>
      </c>
      <c r="L94" s="38"/>
      <c r="M94" s="203" t="s">
        <v>1</v>
      </c>
      <c r="N94" s="204" t="s">
        <v>44</v>
      </c>
      <c r="O94" s="74"/>
      <c r="P94" s="205">
        <f>O94*H94</f>
        <v>0</v>
      </c>
      <c r="Q94" s="205">
        <v>0</v>
      </c>
      <c r="R94" s="205">
        <f>Q94*H94</f>
        <v>0</v>
      </c>
      <c r="S94" s="205">
        <v>0</v>
      </c>
      <c r="T94" s="206">
        <f>S94*H94</f>
        <v>0</v>
      </c>
      <c r="AR94" s="12" t="s">
        <v>116</v>
      </c>
      <c r="AT94" s="12" t="s">
        <v>111</v>
      </c>
      <c r="AU94" s="12" t="s">
        <v>82</v>
      </c>
      <c r="AY94" s="12" t="s">
        <v>108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2" t="s">
        <v>78</v>
      </c>
      <c r="BK94" s="207">
        <f>ROUND(I94*H94,2)</f>
        <v>0</v>
      </c>
      <c r="BL94" s="12" t="s">
        <v>116</v>
      </c>
      <c r="BM94" s="12" t="s">
        <v>156</v>
      </c>
    </row>
    <row r="95" s="1" customFormat="1" ht="16.5" customHeight="1">
      <c r="B95" s="33"/>
      <c r="C95" s="196" t="s">
        <v>157</v>
      </c>
      <c r="D95" s="196" t="s">
        <v>111</v>
      </c>
      <c r="E95" s="197" t="s">
        <v>158</v>
      </c>
      <c r="F95" s="198" t="s">
        <v>159</v>
      </c>
      <c r="G95" s="199" t="s">
        <v>114</v>
      </c>
      <c r="H95" s="200">
        <v>1</v>
      </c>
      <c r="I95" s="201"/>
      <c r="J95" s="202">
        <f>ROUND(I95*H95,2)</f>
        <v>0</v>
      </c>
      <c r="K95" s="198" t="s">
        <v>1</v>
      </c>
      <c r="L95" s="38"/>
      <c r="M95" s="208" t="s">
        <v>1</v>
      </c>
      <c r="N95" s="209" t="s">
        <v>44</v>
      </c>
      <c r="O95" s="210"/>
      <c r="P95" s="211">
        <f>O95*H95</f>
        <v>0</v>
      </c>
      <c r="Q95" s="211">
        <v>0</v>
      </c>
      <c r="R95" s="211">
        <f>Q95*H95</f>
        <v>0</v>
      </c>
      <c r="S95" s="211">
        <v>0.088099999999999998</v>
      </c>
      <c r="T95" s="212">
        <f>S95*H95</f>
        <v>0.088099999999999998</v>
      </c>
      <c r="AR95" s="12" t="s">
        <v>116</v>
      </c>
      <c r="AT95" s="12" t="s">
        <v>111</v>
      </c>
      <c r="AU95" s="12" t="s">
        <v>82</v>
      </c>
      <c r="AY95" s="12" t="s">
        <v>108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2" t="s">
        <v>78</v>
      </c>
      <c r="BK95" s="207">
        <f>ROUND(I95*H95,2)</f>
        <v>0</v>
      </c>
      <c r="BL95" s="12" t="s">
        <v>116</v>
      </c>
      <c r="BM95" s="12" t="s">
        <v>160</v>
      </c>
    </row>
    <row r="96" s="1" customFormat="1" ht="6.96" customHeight="1">
      <c r="B96" s="52"/>
      <c r="C96" s="53"/>
      <c r="D96" s="53"/>
      <c r="E96" s="53"/>
      <c r="F96" s="53"/>
      <c r="G96" s="53"/>
      <c r="H96" s="53"/>
      <c r="I96" s="146"/>
      <c r="J96" s="53"/>
      <c r="K96" s="53"/>
      <c r="L96" s="38"/>
    </row>
  </sheetData>
  <sheetProtection sheet="1" autoFilter="0" formatColumns="0" formatRows="0" objects="1" scenarios="1" spinCount="100000" saltValue="0rEWqwPQfGmFkCeGt/BHfMeEqU23XRYti9fiUA2OsdMI8iXMI74TV7XeluJ7UmXf7v9zRg2G1qMxDdtHN4xHFg==" hashValue="q/dWo/NpJhf64dpm+BfTFQSlmqnQEjkPpJ0KpQjVXfhKu6ju9ye4i+1Lb4JMQMpdA6UdHIhVkgfFhL1dmLmMXg==" algorithmName="SHA-512" password="CC35"/>
  <autoFilter ref="C80:K9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Marie-PC\Marie</dc:creator>
  <cp:lastModifiedBy>Marie-PC\Marie</cp:lastModifiedBy>
  <dcterms:created xsi:type="dcterms:W3CDTF">2019-02-18T12:50:01Z</dcterms:created>
  <dcterms:modified xsi:type="dcterms:W3CDTF">2019-02-18T12:50:02Z</dcterms:modified>
</cp:coreProperties>
</file>