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Odb_MS\Odd_MSSS\!Sdileny\VEŘEJNÉ ZAKÁZKY nad 150.000\VZMR - FC Slovan střecha\Dokumentace pro zadání stavby\"/>
    </mc:Choice>
  </mc:AlternateContent>
  <bookViews>
    <workbookView xWindow="0" yWindow="0" windowWidth="28800" windowHeight="13125" activeTab="1"/>
  </bookViews>
  <sheets>
    <sheet name="Pokyny pro vyplnění" sheetId="11" r:id="rId1"/>
    <sheet name="Stavba" sheetId="1" r:id="rId2"/>
    <sheet name="VzorPolozky" sheetId="10" state="hidden" r:id="rId3"/>
    <sheet name="SO1 1.04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'SO1 1.04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'SO1 1.04 Pol'!$A$1:$X$237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0" i="1" l="1"/>
  <c r="I59" i="1"/>
  <c r="I58" i="1"/>
  <c r="I57" i="1"/>
  <c r="I56" i="1"/>
  <c r="I55" i="1"/>
  <c r="I54" i="1"/>
  <c r="I53" i="1"/>
  <c r="I52" i="1"/>
  <c r="I51" i="1"/>
  <c r="I50" i="1"/>
  <c r="I49" i="1"/>
  <c r="G41" i="1"/>
  <c r="F41" i="1"/>
  <c r="G40" i="1"/>
  <c r="F40" i="1"/>
  <c r="G39" i="1"/>
  <c r="F39" i="1"/>
  <c r="G236" i="12"/>
  <c r="BA233" i="12"/>
  <c r="BA231" i="12"/>
  <c r="BA229" i="12"/>
  <c r="BA227" i="12"/>
  <c r="BA223" i="12"/>
  <c r="BA221" i="12"/>
  <c r="BA210" i="12"/>
  <c r="BA208" i="12"/>
  <c r="BA160" i="12"/>
  <c r="BA151" i="12"/>
  <c r="G9" i="12"/>
  <c r="I9" i="12"/>
  <c r="I8" i="12" s="1"/>
  <c r="K9" i="12"/>
  <c r="M9" i="12"/>
  <c r="O9" i="12"/>
  <c r="Q9" i="12"/>
  <c r="Q8" i="12" s="1"/>
  <c r="V9" i="12"/>
  <c r="G13" i="12"/>
  <c r="G8" i="12" s="1"/>
  <c r="I13" i="12"/>
  <c r="K13" i="12"/>
  <c r="K8" i="12" s="1"/>
  <c r="O13" i="12"/>
  <c r="O8" i="12" s="1"/>
  <c r="Q13" i="12"/>
  <c r="V13" i="12"/>
  <c r="V8" i="12" s="1"/>
  <c r="G16" i="12"/>
  <c r="I16" i="12"/>
  <c r="K16" i="12"/>
  <c r="M16" i="12"/>
  <c r="O16" i="12"/>
  <c r="Q16" i="12"/>
  <c r="V16" i="12"/>
  <c r="G20" i="12"/>
  <c r="M20" i="12" s="1"/>
  <c r="I20" i="12"/>
  <c r="K20" i="12"/>
  <c r="O20" i="12"/>
  <c r="Q20" i="12"/>
  <c r="V20" i="12"/>
  <c r="G23" i="12"/>
  <c r="I23" i="12"/>
  <c r="K23" i="12"/>
  <c r="M23" i="12"/>
  <c r="O23" i="12"/>
  <c r="Q23" i="12"/>
  <c r="V23" i="12"/>
  <c r="G26" i="12"/>
  <c r="M26" i="12" s="1"/>
  <c r="I26" i="12"/>
  <c r="K26" i="12"/>
  <c r="O26" i="12"/>
  <c r="Q26" i="12"/>
  <c r="V26" i="12"/>
  <c r="G29" i="12"/>
  <c r="I29" i="12"/>
  <c r="K29" i="12"/>
  <c r="M29" i="12"/>
  <c r="O29" i="12"/>
  <c r="Q29" i="12"/>
  <c r="V29" i="12"/>
  <c r="G31" i="12"/>
  <c r="M31" i="12" s="1"/>
  <c r="I31" i="12"/>
  <c r="K31" i="12"/>
  <c r="O31" i="12"/>
  <c r="Q31" i="12"/>
  <c r="V31" i="12"/>
  <c r="G33" i="12"/>
  <c r="I33" i="12"/>
  <c r="K33" i="12"/>
  <c r="M33" i="12"/>
  <c r="O33" i="12"/>
  <c r="Q33" i="12"/>
  <c r="V33" i="12"/>
  <c r="G38" i="12"/>
  <c r="M38" i="12" s="1"/>
  <c r="I38" i="12"/>
  <c r="K38" i="12"/>
  <c r="O38" i="12"/>
  <c r="Q38" i="12"/>
  <c r="V38" i="12"/>
  <c r="G40" i="12"/>
  <c r="G39" i="12" s="1"/>
  <c r="I40" i="12"/>
  <c r="K40" i="12"/>
  <c r="K39" i="12" s="1"/>
  <c r="O40" i="12"/>
  <c r="O39" i="12" s="1"/>
  <c r="Q40" i="12"/>
  <c r="V40" i="12"/>
  <c r="V39" i="12" s="1"/>
  <c r="G43" i="12"/>
  <c r="I43" i="12"/>
  <c r="I39" i="12" s="1"/>
  <c r="K43" i="12"/>
  <c r="M43" i="12"/>
  <c r="O43" i="12"/>
  <c r="Q43" i="12"/>
  <c r="Q39" i="12" s="1"/>
  <c r="V43" i="12"/>
  <c r="G45" i="12"/>
  <c r="M45" i="12" s="1"/>
  <c r="I45" i="12"/>
  <c r="K45" i="12"/>
  <c r="O45" i="12"/>
  <c r="Q45" i="12"/>
  <c r="V45" i="12"/>
  <c r="I49" i="12"/>
  <c r="Q49" i="12"/>
  <c r="G50" i="12"/>
  <c r="G49" i="12" s="1"/>
  <c r="I50" i="12"/>
  <c r="K50" i="12"/>
  <c r="K49" i="12" s="1"/>
  <c r="O50" i="12"/>
  <c r="O49" i="12" s="1"/>
  <c r="Q50" i="12"/>
  <c r="V50" i="12"/>
  <c r="V49" i="12" s="1"/>
  <c r="G53" i="12"/>
  <c r="G52" i="12" s="1"/>
  <c r="I53" i="12"/>
  <c r="I52" i="12" s="1"/>
  <c r="K53" i="12"/>
  <c r="K52" i="12" s="1"/>
  <c r="M53" i="12"/>
  <c r="M52" i="12" s="1"/>
  <c r="O53" i="12"/>
  <c r="O52" i="12" s="1"/>
  <c r="Q53" i="12"/>
  <c r="Q52" i="12" s="1"/>
  <c r="V53" i="12"/>
  <c r="V52" i="12" s="1"/>
  <c r="G58" i="12"/>
  <c r="I58" i="12"/>
  <c r="K58" i="12"/>
  <c r="M58" i="12"/>
  <c r="O58" i="12"/>
  <c r="Q58" i="12"/>
  <c r="V58" i="12"/>
  <c r="G62" i="12"/>
  <c r="I62" i="12"/>
  <c r="K62" i="12"/>
  <c r="M62" i="12"/>
  <c r="O62" i="12"/>
  <c r="Q62" i="12"/>
  <c r="V62" i="12"/>
  <c r="G70" i="12"/>
  <c r="I70" i="12"/>
  <c r="K70" i="12"/>
  <c r="M70" i="12"/>
  <c r="O70" i="12"/>
  <c r="Q70" i="12"/>
  <c r="V70" i="12"/>
  <c r="G73" i="12"/>
  <c r="I73" i="12"/>
  <c r="I72" i="12" s="1"/>
  <c r="K73" i="12"/>
  <c r="M73" i="12"/>
  <c r="O73" i="12"/>
  <c r="Q73" i="12"/>
  <c r="Q72" i="12" s="1"/>
  <c r="V73" i="12"/>
  <c r="G79" i="12"/>
  <c r="G72" i="12" s="1"/>
  <c r="I79" i="12"/>
  <c r="K79" i="12"/>
  <c r="K72" i="12" s="1"/>
  <c r="O79" i="12"/>
  <c r="O72" i="12" s="1"/>
  <c r="Q79" i="12"/>
  <c r="V79" i="12"/>
  <c r="V72" i="12" s="1"/>
  <c r="G82" i="12"/>
  <c r="I82" i="12"/>
  <c r="K82" i="12"/>
  <c r="M82" i="12"/>
  <c r="O82" i="12"/>
  <c r="Q82" i="12"/>
  <c r="V82" i="12"/>
  <c r="G85" i="12"/>
  <c r="I85" i="12"/>
  <c r="I84" i="12" s="1"/>
  <c r="K85" i="12"/>
  <c r="M85" i="12"/>
  <c r="O85" i="12"/>
  <c r="Q85" i="12"/>
  <c r="Q84" i="12" s="1"/>
  <c r="V85" i="12"/>
  <c r="G92" i="12"/>
  <c r="G84" i="12" s="1"/>
  <c r="I92" i="12"/>
  <c r="K92" i="12"/>
  <c r="K84" i="12" s="1"/>
  <c r="O92" i="12"/>
  <c r="O84" i="12" s="1"/>
  <c r="Q92" i="12"/>
  <c r="V92" i="12"/>
  <c r="V84" i="12" s="1"/>
  <c r="G97" i="12"/>
  <c r="I97" i="12"/>
  <c r="K97" i="12"/>
  <c r="M97" i="12"/>
  <c r="O97" i="12"/>
  <c r="Q97" i="12"/>
  <c r="V97" i="12"/>
  <c r="G103" i="12"/>
  <c r="M103" i="12" s="1"/>
  <c r="I103" i="12"/>
  <c r="K103" i="12"/>
  <c r="O103" i="12"/>
  <c r="Q103" i="12"/>
  <c r="V103" i="12"/>
  <c r="G108" i="12"/>
  <c r="I108" i="12"/>
  <c r="K108" i="12"/>
  <c r="M108" i="12"/>
  <c r="O108" i="12"/>
  <c r="Q108" i="12"/>
  <c r="V108" i="12"/>
  <c r="G114" i="12"/>
  <c r="M114" i="12" s="1"/>
  <c r="I114" i="12"/>
  <c r="K114" i="12"/>
  <c r="O114" i="12"/>
  <c r="Q114" i="12"/>
  <c r="V114" i="12"/>
  <c r="G119" i="12"/>
  <c r="I119" i="12"/>
  <c r="K119" i="12"/>
  <c r="M119" i="12"/>
  <c r="O119" i="12"/>
  <c r="Q119" i="12"/>
  <c r="V119" i="12"/>
  <c r="G124" i="12"/>
  <c r="M124" i="12" s="1"/>
  <c r="I124" i="12"/>
  <c r="K124" i="12"/>
  <c r="O124" i="12"/>
  <c r="Q124" i="12"/>
  <c r="V124" i="12"/>
  <c r="G129" i="12"/>
  <c r="I129" i="12"/>
  <c r="K129" i="12"/>
  <c r="M129" i="12"/>
  <c r="O129" i="12"/>
  <c r="Q129" i="12"/>
  <c r="V129" i="12"/>
  <c r="G133" i="12"/>
  <c r="M133" i="12" s="1"/>
  <c r="I133" i="12"/>
  <c r="K133" i="12"/>
  <c r="O133" i="12"/>
  <c r="Q133" i="12"/>
  <c r="V133" i="12"/>
  <c r="G137" i="12"/>
  <c r="I137" i="12"/>
  <c r="K137" i="12"/>
  <c r="M137" i="12"/>
  <c r="O137" i="12"/>
  <c r="Q137" i="12"/>
  <c r="V137" i="12"/>
  <c r="G141" i="12"/>
  <c r="M141" i="12" s="1"/>
  <c r="I141" i="12"/>
  <c r="K141" i="12"/>
  <c r="O141" i="12"/>
  <c r="Q141" i="12"/>
  <c r="V141" i="12"/>
  <c r="G147" i="12"/>
  <c r="I147" i="12"/>
  <c r="K147" i="12"/>
  <c r="M147" i="12"/>
  <c r="O147" i="12"/>
  <c r="Q147" i="12"/>
  <c r="V147" i="12"/>
  <c r="G148" i="12"/>
  <c r="M148" i="12" s="1"/>
  <c r="I148" i="12"/>
  <c r="K148" i="12"/>
  <c r="O148" i="12"/>
  <c r="Q148" i="12"/>
  <c r="V148" i="12"/>
  <c r="G150" i="12"/>
  <c r="I150" i="12"/>
  <c r="K150" i="12"/>
  <c r="M150" i="12"/>
  <c r="O150" i="12"/>
  <c r="Q150" i="12"/>
  <c r="V150" i="12"/>
  <c r="G154" i="12"/>
  <c r="M154" i="12" s="1"/>
  <c r="I154" i="12"/>
  <c r="K154" i="12"/>
  <c r="O154" i="12"/>
  <c r="Q154" i="12"/>
  <c r="V154" i="12"/>
  <c r="G157" i="12"/>
  <c r="I157" i="12"/>
  <c r="K157" i="12"/>
  <c r="M157" i="12"/>
  <c r="O157" i="12"/>
  <c r="Q157" i="12"/>
  <c r="V157" i="12"/>
  <c r="G159" i="12"/>
  <c r="M159" i="12" s="1"/>
  <c r="I159" i="12"/>
  <c r="K159" i="12"/>
  <c r="O159" i="12"/>
  <c r="Q159" i="12"/>
  <c r="V159" i="12"/>
  <c r="G163" i="12"/>
  <c r="I163" i="12"/>
  <c r="K163" i="12"/>
  <c r="M163" i="12"/>
  <c r="O163" i="12"/>
  <c r="Q163" i="12"/>
  <c r="V163" i="12"/>
  <c r="G177" i="12"/>
  <c r="M177" i="12" s="1"/>
  <c r="I177" i="12"/>
  <c r="K177" i="12"/>
  <c r="O177" i="12"/>
  <c r="Q177" i="12"/>
  <c r="V177" i="12"/>
  <c r="G180" i="12"/>
  <c r="G179" i="12" s="1"/>
  <c r="I180" i="12"/>
  <c r="K180" i="12"/>
  <c r="K179" i="12" s="1"/>
  <c r="O180" i="12"/>
  <c r="O179" i="12" s="1"/>
  <c r="Q180" i="12"/>
  <c r="V180" i="12"/>
  <c r="V179" i="12" s="1"/>
  <c r="G183" i="12"/>
  <c r="I183" i="12"/>
  <c r="I179" i="12" s="1"/>
  <c r="K183" i="12"/>
  <c r="M183" i="12"/>
  <c r="O183" i="12"/>
  <c r="Q183" i="12"/>
  <c r="Q179" i="12" s="1"/>
  <c r="V183" i="12"/>
  <c r="G186" i="12"/>
  <c r="M186" i="12" s="1"/>
  <c r="I186" i="12"/>
  <c r="K186" i="12"/>
  <c r="O186" i="12"/>
  <c r="Q186" i="12"/>
  <c r="V186" i="12"/>
  <c r="G190" i="12"/>
  <c r="I190" i="12"/>
  <c r="K190" i="12"/>
  <c r="M190" i="12"/>
  <c r="O190" i="12"/>
  <c r="Q190" i="12"/>
  <c r="V190" i="12"/>
  <c r="G191" i="12"/>
  <c r="K191" i="12"/>
  <c r="O191" i="12"/>
  <c r="V191" i="12"/>
  <c r="G192" i="12"/>
  <c r="I192" i="12"/>
  <c r="I191" i="12" s="1"/>
  <c r="K192" i="12"/>
  <c r="M192" i="12"/>
  <c r="M191" i="12" s="1"/>
  <c r="O192" i="12"/>
  <c r="Q192" i="12"/>
  <c r="Q191" i="12" s="1"/>
  <c r="V192" i="12"/>
  <c r="G193" i="12"/>
  <c r="K193" i="12"/>
  <c r="O193" i="12"/>
  <c r="V193" i="12"/>
  <c r="G194" i="12"/>
  <c r="I194" i="12"/>
  <c r="I193" i="12" s="1"/>
  <c r="K194" i="12"/>
  <c r="M194" i="12"/>
  <c r="M193" i="12" s="1"/>
  <c r="O194" i="12"/>
  <c r="Q194" i="12"/>
  <c r="Q193" i="12" s="1"/>
  <c r="V194" i="12"/>
  <c r="G202" i="12"/>
  <c r="I202" i="12"/>
  <c r="I201" i="12" s="1"/>
  <c r="K202" i="12"/>
  <c r="M202" i="12"/>
  <c r="O202" i="12"/>
  <c r="Q202" i="12"/>
  <c r="Q201" i="12" s="1"/>
  <c r="V202" i="12"/>
  <c r="G204" i="12"/>
  <c r="G201" i="12" s="1"/>
  <c r="I204" i="12"/>
  <c r="K204" i="12"/>
  <c r="K201" i="12" s="1"/>
  <c r="O204" i="12"/>
  <c r="O201" i="12" s="1"/>
  <c r="Q204" i="12"/>
  <c r="V204" i="12"/>
  <c r="V201" i="12" s="1"/>
  <c r="G207" i="12"/>
  <c r="I207" i="12"/>
  <c r="K207" i="12"/>
  <c r="M207" i="12"/>
  <c r="O207" i="12"/>
  <c r="Q207" i="12"/>
  <c r="V207" i="12"/>
  <c r="G209" i="12"/>
  <c r="M209" i="12" s="1"/>
  <c r="I209" i="12"/>
  <c r="K209" i="12"/>
  <c r="O209" i="12"/>
  <c r="Q209" i="12"/>
  <c r="V209" i="12"/>
  <c r="G211" i="12"/>
  <c r="I211" i="12"/>
  <c r="K211" i="12"/>
  <c r="M211" i="12"/>
  <c r="O211" i="12"/>
  <c r="Q211" i="12"/>
  <c r="V211" i="12"/>
  <c r="G213" i="12"/>
  <c r="M213" i="12" s="1"/>
  <c r="I213" i="12"/>
  <c r="K213" i="12"/>
  <c r="O213" i="12"/>
  <c r="Q213" i="12"/>
  <c r="V213" i="12"/>
  <c r="G214" i="12"/>
  <c r="I214" i="12"/>
  <c r="K214" i="12"/>
  <c r="M214" i="12"/>
  <c r="O214" i="12"/>
  <c r="Q214" i="12"/>
  <c r="V214" i="12"/>
  <c r="G215" i="12"/>
  <c r="M215" i="12" s="1"/>
  <c r="I215" i="12"/>
  <c r="K215" i="12"/>
  <c r="O215" i="12"/>
  <c r="Q215" i="12"/>
  <c r="V215" i="12"/>
  <c r="I216" i="12"/>
  <c r="Q216" i="12"/>
  <c r="G217" i="12"/>
  <c r="G216" i="12" s="1"/>
  <c r="I217" i="12"/>
  <c r="K217" i="12"/>
  <c r="K216" i="12" s="1"/>
  <c r="O217" i="12"/>
  <c r="O216" i="12" s="1"/>
  <c r="Q217" i="12"/>
  <c r="V217" i="12"/>
  <c r="V216" i="12" s="1"/>
  <c r="G220" i="12"/>
  <c r="G219" i="12" s="1"/>
  <c r="I220" i="12"/>
  <c r="K220" i="12"/>
  <c r="K219" i="12" s="1"/>
  <c r="O220" i="12"/>
  <c r="O219" i="12" s="1"/>
  <c r="Q220" i="12"/>
  <c r="V220" i="12"/>
  <c r="V219" i="12" s="1"/>
  <c r="G222" i="12"/>
  <c r="I222" i="12"/>
  <c r="I219" i="12" s="1"/>
  <c r="K222" i="12"/>
  <c r="M222" i="12"/>
  <c r="O222" i="12"/>
  <c r="Q222" i="12"/>
  <c r="Q219" i="12" s="1"/>
  <c r="V222" i="12"/>
  <c r="G224" i="12"/>
  <c r="M224" i="12" s="1"/>
  <c r="I224" i="12"/>
  <c r="K224" i="12"/>
  <c r="O224" i="12"/>
  <c r="Q224" i="12"/>
  <c r="V224" i="12"/>
  <c r="G226" i="12"/>
  <c r="I226" i="12"/>
  <c r="K226" i="12"/>
  <c r="M226" i="12"/>
  <c r="O226" i="12"/>
  <c r="Q226" i="12"/>
  <c r="V226" i="12"/>
  <c r="G228" i="12"/>
  <c r="M228" i="12" s="1"/>
  <c r="I228" i="12"/>
  <c r="K228" i="12"/>
  <c r="O228" i="12"/>
  <c r="Q228" i="12"/>
  <c r="V228" i="12"/>
  <c r="G230" i="12"/>
  <c r="I230" i="12"/>
  <c r="K230" i="12"/>
  <c r="M230" i="12"/>
  <c r="O230" i="12"/>
  <c r="Q230" i="12"/>
  <c r="V230" i="12"/>
  <c r="G232" i="12"/>
  <c r="M232" i="12" s="1"/>
  <c r="I232" i="12"/>
  <c r="K232" i="12"/>
  <c r="O232" i="12"/>
  <c r="Q232" i="12"/>
  <c r="V232" i="12"/>
  <c r="G234" i="12"/>
  <c r="I234" i="12"/>
  <c r="K234" i="12"/>
  <c r="M234" i="12"/>
  <c r="O234" i="12"/>
  <c r="Q234" i="12"/>
  <c r="V234" i="12"/>
  <c r="AE236" i="12"/>
  <c r="AF236" i="12"/>
  <c r="I20" i="1"/>
  <c r="I19" i="1"/>
  <c r="I18" i="1"/>
  <c r="I17" i="1"/>
  <c r="I16" i="1"/>
  <c r="I61" i="1"/>
  <c r="J60" i="1" s="1"/>
  <c r="F42" i="1"/>
  <c r="G42" i="1"/>
  <c r="G25" i="1" s="1"/>
  <c r="A25" i="1" s="1"/>
  <c r="A26" i="1" s="1"/>
  <c r="G26" i="1" s="1"/>
  <c r="H41" i="1"/>
  <c r="I41" i="1" s="1"/>
  <c r="H40" i="1"/>
  <c r="I40" i="1" s="1"/>
  <c r="H39" i="1"/>
  <c r="H42" i="1" s="1"/>
  <c r="J49" i="1" l="1"/>
  <c r="J50" i="1"/>
  <c r="J51" i="1"/>
  <c r="J52" i="1"/>
  <c r="J53" i="1"/>
  <c r="J54" i="1"/>
  <c r="J55" i="1"/>
  <c r="J56" i="1"/>
  <c r="J57" i="1"/>
  <c r="J58" i="1"/>
  <c r="J59" i="1"/>
  <c r="G28" i="1"/>
  <c r="G23" i="1"/>
  <c r="M220" i="12"/>
  <c r="M219" i="12" s="1"/>
  <c r="M217" i="12"/>
  <c r="M216" i="12" s="1"/>
  <c r="M204" i="12"/>
  <c r="M201" i="12" s="1"/>
  <c r="M180" i="12"/>
  <c r="M179" i="12" s="1"/>
  <c r="M92" i="12"/>
  <c r="M84" i="12" s="1"/>
  <c r="M79" i="12"/>
  <c r="M72" i="12" s="1"/>
  <c r="M50" i="12"/>
  <c r="M49" i="12" s="1"/>
  <c r="M40" i="12"/>
  <c r="M39" i="12" s="1"/>
  <c r="M13" i="12"/>
  <c r="M8" i="12" s="1"/>
  <c r="I39" i="1"/>
  <c r="I42" i="1" s="1"/>
  <c r="J41" i="1" s="1"/>
  <c r="I21" i="1"/>
  <c r="J28" i="1"/>
  <c r="J26" i="1"/>
  <c r="G38" i="1"/>
  <c r="F38" i="1"/>
  <c r="H32" i="1"/>
  <c r="J23" i="1"/>
  <c r="J24" i="1"/>
  <c r="J25" i="1"/>
  <c r="J27" i="1"/>
  <c r="E24" i="1"/>
  <c r="E26" i="1"/>
  <c r="J61" i="1" l="1"/>
  <c r="J39" i="1"/>
  <c r="J42" i="1" s="1"/>
  <c r="A23" i="1"/>
  <c r="A24" i="1" s="1"/>
  <c r="G24" i="1" s="1"/>
  <c r="A27" i="1" s="1"/>
  <c r="A29" i="1" s="1"/>
  <c r="G29" i="1" s="1"/>
  <c r="G27" i="1" s="1"/>
  <c r="J40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Rozpoctylbc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<sst xmlns="http://schemas.openxmlformats.org/spreadsheetml/2006/main" count="1001" uniqueCount="388">
  <si>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</si>
  <si>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</si>
  <si>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</si>
  <si>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</si>
  <si>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</si>
  <si>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</si>
  <si>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</si>
  <si>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</si>
  <si>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</si>
  <si>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</si>
  <si>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</si>
  <si>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</si>
  <si>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</si>
  <si>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</si>
  <si>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</si>
  <si>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</si>
  <si>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</si>
  <si>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</si>
  <si>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</si>
  <si>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</si>
  <si>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</si>
  <si>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</si>
  <si>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</si>
  <si>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</si>
  <si>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</si>
  <si>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</si>
  <si>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</si>
  <si>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</si>
  <si>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</si>
  <si>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</si>
  <si>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</si>
  <si>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</si>
  <si>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</si>
  <si>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</si>
  <si>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</si>
  <si>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</si>
  <si>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</si>
  <si>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</si>
  <si>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</si>
  <si>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</si>
  <si>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</si>
  <si>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</si>
  <si>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</si>
  <si>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1.04</t>
  </si>
  <si>
    <t>Soupis prací, dodávek a služeb - revize PD 2019</t>
  </si>
  <si>
    <t>SO1</t>
  </si>
  <si>
    <t>Stavební část</t>
  </si>
  <si>
    <t>Objekt:</t>
  </si>
  <si>
    <t>Rozpočet:</t>
  </si>
  <si>
    <t>OD2018/058</t>
  </si>
  <si>
    <t>Prosvětlení střechy hlavní tribuny stadionu U Nisy v Liberci</t>
  </si>
  <si>
    <t>STATUTÁRNÍ MĚSTO LIBEREC</t>
  </si>
  <si>
    <t>nám. Dr. E. Beneše 1/1</t>
  </si>
  <si>
    <t>Liberec-Liberec I-Staré Město</t>
  </si>
  <si>
    <t>46001</t>
  </si>
  <si>
    <t>00262978</t>
  </si>
  <si>
    <t>CZ00262978</t>
  </si>
  <si>
    <t>Ing. Radovan Novotný</t>
  </si>
  <si>
    <t>Vesecká 97/12</t>
  </si>
  <si>
    <t>Liberec-Liberec VI-Rochlice</t>
  </si>
  <si>
    <t>46006</t>
  </si>
  <si>
    <t>49080300</t>
  </si>
  <si>
    <t>CZ6804292275</t>
  </si>
  <si>
    <t>Stavba</t>
  </si>
  <si>
    <t>Celkem za stavbu</t>
  </si>
  <si>
    <t>CZK</t>
  </si>
  <si>
    <t>Rekapitulace dílů</t>
  </si>
  <si>
    <t>Typ dílu</t>
  </si>
  <si>
    <t>94</t>
  </si>
  <si>
    <t>Lešení a stavební výtahy</t>
  </si>
  <si>
    <t>95</t>
  </si>
  <si>
    <t>Dokončovací konstrukce na pozemních stavbách</t>
  </si>
  <si>
    <t>99</t>
  </si>
  <si>
    <t>Staveništní přesun hmot</t>
  </si>
  <si>
    <t>764</t>
  </si>
  <si>
    <t>Konstrukce klempířské</t>
  </si>
  <si>
    <t>765</t>
  </si>
  <si>
    <t>Krytiny tvrdé</t>
  </si>
  <si>
    <t>767</t>
  </si>
  <si>
    <t>Konstrukce zámečnické</t>
  </si>
  <si>
    <t>783</t>
  </si>
  <si>
    <t>Nátěry</t>
  </si>
  <si>
    <t>799</t>
  </si>
  <si>
    <t>Ostatní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</si>
  <si>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</si>
  <si>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</si>
  <si>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</si>
  <si>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</si>
  <si>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</si>
  <si>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</si>
  <si>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</si>
  <si>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</si>
  <si>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</si>
  <si>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</si>
  <si>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</si>
  <si>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</si>
  <si>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</si>
  <si>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</si>
  <si>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</si>
  <si>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</si>
  <si>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</si>
  <si>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</si>
  <si>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</si>
  <si>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</si>
  <si>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</si>
  <si>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</si>
  <si>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</si>
  <si>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</si>
  <si>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</si>
  <si>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</si>
  <si>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</si>
  <si>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</si>
  <si>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</si>
  <si>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</si>
  <si>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</si>
  <si>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</si>
  <si>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</si>
  <si>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</si>
  <si>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</si>
  <si>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943943221R00</t>
  </si>
  <si>
    <t>Montáž lešení prostorového lehkého bez podlah výšky do 10 m</t>
  </si>
  <si>
    <t>m3</t>
  </si>
  <si>
    <t>800-3</t>
  </si>
  <si>
    <t>RTS 19/ I</t>
  </si>
  <si>
    <t>Práce</t>
  </si>
  <si>
    <t>POL1_</t>
  </si>
  <si>
    <t>pro zatížení podlahové plochy do 2 kPa (200 kg/m2),</t>
  </si>
  <si>
    <t>SPI</t>
  </si>
  <si>
    <t xml:space="preserve">K-02 Přehled úprav stávající ocelové kce střechy : </t>
  </si>
  <si>
    <t>VV</t>
  </si>
  <si>
    <t>procha průřezu lešení (viz. řez - odměřeno z .dwg podkladu) x délka průměrná : (34,00)*(72,804+48,258)/2</t>
  </si>
  <si>
    <t>943943821R00</t>
  </si>
  <si>
    <t>Demontáž lešení prostorového lehkého výšky do 10 m</t>
  </si>
  <si>
    <t>bez podlah pro zatížení podlahové plochy do 2 kPa (200 kg/m2),</t>
  </si>
  <si>
    <t>Odkaz na mn. položky pořadí 1 : 2058,05400</t>
  </si>
  <si>
    <t>943944121R00</t>
  </si>
  <si>
    <t>Montáž lešení prostorového těžkého při maximálním zatížení plochy do 3 kPa (300 kg/m2)</t>
  </si>
  <si>
    <t>pracovního nebo podpěrného bez podlah do výšky 20 m,</t>
  </si>
  <si>
    <t>procha průřezu lešení (viz. řez - odměřeno z .dwg podkladu) x délka průměrná : (106,00)*(72,804+48,258)/2</t>
  </si>
  <si>
    <t>943944821R00</t>
  </si>
  <si>
    <t>Demontáž lešení prostorového těžkého bez podlah do výšky 20 m, při maximálním zatížení plochy do 3 kPa (300 kg/m2)</t>
  </si>
  <si>
    <t>Odkaz na mn. položky pořadí 3 : 6416,28600</t>
  </si>
  <si>
    <t>943955021R00</t>
  </si>
  <si>
    <t>Montáž lešeňové podlahy s příčníky nebo podélníky, výšky do 10 m</t>
  </si>
  <si>
    <t>m2</t>
  </si>
  <si>
    <t>uvažováno v celé ploše střechy - upřesnit dle skutečnosti : (72,804+48,258)/2*21,553/2</t>
  </si>
  <si>
    <t>943955022R00</t>
  </si>
  <si>
    <t>Montáž lešeňové podlahy s příčníky nebo podélníky, výšky přes 10 do 20 m</t>
  </si>
  <si>
    <t>943955821R00</t>
  </si>
  <si>
    <t>Demontáž lešeňové podlahy s příčníky nebo podélníky, výšky do 10 m</t>
  </si>
  <si>
    <t>Odkaz na mn. položky pořadí 5 : 652,31232</t>
  </si>
  <si>
    <t>943955822R00</t>
  </si>
  <si>
    <t>Demontáž lešeňové podlahy s příčníky nebo podélníky, výšky přes 10 do 20 m</t>
  </si>
  <si>
    <t>Odkaz na mn. položky pořadí 7 : 652,31232</t>
  </si>
  <si>
    <t>941941111X00</t>
  </si>
  <si>
    <t>Pronájem lešení za den</t>
  </si>
  <si>
    <t>Vlastní</t>
  </si>
  <si>
    <t>Indiv</t>
  </si>
  <si>
    <t>Koeficient: 60</t>
  </si>
  <si>
    <t xml:space="preserve">Koeficient: </t>
  </si>
  <si>
    <t>941941502X00</t>
  </si>
  <si>
    <t>Doprava lešení pronaj-dovoz a odvoz</t>
  </si>
  <si>
    <t>soub</t>
  </si>
  <si>
    <t>900      R01</t>
  </si>
  <si>
    <t>Hodinové zúčtovací sazby stavební dělník, tarifní třída 4</t>
  </si>
  <si>
    <t>h</t>
  </si>
  <si>
    <t>801-1</t>
  </si>
  <si>
    <t xml:space="preserve">Drobné demontážní nebo stavební práce dle potřeby - fakturovat na základě odsouhlasení TDI : </t>
  </si>
  <si>
    <t>odhad : 30,00</t>
  </si>
  <si>
    <t>952904111R00</t>
  </si>
  <si>
    <t>Čištění budov vyčištění střešních žlabů</t>
  </si>
  <si>
    <t>m</t>
  </si>
  <si>
    <t>801-4</t>
  </si>
  <si>
    <t>K-03 Střešní krytina a konstrukce prosklení : 2*24,805+48,258</t>
  </si>
  <si>
    <t>953945213X00</t>
  </si>
  <si>
    <t>Síť proti ptákům oka 40x40 mm, FeZn kotvy, z lešení</t>
  </si>
  <si>
    <t xml:space="preserve">K-03 Střešní krytina a konstrukce prosklení : </t>
  </si>
  <si>
    <t xml:space="preserve">K-04 Konstrukce prosklení a podrobné řezy : </t>
  </si>
  <si>
    <t>plocha : (0,60+11,039+0,20+11,036+0,60)*(72,804+48,258)/2</t>
  </si>
  <si>
    <t>999281111R00</t>
  </si>
  <si>
    <t xml:space="preserve">Přesun hmot pro opravy a údržbu objektů pro opravy a údržbu dosavadních objektů včetně vnějších plášťů_x000D_
 výšky do 25 m,  </t>
  </si>
  <si>
    <t>t</t>
  </si>
  <si>
    <t>Přesun hmot</t>
  </si>
  <si>
    <t>POL7_</t>
  </si>
  <si>
    <t>oborů 801, 803, 811 a 812</t>
  </si>
  <si>
    <t>764521420X00</t>
  </si>
  <si>
    <t>Oplechování z poplastovaného plechu,  rš do 150 mm</t>
  </si>
  <si>
    <t xml:space="preserve">oplechování pole 1-13 : </t>
  </si>
  <si>
    <t>r.š.100mm : ((0,402+6,00)+2*5,00+(6,00+0,402))</t>
  </si>
  <si>
    <t>764521470X00</t>
  </si>
  <si>
    <t>Oplechování z poplastovaného plechu,  rš 500 mm</t>
  </si>
  <si>
    <t>r.š. 500mm : ((0,402+6,00)+2*5,00+(6,00+0,402))</t>
  </si>
  <si>
    <t>764521480X00</t>
  </si>
  <si>
    <t>Oplechování z poplastovaného plechu,  rš do 600 mm</t>
  </si>
  <si>
    <t xml:space="preserve">okap střechy oplechování r.š.550mm : </t>
  </si>
  <si>
    <t>levý bok  - oplechování v místě nové krytiny : 12,261</t>
  </si>
  <si>
    <t>Mezisoučet</t>
  </si>
  <si>
    <t>pravý bok (demontáž krytiny - opravy ocelové konstrukce) : 12,544</t>
  </si>
  <si>
    <t>pravý bok - oplechování v místě nové krytiny : 4,864+7,397</t>
  </si>
  <si>
    <t>998764103R00</t>
  </si>
  <si>
    <t>Přesun hmot pro konstrukce klempířské v objektech výšky do 24 m</t>
  </si>
  <si>
    <t>800-764</t>
  </si>
  <si>
    <t>50 m vodorovně</t>
  </si>
  <si>
    <t>765375119X00</t>
  </si>
  <si>
    <t>Krytina polykarbonátová, montáž vč. dodávky a montáže veškerého příslušenství, tmelů, lišt, detailů, střešní krytina ve specifikaci</t>
  </si>
  <si>
    <t xml:space="preserve">nová střešní krytina : </t>
  </si>
  <si>
    <t>pole 2-5 : 16,00*(3*2,108)</t>
  </si>
  <si>
    <t>pole 5-9 : 18,00*(3*2,108)</t>
  </si>
  <si>
    <t>pole 9-12 : 16,00*(3*2,108)</t>
  </si>
  <si>
    <t>28318858RX</t>
  </si>
  <si>
    <t>Trapézový plastový průhledný profil, čirý, oboustranně odolný UV, neodkapávající při hoření, trvanlivost min. 10 let</t>
  </si>
  <si>
    <t>Specifikace</t>
  </si>
  <si>
    <t>POL3_</t>
  </si>
  <si>
    <t>Odkaz na mn. položky pořadí 19 : 316,20000</t>
  </si>
  <si>
    <t>Koeficient: 0,3</t>
  </si>
  <si>
    <t>998765103R00</t>
  </si>
  <si>
    <t>Přesun hmot pro krytiny tvrdé v objektech výšky do 24 m</t>
  </si>
  <si>
    <t>800-765</t>
  </si>
  <si>
    <t>767392112R00</t>
  </si>
  <si>
    <t>Montáž krytiny střech plechem tvarovaným šroubováním</t>
  </si>
  <si>
    <t>800-767</t>
  </si>
  <si>
    <t xml:space="preserve">demontovaná krytina : </t>
  </si>
  <si>
    <t>Odkaz na mn. položky pořadí 23 : 1003,91944</t>
  </si>
  <si>
    <t xml:space="preserve">odpočet polykarbonátové krytiny : </t>
  </si>
  <si>
    <t>Odkaz na mn. položky pořadí 19 : 316,20000*-1</t>
  </si>
  <si>
    <t>767392802R00</t>
  </si>
  <si>
    <t>Demontáž krytin střech z plechů šroubovaných</t>
  </si>
  <si>
    <t xml:space="preserve">dmtž střešní krytiny - bude nahrazena polykarbonátem + v místě provedení oprav : </t>
  </si>
  <si>
    <t>pl.1 : (72,804+60,804)/2*(5*2,108)</t>
  </si>
  <si>
    <t>pl.2 : (30,402+24,402)/2*(5*2,108+0,401)</t>
  </si>
  <si>
    <t>767995101R00</t>
  </si>
  <si>
    <t>Výroba a montáž atypických kovovových doplňků staveb hmotnosti do 5 kg</t>
  </si>
  <si>
    <t>kg</t>
  </si>
  <si>
    <t xml:space="preserve">K-05 Výkaz oceli : </t>
  </si>
  <si>
    <t xml:space="preserve">opravy : </t>
  </si>
  <si>
    <t>OPR 7 : 3,87</t>
  </si>
  <si>
    <t>OPR 10 : 1,41</t>
  </si>
  <si>
    <t>Koeficient: 0,25</t>
  </si>
  <si>
    <t>767995102R00</t>
  </si>
  <si>
    <t>Výroba a montáž atypických kovovových doplňků staveb hmotnosti přes 5 do 10 kg</t>
  </si>
  <si>
    <t>OPR 12 : 8,48</t>
  </si>
  <si>
    <t>767995104R00</t>
  </si>
  <si>
    <t>Výroba a montáž atypických kovovových doplňků staveb hmotnosti přes 20 do 50 kg</t>
  </si>
  <si>
    <t>OPR 5 : 39,79+0,34</t>
  </si>
  <si>
    <t>OPR 8 : 12,52</t>
  </si>
  <si>
    <t>767995105R00</t>
  </si>
  <si>
    <t>Výroba a montáž atypických kovovových doplňků staveb hmotnosti přes 50 do 100 kg</t>
  </si>
  <si>
    <t>OPR 6 : 94,20</t>
  </si>
  <si>
    <t>767995106R00</t>
  </si>
  <si>
    <t>Výroba a montáž atypických kovovových doplňků staveb hmotnosti přes 100 do 250 kg</t>
  </si>
  <si>
    <t>OPR 1+OPR 4 : 42,39+37,68+22,61+7,07</t>
  </si>
  <si>
    <t>767995107R00</t>
  </si>
  <si>
    <t>Výroba a montáž atypických kovovových doplňků staveb hmotnosti přes 250 do 500 kg</t>
  </si>
  <si>
    <t>OPR 2 : 199,40+129,71+2,26</t>
  </si>
  <si>
    <t>767995108R00</t>
  </si>
  <si>
    <t>Výroba a montáž atypických kovovových doplňků staveb hmotnosti přes 500 kg</t>
  </si>
  <si>
    <t>nové prvky : 4432,86</t>
  </si>
  <si>
    <t>Koeficient: 0,15</t>
  </si>
  <si>
    <t>767996801R00</t>
  </si>
  <si>
    <t>Demontáž ostatních doplňků staveb atypických konstrukcí_x000D_
 o hmotnosti přes 20 do 50 kg</t>
  </si>
  <si>
    <t>bourání : 31,40+31,97</t>
  </si>
  <si>
    <t>767996803R00</t>
  </si>
  <si>
    <t>Demontáž ostatních doplňků staveb atypických konstrukcí_x000D_
 o hmotnosti přes 100 do 250 kg</t>
  </si>
  <si>
    <t>bourání : 249,32</t>
  </si>
  <si>
    <t>767392112Y00</t>
  </si>
  <si>
    <t>Příplatek za detail trapéz plech/prosvětlení, kompletní provedení dle požadavku PD</t>
  </si>
  <si>
    <t>pole 2-5 : 2*6,324+16,00</t>
  </si>
  <si>
    <t>pole 5-9 : 2*6,324+18,00</t>
  </si>
  <si>
    <t>pole 9-12 : 2*6,324+16,00</t>
  </si>
  <si>
    <t>767392112Z00</t>
  </si>
  <si>
    <t>Příplatek za detail stávající trapéz plech/nový trapéz plech</t>
  </si>
  <si>
    <t>767392802X00</t>
  </si>
  <si>
    <t>Příplatek k pol.767392802R00 za demontáž příslušenství střešní krytiny (detaily, lemování a pod.), vč. likvidace</t>
  </si>
  <si>
    <t>767909003RAX</t>
  </si>
  <si>
    <t>Oprava 3 - opravy podkladních plechů nebo spojů vysokopevnostní pryskyřicí, kompletní provedení</t>
  </si>
  <si>
    <t>kus</t>
  </si>
  <si>
    <t>Dvousložková epoxidová pryskyřice. Materiál by měl být podobné kvality, která se používá při dodatečném kotvení ocelových konstrukcí do betonu k vyplnění spár mezi otvorem v ocelové desce a kotevním šroubem</t>
  </si>
  <si>
    <t>POP</t>
  </si>
  <si>
    <t>Pozn.: vyčištění spojů pískováním je součástí položky tryskání v kapitole 783</t>
  </si>
  <si>
    <t>K-02 Přehled úprav stávající ocelové kce střechy : 10,00</t>
  </si>
  <si>
    <t>767909011RAX</t>
  </si>
  <si>
    <t>Oprava 11 - oprava nesprávné polohy profilů svislice, demontovat a přivařit do správné polohy, kompletní provedení</t>
  </si>
  <si>
    <t>odhad : 10,00</t>
  </si>
  <si>
    <t>767999003RAX</t>
  </si>
  <si>
    <t>Dod+Mtž záchytného systému</t>
  </si>
  <si>
    <t>Agregovaná položka</t>
  </si>
  <si>
    <t>POL2_</t>
  </si>
  <si>
    <t>kompletní provedení dle požadavků projektové dokumentace, vč. pomocných prací</t>
  </si>
  <si>
    <t>55350686X</t>
  </si>
  <si>
    <t>Plech trapézový 55/250-0,63mm s antikondenzační úpravou, parapetry dle požadavků projektové dokumentace</t>
  </si>
  <si>
    <t>Uvažováno 100% výměny demontovaných trapezových plechů, v případě zpětné montáže stávajících plechů bude fakturována skutečnost.</t>
  </si>
  <si>
    <t xml:space="preserve">materiál +10% k čisté výměře : </t>
  </si>
  <si>
    <t>Odkaz na mn. položky pořadí 22 : 687,71944*1,1</t>
  </si>
  <si>
    <t>55399993.AR</t>
  </si>
  <si>
    <t>výrobek kovový</t>
  </si>
  <si>
    <t>SPCM</t>
  </si>
  <si>
    <t>Odkaz na mn. položky pořadí 24 : 6,60000</t>
  </si>
  <si>
    <t>Odkaz na mn. položky pořadí 25 : 10,60000</t>
  </si>
  <si>
    <t>Odkaz na mn. položky pořadí 26 : 65,81250</t>
  </si>
  <si>
    <t>Odkaz na mn. položky pořadí 27 : 117,75000</t>
  </si>
  <si>
    <t>Odkaz na mn. položky pořadí 28 : 137,18750</t>
  </si>
  <si>
    <t>Odkaz na mn. položky pořadí 29 : 414,21250</t>
  </si>
  <si>
    <t>Koeficient: 0,10</t>
  </si>
  <si>
    <t>998767103R00</t>
  </si>
  <si>
    <t>Přesun hmot pro kovové stavební doplňk. konstrukce v objektech výšky do 24 m</t>
  </si>
  <si>
    <t>783108812R00</t>
  </si>
  <si>
    <t>Čištění povrchu otryskáním minerálním materiálem, stupeň očištění Sa 2, tryskací materiál křemičitan hlinitý</t>
  </si>
  <si>
    <t>800-783</t>
  </si>
  <si>
    <t xml:space="preserve">příprava podkladu pod nový nátěrový systém : </t>
  </si>
  <si>
    <t>Odkaz na mn. položky pořadí 44 : 2340,00000</t>
  </si>
  <si>
    <t>783522900RT1</t>
  </si>
  <si>
    <t>Údržba nátěrů klempířských konstrukcí, syntetické dvojnásobné se základním nátěrem</t>
  </si>
  <si>
    <t xml:space="preserve">stávající žkaby a háky, předpoklad 1,2m2/1m žlabu : </t>
  </si>
  <si>
    <t>Odkaz na mn. položky pořadí 12 : 97,86800*1,2</t>
  </si>
  <si>
    <t>783151315X00</t>
  </si>
  <si>
    <t>Nátěrový systém pro prostředí C3, odstín RAL 5005 modrá</t>
  </si>
  <si>
    <t>opravy : 2080,00</t>
  </si>
  <si>
    <t>nové prvky : 260,00</t>
  </si>
  <si>
    <t>783909001RAX</t>
  </si>
  <si>
    <t>Oprava 9 - vyvrtání otvorů do sloupů a ošetření antikorozním nástřikem, kompletní provedení</t>
  </si>
  <si>
    <t>799909001X00</t>
  </si>
  <si>
    <t>Demontáž a zpětná montáž sedadel z betonové části tribuny, v potřebném rozsahu</t>
  </si>
  <si>
    <t>210909001X00</t>
  </si>
  <si>
    <t>Demontáž a zpětná mtž osvětlení plochy včetně rozvodů a technických zařízení</t>
  </si>
  <si>
    <t>- osvětlení hrací plochy a jeho rozvody</t>
  </si>
  <si>
    <t>- osvětlení tribuny a rozvody NN</t>
  </si>
  <si>
    <t>- rozvody slaboproud</t>
  </si>
  <si>
    <t>- ozvučení a rozvody</t>
  </si>
  <si>
    <t>- ostatní instalace</t>
  </si>
  <si>
    <t>D1.2. technická zpráva : 1,00</t>
  </si>
  <si>
    <t>979951111R00</t>
  </si>
  <si>
    <t>Výkup kovů železný šrot, tloušťky do 4 mm</t>
  </si>
  <si>
    <t>801-3</t>
  </si>
  <si>
    <t>Odkaz na dem. hmot. položky pořadí 23 : 7,02744</t>
  </si>
  <si>
    <t>979951112R00</t>
  </si>
  <si>
    <t>Výkup kovů železný šrot, tloušťky nad 4 mm</t>
  </si>
  <si>
    <t>Odkaz na dem. hmot. položky pořadí 31 : 0,07288</t>
  </si>
  <si>
    <t>Odkaz na dem. hmot. položky pořadí 32 : 0,28672</t>
  </si>
  <si>
    <t>979012112R00</t>
  </si>
  <si>
    <t xml:space="preserve">Svislá doprava suti a vybouraných hmot svislá doprava suti na výšku do 3,5 m,  </t>
  </si>
  <si>
    <t>821-1</t>
  </si>
  <si>
    <t>Přesun suti</t>
  </si>
  <si>
    <t>POL8_</t>
  </si>
  <si>
    <t>s popřípadným nutným naložením do dopravního zařízení, s vyprázdněním dopravního zařízení na hromadu nebo do dopravního prostředku, vč. příplatku za každých dalších i započatých 3,5 m výšky nad 3,5 m,</t>
  </si>
  <si>
    <t>979013119R00</t>
  </si>
  <si>
    <t>Svislá doprava suti a vybouraných hmot svislá doprava vybouraných hmot na výšku do 3,5 m, příplatek za každých dalších i započatých 3,5 m výšky přes 3,5 m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</si>
  <si>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</si>
  <si>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</si>
  <si>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</si>
  <si>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</si>
  <si>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</si>
  <si>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</si>
  <si>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</si>
  <si>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</si>
  <si>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</si>
  <si>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</si>
  <si>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</si>
  <si>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</si>
  <si>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</si>
  <si>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</si>
  <si>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staveniště.</t>
  </si>
  <si>
    <t>004111020R</t>
  </si>
  <si>
    <t xml:space="preserve">Vypracování projektové dokumentace </t>
  </si>
  <si>
    <t>POL99_8</t>
  </si>
  <si>
    <t>Náklady spojené s vypracováním projektové dokumentace, většinou v obsahu a rozsahu projektové dokumentace pro provádění stavby, ale mohou zde být obsaženy i náklady na jiné stupně projektové dokumentace, pokud jsou součástí požadavků objednatele.</t>
  </si>
  <si>
    <t>005123 R</t>
  </si>
  <si>
    <t>Územní vlivy</t>
  </si>
  <si>
    <t>POL99_1</t>
  </si>
  <si>
    <t>Náklady na ztížené podmínky provádění tam, kde se vyskytují omezující vlivy konkrétního prostředí, které mají prokazatelný vliv na provádění stavebních prací, Jedná se zejména o náklady související s extrémními podmínkami místa provádění.</t>
  </si>
  <si>
    <t>005211010R</t>
  </si>
  <si>
    <t>Předání a převzetí staveniště</t>
  </si>
  <si>
    <t>Náklady spojené s účastí zhotovitele na předání a převzetí staveniště.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</si>
  <si>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</si>
  <si>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</si>
  <si>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</si>
  <si>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</si>
  <si>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</si>
  <si>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</si>
  <si>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00524 R</t>
  </si>
  <si>
    <t>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</si>
  <si>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</si>
  <si>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</si>
  <si>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</si>
  <si>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</si>
  <si>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004111020X</t>
  </si>
  <si>
    <t>Vypracování dílenské dokumentace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</si>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</sst>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  <font>
      <sz val="8"/>
      <color rgb="FFDF7000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vertical="center"/>
    </xf>
    <xf numFmtId="49" fontId="0" fillId="0" borderId="6" xfId="0" applyNumberFormat="1" applyBorder="1" applyAlignment="1">
      <alignment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21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20" fillId="0" borderId="18" xfId="0" applyNumberFormat="1" applyFont="1" applyBorder="1" applyAlignment="1">
      <alignment horizontal="left" vertical="top" wrapText="1"/>
    </xf>
    <xf numFmtId="0" fontId="20" fillId="0" borderId="18" xfId="0" applyNumberFormat="1" applyFont="1" applyBorder="1" applyAlignment="1">
      <alignment vertical="top" wrapText="1"/>
    </xf>
    <xf numFmtId="0" fontId="20" fillId="0" borderId="0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2" t="s">
        <v>38</v>
      </c>
    </row>
    <row r="2" spans="1:7" ht="57.75" customHeight="1" x14ac:dyDescent="0.2">
      <c r="A2" s="199" t="s">
        <v>39</v>
      </c>
      <c r="B2" s="199"/>
      <c r="C2" s="199"/>
      <c r="D2" s="199"/>
      <c r="E2" s="199"/>
      <c r="F2" s="199"/>
      <c r="G2" s="199"/>
    </row>
  </sheetData>
  <sheetProtection algorithmName="SHA-512" hashValue="HhMN1bw5FdQ/WOmbzxroRLHeKPJPhtoc726G6t+XKs8jtBoaLkFeQwRH2siLCxUACszZkBElhJkJrQPVW0RWFA==" saltValue="0eRCBkP4BpZvwwxLkNsng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4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67" t="s">
        <v>36</v>
      </c>
      <c r="B1" s="209" t="s">
        <v>41</v>
      </c>
      <c r="C1" s="210"/>
      <c r="D1" s="210"/>
      <c r="E1" s="210"/>
      <c r="F1" s="210"/>
      <c r="G1" s="210"/>
      <c r="H1" s="210"/>
      <c r="I1" s="210"/>
      <c r="J1" s="211"/>
    </row>
    <row r="2" spans="1:15" ht="36" customHeight="1" x14ac:dyDescent="0.2">
      <c r="A2" s="3"/>
      <c r="B2" s="76" t="s">
        <v>22</v>
      </c>
      <c r="C2" s="77"/>
      <c r="D2" s="78" t="s">
        <v>49</v>
      </c>
      <c r="E2" s="218" t="s">
        <v>50</v>
      </c>
      <c r="F2" s="219"/>
      <c r="G2" s="219"/>
      <c r="H2" s="219"/>
      <c r="I2" s="219"/>
      <c r="J2" s="220"/>
      <c r="O2" s="2"/>
    </row>
    <row r="3" spans="1:15" ht="27" customHeight="1" x14ac:dyDescent="0.2">
      <c r="A3" s="3"/>
      <c r="B3" s="79" t="s">
        <v>47</v>
      </c>
      <c r="C3" s="77"/>
      <c r="D3" s="80" t="s">
        <v>45</v>
      </c>
      <c r="E3" s="221" t="s">
        <v>46</v>
      </c>
      <c r="F3" s="222"/>
      <c r="G3" s="222"/>
      <c r="H3" s="222"/>
      <c r="I3" s="222"/>
      <c r="J3" s="223"/>
    </row>
    <row r="4" spans="1:15" ht="23.25" customHeight="1" x14ac:dyDescent="0.2">
      <c r="A4" s="73">
        <v>1630</v>
      </c>
      <c r="B4" s="81" t="s">
        <v>48</v>
      </c>
      <c r="C4" s="82"/>
      <c r="D4" s="83" t="s">
        <v>43</v>
      </c>
      <c r="E4" s="231" t="s">
        <v>44</v>
      </c>
      <c r="F4" s="232"/>
      <c r="G4" s="232"/>
      <c r="H4" s="232"/>
      <c r="I4" s="232"/>
      <c r="J4" s="233"/>
    </row>
    <row r="5" spans="1:15" ht="24" customHeight="1" x14ac:dyDescent="0.2">
      <c r="A5" s="3"/>
      <c r="B5" s="41" t="s">
        <v>42</v>
      </c>
      <c r="C5" s="4"/>
      <c r="D5" s="84" t="s">
        <v>51</v>
      </c>
      <c r="E5" s="24"/>
      <c r="F5" s="24"/>
      <c r="G5" s="24"/>
      <c r="H5" s="26" t="s">
        <v>40</v>
      </c>
      <c r="I5" s="84" t="s">
        <v>55</v>
      </c>
      <c r="J5" s="10"/>
    </row>
    <row r="6" spans="1:15" ht="15.75" customHeight="1" x14ac:dyDescent="0.2">
      <c r="A6" s="3"/>
      <c r="B6" s="36"/>
      <c r="C6" s="24"/>
      <c r="D6" s="84" t="s">
        <v>52</v>
      </c>
      <c r="E6" s="24"/>
      <c r="F6" s="24"/>
      <c r="G6" s="24"/>
      <c r="H6" s="26" t="s">
        <v>34</v>
      </c>
      <c r="I6" s="84" t="s">
        <v>56</v>
      </c>
      <c r="J6" s="10"/>
    </row>
    <row r="7" spans="1:15" ht="15.75" customHeight="1" x14ac:dyDescent="0.2">
      <c r="A7" s="3"/>
      <c r="B7" s="37"/>
      <c r="C7" s="25"/>
      <c r="D7" s="74" t="s">
        <v>54</v>
      </c>
      <c r="E7" s="85" t="s">
        <v>53</v>
      </c>
      <c r="F7" s="30"/>
      <c r="G7" s="30"/>
      <c r="H7" s="31"/>
      <c r="I7" s="30"/>
      <c r="J7" s="45"/>
    </row>
    <row r="8" spans="1:15" ht="24" hidden="1" customHeight="1" x14ac:dyDescent="0.2">
      <c r="A8" s="3"/>
      <c r="B8" s="41" t="s">
        <v>20</v>
      </c>
      <c r="C8" s="4"/>
      <c r="D8" s="75" t="s">
        <v>57</v>
      </c>
      <c r="E8" s="4"/>
      <c r="F8" s="4"/>
      <c r="G8" s="40"/>
      <c r="H8" s="26" t="s">
        <v>40</v>
      </c>
      <c r="I8" s="84" t="s">
        <v>61</v>
      </c>
      <c r="J8" s="10"/>
    </row>
    <row r="9" spans="1:15" ht="15.75" hidden="1" customHeight="1" x14ac:dyDescent="0.2">
      <c r="A9" s="3"/>
      <c r="B9" s="3"/>
      <c r="C9" s="4"/>
      <c r="D9" s="75" t="s">
        <v>58</v>
      </c>
      <c r="E9" s="4"/>
      <c r="F9" s="4"/>
      <c r="G9" s="40"/>
      <c r="H9" s="26" t="s">
        <v>34</v>
      </c>
      <c r="I9" s="84" t="s">
        <v>62</v>
      </c>
      <c r="J9" s="10"/>
    </row>
    <row r="10" spans="1:15" ht="15.75" hidden="1" customHeight="1" x14ac:dyDescent="0.2">
      <c r="A10" s="3"/>
      <c r="B10" s="46"/>
      <c r="C10" s="25"/>
      <c r="D10" s="87" t="s">
        <v>60</v>
      </c>
      <c r="E10" s="86" t="s">
        <v>59</v>
      </c>
      <c r="F10" s="49"/>
      <c r="G10" s="47"/>
      <c r="H10" s="47"/>
      <c r="I10" s="48"/>
      <c r="J10" s="45"/>
    </row>
    <row r="11" spans="1:15" ht="24" customHeight="1" x14ac:dyDescent="0.2">
      <c r="A11" s="3"/>
      <c r="B11" s="41" t="s">
        <v>19</v>
      </c>
      <c r="C11" s="4"/>
      <c r="D11" s="225"/>
      <c r="E11" s="225"/>
      <c r="F11" s="225"/>
      <c r="G11" s="225"/>
      <c r="H11" s="26" t="s">
        <v>40</v>
      </c>
      <c r="I11" s="89"/>
      <c r="J11" s="10"/>
    </row>
    <row r="12" spans="1:15" ht="15.75" customHeight="1" x14ac:dyDescent="0.2">
      <c r="A12" s="3"/>
      <c r="B12" s="36"/>
      <c r="C12" s="24"/>
      <c r="D12" s="230"/>
      <c r="E12" s="230"/>
      <c r="F12" s="230"/>
      <c r="G12" s="230"/>
      <c r="H12" s="26" t="s">
        <v>34</v>
      </c>
      <c r="I12" s="89"/>
      <c r="J12" s="10"/>
    </row>
    <row r="13" spans="1:15" ht="15.75" customHeight="1" x14ac:dyDescent="0.2">
      <c r="A13" s="3"/>
      <c r="B13" s="37"/>
      <c r="C13" s="25"/>
      <c r="D13" s="88"/>
      <c r="E13" s="234"/>
      <c r="F13" s="235"/>
      <c r="G13" s="235"/>
      <c r="H13" s="27"/>
      <c r="I13" s="30"/>
      <c r="J13" s="45"/>
    </row>
    <row r="14" spans="1:15" ht="24" customHeight="1" x14ac:dyDescent="0.2">
      <c r="A14" s="3"/>
      <c r="B14" s="60" t="s">
        <v>21</v>
      </c>
      <c r="C14" s="61"/>
      <c r="D14" s="62"/>
      <c r="E14" s="63"/>
      <c r="F14" s="63"/>
      <c r="G14" s="63"/>
      <c r="H14" s="64"/>
      <c r="I14" s="63"/>
      <c r="J14" s="65"/>
    </row>
    <row r="15" spans="1:15" ht="32.25" customHeight="1" x14ac:dyDescent="0.2">
      <c r="A15" s="3"/>
      <c r="B15" s="46" t="s">
        <v>32</v>
      </c>
      <c r="C15" s="66"/>
      <c r="D15" s="47"/>
      <c r="E15" s="224"/>
      <c r="F15" s="224"/>
      <c r="G15" s="226"/>
      <c r="H15" s="226"/>
      <c r="I15" s="226" t="s">
        <v>29</v>
      </c>
      <c r="J15" s="227"/>
    </row>
    <row r="16" spans="1:15" ht="23.25" customHeight="1" x14ac:dyDescent="0.2">
      <c r="A16" s="141" t="s">
        <v>24</v>
      </c>
      <c r="B16" s="51" t="s">
        <v>24</v>
      </c>
      <c r="C16" s="52"/>
      <c r="D16" s="53"/>
      <c r="E16" s="215"/>
      <c r="F16" s="216"/>
      <c r="G16" s="215"/>
      <c r="H16" s="216"/>
      <c r="I16" s="215">
        <f>SUMIF(F49:F60,A16,I49:I60)+SUMIF(F49:F60,"PSU",I49:I60)</f>
        <v>0</v>
      </c>
      <c r="J16" s="217"/>
    </row>
    <row r="17" spans="1:10" ht="23.25" customHeight="1" x14ac:dyDescent="0.2">
      <c r="A17" s="141" t="s">
        <v>25</v>
      </c>
      <c r="B17" s="51" t="s">
        <v>25</v>
      </c>
      <c r="C17" s="52"/>
      <c r="D17" s="53"/>
      <c r="E17" s="215"/>
      <c r="F17" s="216"/>
      <c r="G17" s="215"/>
      <c r="H17" s="216"/>
      <c r="I17" s="215">
        <f>SUMIF(F49:F60,A17,I49:I60)</f>
        <v>0</v>
      </c>
      <c r="J17" s="217"/>
    </row>
    <row r="18" spans="1:10" ht="23.25" customHeight="1" x14ac:dyDescent="0.2">
      <c r="A18" s="141" t="s">
        <v>26</v>
      </c>
      <c r="B18" s="51" t="s">
        <v>26</v>
      </c>
      <c r="C18" s="52"/>
      <c r="D18" s="53"/>
      <c r="E18" s="215"/>
      <c r="F18" s="216"/>
      <c r="G18" s="215"/>
      <c r="H18" s="216"/>
      <c r="I18" s="215">
        <f>SUMIF(F49:F60,A18,I49:I60)</f>
        <v>0</v>
      </c>
      <c r="J18" s="217"/>
    </row>
    <row r="19" spans="1:10" ht="23.25" customHeight="1" x14ac:dyDescent="0.2">
      <c r="A19" s="141" t="s">
        <v>89</v>
      </c>
      <c r="B19" s="51" t="s">
        <v>27</v>
      </c>
      <c r="C19" s="52"/>
      <c r="D19" s="53"/>
      <c r="E19" s="215"/>
      <c r="F19" s="216"/>
      <c r="G19" s="215"/>
      <c r="H19" s="216"/>
      <c r="I19" s="215">
        <f>SUMIF(F49:F60,A19,I49:I60)</f>
        <v>0</v>
      </c>
      <c r="J19" s="217"/>
    </row>
    <row r="20" spans="1:10" ht="23.25" customHeight="1" x14ac:dyDescent="0.2">
      <c r="A20" s="141" t="s">
        <v>90</v>
      </c>
      <c r="B20" s="51" t="s">
        <v>28</v>
      </c>
      <c r="C20" s="52"/>
      <c r="D20" s="53"/>
      <c r="E20" s="215"/>
      <c r="F20" s="216"/>
      <c r="G20" s="215"/>
      <c r="H20" s="216"/>
      <c r="I20" s="215">
        <f>SUMIF(F49:F60,A20,I49:I60)</f>
        <v>0</v>
      </c>
      <c r="J20" s="217"/>
    </row>
    <row r="21" spans="1:10" ht="23.25" customHeight="1" x14ac:dyDescent="0.2">
      <c r="A21" s="3"/>
      <c r="B21" s="68" t="s">
        <v>29</v>
      </c>
      <c r="C21" s="69"/>
      <c r="D21" s="70"/>
      <c r="E21" s="228"/>
      <c r="F21" s="229"/>
      <c r="G21" s="228"/>
      <c r="H21" s="229"/>
      <c r="I21" s="228">
        <f>SUM(I16:J20)</f>
        <v>0</v>
      </c>
      <c r="J21" s="241"/>
    </row>
    <row r="22" spans="1:10" ht="33" customHeight="1" x14ac:dyDescent="0.2">
      <c r="A22" s="3"/>
      <c r="B22" s="59" t="s">
        <v>33</v>
      </c>
      <c r="C22" s="52"/>
      <c r="D22" s="53"/>
      <c r="E22" s="58"/>
      <c r="F22" s="55"/>
      <c r="G22" s="44"/>
      <c r="H22" s="44"/>
      <c r="I22" s="44"/>
      <c r="J22" s="56"/>
    </row>
    <row r="23" spans="1:10" ht="23.25" customHeight="1" x14ac:dyDescent="0.2">
      <c r="A23" s="3">
        <f>ZakladDPHSni*SazbaDPH1/100</f>
        <v>0</v>
      </c>
      <c r="B23" s="51" t="s">
        <v>12</v>
      </c>
      <c r="C23" s="52"/>
      <c r="D23" s="53"/>
      <c r="E23" s="54">
        <v>15</v>
      </c>
      <c r="F23" s="55" t="s">
        <v>0</v>
      </c>
      <c r="G23" s="239">
        <f>ZakladDPHSniVypocet</f>
        <v>0</v>
      </c>
      <c r="H23" s="240"/>
      <c r="I23" s="240"/>
      <c r="J23" s="56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1" t="s">
        <v>13</v>
      </c>
      <c r="C24" s="52"/>
      <c r="D24" s="53"/>
      <c r="E24" s="54">
        <f>SazbaDPH1</f>
        <v>15</v>
      </c>
      <c r="F24" s="55" t="s">
        <v>0</v>
      </c>
      <c r="G24" s="237">
        <f>IF(A24&gt;50, ROUNDUP(A23, 0), ROUNDDOWN(A23, 0))</f>
        <v>0</v>
      </c>
      <c r="H24" s="238"/>
      <c r="I24" s="238"/>
      <c r="J24" s="56" t="str">
        <f t="shared" si="0"/>
        <v>CZK</v>
      </c>
    </row>
    <row r="25" spans="1:10" ht="23.25" customHeight="1" x14ac:dyDescent="0.2">
      <c r="A25" s="3">
        <f>ZakladDPHZakl*SazbaDPH2/100</f>
        <v>0</v>
      </c>
      <c r="B25" s="51" t="s">
        <v>14</v>
      </c>
      <c r="C25" s="52"/>
      <c r="D25" s="53"/>
      <c r="E25" s="54">
        <v>21</v>
      </c>
      <c r="F25" s="55" t="s">
        <v>0</v>
      </c>
      <c r="G25" s="239">
        <f>ZakladDPHZaklVypocet</f>
        <v>0</v>
      </c>
      <c r="H25" s="240"/>
      <c r="I25" s="240"/>
      <c r="J25" s="56" t="str">
        <f t="shared" si="0"/>
        <v>CZK</v>
      </c>
    </row>
    <row r="26" spans="1:10" ht="23.25" customHeight="1" x14ac:dyDescent="0.2">
      <c r="A26" s="3">
        <f>(A25-INT(A25))*100</f>
        <v>0</v>
      </c>
      <c r="B26" s="43" t="s">
        <v>15</v>
      </c>
      <c r="C26" s="21"/>
      <c r="D26" s="17"/>
      <c r="E26" s="38">
        <f>SazbaDPH2</f>
        <v>21</v>
      </c>
      <c r="F26" s="39" t="s">
        <v>0</v>
      </c>
      <c r="G26" s="212">
        <f>IF(A26&gt;50, ROUNDUP(A25, 0), ROUNDDOWN(A25, 0))</f>
        <v>0</v>
      </c>
      <c r="H26" s="213"/>
      <c r="I26" s="213"/>
      <c r="J26" s="50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2" t="s">
        <v>4</v>
      </c>
      <c r="C27" s="19"/>
      <c r="D27" s="22"/>
      <c r="E27" s="19"/>
      <c r="F27" s="20"/>
      <c r="G27" s="214">
        <f>CenaCelkem-(ZakladDPHSni+DPHSni+ZakladDPHZakl+DPHZakl)</f>
        <v>0</v>
      </c>
      <c r="H27" s="214"/>
      <c r="I27" s="214"/>
      <c r="J27" s="57" t="str">
        <f t="shared" si="0"/>
        <v>CZK</v>
      </c>
    </row>
    <row r="28" spans="1:10" ht="27.75" hidden="1" customHeight="1" thickBot="1" x14ac:dyDescent="0.25">
      <c r="A28" s="3"/>
      <c r="B28" s="118" t="s">
        <v>23</v>
      </c>
      <c r="C28" s="119"/>
      <c r="D28" s="119"/>
      <c r="E28" s="120"/>
      <c r="F28" s="121"/>
      <c r="G28" s="243">
        <f>ZakladDPHSniVypocet+ZakladDPHZaklVypocet</f>
        <v>0</v>
      </c>
      <c r="H28" s="243"/>
      <c r="I28" s="243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35</v>
      </c>
      <c r="C29" s="123"/>
      <c r="D29" s="123"/>
      <c r="E29" s="123"/>
      <c r="F29" s="123"/>
      <c r="G29" s="242">
        <f>IF(A29&gt;50, ROUNDUP(A27, 0), ROUNDDOWN(A27, 0))</f>
        <v>0</v>
      </c>
      <c r="H29" s="242"/>
      <c r="I29" s="242"/>
      <c r="J29" s="124" t="s">
        <v>65</v>
      </c>
    </row>
    <row r="30" spans="1:10" ht="12.75" customHeight="1" x14ac:dyDescent="0.2">
      <c r="A30" s="3"/>
      <c r="B30" s="3"/>
      <c r="C30" s="4"/>
      <c r="D30" s="4"/>
      <c r="E30" s="4"/>
      <c r="F30" s="4"/>
      <c r="G30" s="40"/>
      <c r="H30" s="4"/>
      <c r="I30" s="40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0"/>
      <c r="H31" s="4"/>
      <c r="I31" s="40"/>
      <c r="J31" s="11"/>
    </row>
    <row r="32" spans="1:10" ht="18.75" customHeight="1" x14ac:dyDescent="0.2">
      <c r="A32" s="3"/>
      <c r="B32" s="23"/>
      <c r="C32" s="18" t="s">
        <v>11</v>
      </c>
      <c r="D32" s="34"/>
      <c r="E32" s="34"/>
      <c r="F32" s="18" t="s">
        <v>10</v>
      </c>
      <c r="G32" s="34"/>
      <c r="H32" s="35">
        <f ca="1">TODAY()</f>
        <v>43612</v>
      </c>
      <c r="I32" s="34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0"/>
      <c r="H33" s="4"/>
      <c r="I33" s="40"/>
      <c r="J33" s="11"/>
    </row>
    <row r="34" spans="1:10" s="32" customFormat="1" ht="18.75" customHeight="1" x14ac:dyDescent="0.2">
      <c r="A34" s="28"/>
      <c r="B34" s="28"/>
      <c r="C34" s="29"/>
      <c r="D34" s="244"/>
      <c r="E34" s="245"/>
      <c r="F34" s="29"/>
      <c r="G34" s="244"/>
      <c r="H34" s="245"/>
      <c r="I34" s="245"/>
      <c r="J34" s="33"/>
    </row>
    <row r="35" spans="1:10" ht="12.75" customHeight="1" x14ac:dyDescent="0.2">
      <c r="A35" s="3"/>
      <c r="B35" s="3"/>
      <c r="C35" s="4"/>
      <c r="D35" s="236" t="s">
        <v>2</v>
      </c>
      <c r="E35" s="236"/>
      <c r="F35" s="4"/>
      <c r="G35" s="40"/>
      <c r="H35" s="12" t="s">
        <v>3</v>
      </c>
      <c r="I35" s="40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16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37</v>
      </c>
      <c r="B38" s="98" t="s">
        <v>17</v>
      </c>
      <c r="C38" s="99" t="s">
        <v>5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18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63</v>
      </c>
      <c r="C39" s="202"/>
      <c r="D39" s="203"/>
      <c r="E39" s="203"/>
      <c r="F39" s="105">
        <f>'SO1 1.04 Pol'!AE236</f>
        <v>0</v>
      </c>
      <c r="G39" s="106">
        <f>'SO1 1.04 Pol'!AF236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04" t="s">
        <v>46</v>
      </c>
      <c r="D40" s="205"/>
      <c r="E40" s="205"/>
      <c r="F40" s="110">
        <f>'SO1 1.04 Pol'!AE236</f>
        <v>0</v>
      </c>
      <c r="G40" s="111">
        <f>'SO1 1.04 Pol'!AF236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02" t="s">
        <v>44</v>
      </c>
      <c r="D41" s="203"/>
      <c r="E41" s="203"/>
      <c r="F41" s="114">
        <f>'SO1 1.04 Pol'!AE236</f>
        <v>0</v>
      </c>
      <c r="G41" s="107">
        <f>'SO1 1.04 Pol'!AF236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6" t="s">
        <v>64</v>
      </c>
      <c r="C42" s="207"/>
      <c r="D42" s="207"/>
      <c r="E42" s="208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66</v>
      </c>
    </row>
    <row r="48" spans="1:10" ht="25.5" customHeight="1" x14ac:dyDescent="0.2">
      <c r="A48" s="126"/>
      <c r="B48" s="129" t="s">
        <v>17</v>
      </c>
      <c r="C48" s="129" t="s">
        <v>5</v>
      </c>
      <c r="D48" s="130"/>
      <c r="E48" s="130"/>
      <c r="F48" s="131" t="s">
        <v>67</v>
      </c>
      <c r="G48" s="131"/>
      <c r="H48" s="131"/>
      <c r="I48" s="131" t="s">
        <v>29</v>
      </c>
      <c r="J48" s="131" t="s">
        <v>0</v>
      </c>
    </row>
    <row r="49" spans="1:10" ht="25.5" customHeight="1" x14ac:dyDescent="0.2">
      <c r="A49" s="127"/>
      <c r="B49" s="132" t="s">
        <v>68</v>
      </c>
      <c r="C49" s="200" t="s">
        <v>69</v>
      </c>
      <c r="D49" s="201"/>
      <c r="E49" s="201"/>
      <c r="F49" s="137" t="s">
        <v>24</v>
      </c>
      <c r="G49" s="138"/>
      <c r="H49" s="138"/>
      <c r="I49" s="138">
        <f>'SO1 1.04 Pol'!G8</f>
        <v>0</v>
      </c>
      <c r="J49" s="135" t="str">
        <f>IF(I61=0,"",I49/I61*100)</f>
        <v/>
      </c>
    </row>
    <row r="50" spans="1:10" ht="25.5" customHeight="1" x14ac:dyDescent="0.2">
      <c r="A50" s="127"/>
      <c r="B50" s="132" t="s">
        <v>70</v>
      </c>
      <c r="C50" s="200" t="s">
        <v>71</v>
      </c>
      <c r="D50" s="201"/>
      <c r="E50" s="201"/>
      <c r="F50" s="137" t="s">
        <v>24</v>
      </c>
      <c r="G50" s="138"/>
      <c r="H50" s="138"/>
      <c r="I50" s="138">
        <f>'SO1 1.04 Pol'!G39</f>
        <v>0</v>
      </c>
      <c r="J50" s="135" t="str">
        <f>IF(I61=0,"",I50/I61*100)</f>
        <v/>
      </c>
    </row>
    <row r="51" spans="1:10" ht="25.5" customHeight="1" x14ac:dyDescent="0.2">
      <c r="A51" s="127"/>
      <c r="B51" s="132" t="s">
        <v>72</v>
      </c>
      <c r="C51" s="200" t="s">
        <v>73</v>
      </c>
      <c r="D51" s="201"/>
      <c r="E51" s="201"/>
      <c r="F51" s="137" t="s">
        <v>24</v>
      </c>
      <c r="G51" s="138"/>
      <c r="H51" s="138"/>
      <c r="I51" s="138">
        <f>'SO1 1.04 Pol'!G49</f>
        <v>0</v>
      </c>
      <c r="J51" s="135" t="str">
        <f>IF(I61=0,"",I51/I61*100)</f>
        <v/>
      </c>
    </row>
    <row r="52" spans="1:10" ht="25.5" customHeight="1" x14ac:dyDescent="0.2">
      <c r="A52" s="127"/>
      <c r="B52" s="132" t="s">
        <v>74</v>
      </c>
      <c r="C52" s="200" t="s">
        <v>75</v>
      </c>
      <c r="D52" s="201"/>
      <c r="E52" s="201"/>
      <c r="F52" s="137" t="s">
        <v>25</v>
      </c>
      <c r="G52" s="138"/>
      <c r="H52" s="138"/>
      <c r="I52" s="138">
        <f>'SO1 1.04 Pol'!G52</f>
        <v>0</v>
      </c>
      <c r="J52" s="135" t="str">
        <f>IF(I61=0,"",I52/I61*100)</f>
        <v/>
      </c>
    </row>
    <row r="53" spans="1:10" ht="25.5" customHeight="1" x14ac:dyDescent="0.2">
      <c r="A53" s="127"/>
      <c r="B53" s="132" t="s">
        <v>76</v>
      </c>
      <c r="C53" s="200" t="s">
        <v>77</v>
      </c>
      <c r="D53" s="201"/>
      <c r="E53" s="201"/>
      <c r="F53" s="137" t="s">
        <v>25</v>
      </c>
      <c r="G53" s="138"/>
      <c r="H53" s="138"/>
      <c r="I53" s="138">
        <f>'SO1 1.04 Pol'!G72</f>
        <v>0</v>
      </c>
      <c r="J53" s="135" t="str">
        <f>IF(I61=0,"",I53/I61*100)</f>
        <v/>
      </c>
    </row>
    <row r="54" spans="1:10" ht="25.5" customHeight="1" x14ac:dyDescent="0.2">
      <c r="A54" s="127"/>
      <c r="B54" s="132" t="s">
        <v>78</v>
      </c>
      <c r="C54" s="200" t="s">
        <v>79</v>
      </c>
      <c r="D54" s="201"/>
      <c r="E54" s="201"/>
      <c r="F54" s="137" t="s">
        <v>25</v>
      </c>
      <c r="G54" s="138"/>
      <c r="H54" s="138"/>
      <c r="I54" s="138">
        <f>'SO1 1.04 Pol'!G84</f>
        <v>0</v>
      </c>
      <c r="J54" s="135" t="str">
        <f>IF(I61=0,"",I54/I61*100)</f>
        <v/>
      </c>
    </row>
    <row r="55" spans="1:10" ht="25.5" customHeight="1" x14ac:dyDescent="0.2">
      <c r="A55" s="127"/>
      <c r="B55" s="132" t="s">
        <v>80</v>
      </c>
      <c r="C55" s="200" t="s">
        <v>81</v>
      </c>
      <c r="D55" s="201"/>
      <c r="E55" s="201"/>
      <c r="F55" s="137" t="s">
        <v>25</v>
      </c>
      <c r="G55" s="138"/>
      <c r="H55" s="138"/>
      <c r="I55" s="138">
        <f>'SO1 1.04 Pol'!G179</f>
        <v>0</v>
      </c>
      <c r="J55" s="135" t="str">
        <f>IF(I61=0,"",I55/I61*100)</f>
        <v/>
      </c>
    </row>
    <row r="56" spans="1:10" ht="25.5" customHeight="1" x14ac:dyDescent="0.2">
      <c r="A56" s="127"/>
      <c r="B56" s="132" t="s">
        <v>82</v>
      </c>
      <c r="C56" s="200" t="s">
        <v>83</v>
      </c>
      <c r="D56" s="201"/>
      <c r="E56" s="201"/>
      <c r="F56" s="137" t="s">
        <v>25</v>
      </c>
      <c r="G56" s="138"/>
      <c r="H56" s="138"/>
      <c r="I56" s="138">
        <f>'SO1 1.04 Pol'!G191</f>
        <v>0</v>
      </c>
      <c r="J56" s="135" t="str">
        <f>IF(I61=0,"",I56/I61*100)</f>
        <v/>
      </c>
    </row>
    <row r="57" spans="1:10" ht="25.5" customHeight="1" x14ac:dyDescent="0.2">
      <c r="A57" s="127"/>
      <c r="B57" s="132" t="s">
        <v>84</v>
      </c>
      <c r="C57" s="200" t="s">
        <v>85</v>
      </c>
      <c r="D57" s="201"/>
      <c r="E57" s="201"/>
      <c r="F57" s="137" t="s">
        <v>26</v>
      </c>
      <c r="G57" s="138"/>
      <c r="H57" s="138"/>
      <c r="I57" s="138">
        <f>'SO1 1.04 Pol'!G193</f>
        <v>0</v>
      </c>
      <c r="J57" s="135" t="str">
        <f>IF(I61=0,"",I57/I61*100)</f>
        <v/>
      </c>
    </row>
    <row r="58" spans="1:10" ht="25.5" customHeight="1" x14ac:dyDescent="0.2">
      <c r="A58" s="127"/>
      <c r="B58" s="132" t="s">
        <v>86</v>
      </c>
      <c r="C58" s="200" t="s">
        <v>87</v>
      </c>
      <c r="D58" s="201"/>
      <c r="E58" s="201"/>
      <c r="F58" s="137" t="s">
        <v>88</v>
      </c>
      <c r="G58" s="138"/>
      <c r="H58" s="138"/>
      <c r="I58" s="138">
        <f>'SO1 1.04 Pol'!G201</f>
        <v>0</v>
      </c>
      <c r="J58" s="135" t="str">
        <f>IF(I61=0,"",I58/I61*100)</f>
        <v/>
      </c>
    </row>
    <row r="59" spans="1:10" ht="25.5" customHeight="1" x14ac:dyDescent="0.2">
      <c r="A59" s="127"/>
      <c r="B59" s="132" t="s">
        <v>89</v>
      </c>
      <c r="C59" s="200" t="s">
        <v>27</v>
      </c>
      <c r="D59" s="201"/>
      <c r="E59" s="201"/>
      <c r="F59" s="137" t="s">
        <v>89</v>
      </c>
      <c r="G59" s="138"/>
      <c r="H59" s="138"/>
      <c r="I59" s="138">
        <f>'SO1 1.04 Pol'!G216</f>
        <v>0</v>
      </c>
      <c r="J59" s="135" t="str">
        <f>IF(I61=0,"",I59/I61*100)</f>
        <v/>
      </c>
    </row>
    <row r="60" spans="1:10" ht="25.5" customHeight="1" x14ac:dyDescent="0.2">
      <c r="A60" s="127"/>
      <c r="B60" s="132" t="s">
        <v>90</v>
      </c>
      <c r="C60" s="200" t="s">
        <v>28</v>
      </c>
      <c r="D60" s="201"/>
      <c r="E60" s="201"/>
      <c r="F60" s="137" t="s">
        <v>90</v>
      </c>
      <c r="G60" s="138"/>
      <c r="H60" s="138"/>
      <c r="I60" s="138">
        <f>'SO1 1.04 Pol'!G219</f>
        <v>0</v>
      </c>
      <c r="J60" s="135" t="str">
        <f>IF(I61=0,"",I60/I61*100)</f>
        <v/>
      </c>
    </row>
    <row r="61" spans="1:10" ht="25.5" customHeight="1" x14ac:dyDescent="0.2">
      <c r="A61" s="128"/>
      <c r="B61" s="133" t="s">
        <v>1</v>
      </c>
      <c r="C61" s="133"/>
      <c r="D61" s="134"/>
      <c r="E61" s="134"/>
      <c r="F61" s="139"/>
      <c r="G61" s="140"/>
      <c r="H61" s="140"/>
      <c r="I61" s="140">
        <f>SUM(I49:I60)</f>
        <v>0</v>
      </c>
      <c r="J61" s="136">
        <f>SUM(J49:J60)</f>
        <v>0</v>
      </c>
    </row>
    <row r="62" spans="1:10" x14ac:dyDescent="0.2">
      <c r="F62" s="92"/>
      <c r="G62" s="91"/>
      <c r="H62" s="92"/>
      <c r="I62" s="91"/>
      <c r="J62" s="93"/>
    </row>
    <row r="63" spans="1:10" x14ac:dyDescent="0.2">
      <c r="F63" s="92"/>
      <c r="G63" s="91"/>
      <c r="H63" s="92"/>
      <c r="I63" s="91"/>
      <c r="J63" s="93"/>
    </row>
    <row r="64" spans="1:10" x14ac:dyDescent="0.2">
      <c r="F64" s="92"/>
      <c r="G64" s="91"/>
      <c r="H64" s="92"/>
      <c r="I64" s="91"/>
      <c r="J64" s="93"/>
    </row>
  </sheetData>
  <sheetProtection algorithmName="SHA-512" hashValue="/7LS2WyOSqLFw3CkSsgWUf+BMPh/vzs0PYp9APB/rRc3XCWdwqDi+Jo9PBMn9hRNq9sJ8HvWIVkRQ6tYFFNz4A==" saltValue="t4j6P072hmCkjcnH8hmr4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60:E60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6" t="s">
        <v>6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72" t="s">
        <v>7</v>
      </c>
      <c r="B2" s="71"/>
      <c r="C2" s="248"/>
      <c r="D2" s="248"/>
      <c r="E2" s="248"/>
      <c r="F2" s="248"/>
      <c r="G2" s="249"/>
    </row>
    <row r="3" spans="1:7" ht="24.95" customHeight="1" x14ac:dyDescent="0.2">
      <c r="A3" s="72" t="s">
        <v>8</v>
      </c>
      <c r="B3" s="71"/>
      <c r="C3" s="248"/>
      <c r="D3" s="248"/>
      <c r="E3" s="248"/>
      <c r="F3" s="248"/>
      <c r="G3" s="249"/>
    </row>
    <row r="4" spans="1:7" ht="24.95" customHeight="1" x14ac:dyDescent="0.2">
      <c r="A4" s="72" t="s">
        <v>9</v>
      </c>
      <c r="B4" s="71"/>
      <c r="C4" s="248"/>
      <c r="D4" s="248"/>
      <c r="E4" s="248"/>
      <c r="F4" s="248"/>
      <c r="G4" s="249"/>
    </row>
    <row r="5" spans="1:7" x14ac:dyDescent="0.2">
      <c r="B5" s="6"/>
      <c r="C5" s="7"/>
      <c r="D5" s="8"/>
    </row>
  </sheetData>
  <sheetProtection algorithmName="SHA-512" hashValue="s1NY5i+iohzHrjq7Fg8xMrM9R+aIgrZqLPdCCzoV6qY9VqKsY0vKUJFsReIzBAxqqBgdjiWUiilRZd58PCyuzw==" saltValue="pLBG6hLu0eldEBslprIVP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37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91</v>
      </c>
      <c r="B1" s="256"/>
      <c r="C1" s="256"/>
      <c r="D1" s="256"/>
      <c r="E1" s="256"/>
      <c r="F1" s="256"/>
      <c r="G1" s="256"/>
      <c r="AG1" t="s">
        <v>92</v>
      </c>
    </row>
    <row r="2" spans="1:60" ht="24.95" customHeight="1" x14ac:dyDescent="0.2">
      <c r="A2" s="143" t="s">
        <v>7</v>
      </c>
      <c r="B2" s="71" t="s">
        <v>49</v>
      </c>
      <c r="C2" s="257" t="s">
        <v>50</v>
      </c>
      <c r="D2" s="258"/>
      <c r="E2" s="258"/>
      <c r="F2" s="258"/>
      <c r="G2" s="259"/>
      <c r="AG2" t="s">
        <v>93</v>
      </c>
    </row>
    <row r="3" spans="1:60" ht="24.95" customHeight="1" x14ac:dyDescent="0.2">
      <c r="A3" s="143" t="s">
        <v>8</v>
      </c>
      <c r="B3" s="71" t="s">
        <v>45</v>
      </c>
      <c r="C3" s="257" t="s">
        <v>46</v>
      </c>
      <c r="D3" s="258"/>
      <c r="E3" s="258"/>
      <c r="F3" s="258"/>
      <c r="G3" s="259"/>
      <c r="AC3" s="90" t="s">
        <v>93</v>
      </c>
      <c r="AG3" t="s">
        <v>94</v>
      </c>
    </row>
    <row r="4" spans="1:60" ht="24.95" customHeight="1" x14ac:dyDescent="0.2">
      <c r="A4" s="144" t="s">
        <v>9</v>
      </c>
      <c r="B4" s="145" t="s">
        <v>43</v>
      </c>
      <c r="C4" s="260" t="s">
        <v>44</v>
      </c>
      <c r="D4" s="261"/>
      <c r="E4" s="261"/>
      <c r="F4" s="261"/>
      <c r="G4" s="262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29</v>
      </c>
      <c r="H6" s="150" t="s">
        <v>30</v>
      </c>
      <c r="I6" s="150" t="s">
        <v>102</v>
      </c>
      <c r="J6" s="150" t="s">
        <v>31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  <c r="X6" s="150" t="s">
        <v>116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8" t="s">
        <v>117</v>
      </c>
      <c r="B8" s="169" t="s">
        <v>68</v>
      </c>
      <c r="C8" s="190" t="s">
        <v>69</v>
      </c>
      <c r="D8" s="170"/>
      <c r="E8" s="171"/>
      <c r="F8" s="172"/>
      <c r="G8" s="172">
        <f>SUMIF(AG9:AG38,"&lt;&gt;NOR",G9:G38)</f>
        <v>0</v>
      </c>
      <c r="H8" s="172"/>
      <c r="I8" s="172">
        <f>SUM(I9:I38)</f>
        <v>0</v>
      </c>
      <c r="J8" s="172"/>
      <c r="K8" s="172">
        <f>SUM(K9:K38)</f>
        <v>0</v>
      </c>
      <c r="L8" s="172"/>
      <c r="M8" s="172">
        <f>SUM(M9:M38)</f>
        <v>0</v>
      </c>
      <c r="N8" s="172"/>
      <c r="O8" s="172">
        <f>SUM(O9:O38)</f>
        <v>98.53</v>
      </c>
      <c r="P8" s="172"/>
      <c r="Q8" s="172">
        <f>SUM(Q9:Q38)</f>
        <v>0</v>
      </c>
      <c r="R8" s="172"/>
      <c r="S8" s="172"/>
      <c r="T8" s="173"/>
      <c r="U8" s="167"/>
      <c r="V8" s="167">
        <f>SUM(V9:V38)</f>
        <v>837.23999999999978</v>
      </c>
      <c r="W8" s="167"/>
      <c r="X8" s="167"/>
      <c r="AG8" t="s">
        <v>118</v>
      </c>
    </row>
    <row r="9" spans="1:60" outlineLevel="1" x14ac:dyDescent="0.2">
      <c r="A9" s="174">
        <v>1</v>
      </c>
      <c r="B9" s="175" t="s">
        <v>119</v>
      </c>
      <c r="C9" s="191" t="s">
        <v>120</v>
      </c>
      <c r="D9" s="176" t="s">
        <v>121</v>
      </c>
      <c r="E9" s="177">
        <v>2058.0540000000001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9">
        <v>7.3499999999999998E-3</v>
      </c>
      <c r="O9" s="179">
        <f>ROUND(E9*N9,2)</f>
        <v>15.13</v>
      </c>
      <c r="P9" s="179">
        <v>0</v>
      </c>
      <c r="Q9" s="179">
        <f>ROUND(E9*P9,2)</f>
        <v>0</v>
      </c>
      <c r="R9" s="179" t="s">
        <v>122</v>
      </c>
      <c r="S9" s="179" t="s">
        <v>123</v>
      </c>
      <c r="T9" s="180" t="s">
        <v>123</v>
      </c>
      <c r="U9" s="160">
        <v>0.03</v>
      </c>
      <c r="V9" s="160">
        <f>ROUND(E9*U9,2)</f>
        <v>61.74</v>
      </c>
      <c r="W9" s="160"/>
      <c r="X9" s="160" t="s">
        <v>124</v>
      </c>
      <c r="Y9" s="151"/>
      <c r="Z9" s="151"/>
      <c r="AA9" s="151"/>
      <c r="AB9" s="151"/>
      <c r="AC9" s="151"/>
      <c r="AD9" s="151"/>
      <c r="AE9" s="151"/>
      <c r="AF9" s="151"/>
      <c r="AG9" s="151" t="s">
        <v>125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54" t="s">
        <v>126</v>
      </c>
      <c r="D10" s="255"/>
      <c r="E10" s="255"/>
      <c r="F10" s="255"/>
      <c r="G10" s="255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127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92" t="s">
        <v>128</v>
      </c>
      <c r="D11" s="161"/>
      <c r="E11" s="162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129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58"/>
      <c r="B12" s="159"/>
      <c r="C12" s="192" t="s">
        <v>130</v>
      </c>
      <c r="D12" s="161"/>
      <c r="E12" s="162">
        <v>2058.0540000000001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1"/>
      <c r="Z12" s="151"/>
      <c r="AA12" s="151"/>
      <c r="AB12" s="151"/>
      <c r="AC12" s="151"/>
      <c r="AD12" s="151"/>
      <c r="AE12" s="151"/>
      <c r="AF12" s="151"/>
      <c r="AG12" s="151" t="s">
        <v>129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4">
        <v>2</v>
      </c>
      <c r="B13" s="175" t="s">
        <v>131</v>
      </c>
      <c r="C13" s="191" t="s">
        <v>132</v>
      </c>
      <c r="D13" s="176" t="s">
        <v>121</v>
      </c>
      <c r="E13" s="177">
        <v>2058.0540000000001</v>
      </c>
      <c r="F13" s="178"/>
      <c r="G13" s="179">
        <f>ROUND(E13*F13,2)</f>
        <v>0</v>
      </c>
      <c r="H13" s="178"/>
      <c r="I13" s="179">
        <f>ROUND(E13*H13,2)</f>
        <v>0</v>
      </c>
      <c r="J13" s="178"/>
      <c r="K13" s="179">
        <f>ROUND(E13*J13,2)</f>
        <v>0</v>
      </c>
      <c r="L13" s="179">
        <v>21</v>
      </c>
      <c r="M13" s="179">
        <f>G13*(1+L13/100)</f>
        <v>0</v>
      </c>
      <c r="N13" s="179">
        <v>0</v>
      </c>
      <c r="O13" s="179">
        <f>ROUND(E13*N13,2)</f>
        <v>0</v>
      </c>
      <c r="P13" s="179">
        <v>0</v>
      </c>
      <c r="Q13" s="179">
        <f>ROUND(E13*P13,2)</f>
        <v>0</v>
      </c>
      <c r="R13" s="179" t="s">
        <v>122</v>
      </c>
      <c r="S13" s="179" t="s">
        <v>123</v>
      </c>
      <c r="T13" s="180" t="s">
        <v>123</v>
      </c>
      <c r="U13" s="160">
        <v>0.02</v>
      </c>
      <c r="V13" s="160">
        <f>ROUND(E13*U13,2)</f>
        <v>41.16</v>
      </c>
      <c r="W13" s="160"/>
      <c r="X13" s="160" t="s">
        <v>124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125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254" t="s">
        <v>133</v>
      </c>
      <c r="D14" s="255"/>
      <c r="E14" s="255"/>
      <c r="F14" s="255"/>
      <c r="G14" s="255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1"/>
      <c r="Z14" s="151"/>
      <c r="AA14" s="151"/>
      <c r="AB14" s="151"/>
      <c r="AC14" s="151"/>
      <c r="AD14" s="151"/>
      <c r="AE14" s="151"/>
      <c r="AF14" s="151"/>
      <c r="AG14" s="151" t="s">
        <v>127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192" t="s">
        <v>134</v>
      </c>
      <c r="D15" s="161"/>
      <c r="E15" s="162">
        <v>2058.0540000000001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1"/>
      <c r="Z15" s="151"/>
      <c r="AA15" s="151"/>
      <c r="AB15" s="151"/>
      <c r="AC15" s="151"/>
      <c r="AD15" s="151"/>
      <c r="AE15" s="151"/>
      <c r="AF15" s="151"/>
      <c r="AG15" s="151" t="s">
        <v>129</v>
      </c>
      <c r="AH15" s="151">
        <v>5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 x14ac:dyDescent="0.2">
      <c r="A16" s="174">
        <v>3</v>
      </c>
      <c r="B16" s="175" t="s">
        <v>135</v>
      </c>
      <c r="C16" s="191" t="s">
        <v>136</v>
      </c>
      <c r="D16" s="176" t="s">
        <v>121</v>
      </c>
      <c r="E16" s="177">
        <v>6416.2860000000001</v>
      </c>
      <c r="F16" s="178"/>
      <c r="G16" s="179">
        <f>ROUND(E16*F16,2)</f>
        <v>0</v>
      </c>
      <c r="H16" s="178"/>
      <c r="I16" s="179">
        <f>ROUND(E16*H16,2)</f>
        <v>0</v>
      </c>
      <c r="J16" s="178"/>
      <c r="K16" s="179">
        <f>ROUND(E16*J16,2)</f>
        <v>0</v>
      </c>
      <c r="L16" s="179">
        <v>21</v>
      </c>
      <c r="M16" s="179">
        <f>G16*(1+L16/100)</f>
        <v>0</v>
      </c>
      <c r="N16" s="179">
        <v>9.5600000000000008E-3</v>
      </c>
      <c r="O16" s="179">
        <f>ROUND(E16*N16,2)</f>
        <v>61.34</v>
      </c>
      <c r="P16" s="179">
        <v>0</v>
      </c>
      <c r="Q16" s="179">
        <f>ROUND(E16*P16,2)</f>
        <v>0</v>
      </c>
      <c r="R16" s="179" t="s">
        <v>122</v>
      </c>
      <c r="S16" s="179" t="s">
        <v>123</v>
      </c>
      <c r="T16" s="180" t="s">
        <v>123</v>
      </c>
      <c r="U16" s="160">
        <v>5.1999999999999998E-2</v>
      </c>
      <c r="V16" s="160">
        <f>ROUND(E16*U16,2)</f>
        <v>333.65</v>
      </c>
      <c r="W16" s="160"/>
      <c r="X16" s="160" t="s">
        <v>124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125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254" t="s">
        <v>137</v>
      </c>
      <c r="D17" s="255"/>
      <c r="E17" s="255"/>
      <c r="F17" s="255"/>
      <c r="G17" s="255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1"/>
      <c r="Z17" s="151"/>
      <c r="AA17" s="151"/>
      <c r="AB17" s="151"/>
      <c r="AC17" s="151"/>
      <c r="AD17" s="151"/>
      <c r="AE17" s="151"/>
      <c r="AF17" s="151"/>
      <c r="AG17" s="151" t="s">
        <v>127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92" t="s">
        <v>128</v>
      </c>
      <c r="D18" s="161"/>
      <c r="E18" s="162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1"/>
      <c r="Z18" s="151"/>
      <c r="AA18" s="151"/>
      <c r="AB18" s="151"/>
      <c r="AC18" s="151"/>
      <c r="AD18" s="151"/>
      <c r="AE18" s="151"/>
      <c r="AF18" s="151"/>
      <c r="AG18" s="151" t="s">
        <v>129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22.5" outlineLevel="1" x14ac:dyDescent="0.2">
      <c r="A19" s="158"/>
      <c r="B19" s="159"/>
      <c r="C19" s="192" t="s">
        <v>138</v>
      </c>
      <c r="D19" s="161"/>
      <c r="E19" s="162">
        <v>6416.2860000000001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51"/>
      <c r="Z19" s="151"/>
      <c r="AA19" s="151"/>
      <c r="AB19" s="151"/>
      <c r="AC19" s="151"/>
      <c r="AD19" s="151"/>
      <c r="AE19" s="151"/>
      <c r="AF19" s="151"/>
      <c r="AG19" s="151" t="s">
        <v>129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22.5" outlineLevel="1" x14ac:dyDescent="0.2">
      <c r="A20" s="174">
        <v>4</v>
      </c>
      <c r="B20" s="175" t="s">
        <v>139</v>
      </c>
      <c r="C20" s="191" t="s">
        <v>140</v>
      </c>
      <c r="D20" s="176" t="s">
        <v>121</v>
      </c>
      <c r="E20" s="177">
        <v>6416.2860000000001</v>
      </c>
      <c r="F20" s="178"/>
      <c r="G20" s="179">
        <f>ROUND(E20*F20,2)</f>
        <v>0</v>
      </c>
      <c r="H20" s="178"/>
      <c r="I20" s="179">
        <f>ROUND(E20*H20,2)</f>
        <v>0</v>
      </c>
      <c r="J20" s="178"/>
      <c r="K20" s="179">
        <f>ROUND(E20*J20,2)</f>
        <v>0</v>
      </c>
      <c r="L20" s="179">
        <v>21</v>
      </c>
      <c r="M20" s="179">
        <f>G20*(1+L20/100)</f>
        <v>0</v>
      </c>
      <c r="N20" s="179">
        <v>0</v>
      </c>
      <c r="O20" s="179">
        <f>ROUND(E20*N20,2)</f>
        <v>0</v>
      </c>
      <c r="P20" s="179">
        <v>0</v>
      </c>
      <c r="Q20" s="179">
        <f>ROUND(E20*P20,2)</f>
        <v>0</v>
      </c>
      <c r="R20" s="179" t="s">
        <v>122</v>
      </c>
      <c r="S20" s="179" t="s">
        <v>123</v>
      </c>
      <c r="T20" s="180" t="s">
        <v>123</v>
      </c>
      <c r="U20" s="160">
        <v>3.5000000000000003E-2</v>
      </c>
      <c r="V20" s="160">
        <f>ROUND(E20*U20,2)</f>
        <v>224.57</v>
      </c>
      <c r="W20" s="160"/>
      <c r="X20" s="160" t="s">
        <v>124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125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254" t="s">
        <v>137</v>
      </c>
      <c r="D21" s="255"/>
      <c r="E21" s="255"/>
      <c r="F21" s="255"/>
      <c r="G21" s="255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1"/>
      <c r="Z21" s="151"/>
      <c r="AA21" s="151"/>
      <c r="AB21" s="151"/>
      <c r="AC21" s="151"/>
      <c r="AD21" s="151"/>
      <c r="AE21" s="151"/>
      <c r="AF21" s="151"/>
      <c r="AG21" s="151" t="s">
        <v>127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192" t="s">
        <v>141</v>
      </c>
      <c r="D22" s="161"/>
      <c r="E22" s="162">
        <v>6416.2860000000001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1"/>
      <c r="Z22" s="151"/>
      <c r="AA22" s="151"/>
      <c r="AB22" s="151"/>
      <c r="AC22" s="151"/>
      <c r="AD22" s="151"/>
      <c r="AE22" s="151"/>
      <c r="AF22" s="151"/>
      <c r="AG22" s="151" t="s">
        <v>129</v>
      </c>
      <c r="AH22" s="151">
        <v>5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74">
        <v>5</v>
      </c>
      <c r="B23" s="175" t="s">
        <v>142</v>
      </c>
      <c r="C23" s="191" t="s">
        <v>143</v>
      </c>
      <c r="D23" s="176" t="s">
        <v>144</v>
      </c>
      <c r="E23" s="177">
        <v>652.31232</v>
      </c>
      <c r="F23" s="178"/>
      <c r="G23" s="179">
        <f>ROUND(E23*F23,2)</f>
        <v>0</v>
      </c>
      <c r="H23" s="178"/>
      <c r="I23" s="179">
        <f>ROUND(E23*H23,2)</f>
        <v>0</v>
      </c>
      <c r="J23" s="178"/>
      <c r="K23" s="179">
        <f>ROUND(E23*J23,2)</f>
        <v>0</v>
      </c>
      <c r="L23" s="179">
        <v>21</v>
      </c>
      <c r="M23" s="179">
        <f>G23*(1+L23/100)</f>
        <v>0</v>
      </c>
      <c r="N23" s="179">
        <v>1.6910000000000001E-2</v>
      </c>
      <c r="O23" s="179">
        <f>ROUND(E23*N23,2)</f>
        <v>11.03</v>
      </c>
      <c r="P23" s="179">
        <v>0</v>
      </c>
      <c r="Q23" s="179">
        <f>ROUND(E23*P23,2)</f>
        <v>0</v>
      </c>
      <c r="R23" s="179" t="s">
        <v>122</v>
      </c>
      <c r="S23" s="179" t="s">
        <v>123</v>
      </c>
      <c r="T23" s="180" t="s">
        <v>123</v>
      </c>
      <c r="U23" s="160">
        <v>0.08</v>
      </c>
      <c r="V23" s="160">
        <f>ROUND(E23*U23,2)</f>
        <v>52.18</v>
      </c>
      <c r="W23" s="160"/>
      <c r="X23" s="160" t="s">
        <v>124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125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192" t="s">
        <v>128</v>
      </c>
      <c r="D24" s="161"/>
      <c r="E24" s="162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1"/>
      <c r="Z24" s="151"/>
      <c r="AA24" s="151"/>
      <c r="AB24" s="151"/>
      <c r="AC24" s="151"/>
      <c r="AD24" s="151"/>
      <c r="AE24" s="151"/>
      <c r="AF24" s="151"/>
      <c r="AG24" s="151" t="s">
        <v>129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192" t="s">
        <v>145</v>
      </c>
      <c r="D25" s="161"/>
      <c r="E25" s="162">
        <v>652.31232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1"/>
      <c r="Z25" s="151"/>
      <c r="AA25" s="151"/>
      <c r="AB25" s="151"/>
      <c r="AC25" s="151"/>
      <c r="AD25" s="151"/>
      <c r="AE25" s="151"/>
      <c r="AF25" s="151"/>
      <c r="AG25" s="151" t="s">
        <v>129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74">
        <v>6</v>
      </c>
      <c r="B26" s="175" t="s">
        <v>146</v>
      </c>
      <c r="C26" s="191" t="s">
        <v>147</v>
      </c>
      <c r="D26" s="176" t="s">
        <v>144</v>
      </c>
      <c r="E26" s="177">
        <v>652.31232</v>
      </c>
      <c r="F26" s="178"/>
      <c r="G26" s="179">
        <f>ROUND(E26*F26,2)</f>
        <v>0</v>
      </c>
      <c r="H26" s="178"/>
      <c r="I26" s="179">
        <f>ROUND(E26*H26,2)</f>
        <v>0</v>
      </c>
      <c r="J26" s="178"/>
      <c r="K26" s="179">
        <f>ROUND(E26*J26,2)</f>
        <v>0</v>
      </c>
      <c r="L26" s="179">
        <v>21</v>
      </c>
      <c r="M26" s="179">
        <f>G26*(1+L26/100)</f>
        <v>0</v>
      </c>
      <c r="N26" s="179">
        <v>1.6910000000000001E-2</v>
      </c>
      <c r="O26" s="179">
        <f>ROUND(E26*N26,2)</f>
        <v>11.03</v>
      </c>
      <c r="P26" s="179">
        <v>0</v>
      </c>
      <c r="Q26" s="179">
        <f>ROUND(E26*P26,2)</f>
        <v>0</v>
      </c>
      <c r="R26" s="179" t="s">
        <v>122</v>
      </c>
      <c r="S26" s="179" t="s">
        <v>123</v>
      </c>
      <c r="T26" s="180" t="s">
        <v>123</v>
      </c>
      <c r="U26" s="160">
        <v>7.0000000000000007E-2</v>
      </c>
      <c r="V26" s="160">
        <f>ROUND(E26*U26,2)</f>
        <v>45.66</v>
      </c>
      <c r="W26" s="160"/>
      <c r="X26" s="160" t="s">
        <v>124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125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192" t="s">
        <v>128</v>
      </c>
      <c r="D27" s="161"/>
      <c r="E27" s="162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129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92" t="s">
        <v>145</v>
      </c>
      <c r="D28" s="161"/>
      <c r="E28" s="162">
        <v>652.31232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1"/>
      <c r="Z28" s="151"/>
      <c r="AA28" s="151"/>
      <c r="AB28" s="151"/>
      <c r="AC28" s="151"/>
      <c r="AD28" s="151"/>
      <c r="AE28" s="151"/>
      <c r="AF28" s="151"/>
      <c r="AG28" s="151" t="s">
        <v>129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74">
        <v>7</v>
      </c>
      <c r="B29" s="175" t="s">
        <v>148</v>
      </c>
      <c r="C29" s="191" t="s">
        <v>149</v>
      </c>
      <c r="D29" s="176" t="s">
        <v>144</v>
      </c>
      <c r="E29" s="177">
        <v>652.31232</v>
      </c>
      <c r="F29" s="178"/>
      <c r="G29" s="179">
        <f>ROUND(E29*F29,2)</f>
        <v>0</v>
      </c>
      <c r="H29" s="178"/>
      <c r="I29" s="179">
        <f>ROUND(E29*H29,2)</f>
        <v>0</v>
      </c>
      <c r="J29" s="178"/>
      <c r="K29" s="179">
        <f>ROUND(E29*J29,2)</f>
        <v>0</v>
      </c>
      <c r="L29" s="179">
        <v>21</v>
      </c>
      <c r="M29" s="179">
        <f>G29*(1+L29/100)</f>
        <v>0</v>
      </c>
      <c r="N29" s="179">
        <v>0</v>
      </c>
      <c r="O29" s="179">
        <f>ROUND(E29*N29,2)</f>
        <v>0</v>
      </c>
      <c r="P29" s="179">
        <v>0</v>
      </c>
      <c r="Q29" s="179">
        <f>ROUND(E29*P29,2)</f>
        <v>0</v>
      </c>
      <c r="R29" s="179" t="s">
        <v>122</v>
      </c>
      <c r="S29" s="179" t="s">
        <v>123</v>
      </c>
      <c r="T29" s="180" t="s">
        <v>123</v>
      </c>
      <c r="U29" s="160">
        <v>7.0000000000000007E-2</v>
      </c>
      <c r="V29" s="160">
        <f>ROUND(E29*U29,2)</f>
        <v>45.66</v>
      </c>
      <c r="W29" s="160"/>
      <c r="X29" s="160" t="s">
        <v>124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125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192" t="s">
        <v>150</v>
      </c>
      <c r="D30" s="161"/>
      <c r="E30" s="162">
        <v>652.31232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1"/>
      <c r="Z30" s="151"/>
      <c r="AA30" s="151"/>
      <c r="AB30" s="151"/>
      <c r="AC30" s="151"/>
      <c r="AD30" s="151"/>
      <c r="AE30" s="151"/>
      <c r="AF30" s="151"/>
      <c r="AG30" s="151" t="s">
        <v>129</v>
      </c>
      <c r="AH30" s="151">
        <v>5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4">
        <v>8</v>
      </c>
      <c r="B31" s="175" t="s">
        <v>151</v>
      </c>
      <c r="C31" s="191" t="s">
        <v>152</v>
      </c>
      <c r="D31" s="176" t="s">
        <v>144</v>
      </c>
      <c r="E31" s="177">
        <v>652.31232</v>
      </c>
      <c r="F31" s="178"/>
      <c r="G31" s="179">
        <f>ROUND(E31*F31,2)</f>
        <v>0</v>
      </c>
      <c r="H31" s="178"/>
      <c r="I31" s="179">
        <f>ROUND(E31*H31,2)</f>
        <v>0</v>
      </c>
      <c r="J31" s="178"/>
      <c r="K31" s="179">
        <f>ROUND(E31*J31,2)</f>
        <v>0</v>
      </c>
      <c r="L31" s="179">
        <v>21</v>
      </c>
      <c r="M31" s="179">
        <f>G31*(1+L31/100)</f>
        <v>0</v>
      </c>
      <c r="N31" s="179">
        <v>0</v>
      </c>
      <c r="O31" s="179">
        <f>ROUND(E31*N31,2)</f>
        <v>0</v>
      </c>
      <c r="P31" s="179">
        <v>0</v>
      </c>
      <c r="Q31" s="179">
        <f>ROUND(E31*P31,2)</f>
        <v>0</v>
      </c>
      <c r="R31" s="179" t="s">
        <v>122</v>
      </c>
      <c r="S31" s="179" t="s">
        <v>123</v>
      </c>
      <c r="T31" s="180" t="s">
        <v>123</v>
      </c>
      <c r="U31" s="160">
        <v>0.05</v>
      </c>
      <c r="V31" s="160">
        <f>ROUND(E31*U31,2)</f>
        <v>32.619999999999997</v>
      </c>
      <c r="W31" s="160"/>
      <c r="X31" s="160" t="s">
        <v>124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125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92" t="s">
        <v>153</v>
      </c>
      <c r="D32" s="161"/>
      <c r="E32" s="162">
        <v>652.31232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1"/>
      <c r="Z32" s="151"/>
      <c r="AA32" s="151"/>
      <c r="AB32" s="151"/>
      <c r="AC32" s="151"/>
      <c r="AD32" s="151"/>
      <c r="AE32" s="151"/>
      <c r="AF32" s="151"/>
      <c r="AG32" s="151" t="s">
        <v>129</v>
      </c>
      <c r="AH32" s="151">
        <v>5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4">
        <v>9</v>
      </c>
      <c r="B33" s="175" t="s">
        <v>154</v>
      </c>
      <c r="C33" s="191" t="s">
        <v>155</v>
      </c>
      <c r="D33" s="176" t="s">
        <v>121</v>
      </c>
      <c r="E33" s="177">
        <v>516934.74</v>
      </c>
      <c r="F33" s="178"/>
      <c r="G33" s="179">
        <f>ROUND(E33*F33,2)</f>
        <v>0</v>
      </c>
      <c r="H33" s="178"/>
      <c r="I33" s="179">
        <f>ROUND(E33*H33,2)</f>
        <v>0</v>
      </c>
      <c r="J33" s="178"/>
      <c r="K33" s="179">
        <f>ROUND(E33*J33,2)</f>
        <v>0</v>
      </c>
      <c r="L33" s="179">
        <v>21</v>
      </c>
      <c r="M33" s="179">
        <f>G33*(1+L33/100)</f>
        <v>0</v>
      </c>
      <c r="N33" s="179">
        <v>0</v>
      </c>
      <c r="O33" s="179">
        <f>ROUND(E33*N33,2)</f>
        <v>0</v>
      </c>
      <c r="P33" s="179">
        <v>0</v>
      </c>
      <c r="Q33" s="179">
        <f>ROUND(E33*P33,2)</f>
        <v>0</v>
      </c>
      <c r="R33" s="179"/>
      <c r="S33" s="179" t="s">
        <v>156</v>
      </c>
      <c r="T33" s="180" t="s">
        <v>157</v>
      </c>
      <c r="U33" s="160">
        <v>0</v>
      </c>
      <c r="V33" s="160">
        <f>ROUND(E33*U33,2)</f>
        <v>0</v>
      </c>
      <c r="W33" s="160"/>
      <c r="X33" s="160" t="s">
        <v>124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125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192" t="s">
        <v>134</v>
      </c>
      <c r="D34" s="161"/>
      <c r="E34" s="162">
        <v>2058.0540000000001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129</v>
      </c>
      <c r="AH34" s="151">
        <v>5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192" t="s">
        <v>141</v>
      </c>
      <c r="D35" s="161"/>
      <c r="E35" s="162">
        <v>6416.2860000000001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51"/>
      <c r="Z35" s="151"/>
      <c r="AA35" s="151"/>
      <c r="AB35" s="151"/>
      <c r="AC35" s="151"/>
      <c r="AD35" s="151"/>
      <c r="AE35" s="151"/>
      <c r="AF35" s="151"/>
      <c r="AG35" s="151" t="s">
        <v>129</v>
      </c>
      <c r="AH35" s="151">
        <v>5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/>
      <c r="B36" s="159"/>
      <c r="C36" s="193" t="s">
        <v>158</v>
      </c>
      <c r="D36" s="163"/>
      <c r="E36" s="164">
        <v>508460.4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1"/>
      <c r="Z36" s="151"/>
      <c r="AA36" s="151"/>
      <c r="AB36" s="151"/>
      <c r="AC36" s="151"/>
      <c r="AD36" s="151"/>
      <c r="AE36" s="151"/>
      <c r="AF36" s="151"/>
      <c r="AG36" s="151" t="s">
        <v>129</v>
      </c>
      <c r="AH36" s="151">
        <v>4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193" t="s">
        <v>159</v>
      </c>
      <c r="D37" s="163"/>
      <c r="E37" s="164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51"/>
      <c r="Z37" s="151"/>
      <c r="AA37" s="151"/>
      <c r="AB37" s="151"/>
      <c r="AC37" s="151"/>
      <c r="AD37" s="151"/>
      <c r="AE37" s="151"/>
      <c r="AF37" s="151"/>
      <c r="AG37" s="151" t="s">
        <v>129</v>
      </c>
      <c r="AH37" s="151">
        <v>4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81">
        <v>10</v>
      </c>
      <c r="B38" s="182" t="s">
        <v>160</v>
      </c>
      <c r="C38" s="194" t="s">
        <v>161</v>
      </c>
      <c r="D38" s="183" t="s">
        <v>162</v>
      </c>
      <c r="E38" s="184">
        <v>1</v>
      </c>
      <c r="F38" s="185"/>
      <c r="G38" s="186">
        <f>ROUND(E38*F38,2)</f>
        <v>0</v>
      </c>
      <c r="H38" s="185"/>
      <c r="I38" s="186">
        <f>ROUND(E38*H38,2)</f>
        <v>0</v>
      </c>
      <c r="J38" s="185"/>
      <c r="K38" s="186">
        <f>ROUND(E38*J38,2)</f>
        <v>0</v>
      </c>
      <c r="L38" s="186">
        <v>21</v>
      </c>
      <c r="M38" s="186">
        <f>G38*(1+L38/100)</f>
        <v>0</v>
      </c>
      <c r="N38" s="186">
        <v>0</v>
      </c>
      <c r="O38" s="186">
        <f>ROUND(E38*N38,2)</f>
        <v>0</v>
      </c>
      <c r="P38" s="186">
        <v>0</v>
      </c>
      <c r="Q38" s="186">
        <f>ROUND(E38*P38,2)</f>
        <v>0</v>
      </c>
      <c r="R38" s="186"/>
      <c r="S38" s="186" t="s">
        <v>156</v>
      </c>
      <c r="T38" s="187" t="s">
        <v>157</v>
      </c>
      <c r="U38" s="160">
        <v>0</v>
      </c>
      <c r="V38" s="160">
        <f>ROUND(E38*U38,2)</f>
        <v>0</v>
      </c>
      <c r="W38" s="160"/>
      <c r="X38" s="160" t="s">
        <v>124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125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168" t="s">
        <v>117</v>
      </c>
      <c r="B39" s="169" t="s">
        <v>70</v>
      </c>
      <c r="C39" s="190" t="s">
        <v>71</v>
      </c>
      <c r="D39" s="170"/>
      <c r="E39" s="171"/>
      <c r="F39" s="172"/>
      <c r="G39" s="172">
        <f>SUMIF(AG40:AG48,"&lt;&gt;NOR",G40:G48)</f>
        <v>0</v>
      </c>
      <c r="H39" s="172"/>
      <c r="I39" s="172">
        <f>SUM(I40:I48)</f>
        <v>0</v>
      </c>
      <c r="J39" s="172"/>
      <c r="K39" s="172">
        <f>SUM(K40:K48)</f>
        <v>0</v>
      </c>
      <c r="L39" s="172"/>
      <c r="M39" s="172">
        <f>SUM(M40:M48)</f>
        <v>0</v>
      </c>
      <c r="N39" s="172"/>
      <c r="O39" s="172">
        <f>SUM(O40:O48)</f>
        <v>0.47</v>
      </c>
      <c r="P39" s="172"/>
      <c r="Q39" s="172">
        <f>SUM(Q40:Q48)</f>
        <v>0</v>
      </c>
      <c r="R39" s="172"/>
      <c r="S39" s="172"/>
      <c r="T39" s="173"/>
      <c r="U39" s="167"/>
      <c r="V39" s="167">
        <f>SUM(V40:V48)</f>
        <v>609.16</v>
      </c>
      <c r="W39" s="167"/>
      <c r="X39" s="167"/>
      <c r="AG39" t="s">
        <v>118</v>
      </c>
    </row>
    <row r="40" spans="1:60" outlineLevel="1" x14ac:dyDescent="0.2">
      <c r="A40" s="174">
        <v>11</v>
      </c>
      <c r="B40" s="175" t="s">
        <v>163</v>
      </c>
      <c r="C40" s="191" t="s">
        <v>164</v>
      </c>
      <c r="D40" s="176" t="s">
        <v>165</v>
      </c>
      <c r="E40" s="177">
        <v>30</v>
      </c>
      <c r="F40" s="178"/>
      <c r="G40" s="179">
        <f>ROUND(E40*F40,2)</f>
        <v>0</v>
      </c>
      <c r="H40" s="178"/>
      <c r="I40" s="179">
        <f>ROUND(E40*H40,2)</f>
        <v>0</v>
      </c>
      <c r="J40" s="178"/>
      <c r="K40" s="179">
        <f>ROUND(E40*J40,2)</f>
        <v>0</v>
      </c>
      <c r="L40" s="179">
        <v>21</v>
      </c>
      <c r="M40" s="179">
        <f>G40*(1+L40/100)</f>
        <v>0</v>
      </c>
      <c r="N40" s="179">
        <v>0</v>
      </c>
      <c r="O40" s="179">
        <f>ROUND(E40*N40,2)</f>
        <v>0</v>
      </c>
      <c r="P40" s="179">
        <v>0</v>
      </c>
      <c r="Q40" s="179">
        <f>ROUND(E40*P40,2)</f>
        <v>0</v>
      </c>
      <c r="R40" s="179" t="s">
        <v>166</v>
      </c>
      <c r="S40" s="179" t="s">
        <v>123</v>
      </c>
      <c r="T40" s="180" t="s">
        <v>123</v>
      </c>
      <c r="U40" s="160">
        <v>1</v>
      </c>
      <c r="V40" s="160">
        <f>ROUND(E40*U40,2)</f>
        <v>30</v>
      </c>
      <c r="W40" s="160"/>
      <c r="X40" s="160" t="s">
        <v>124</v>
      </c>
      <c r="Y40" s="151"/>
      <c r="Z40" s="151"/>
      <c r="AA40" s="151"/>
      <c r="AB40" s="151"/>
      <c r="AC40" s="151"/>
      <c r="AD40" s="151"/>
      <c r="AE40" s="151"/>
      <c r="AF40" s="151"/>
      <c r="AG40" s="151" t="s">
        <v>125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22.5" outlineLevel="1" x14ac:dyDescent="0.2">
      <c r="A41" s="158"/>
      <c r="B41" s="159"/>
      <c r="C41" s="192" t="s">
        <v>167</v>
      </c>
      <c r="D41" s="161"/>
      <c r="E41" s="162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51"/>
      <c r="Z41" s="151"/>
      <c r="AA41" s="151"/>
      <c r="AB41" s="151"/>
      <c r="AC41" s="151"/>
      <c r="AD41" s="151"/>
      <c r="AE41" s="151"/>
      <c r="AF41" s="151"/>
      <c r="AG41" s="151" t="s">
        <v>129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92" t="s">
        <v>168</v>
      </c>
      <c r="D42" s="161"/>
      <c r="E42" s="162">
        <v>30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51"/>
      <c r="Z42" s="151"/>
      <c r="AA42" s="151"/>
      <c r="AB42" s="151"/>
      <c r="AC42" s="151"/>
      <c r="AD42" s="151"/>
      <c r="AE42" s="151"/>
      <c r="AF42" s="151"/>
      <c r="AG42" s="151" t="s">
        <v>129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74">
        <v>12</v>
      </c>
      <c r="B43" s="175" t="s">
        <v>169</v>
      </c>
      <c r="C43" s="191" t="s">
        <v>170</v>
      </c>
      <c r="D43" s="176" t="s">
        <v>171</v>
      </c>
      <c r="E43" s="177">
        <v>97.867999999999995</v>
      </c>
      <c r="F43" s="178"/>
      <c r="G43" s="179">
        <f>ROUND(E43*F43,2)</f>
        <v>0</v>
      </c>
      <c r="H43" s="178"/>
      <c r="I43" s="179">
        <f>ROUND(E43*H43,2)</f>
        <v>0</v>
      </c>
      <c r="J43" s="178"/>
      <c r="K43" s="179">
        <f>ROUND(E43*J43,2)</f>
        <v>0</v>
      </c>
      <c r="L43" s="179">
        <v>21</v>
      </c>
      <c r="M43" s="179">
        <f>G43*(1+L43/100)</f>
        <v>0</v>
      </c>
      <c r="N43" s="179">
        <v>0</v>
      </c>
      <c r="O43" s="179">
        <f>ROUND(E43*N43,2)</f>
        <v>0</v>
      </c>
      <c r="P43" s="179">
        <v>0</v>
      </c>
      <c r="Q43" s="179">
        <f>ROUND(E43*P43,2)</f>
        <v>0</v>
      </c>
      <c r="R43" s="179" t="s">
        <v>172</v>
      </c>
      <c r="S43" s="179" t="s">
        <v>123</v>
      </c>
      <c r="T43" s="180" t="s">
        <v>123</v>
      </c>
      <c r="U43" s="160">
        <v>0.11</v>
      </c>
      <c r="V43" s="160">
        <f>ROUND(E43*U43,2)</f>
        <v>10.77</v>
      </c>
      <c r="W43" s="160"/>
      <c r="X43" s="160" t="s">
        <v>124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125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92" t="s">
        <v>173</v>
      </c>
      <c r="D44" s="161"/>
      <c r="E44" s="162">
        <v>97.867999999999995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1"/>
      <c r="Z44" s="151"/>
      <c r="AA44" s="151"/>
      <c r="AB44" s="151"/>
      <c r="AC44" s="151"/>
      <c r="AD44" s="151"/>
      <c r="AE44" s="151"/>
      <c r="AF44" s="151"/>
      <c r="AG44" s="151" t="s">
        <v>129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74">
        <v>13</v>
      </c>
      <c r="B45" s="175" t="s">
        <v>174</v>
      </c>
      <c r="C45" s="191" t="s">
        <v>175</v>
      </c>
      <c r="D45" s="176" t="s">
        <v>144</v>
      </c>
      <c r="E45" s="177">
        <v>1420.96523</v>
      </c>
      <c r="F45" s="178"/>
      <c r="G45" s="179">
        <f>ROUND(E45*F45,2)</f>
        <v>0</v>
      </c>
      <c r="H45" s="178"/>
      <c r="I45" s="179">
        <f>ROUND(E45*H45,2)</f>
        <v>0</v>
      </c>
      <c r="J45" s="178"/>
      <c r="K45" s="179">
        <f>ROUND(E45*J45,2)</f>
        <v>0</v>
      </c>
      <c r="L45" s="179">
        <v>21</v>
      </c>
      <c r="M45" s="179">
        <f>G45*(1+L45/100)</f>
        <v>0</v>
      </c>
      <c r="N45" s="179">
        <v>3.3E-4</v>
      </c>
      <c r="O45" s="179">
        <f>ROUND(E45*N45,2)</f>
        <v>0.47</v>
      </c>
      <c r="P45" s="179">
        <v>0</v>
      </c>
      <c r="Q45" s="179">
        <f>ROUND(E45*P45,2)</f>
        <v>0</v>
      </c>
      <c r="R45" s="179"/>
      <c r="S45" s="179" t="s">
        <v>156</v>
      </c>
      <c r="T45" s="180" t="s">
        <v>157</v>
      </c>
      <c r="U45" s="160">
        <v>0.4</v>
      </c>
      <c r="V45" s="160">
        <f>ROUND(E45*U45,2)</f>
        <v>568.39</v>
      </c>
      <c r="W45" s="160"/>
      <c r="X45" s="160" t="s">
        <v>124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125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192" t="s">
        <v>176</v>
      </c>
      <c r="D46" s="161"/>
      <c r="E46" s="162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1"/>
      <c r="Z46" s="151"/>
      <c r="AA46" s="151"/>
      <c r="AB46" s="151"/>
      <c r="AC46" s="151"/>
      <c r="AD46" s="151"/>
      <c r="AE46" s="151"/>
      <c r="AF46" s="151"/>
      <c r="AG46" s="151" t="s">
        <v>129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192" t="s">
        <v>177</v>
      </c>
      <c r="D47" s="161"/>
      <c r="E47" s="162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1"/>
      <c r="Z47" s="151"/>
      <c r="AA47" s="151"/>
      <c r="AB47" s="151"/>
      <c r="AC47" s="151"/>
      <c r="AD47" s="151"/>
      <c r="AE47" s="151"/>
      <c r="AF47" s="151"/>
      <c r="AG47" s="151" t="s">
        <v>129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192" t="s">
        <v>178</v>
      </c>
      <c r="D48" s="161"/>
      <c r="E48" s="162">
        <v>1420.96523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51"/>
      <c r="Z48" s="151"/>
      <c r="AA48" s="151"/>
      <c r="AB48" s="151"/>
      <c r="AC48" s="151"/>
      <c r="AD48" s="151"/>
      <c r="AE48" s="151"/>
      <c r="AF48" s="151"/>
      <c r="AG48" s="151" t="s">
        <v>129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x14ac:dyDescent="0.2">
      <c r="A49" s="168" t="s">
        <v>117</v>
      </c>
      <c r="B49" s="169" t="s">
        <v>72</v>
      </c>
      <c r="C49" s="190" t="s">
        <v>73</v>
      </c>
      <c r="D49" s="170"/>
      <c r="E49" s="171"/>
      <c r="F49" s="172"/>
      <c r="G49" s="172">
        <f>SUMIF(AG50:AG51,"&lt;&gt;NOR",G50:G51)</f>
        <v>0</v>
      </c>
      <c r="H49" s="172"/>
      <c r="I49" s="172">
        <f>SUM(I50:I51)</f>
        <v>0</v>
      </c>
      <c r="J49" s="172"/>
      <c r="K49" s="172">
        <f>SUM(K50:K51)</f>
        <v>0</v>
      </c>
      <c r="L49" s="172"/>
      <c r="M49" s="172">
        <f>SUM(M50:M51)</f>
        <v>0</v>
      </c>
      <c r="N49" s="172"/>
      <c r="O49" s="172">
        <f>SUM(O50:O51)</f>
        <v>0</v>
      </c>
      <c r="P49" s="172"/>
      <c r="Q49" s="172">
        <f>SUM(Q50:Q51)</f>
        <v>0</v>
      </c>
      <c r="R49" s="172"/>
      <c r="S49" s="172"/>
      <c r="T49" s="173"/>
      <c r="U49" s="167"/>
      <c r="V49" s="167">
        <f>SUM(V50:V51)</f>
        <v>255.11</v>
      </c>
      <c r="W49" s="167"/>
      <c r="X49" s="167"/>
      <c r="AG49" t="s">
        <v>118</v>
      </c>
    </row>
    <row r="50" spans="1:60" ht="33.75" outlineLevel="1" x14ac:dyDescent="0.2">
      <c r="A50" s="174">
        <v>14</v>
      </c>
      <c r="B50" s="175" t="s">
        <v>179</v>
      </c>
      <c r="C50" s="191" t="s">
        <v>180</v>
      </c>
      <c r="D50" s="176" t="s">
        <v>181</v>
      </c>
      <c r="E50" s="177">
        <v>98.996510000000001</v>
      </c>
      <c r="F50" s="178"/>
      <c r="G50" s="179">
        <f>ROUND(E50*F50,2)</f>
        <v>0</v>
      </c>
      <c r="H50" s="178"/>
      <c r="I50" s="179">
        <f>ROUND(E50*H50,2)</f>
        <v>0</v>
      </c>
      <c r="J50" s="178"/>
      <c r="K50" s="179">
        <f>ROUND(E50*J50,2)</f>
        <v>0</v>
      </c>
      <c r="L50" s="179">
        <v>21</v>
      </c>
      <c r="M50" s="179">
        <f>G50*(1+L50/100)</f>
        <v>0</v>
      </c>
      <c r="N50" s="179">
        <v>0</v>
      </c>
      <c r="O50" s="179">
        <f>ROUND(E50*N50,2)</f>
        <v>0</v>
      </c>
      <c r="P50" s="179">
        <v>0</v>
      </c>
      <c r="Q50" s="179">
        <f>ROUND(E50*P50,2)</f>
        <v>0</v>
      </c>
      <c r="R50" s="179" t="s">
        <v>172</v>
      </c>
      <c r="S50" s="179" t="s">
        <v>123</v>
      </c>
      <c r="T50" s="180" t="s">
        <v>123</v>
      </c>
      <c r="U50" s="160">
        <v>2.577</v>
      </c>
      <c r="V50" s="160">
        <f>ROUND(E50*U50,2)</f>
        <v>255.11</v>
      </c>
      <c r="W50" s="160"/>
      <c r="X50" s="160" t="s">
        <v>182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183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254" t="s">
        <v>184</v>
      </c>
      <c r="D51" s="255"/>
      <c r="E51" s="255"/>
      <c r="F51" s="255"/>
      <c r="G51" s="255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1"/>
      <c r="Z51" s="151"/>
      <c r="AA51" s="151"/>
      <c r="AB51" s="151"/>
      <c r="AC51" s="151"/>
      <c r="AD51" s="151"/>
      <c r="AE51" s="151"/>
      <c r="AF51" s="151"/>
      <c r="AG51" s="151" t="s">
        <v>127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x14ac:dyDescent="0.2">
      <c r="A52" s="168" t="s">
        <v>117</v>
      </c>
      <c r="B52" s="169" t="s">
        <v>74</v>
      </c>
      <c r="C52" s="190" t="s">
        <v>75</v>
      </c>
      <c r="D52" s="170"/>
      <c r="E52" s="171"/>
      <c r="F52" s="172"/>
      <c r="G52" s="172">
        <f>SUMIF(AG53:AG71,"&lt;&gt;NOR",G53:G71)</f>
        <v>0</v>
      </c>
      <c r="H52" s="172"/>
      <c r="I52" s="172">
        <f>SUM(I53:I71)</f>
        <v>0</v>
      </c>
      <c r="J52" s="172"/>
      <c r="K52" s="172">
        <f>SUM(K53:K71)</f>
        <v>0</v>
      </c>
      <c r="L52" s="172"/>
      <c r="M52" s="172">
        <f>SUM(M53:M71)</f>
        <v>0</v>
      </c>
      <c r="N52" s="172"/>
      <c r="O52" s="172">
        <f>SUM(O53:O71)</f>
        <v>0.33999999999999997</v>
      </c>
      <c r="P52" s="172"/>
      <c r="Q52" s="172">
        <f>SUM(Q53:Q71)</f>
        <v>0</v>
      </c>
      <c r="R52" s="172"/>
      <c r="S52" s="172"/>
      <c r="T52" s="173"/>
      <c r="U52" s="167"/>
      <c r="V52" s="167">
        <f>SUM(V53:V71)</f>
        <v>77.669999999999987</v>
      </c>
      <c r="W52" s="167"/>
      <c r="X52" s="167"/>
      <c r="AG52" t="s">
        <v>118</v>
      </c>
    </row>
    <row r="53" spans="1:60" outlineLevel="1" x14ac:dyDescent="0.2">
      <c r="A53" s="174">
        <v>15</v>
      </c>
      <c r="B53" s="175" t="s">
        <v>185</v>
      </c>
      <c r="C53" s="191" t="s">
        <v>186</v>
      </c>
      <c r="D53" s="176" t="s">
        <v>171</v>
      </c>
      <c r="E53" s="177">
        <v>45.607999999999997</v>
      </c>
      <c r="F53" s="178"/>
      <c r="G53" s="179">
        <f>ROUND(E53*F53,2)</f>
        <v>0</v>
      </c>
      <c r="H53" s="178"/>
      <c r="I53" s="179">
        <f>ROUND(E53*H53,2)</f>
        <v>0</v>
      </c>
      <c r="J53" s="178"/>
      <c r="K53" s="179">
        <f>ROUND(E53*J53,2)</f>
        <v>0</v>
      </c>
      <c r="L53" s="179">
        <v>21</v>
      </c>
      <c r="M53" s="179">
        <f>G53*(1+L53/100)</f>
        <v>0</v>
      </c>
      <c r="N53" s="179">
        <v>2.3900000000000002E-3</v>
      </c>
      <c r="O53" s="179">
        <f>ROUND(E53*N53,2)</f>
        <v>0.11</v>
      </c>
      <c r="P53" s="179">
        <v>0</v>
      </c>
      <c r="Q53" s="179">
        <f>ROUND(E53*P53,2)</f>
        <v>0</v>
      </c>
      <c r="R53" s="179"/>
      <c r="S53" s="179" t="s">
        <v>156</v>
      </c>
      <c r="T53" s="180" t="s">
        <v>123</v>
      </c>
      <c r="U53" s="160">
        <v>0.7</v>
      </c>
      <c r="V53" s="160">
        <f>ROUND(E53*U53,2)</f>
        <v>31.93</v>
      </c>
      <c r="W53" s="160"/>
      <c r="X53" s="160" t="s">
        <v>124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125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192" t="s">
        <v>176</v>
      </c>
      <c r="D54" s="161"/>
      <c r="E54" s="162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1"/>
      <c r="Z54" s="151"/>
      <c r="AA54" s="151"/>
      <c r="AB54" s="151"/>
      <c r="AC54" s="151"/>
      <c r="AD54" s="151"/>
      <c r="AE54" s="151"/>
      <c r="AF54" s="151"/>
      <c r="AG54" s="151" t="s">
        <v>129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192" t="s">
        <v>187</v>
      </c>
      <c r="D55" s="161"/>
      <c r="E55" s="162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51"/>
      <c r="Z55" s="151"/>
      <c r="AA55" s="151"/>
      <c r="AB55" s="151"/>
      <c r="AC55" s="151"/>
      <c r="AD55" s="151"/>
      <c r="AE55" s="151"/>
      <c r="AF55" s="151"/>
      <c r="AG55" s="151" t="s">
        <v>129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192" t="s">
        <v>188</v>
      </c>
      <c r="D56" s="161"/>
      <c r="E56" s="162">
        <v>22.803999999999998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51"/>
      <c r="Z56" s="151"/>
      <c r="AA56" s="151"/>
      <c r="AB56" s="151"/>
      <c r="AC56" s="151"/>
      <c r="AD56" s="151"/>
      <c r="AE56" s="151"/>
      <c r="AF56" s="151"/>
      <c r="AG56" s="151" t="s">
        <v>129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192" t="s">
        <v>188</v>
      </c>
      <c r="D57" s="161"/>
      <c r="E57" s="162">
        <v>22.803999999999998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1"/>
      <c r="Z57" s="151"/>
      <c r="AA57" s="151"/>
      <c r="AB57" s="151"/>
      <c r="AC57" s="151"/>
      <c r="AD57" s="151"/>
      <c r="AE57" s="151"/>
      <c r="AF57" s="151"/>
      <c r="AG57" s="151" t="s">
        <v>129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4">
        <v>16</v>
      </c>
      <c r="B58" s="175" t="s">
        <v>189</v>
      </c>
      <c r="C58" s="191" t="s">
        <v>190</v>
      </c>
      <c r="D58" s="176" t="s">
        <v>171</v>
      </c>
      <c r="E58" s="177">
        <v>22.803999999999998</v>
      </c>
      <c r="F58" s="178"/>
      <c r="G58" s="179">
        <f>ROUND(E58*F58,2)</f>
        <v>0</v>
      </c>
      <c r="H58" s="178"/>
      <c r="I58" s="179">
        <f>ROUND(E58*H58,2)</f>
        <v>0</v>
      </c>
      <c r="J58" s="178"/>
      <c r="K58" s="179">
        <f>ROUND(E58*J58,2)</f>
        <v>0</v>
      </c>
      <c r="L58" s="179">
        <v>21</v>
      </c>
      <c r="M58" s="179">
        <f>G58*(1+L58/100)</f>
        <v>0</v>
      </c>
      <c r="N58" s="179">
        <v>3.3600000000000001E-3</v>
      </c>
      <c r="O58" s="179">
        <f>ROUND(E58*N58,2)</f>
        <v>0.08</v>
      </c>
      <c r="P58" s="179">
        <v>0</v>
      </c>
      <c r="Q58" s="179">
        <f>ROUND(E58*P58,2)</f>
        <v>0</v>
      </c>
      <c r="R58" s="179"/>
      <c r="S58" s="179" t="s">
        <v>156</v>
      </c>
      <c r="T58" s="180" t="s">
        <v>123</v>
      </c>
      <c r="U58" s="160">
        <v>0.73</v>
      </c>
      <c r="V58" s="160">
        <f>ROUND(E58*U58,2)</f>
        <v>16.649999999999999</v>
      </c>
      <c r="W58" s="160"/>
      <c r="X58" s="160" t="s">
        <v>124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125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/>
      <c r="B59" s="159"/>
      <c r="C59" s="192" t="s">
        <v>176</v>
      </c>
      <c r="D59" s="161"/>
      <c r="E59" s="162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51"/>
      <c r="Z59" s="151"/>
      <c r="AA59" s="151"/>
      <c r="AB59" s="151"/>
      <c r="AC59" s="151"/>
      <c r="AD59" s="151"/>
      <c r="AE59" s="151"/>
      <c r="AF59" s="151"/>
      <c r="AG59" s="151" t="s">
        <v>129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192" t="s">
        <v>187</v>
      </c>
      <c r="D60" s="161"/>
      <c r="E60" s="162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51"/>
      <c r="Z60" s="151"/>
      <c r="AA60" s="151"/>
      <c r="AB60" s="151"/>
      <c r="AC60" s="151"/>
      <c r="AD60" s="151"/>
      <c r="AE60" s="151"/>
      <c r="AF60" s="151"/>
      <c r="AG60" s="151" t="s">
        <v>129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/>
      <c r="B61" s="159"/>
      <c r="C61" s="192" t="s">
        <v>191</v>
      </c>
      <c r="D61" s="161"/>
      <c r="E61" s="162">
        <v>22.803999999999998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51"/>
      <c r="Z61" s="151"/>
      <c r="AA61" s="151"/>
      <c r="AB61" s="151"/>
      <c r="AC61" s="151"/>
      <c r="AD61" s="151"/>
      <c r="AE61" s="151"/>
      <c r="AF61" s="151"/>
      <c r="AG61" s="151" t="s">
        <v>129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74">
        <v>17</v>
      </c>
      <c r="B62" s="175" t="s">
        <v>192</v>
      </c>
      <c r="C62" s="191" t="s">
        <v>193</v>
      </c>
      <c r="D62" s="176" t="s">
        <v>171</v>
      </c>
      <c r="E62" s="177">
        <v>37.066000000000003</v>
      </c>
      <c r="F62" s="178"/>
      <c r="G62" s="179">
        <f>ROUND(E62*F62,2)</f>
        <v>0</v>
      </c>
      <c r="H62" s="178"/>
      <c r="I62" s="179">
        <f>ROUND(E62*H62,2)</f>
        <v>0</v>
      </c>
      <c r="J62" s="178"/>
      <c r="K62" s="179">
        <f>ROUND(E62*J62,2)</f>
        <v>0</v>
      </c>
      <c r="L62" s="179">
        <v>21</v>
      </c>
      <c r="M62" s="179">
        <f>G62*(1+L62/100)</f>
        <v>0</v>
      </c>
      <c r="N62" s="179">
        <v>4.0400000000000002E-3</v>
      </c>
      <c r="O62" s="179">
        <f>ROUND(E62*N62,2)</f>
        <v>0.15</v>
      </c>
      <c r="P62" s="179">
        <v>0</v>
      </c>
      <c r="Q62" s="179">
        <f>ROUND(E62*P62,2)</f>
        <v>0</v>
      </c>
      <c r="R62" s="179"/>
      <c r="S62" s="179" t="s">
        <v>156</v>
      </c>
      <c r="T62" s="180" t="s">
        <v>123</v>
      </c>
      <c r="U62" s="160">
        <v>0.74</v>
      </c>
      <c r="V62" s="160">
        <f>ROUND(E62*U62,2)</f>
        <v>27.43</v>
      </c>
      <c r="W62" s="160"/>
      <c r="X62" s="160" t="s">
        <v>124</v>
      </c>
      <c r="Y62" s="151"/>
      <c r="Z62" s="151"/>
      <c r="AA62" s="151"/>
      <c r="AB62" s="151"/>
      <c r="AC62" s="151"/>
      <c r="AD62" s="151"/>
      <c r="AE62" s="151"/>
      <c r="AF62" s="151"/>
      <c r="AG62" s="151" t="s">
        <v>125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192" t="s">
        <v>176</v>
      </c>
      <c r="D63" s="161"/>
      <c r="E63" s="162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1"/>
      <c r="Z63" s="151"/>
      <c r="AA63" s="151"/>
      <c r="AB63" s="151"/>
      <c r="AC63" s="151"/>
      <c r="AD63" s="151"/>
      <c r="AE63" s="151"/>
      <c r="AF63" s="151"/>
      <c r="AG63" s="151" t="s">
        <v>129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192" t="s">
        <v>194</v>
      </c>
      <c r="D64" s="161"/>
      <c r="E64" s="162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51"/>
      <c r="Z64" s="151"/>
      <c r="AA64" s="151"/>
      <c r="AB64" s="151"/>
      <c r="AC64" s="151"/>
      <c r="AD64" s="151"/>
      <c r="AE64" s="151"/>
      <c r="AF64" s="151"/>
      <c r="AG64" s="151" t="s">
        <v>129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/>
      <c r="B65" s="159"/>
      <c r="C65" s="192" t="s">
        <v>195</v>
      </c>
      <c r="D65" s="161"/>
      <c r="E65" s="162">
        <v>12.260999999999999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51"/>
      <c r="Z65" s="151"/>
      <c r="AA65" s="151"/>
      <c r="AB65" s="151"/>
      <c r="AC65" s="151"/>
      <c r="AD65" s="151"/>
      <c r="AE65" s="151"/>
      <c r="AF65" s="151"/>
      <c r="AG65" s="151" t="s">
        <v>129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8"/>
      <c r="B66" s="159"/>
      <c r="C66" s="195" t="s">
        <v>196</v>
      </c>
      <c r="D66" s="165"/>
      <c r="E66" s="166">
        <v>12.260999999999999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1"/>
      <c r="Z66" s="151"/>
      <c r="AA66" s="151"/>
      <c r="AB66" s="151"/>
      <c r="AC66" s="151"/>
      <c r="AD66" s="151"/>
      <c r="AE66" s="151"/>
      <c r="AF66" s="151"/>
      <c r="AG66" s="151" t="s">
        <v>129</v>
      </c>
      <c r="AH66" s="151">
        <v>1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192" t="s">
        <v>197</v>
      </c>
      <c r="D67" s="161"/>
      <c r="E67" s="162">
        <v>12.544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51"/>
      <c r="Z67" s="151"/>
      <c r="AA67" s="151"/>
      <c r="AB67" s="151"/>
      <c r="AC67" s="151"/>
      <c r="AD67" s="151"/>
      <c r="AE67" s="151"/>
      <c r="AF67" s="151"/>
      <c r="AG67" s="151" t="s">
        <v>129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/>
      <c r="B68" s="159"/>
      <c r="C68" s="192" t="s">
        <v>198</v>
      </c>
      <c r="D68" s="161"/>
      <c r="E68" s="162">
        <v>12.260999999999999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51"/>
      <c r="Z68" s="151"/>
      <c r="AA68" s="151"/>
      <c r="AB68" s="151"/>
      <c r="AC68" s="151"/>
      <c r="AD68" s="151"/>
      <c r="AE68" s="151"/>
      <c r="AF68" s="151"/>
      <c r="AG68" s="151" t="s">
        <v>129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8"/>
      <c r="B69" s="159"/>
      <c r="C69" s="195" t="s">
        <v>196</v>
      </c>
      <c r="D69" s="165"/>
      <c r="E69" s="166">
        <v>24.805</v>
      </c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51"/>
      <c r="Z69" s="151"/>
      <c r="AA69" s="151"/>
      <c r="AB69" s="151"/>
      <c r="AC69" s="151"/>
      <c r="AD69" s="151"/>
      <c r="AE69" s="151"/>
      <c r="AF69" s="151"/>
      <c r="AG69" s="151" t="s">
        <v>129</v>
      </c>
      <c r="AH69" s="151">
        <v>1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4">
        <v>18</v>
      </c>
      <c r="B70" s="175" t="s">
        <v>199</v>
      </c>
      <c r="C70" s="191" t="s">
        <v>200</v>
      </c>
      <c r="D70" s="176" t="s">
        <v>181</v>
      </c>
      <c r="E70" s="177">
        <v>0.33537</v>
      </c>
      <c r="F70" s="178"/>
      <c r="G70" s="179">
        <f>ROUND(E70*F70,2)</f>
        <v>0</v>
      </c>
      <c r="H70" s="178"/>
      <c r="I70" s="179">
        <f>ROUND(E70*H70,2)</f>
        <v>0</v>
      </c>
      <c r="J70" s="178"/>
      <c r="K70" s="179">
        <f>ROUND(E70*J70,2)</f>
        <v>0</v>
      </c>
      <c r="L70" s="179">
        <v>21</v>
      </c>
      <c r="M70" s="179">
        <f>G70*(1+L70/100)</f>
        <v>0</v>
      </c>
      <c r="N70" s="179">
        <v>0</v>
      </c>
      <c r="O70" s="179">
        <f>ROUND(E70*N70,2)</f>
        <v>0</v>
      </c>
      <c r="P70" s="179">
        <v>0</v>
      </c>
      <c r="Q70" s="179">
        <f>ROUND(E70*P70,2)</f>
        <v>0</v>
      </c>
      <c r="R70" s="179" t="s">
        <v>201</v>
      </c>
      <c r="S70" s="179" t="s">
        <v>123</v>
      </c>
      <c r="T70" s="180" t="s">
        <v>123</v>
      </c>
      <c r="U70" s="160">
        <v>4.9470000000000001</v>
      </c>
      <c r="V70" s="160">
        <f>ROUND(E70*U70,2)</f>
        <v>1.66</v>
      </c>
      <c r="W70" s="160"/>
      <c r="X70" s="160" t="s">
        <v>182</v>
      </c>
      <c r="Y70" s="151"/>
      <c r="Z70" s="151"/>
      <c r="AA70" s="151"/>
      <c r="AB70" s="151"/>
      <c r="AC70" s="151"/>
      <c r="AD70" s="151"/>
      <c r="AE70" s="151"/>
      <c r="AF70" s="151"/>
      <c r="AG70" s="151" t="s">
        <v>183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254" t="s">
        <v>202</v>
      </c>
      <c r="D71" s="255"/>
      <c r="E71" s="255"/>
      <c r="F71" s="255"/>
      <c r="G71" s="255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1"/>
      <c r="Z71" s="151"/>
      <c r="AA71" s="151"/>
      <c r="AB71" s="151"/>
      <c r="AC71" s="151"/>
      <c r="AD71" s="151"/>
      <c r="AE71" s="151"/>
      <c r="AF71" s="151"/>
      <c r="AG71" s="151" t="s">
        <v>127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x14ac:dyDescent="0.2">
      <c r="A72" s="168" t="s">
        <v>117</v>
      </c>
      <c r="B72" s="169" t="s">
        <v>76</v>
      </c>
      <c r="C72" s="190" t="s">
        <v>77</v>
      </c>
      <c r="D72" s="170"/>
      <c r="E72" s="171"/>
      <c r="F72" s="172"/>
      <c r="G72" s="172">
        <f>SUMIF(AG73:AG83,"&lt;&gt;NOR",G73:G83)</f>
        <v>0</v>
      </c>
      <c r="H72" s="172"/>
      <c r="I72" s="172">
        <f>SUM(I73:I83)</f>
        <v>0</v>
      </c>
      <c r="J72" s="172"/>
      <c r="K72" s="172">
        <f>SUM(K73:K83)</f>
        <v>0</v>
      </c>
      <c r="L72" s="172"/>
      <c r="M72" s="172">
        <f>SUM(M73:M83)</f>
        <v>0</v>
      </c>
      <c r="N72" s="172"/>
      <c r="O72" s="172">
        <f>SUM(O73:O83)</f>
        <v>8.370000000000001</v>
      </c>
      <c r="P72" s="172"/>
      <c r="Q72" s="172">
        <f>SUM(Q73:Q83)</f>
        <v>0</v>
      </c>
      <c r="R72" s="172"/>
      <c r="S72" s="172"/>
      <c r="T72" s="173"/>
      <c r="U72" s="167"/>
      <c r="V72" s="167">
        <f>SUM(V73:V83)</f>
        <v>106.77000000000001</v>
      </c>
      <c r="W72" s="167"/>
      <c r="X72" s="167"/>
      <c r="AG72" t="s">
        <v>118</v>
      </c>
    </row>
    <row r="73" spans="1:60" ht="22.5" outlineLevel="1" x14ac:dyDescent="0.2">
      <c r="A73" s="174">
        <v>19</v>
      </c>
      <c r="B73" s="175" t="s">
        <v>203</v>
      </c>
      <c r="C73" s="191" t="s">
        <v>204</v>
      </c>
      <c r="D73" s="176" t="s">
        <v>144</v>
      </c>
      <c r="E73" s="177">
        <v>316.2</v>
      </c>
      <c r="F73" s="178"/>
      <c r="G73" s="179">
        <f>ROUND(E73*F73,2)</f>
        <v>0</v>
      </c>
      <c r="H73" s="178"/>
      <c r="I73" s="179">
        <f>ROUND(E73*H73,2)</f>
        <v>0</v>
      </c>
      <c r="J73" s="178"/>
      <c r="K73" s="179">
        <f>ROUND(E73*J73,2)</f>
        <v>0</v>
      </c>
      <c r="L73" s="179">
        <v>21</v>
      </c>
      <c r="M73" s="179">
        <f>G73*(1+L73/100)</f>
        <v>0</v>
      </c>
      <c r="N73" s="179">
        <v>3.0699999999999998E-3</v>
      </c>
      <c r="O73" s="179">
        <f>ROUND(E73*N73,2)</f>
        <v>0.97</v>
      </c>
      <c r="P73" s="179">
        <v>0</v>
      </c>
      <c r="Q73" s="179">
        <f>ROUND(E73*P73,2)</f>
        <v>0</v>
      </c>
      <c r="R73" s="179"/>
      <c r="S73" s="179" t="s">
        <v>156</v>
      </c>
      <c r="T73" s="180" t="s">
        <v>157</v>
      </c>
      <c r="U73" s="160">
        <v>0.27</v>
      </c>
      <c r="V73" s="160">
        <f>ROUND(E73*U73,2)</f>
        <v>85.37</v>
      </c>
      <c r="W73" s="160"/>
      <c r="X73" s="160" t="s">
        <v>124</v>
      </c>
      <c r="Y73" s="151"/>
      <c r="Z73" s="151"/>
      <c r="AA73" s="151"/>
      <c r="AB73" s="151"/>
      <c r="AC73" s="151"/>
      <c r="AD73" s="151"/>
      <c r="AE73" s="151"/>
      <c r="AF73" s="151"/>
      <c r="AG73" s="151" t="s">
        <v>125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8"/>
      <c r="B74" s="159"/>
      <c r="C74" s="192" t="s">
        <v>176</v>
      </c>
      <c r="D74" s="161"/>
      <c r="E74" s="162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51"/>
      <c r="Z74" s="151"/>
      <c r="AA74" s="151"/>
      <c r="AB74" s="151"/>
      <c r="AC74" s="151"/>
      <c r="AD74" s="151"/>
      <c r="AE74" s="151"/>
      <c r="AF74" s="151"/>
      <c r="AG74" s="151" t="s">
        <v>129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/>
      <c r="B75" s="159"/>
      <c r="C75" s="192" t="s">
        <v>205</v>
      </c>
      <c r="D75" s="161"/>
      <c r="E75" s="162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1"/>
      <c r="Z75" s="151"/>
      <c r="AA75" s="151"/>
      <c r="AB75" s="151"/>
      <c r="AC75" s="151"/>
      <c r="AD75" s="151"/>
      <c r="AE75" s="151"/>
      <c r="AF75" s="151"/>
      <c r="AG75" s="151" t="s">
        <v>129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/>
      <c r="B76" s="159"/>
      <c r="C76" s="192" t="s">
        <v>206</v>
      </c>
      <c r="D76" s="161"/>
      <c r="E76" s="162">
        <v>101.184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51"/>
      <c r="Z76" s="151"/>
      <c r="AA76" s="151"/>
      <c r="AB76" s="151"/>
      <c r="AC76" s="151"/>
      <c r="AD76" s="151"/>
      <c r="AE76" s="151"/>
      <c r="AF76" s="151"/>
      <c r="AG76" s="151" t="s">
        <v>129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8"/>
      <c r="B77" s="159"/>
      <c r="C77" s="192" t="s">
        <v>207</v>
      </c>
      <c r="D77" s="161"/>
      <c r="E77" s="162">
        <v>113.83199999999999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51"/>
      <c r="Z77" s="151"/>
      <c r="AA77" s="151"/>
      <c r="AB77" s="151"/>
      <c r="AC77" s="151"/>
      <c r="AD77" s="151"/>
      <c r="AE77" s="151"/>
      <c r="AF77" s="151"/>
      <c r="AG77" s="151" t="s">
        <v>129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8"/>
      <c r="B78" s="159"/>
      <c r="C78" s="192" t="s">
        <v>208</v>
      </c>
      <c r="D78" s="161"/>
      <c r="E78" s="162">
        <v>101.184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51"/>
      <c r="Z78" s="151"/>
      <c r="AA78" s="151"/>
      <c r="AB78" s="151"/>
      <c r="AC78" s="151"/>
      <c r="AD78" s="151"/>
      <c r="AE78" s="151"/>
      <c r="AF78" s="151"/>
      <c r="AG78" s="151" t="s">
        <v>129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1" x14ac:dyDescent="0.2">
      <c r="A79" s="174">
        <v>20</v>
      </c>
      <c r="B79" s="175" t="s">
        <v>209</v>
      </c>
      <c r="C79" s="191" t="s">
        <v>210</v>
      </c>
      <c r="D79" s="176" t="s">
        <v>144</v>
      </c>
      <c r="E79" s="177">
        <v>411.06</v>
      </c>
      <c r="F79" s="178"/>
      <c r="G79" s="179">
        <f>ROUND(E79*F79,2)</f>
        <v>0</v>
      </c>
      <c r="H79" s="178"/>
      <c r="I79" s="179">
        <f>ROUND(E79*H79,2)</f>
        <v>0</v>
      </c>
      <c r="J79" s="178"/>
      <c r="K79" s="179">
        <f>ROUND(E79*J79,2)</f>
        <v>0</v>
      </c>
      <c r="L79" s="179">
        <v>21</v>
      </c>
      <c r="M79" s="179">
        <f>G79*(1+L79/100)</f>
        <v>0</v>
      </c>
      <c r="N79" s="179">
        <v>1.7999999999999999E-2</v>
      </c>
      <c r="O79" s="179">
        <f>ROUND(E79*N79,2)</f>
        <v>7.4</v>
      </c>
      <c r="P79" s="179">
        <v>0</v>
      </c>
      <c r="Q79" s="179">
        <f>ROUND(E79*P79,2)</f>
        <v>0</v>
      </c>
      <c r="R79" s="179"/>
      <c r="S79" s="179" t="s">
        <v>156</v>
      </c>
      <c r="T79" s="180" t="s">
        <v>123</v>
      </c>
      <c r="U79" s="160">
        <v>0</v>
      </c>
      <c r="V79" s="160">
        <f>ROUND(E79*U79,2)</f>
        <v>0</v>
      </c>
      <c r="W79" s="160"/>
      <c r="X79" s="160" t="s">
        <v>211</v>
      </c>
      <c r="Y79" s="151"/>
      <c r="Z79" s="151"/>
      <c r="AA79" s="151"/>
      <c r="AB79" s="151"/>
      <c r="AC79" s="151"/>
      <c r="AD79" s="151"/>
      <c r="AE79" s="151"/>
      <c r="AF79" s="151"/>
      <c r="AG79" s="151" t="s">
        <v>212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8"/>
      <c r="B80" s="159"/>
      <c r="C80" s="192" t="s">
        <v>213</v>
      </c>
      <c r="D80" s="161"/>
      <c r="E80" s="162">
        <v>316.2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51"/>
      <c r="Z80" s="151"/>
      <c r="AA80" s="151"/>
      <c r="AB80" s="151"/>
      <c r="AC80" s="151"/>
      <c r="AD80" s="151"/>
      <c r="AE80" s="151"/>
      <c r="AF80" s="151"/>
      <c r="AG80" s="151" t="s">
        <v>129</v>
      </c>
      <c r="AH80" s="151">
        <v>5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/>
      <c r="B81" s="159"/>
      <c r="C81" s="193" t="s">
        <v>214</v>
      </c>
      <c r="D81" s="163"/>
      <c r="E81" s="164">
        <v>94.86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51"/>
      <c r="Z81" s="151"/>
      <c r="AA81" s="151"/>
      <c r="AB81" s="151"/>
      <c r="AC81" s="151"/>
      <c r="AD81" s="151"/>
      <c r="AE81" s="151"/>
      <c r="AF81" s="151"/>
      <c r="AG81" s="151" t="s">
        <v>129</v>
      </c>
      <c r="AH81" s="151">
        <v>4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4">
        <v>21</v>
      </c>
      <c r="B82" s="175" t="s">
        <v>215</v>
      </c>
      <c r="C82" s="191" t="s">
        <v>216</v>
      </c>
      <c r="D82" s="176" t="s">
        <v>181</v>
      </c>
      <c r="E82" s="177">
        <v>8.3698099999999993</v>
      </c>
      <c r="F82" s="178"/>
      <c r="G82" s="179">
        <f>ROUND(E82*F82,2)</f>
        <v>0</v>
      </c>
      <c r="H82" s="178"/>
      <c r="I82" s="179">
        <f>ROUND(E82*H82,2)</f>
        <v>0</v>
      </c>
      <c r="J82" s="178"/>
      <c r="K82" s="179">
        <f>ROUND(E82*J82,2)</f>
        <v>0</v>
      </c>
      <c r="L82" s="179">
        <v>21</v>
      </c>
      <c r="M82" s="179">
        <f>G82*(1+L82/100)</f>
        <v>0</v>
      </c>
      <c r="N82" s="179">
        <v>0</v>
      </c>
      <c r="O82" s="179">
        <f>ROUND(E82*N82,2)</f>
        <v>0</v>
      </c>
      <c r="P82" s="179">
        <v>0</v>
      </c>
      <c r="Q82" s="179">
        <f>ROUND(E82*P82,2)</f>
        <v>0</v>
      </c>
      <c r="R82" s="179" t="s">
        <v>217</v>
      </c>
      <c r="S82" s="179" t="s">
        <v>123</v>
      </c>
      <c r="T82" s="180" t="s">
        <v>123</v>
      </c>
      <c r="U82" s="160">
        <v>2.5569999999999999</v>
      </c>
      <c r="V82" s="160">
        <f>ROUND(E82*U82,2)</f>
        <v>21.4</v>
      </c>
      <c r="W82" s="160"/>
      <c r="X82" s="160" t="s">
        <v>182</v>
      </c>
      <c r="Y82" s="151"/>
      <c r="Z82" s="151"/>
      <c r="AA82" s="151"/>
      <c r="AB82" s="151"/>
      <c r="AC82" s="151"/>
      <c r="AD82" s="151"/>
      <c r="AE82" s="151"/>
      <c r="AF82" s="151"/>
      <c r="AG82" s="151" t="s">
        <v>183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/>
      <c r="B83" s="159"/>
      <c r="C83" s="254" t="s">
        <v>202</v>
      </c>
      <c r="D83" s="255"/>
      <c r="E83" s="255"/>
      <c r="F83" s="255"/>
      <c r="G83" s="255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51"/>
      <c r="Z83" s="151"/>
      <c r="AA83" s="151"/>
      <c r="AB83" s="151"/>
      <c r="AC83" s="151"/>
      <c r="AD83" s="151"/>
      <c r="AE83" s="151"/>
      <c r="AF83" s="151"/>
      <c r="AG83" s="151" t="s">
        <v>127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x14ac:dyDescent="0.2">
      <c r="A84" s="168" t="s">
        <v>117</v>
      </c>
      <c r="B84" s="169" t="s">
        <v>78</v>
      </c>
      <c r="C84" s="190" t="s">
        <v>79</v>
      </c>
      <c r="D84" s="170"/>
      <c r="E84" s="171"/>
      <c r="F84" s="172"/>
      <c r="G84" s="172">
        <f>SUMIF(AG85:AG178,"&lt;&gt;NOR",G85:G178)</f>
        <v>0</v>
      </c>
      <c r="H84" s="172"/>
      <c r="I84" s="172">
        <f>SUM(I85:I178)</f>
        <v>0</v>
      </c>
      <c r="J84" s="172"/>
      <c r="K84" s="172">
        <f>SUM(K85:K178)</f>
        <v>0</v>
      </c>
      <c r="L84" s="172"/>
      <c r="M84" s="172">
        <f>SUM(M85:M178)</f>
        <v>0</v>
      </c>
      <c r="N84" s="172"/>
      <c r="O84" s="172">
        <f>SUM(O85:O178)</f>
        <v>11.120000000000001</v>
      </c>
      <c r="P84" s="172"/>
      <c r="Q84" s="172">
        <f>SUM(Q85:Q178)</f>
        <v>7.3900000000000006</v>
      </c>
      <c r="R84" s="172"/>
      <c r="S84" s="172"/>
      <c r="T84" s="173"/>
      <c r="U84" s="167"/>
      <c r="V84" s="167">
        <f>SUM(V85:V178)</f>
        <v>966.4100000000002</v>
      </c>
      <c r="W84" s="167"/>
      <c r="X84" s="167"/>
      <c r="AG84" t="s">
        <v>118</v>
      </c>
    </row>
    <row r="85" spans="1:60" outlineLevel="1" x14ac:dyDescent="0.2">
      <c r="A85" s="174">
        <v>22</v>
      </c>
      <c r="B85" s="175" t="s">
        <v>218</v>
      </c>
      <c r="C85" s="191" t="s">
        <v>219</v>
      </c>
      <c r="D85" s="176" t="s">
        <v>144</v>
      </c>
      <c r="E85" s="177">
        <v>687.71943999999996</v>
      </c>
      <c r="F85" s="178"/>
      <c r="G85" s="179">
        <f>ROUND(E85*F85,2)</f>
        <v>0</v>
      </c>
      <c r="H85" s="178"/>
      <c r="I85" s="179">
        <f>ROUND(E85*H85,2)</f>
        <v>0</v>
      </c>
      <c r="J85" s="178"/>
      <c r="K85" s="179">
        <f>ROUND(E85*J85,2)</f>
        <v>0</v>
      </c>
      <c r="L85" s="179">
        <v>21</v>
      </c>
      <c r="M85" s="179">
        <f>G85*(1+L85/100)</f>
        <v>0</v>
      </c>
      <c r="N85" s="179">
        <v>7.1000000000000002E-4</v>
      </c>
      <c r="O85" s="179">
        <f>ROUND(E85*N85,2)</f>
        <v>0.49</v>
      </c>
      <c r="P85" s="179">
        <v>0</v>
      </c>
      <c r="Q85" s="179">
        <f>ROUND(E85*P85,2)</f>
        <v>0</v>
      </c>
      <c r="R85" s="179" t="s">
        <v>220</v>
      </c>
      <c r="S85" s="179" t="s">
        <v>123</v>
      </c>
      <c r="T85" s="180" t="s">
        <v>123</v>
      </c>
      <c r="U85" s="160">
        <v>0.34</v>
      </c>
      <c r="V85" s="160">
        <f>ROUND(E85*U85,2)</f>
        <v>233.82</v>
      </c>
      <c r="W85" s="160"/>
      <c r="X85" s="160" t="s">
        <v>124</v>
      </c>
      <c r="Y85" s="151"/>
      <c r="Z85" s="151"/>
      <c r="AA85" s="151"/>
      <c r="AB85" s="151"/>
      <c r="AC85" s="151"/>
      <c r="AD85" s="151"/>
      <c r="AE85" s="151"/>
      <c r="AF85" s="151"/>
      <c r="AG85" s="151" t="s">
        <v>125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192" t="s">
        <v>128</v>
      </c>
      <c r="D86" s="161"/>
      <c r="E86" s="162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51"/>
      <c r="Z86" s="151"/>
      <c r="AA86" s="151"/>
      <c r="AB86" s="151"/>
      <c r="AC86" s="151"/>
      <c r="AD86" s="151"/>
      <c r="AE86" s="151"/>
      <c r="AF86" s="151"/>
      <c r="AG86" s="151" t="s">
        <v>129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/>
      <c r="B87" s="159"/>
      <c r="C87" s="192" t="s">
        <v>176</v>
      </c>
      <c r="D87" s="161"/>
      <c r="E87" s="162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51"/>
      <c r="Z87" s="151"/>
      <c r="AA87" s="151"/>
      <c r="AB87" s="151"/>
      <c r="AC87" s="151"/>
      <c r="AD87" s="151"/>
      <c r="AE87" s="151"/>
      <c r="AF87" s="151"/>
      <c r="AG87" s="151" t="s">
        <v>129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8"/>
      <c r="B88" s="159"/>
      <c r="C88" s="192" t="s">
        <v>221</v>
      </c>
      <c r="D88" s="161"/>
      <c r="E88" s="162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51"/>
      <c r="Z88" s="151"/>
      <c r="AA88" s="151"/>
      <c r="AB88" s="151"/>
      <c r="AC88" s="151"/>
      <c r="AD88" s="151"/>
      <c r="AE88" s="151"/>
      <c r="AF88" s="151"/>
      <c r="AG88" s="151" t="s">
        <v>129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192" t="s">
        <v>222</v>
      </c>
      <c r="D89" s="161"/>
      <c r="E89" s="162">
        <v>1003.91944</v>
      </c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51"/>
      <c r="Z89" s="151"/>
      <c r="AA89" s="151"/>
      <c r="AB89" s="151"/>
      <c r="AC89" s="151"/>
      <c r="AD89" s="151"/>
      <c r="AE89" s="151"/>
      <c r="AF89" s="151"/>
      <c r="AG89" s="151" t="s">
        <v>129</v>
      </c>
      <c r="AH89" s="151">
        <v>5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92" t="s">
        <v>223</v>
      </c>
      <c r="D90" s="161"/>
      <c r="E90" s="162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51"/>
      <c r="Z90" s="151"/>
      <c r="AA90" s="151"/>
      <c r="AB90" s="151"/>
      <c r="AC90" s="151"/>
      <c r="AD90" s="151"/>
      <c r="AE90" s="151"/>
      <c r="AF90" s="151"/>
      <c r="AG90" s="151" t="s">
        <v>129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92" t="s">
        <v>224</v>
      </c>
      <c r="D91" s="161"/>
      <c r="E91" s="162">
        <v>-316.2</v>
      </c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51"/>
      <c r="Z91" s="151"/>
      <c r="AA91" s="151"/>
      <c r="AB91" s="151"/>
      <c r="AC91" s="151"/>
      <c r="AD91" s="151"/>
      <c r="AE91" s="151"/>
      <c r="AF91" s="151"/>
      <c r="AG91" s="151" t="s">
        <v>129</v>
      </c>
      <c r="AH91" s="151">
        <v>5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74">
        <v>23</v>
      </c>
      <c r="B92" s="175" t="s">
        <v>225</v>
      </c>
      <c r="C92" s="191" t="s">
        <v>226</v>
      </c>
      <c r="D92" s="176" t="s">
        <v>144</v>
      </c>
      <c r="E92" s="177">
        <v>1003.91944</v>
      </c>
      <c r="F92" s="178"/>
      <c r="G92" s="179">
        <f>ROUND(E92*F92,2)</f>
        <v>0</v>
      </c>
      <c r="H92" s="178"/>
      <c r="I92" s="179">
        <f>ROUND(E92*H92,2)</f>
        <v>0</v>
      </c>
      <c r="J92" s="178"/>
      <c r="K92" s="179">
        <f>ROUND(E92*J92,2)</f>
        <v>0</v>
      </c>
      <c r="L92" s="179">
        <v>21</v>
      </c>
      <c r="M92" s="179">
        <f>G92*(1+L92/100)</f>
        <v>0</v>
      </c>
      <c r="N92" s="179">
        <v>0</v>
      </c>
      <c r="O92" s="179">
        <f>ROUND(E92*N92,2)</f>
        <v>0</v>
      </c>
      <c r="P92" s="179">
        <v>7.0000000000000001E-3</v>
      </c>
      <c r="Q92" s="179">
        <f>ROUND(E92*P92,2)</f>
        <v>7.03</v>
      </c>
      <c r="R92" s="179" t="s">
        <v>220</v>
      </c>
      <c r="S92" s="179" t="s">
        <v>123</v>
      </c>
      <c r="T92" s="180" t="s">
        <v>123</v>
      </c>
      <c r="U92" s="160">
        <v>0.24</v>
      </c>
      <c r="V92" s="160">
        <f>ROUND(E92*U92,2)</f>
        <v>240.94</v>
      </c>
      <c r="W92" s="160"/>
      <c r="X92" s="160" t="s">
        <v>124</v>
      </c>
      <c r="Y92" s="151"/>
      <c r="Z92" s="151"/>
      <c r="AA92" s="151"/>
      <c r="AB92" s="151"/>
      <c r="AC92" s="151"/>
      <c r="AD92" s="151"/>
      <c r="AE92" s="151"/>
      <c r="AF92" s="151"/>
      <c r="AG92" s="151" t="s">
        <v>125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92" t="s">
        <v>128</v>
      </c>
      <c r="D93" s="161"/>
      <c r="E93" s="162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51"/>
      <c r="Z93" s="151"/>
      <c r="AA93" s="151"/>
      <c r="AB93" s="151"/>
      <c r="AC93" s="151"/>
      <c r="AD93" s="151"/>
      <c r="AE93" s="151"/>
      <c r="AF93" s="151"/>
      <c r="AG93" s="151" t="s">
        <v>129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92" t="s">
        <v>227</v>
      </c>
      <c r="D94" s="161"/>
      <c r="E94" s="162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51"/>
      <c r="Z94" s="151"/>
      <c r="AA94" s="151"/>
      <c r="AB94" s="151"/>
      <c r="AC94" s="151"/>
      <c r="AD94" s="151"/>
      <c r="AE94" s="151"/>
      <c r="AF94" s="151"/>
      <c r="AG94" s="151" t="s">
        <v>129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92" t="s">
        <v>228</v>
      </c>
      <c r="D95" s="161"/>
      <c r="E95" s="162">
        <v>704.11415999999997</v>
      </c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51"/>
      <c r="Z95" s="151"/>
      <c r="AA95" s="151"/>
      <c r="AB95" s="151"/>
      <c r="AC95" s="151"/>
      <c r="AD95" s="151"/>
      <c r="AE95" s="151"/>
      <c r="AF95" s="151"/>
      <c r="AG95" s="151" t="s">
        <v>129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192" t="s">
        <v>229</v>
      </c>
      <c r="D96" s="161"/>
      <c r="E96" s="162">
        <v>299.80527999999998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51"/>
      <c r="Z96" s="151"/>
      <c r="AA96" s="151"/>
      <c r="AB96" s="151"/>
      <c r="AC96" s="151"/>
      <c r="AD96" s="151"/>
      <c r="AE96" s="151"/>
      <c r="AF96" s="151"/>
      <c r="AG96" s="151" t="s">
        <v>129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74">
        <v>24</v>
      </c>
      <c r="B97" s="175" t="s">
        <v>230</v>
      </c>
      <c r="C97" s="191" t="s">
        <v>231</v>
      </c>
      <c r="D97" s="176" t="s">
        <v>232</v>
      </c>
      <c r="E97" s="177">
        <v>6.6</v>
      </c>
      <c r="F97" s="178"/>
      <c r="G97" s="179">
        <f>ROUND(E97*F97,2)</f>
        <v>0</v>
      </c>
      <c r="H97" s="178"/>
      <c r="I97" s="179">
        <f>ROUND(E97*H97,2)</f>
        <v>0</v>
      </c>
      <c r="J97" s="178"/>
      <c r="K97" s="179">
        <f>ROUND(E97*J97,2)</f>
        <v>0</v>
      </c>
      <c r="L97" s="179">
        <v>21</v>
      </c>
      <c r="M97" s="179">
        <f>G97*(1+L97/100)</f>
        <v>0</v>
      </c>
      <c r="N97" s="179">
        <v>6.0000000000000002E-5</v>
      </c>
      <c r="O97" s="179">
        <f>ROUND(E97*N97,2)</f>
        <v>0</v>
      </c>
      <c r="P97" s="179">
        <v>0</v>
      </c>
      <c r="Q97" s="179">
        <f>ROUND(E97*P97,2)</f>
        <v>0</v>
      </c>
      <c r="R97" s="179" t="s">
        <v>220</v>
      </c>
      <c r="S97" s="179" t="s">
        <v>123</v>
      </c>
      <c r="T97" s="180" t="s">
        <v>123</v>
      </c>
      <c r="U97" s="160">
        <v>0.43</v>
      </c>
      <c r="V97" s="160">
        <f>ROUND(E97*U97,2)</f>
        <v>2.84</v>
      </c>
      <c r="W97" s="160"/>
      <c r="X97" s="160" t="s">
        <v>124</v>
      </c>
      <c r="Y97" s="151"/>
      <c r="Z97" s="151"/>
      <c r="AA97" s="151"/>
      <c r="AB97" s="151"/>
      <c r="AC97" s="151"/>
      <c r="AD97" s="151"/>
      <c r="AE97" s="151"/>
      <c r="AF97" s="151"/>
      <c r="AG97" s="151" t="s">
        <v>125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192" t="s">
        <v>233</v>
      </c>
      <c r="D98" s="161"/>
      <c r="E98" s="162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51"/>
      <c r="Z98" s="151"/>
      <c r="AA98" s="151"/>
      <c r="AB98" s="151"/>
      <c r="AC98" s="151"/>
      <c r="AD98" s="151"/>
      <c r="AE98" s="151"/>
      <c r="AF98" s="151"/>
      <c r="AG98" s="151" t="s">
        <v>129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192" t="s">
        <v>234</v>
      </c>
      <c r="D99" s="161"/>
      <c r="E99" s="162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51"/>
      <c r="Z99" s="151"/>
      <c r="AA99" s="151"/>
      <c r="AB99" s="151"/>
      <c r="AC99" s="151"/>
      <c r="AD99" s="151"/>
      <c r="AE99" s="151"/>
      <c r="AF99" s="151"/>
      <c r="AG99" s="151" t="s">
        <v>129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92" t="s">
        <v>235</v>
      </c>
      <c r="D100" s="161"/>
      <c r="E100" s="162">
        <v>3.87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129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92" t="s">
        <v>236</v>
      </c>
      <c r="D101" s="161"/>
      <c r="E101" s="162">
        <v>1.41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129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93" t="s">
        <v>237</v>
      </c>
      <c r="D102" s="163"/>
      <c r="E102" s="164">
        <v>1.32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129</v>
      </c>
      <c r="AH102" s="151">
        <v>4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74">
        <v>25</v>
      </c>
      <c r="B103" s="175" t="s">
        <v>238</v>
      </c>
      <c r="C103" s="191" t="s">
        <v>239</v>
      </c>
      <c r="D103" s="176" t="s">
        <v>232</v>
      </c>
      <c r="E103" s="177">
        <v>10.6</v>
      </c>
      <c r="F103" s="178"/>
      <c r="G103" s="179">
        <f>ROUND(E103*F103,2)</f>
        <v>0</v>
      </c>
      <c r="H103" s="178"/>
      <c r="I103" s="179">
        <f>ROUND(E103*H103,2)</f>
        <v>0</v>
      </c>
      <c r="J103" s="178"/>
      <c r="K103" s="179">
        <f>ROUND(E103*J103,2)</f>
        <v>0</v>
      </c>
      <c r="L103" s="179">
        <v>21</v>
      </c>
      <c r="M103" s="179">
        <f>G103*(1+L103/100)</f>
        <v>0</v>
      </c>
      <c r="N103" s="179">
        <v>6.0000000000000002E-5</v>
      </c>
      <c r="O103" s="179">
        <f>ROUND(E103*N103,2)</f>
        <v>0</v>
      </c>
      <c r="P103" s="179">
        <v>0</v>
      </c>
      <c r="Q103" s="179">
        <f>ROUND(E103*P103,2)</f>
        <v>0</v>
      </c>
      <c r="R103" s="179" t="s">
        <v>220</v>
      </c>
      <c r="S103" s="179" t="s">
        <v>123</v>
      </c>
      <c r="T103" s="180" t="s">
        <v>123</v>
      </c>
      <c r="U103" s="160">
        <v>0.3</v>
      </c>
      <c r="V103" s="160">
        <f>ROUND(E103*U103,2)</f>
        <v>3.18</v>
      </c>
      <c r="W103" s="160"/>
      <c r="X103" s="160" t="s">
        <v>124</v>
      </c>
      <c r="Y103" s="151"/>
      <c r="Z103" s="151"/>
      <c r="AA103" s="151"/>
      <c r="AB103" s="151"/>
      <c r="AC103" s="151"/>
      <c r="AD103" s="151"/>
      <c r="AE103" s="151"/>
      <c r="AF103" s="151"/>
      <c r="AG103" s="151" t="s">
        <v>125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92" t="s">
        <v>233</v>
      </c>
      <c r="D104" s="161"/>
      <c r="E104" s="162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129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192" t="s">
        <v>234</v>
      </c>
      <c r="D105" s="161"/>
      <c r="E105" s="162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129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192" t="s">
        <v>240</v>
      </c>
      <c r="D106" s="161"/>
      <c r="E106" s="162">
        <v>8.48</v>
      </c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129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/>
      <c r="B107" s="159"/>
      <c r="C107" s="193" t="s">
        <v>237</v>
      </c>
      <c r="D107" s="163"/>
      <c r="E107" s="164">
        <v>2.12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129</v>
      </c>
      <c r="AH107" s="151">
        <v>4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74">
        <v>26</v>
      </c>
      <c r="B108" s="175" t="s">
        <v>241</v>
      </c>
      <c r="C108" s="191" t="s">
        <v>242</v>
      </c>
      <c r="D108" s="176" t="s">
        <v>232</v>
      </c>
      <c r="E108" s="177">
        <v>65.8125</v>
      </c>
      <c r="F108" s="178"/>
      <c r="G108" s="179">
        <f>ROUND(E108*F108,2)</f>
        <v>0</v>
      </c>
      <c r="H108" s="178"/>
      <c r="I108" s="179">
        <f>ROUND(E108*H108,2)</f>
        <v>0</v>
      </c>
      <c r="J108" s="178"/>
      <c r="K108" s="179">
        <f>ROUND(E108*J108,2)</f>
        <v>0</v>
      </c>
      <c r="L108" s="179">
        <v>21</v>
      </c>
      <c r="M108" s="179">
        <f>G108*(1+L108/100)</f>
        <v>0</v>
      </c>
      <c r="N108" s="179">
        <v>5.0000000000000002E-5</v>
      </c>
      <c r="O108" s="179">
        <f>ROUND(E108*N108,2)</f>
        <v>0</v>
      </c>
      <c r="P108" s="179">
        <v>0</v>
      </c>
      <c r="Q108" s="179">
        <f>ROUND(E108*P108,2)</f>
        <v>0</v>
      </c>
      <c r="R108" s="179" t="s">
        <v>220</v>
      </c>
      <c r="S108" s="179" t="s">
        <v>123</v>
      </c>
      <c r="T108" s="180" t="s">
        <v>123</v>
      </c>
      <c r="U108" s="160">
        <v>0.1</v>
      </c>
      <c r="V108" s="160">
        <f>ROUND(E108*U108,2)</f>
        <v>6.58</v>
      </c>
      <c r="W108" s="160"/>
      <c r="X108" s="160" t="s">
        <v>124</v>
      </c>
      <c r="Y108" s="151"/>
      <c r="Z108" s="151"/>
      <c r="AA108" s="151"/>
      <c r="AB108" s="151"/>
      <c r="AC108" s="151"/>
      <c r="AD108" s="151"/>
      <c r="AE108" s="151"/>
      <c r="AF108" s="151"/>
      <c r="AG108" s="151" t="s">
        <v>125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192" t="s">
        <v>233</v>
      </c>
      <c r="D109" s="161"/>
      <c r="E109" s="162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129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192" t="s">
        <v>234</v>
      </c>
      <c r="D110" s="161"/>
      <c r="E110" s="162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129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58"/>
      <c r="B111" s="159"/>
      <c r="C111" s="192" t="s">
        <v>243</v>
      </c>
      <c r="D111" s="161"/>
      <c r="E111" s="162">
        <v>40.130000000000003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129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58"/>
      <c r="B112" s="159"/>
      <c r="C112" s="192" t="s">
        <v>244</v>
      </c>
      <c r="D112" s="161"/>
      <c r="E112" s="162">
        <v>12.52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129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58"/>
      <c r="B113" s="159"/>
      <c r="C113" s="193" t="s">
        <v>237</v>
      </c>
      <c r="D113" s="163"/>
      <c r="E113" s="164">
        <v>13.1625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129</v>
      </c>
      <c r="AH113" s="151">
        <v>4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4">
        <v>27</v>
      </c>
      <c r="B114" s="175" t="s">
        <v>245</v>
      </c>
      <c r="C114" s="191" t="s">
        <v>246</v>
      </c>
      <c r="D114" s="176" t="s">
        <v>232</v>
      </c>
      <c r="E114" s="177">
        <v>117.75</v>
      </c>
      <c r="F114" s="178"/>
      <c r="G114" s="179">
        <f>ROUND(E114*F114,2)</f>
        <v>0</v>
      </c>
      <c r="H114" s="178"/>
      <c r="I114" s="179">
        <f>ROUND(E114*H114,2)</f>
        <v>0</v>
      </c>
      <c r="J114" s="178"/>
      <c r="K114" s="179">
        <f>ROUND(E114*J114,2)</f>
        <v>0</v>
      </c>
      <c r="L114" s="179">
        <v>21</v>
      </c>
      <c r="M114" s="179">
        <f>G114*(1+L114/100)</f>
        <v>0</v>
      </c>
      <c r="N114" s="179">
        <v>5.0000000000000002E-5</v>
      </c>
      <c r="O114" s="179">
        <f>ROUND(E114*N114,2)</f>
        <v>0.01</v>
      </c>
      <c r="P114" s="179">
        <v>0</v>
      </c>
      <c r="Q114" s="179">
        <f>ROUND(E114*P114,2)</f>
        <v>0</v>
      </c>
      <c r="R114" s="179" t="s">
        <v>220</v>
      </c>
      <c r="S114" s="179" t="s">
        <v>123</v>
      </c>
      <c r="T114" s="180" t="s">
        <v>123</v>
      </c>
      <c r="U114" s="160">
        <v>0.08</v>
      </c>
      <c r="V114" s="160">
        <f>ROUND(E114*U114,2)</f>
        <v>9.42</v>
      </c>
      <c r="W114" s="160"/>
      <c r="X114" s="160" t="s">
        <v>124</v>
      </c>
      <c r="Y114" s="151"/>
      <c r="Z114" s="151"/>
      <c r="AA114" s="151"/>
      <c r="AB114" s="151"/>
      <c r="AC114" s="151"/>
      <c r="AD114" s="151"/>
      <c r="AE114" s="151"/>
      <c r="AF114" s="151"/>
      <c r="AG114" s="151" t="s">
        <v>125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58"/>
      <c r="B115" s="159"/>
      <c r="C115" s="192" t="s">
        <v>233</v>
      </c>
      <c r="D115" s="161"/>
      <c r="E115" s="162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51"/>
      <c r="Z115" s="151"/>
      <c r="AA115" s="151"/>
      <c r="AB115" s="151"/>
      <c r="AC115" s="151"/>
      <c r="AD115" s="151"/>
      <c r="AE115" s="151"/>
      <c r="AF115" s="151"/>
      <c r="AG115" s="151" t="s">
        <v>129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58"/>
      <c r="B116" s="159"/>
      <c r="C116" s="192" t="s">
        <v>234</v>
      </c>
      <c r="D116" s="161"/>
      <c r="E116" s="162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51"/>
      <c r="Z116" s="151"/>
      <c r="AA116" s="151"/>
      <c r="AB116" s="151"/>
      <c r="AC116" s="151"/>
      <c r="AD116" s="151"/>
      <c r="AE116" s="151"/>
      <c r="AF116" s="151"/>
      <c r="AG116" s="151" t="s">
        <v>129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58"/>
      <c r="B117" s="159"/>
      <c r="C117" s="192" t="s">
        <v>247</v>
      </c>
      <c r="D117" s="161"/>
      <c r="E117" s="162">
        <v>94.2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51"/>
      <c r="Z117" s="151"/>
      <c r="AA117" s="151"/>
      <c r="AB117" s="151"/>
      <c r="AC117" s="151"/>
      <c r="AD117" s="151"/>
      <c r="AE117" s="151"/>
      <c r="AF117" s="151"/>
      <c r="AG117" s="151" t="s">
        <v>129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58"/>
      <c r="B118" s="159"/>
      <c r="C118" s="193" t="s">
        <v>237</v>
      </c>
      <c r="D118" s="163"/>
      <c r="E118" s="164">
        <v>23.55</v>
      </c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51"/>
      <c r="Z118" s="151"/>
      <c r="AA118" s="151"/>
      <c r="AB118" s="151"/>
      <c r="AC118" s="151"/>
      <c r="AD118" s="151"/>
      <c r="AE118" s="151"/>
      <c r="AF118" s="151"/>
      <c r="AG118" s="151" t="s">
        <v>129</v>
      </c>
      <c r="AH118" s="151">
        <v>4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4">
        <v>28</v>
      </c>
      <c r="B119" s="175" t="s">
        <v>248</v>
      </c>
      <c r="C119" s="191" t="s">
        <v>249</v>
      </c>
      <c r="D119" s="176" t="s">
        <v>232</v>
      </c>
      <c r="E119" s="177">
        <v>137.1875</v>
      </c>
      <c r="F119" s="178"/>
      <c r="G119" s="179">
        <f>ROUND(E119*F119,2)</f>
        <v>0</v>
      </c>
      <c r="H119" s="178"/>
      <c r="I119" s="179">
        <f>ROUND(E119*H119,2)</f>
        <v>0</v>
      </c>
      <c r="J119" s="178"/>
      <c r="K119" s="179">
        <f>ROUND(E119*J119,2)</f>
        <v>0</v>
      </c>
      <c r="L119" s="179">
        <v>21</v>
      </c>
      <c r="M119" s="179">
        <f>G119*(1+L119/100)</f>
        <v>0</v>
      </c>
      <c r="N119" s="179">
        <v>5.0000000000000002E-5</v>
      </c>
      <c r="O119" s="179">
        <f>ROUND(E119*N119,2)</f>
        <v>0.01</v>
      </c>
      <c r="P119" s="179">
        <v>0</v>
      </c>
      <c r="Q119" s="179">
        <f>ROUND(E119*P119,2)</f>
        <v>0</v>
      </c>
      <c r="R119" s="179" t="s">
        <v>220</v>
      </c>
      <c r="S119" s="179" t="s">
        <v>123</v>
      </c>
      <c r="T119" s="180" t="s">
        <v>123</v>
      </c>
      <c r="U119" s="160">
        <v>0.05</v>
      </c>
      <c r="V119" s="160">
        <f>ROUND(E119*U119,2)</f>
        <v>6.86</v>
      </c>
      <c r="W119" s="160"/>
      <c r="X119" s="160" t="s">
        <v>124</v>
      </c>
      <c r="Y119" s="151"/>
      <c r="Z119" s="151"/>
      <c r="AA119" s="151"/>
      <c r="AB119" s="151"/>
      <c r="AC119" s="151"/>
      <c r="AD119" s="151"/>
      <c r="AE119" s="151"/>
      <c r="AF119" s="151"/>
      <c r="AG119" s="151" t="s">
        <v>125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58"/>
      <c r="B120" s="159"/>
      <c r="C120" s="192" t="s">
        <v>233</v>
      </c>
      <c r="D120" s="161"/>
      <c r="E120" s="162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51"/>
      <c r="Z120" s="151"/>
      <c r="AA120" s="151"/>
      <c r="AB120" s="151"/>
      <c r="AC120" s="151"/>
      <c r="AD120" s="151"/>
      <c r="AE120" s="151"/>
      <c r="AF120" s="151"/>
      <c r="AG120" s="151" t="s">
        <v>129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8"/>
      <c r="B121" s="159"/>
      <c r="C121" s="192" t="s">
        <v>234</v>
      </c>
      <c r="D121" s="161"/>
      <c r="E121" s="162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51"/>
      <c r="Z121" s="151"/>
      <c r="AA121" s="151"/>
      <c r="AB121" s="151"/>
      <c r="AC121" s="151"/>
      <c r="AD121" s="151"/>
      <c r="AE121" s="151"/>
      <c r="AF121" s="151"/>
      <c r="AG121" s="151" t="s">
        <v>129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58"/>
      <c r="B122" s="159"/>
      <c r="C122" s="192" t="s">
        <v>250</v>
      </c>
      <c r="D122" s="161"/>
      <c r="E122" s="162">
        <v>109.75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51"/>
      <c r="Z122" s="151"/>
      <c r="AA122" s="151"/>
      <c r="AB122" s="151"/>
      <c r="AC122" s="151"/>
      <c r="AD122" s="151"/>
      <c r="AE122" s="151"/>
      <c r="AF122" s="151"/>
      <c r="AG122" s="151" t="s">
        <v>129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58"/>
      <c r="B123" s="159"/>
      <c r="C123" s="193" t="s">
        <v>237</v>
      </c>
      <c r="D123" s="163"/>
      <c r="E123" s="164">
        <v>27.4375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51"/>
      <c r="Z123" s="151"/>
      <c r="AA123" s="151"/>
      <c r="AB123" s="151"/>
      <c r="AC123" s="151"/>
      <c r="AD123" s="151"/>
      <c r="AE123" s="151"/>
      <c r="AF123" s="151"/>
      <c r="AG123" s="151" t="s">
        <v>129</v>
      </c>
      <c r="AH123" s="151">
        <v>4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74">
        <v>29</v>
      </c>
      <c r="B124" s="175" t="s">
        <v>251</v>
      </c>
      <c r="C124" s="191" t="s">
        <v>252</v>
      </c>
      <c r="D124" s="176" t="s">
        <v>232</v>
      </c>
      <c r="E124" s="177">
        <v>414.21249999999998</v>
      </c>
      <c r="F124" s="178"/>
      <c r="G124" s="179">
        <f>ROUND(E124*F124,2)</f>
        <v>0</v>
      </c>
      <c r="H124" s="178"/>
      <c r="I124" s="179">
        <f>ROUND(E124*H124,2)</f>
        <v>0</v>
      </c>
      <c r="J124" s="178"/>
      <c r="K124" s="179">
        <f>ROUND(E124*J124,2)</f>
        <v>0</v>
      </c>
      <c r="L124" s="179">
        <v>21</v>
      </c>
      <c r="M124" s="179">
        <f>G124*(1+L124/100)</f>
        <v>0</v>
      </c>
      <c r="N124" s="179">
        <v>5.0000000000000002E-5</v>
      </c>
      <c r="O124" s="179">
        <f>ROUND(E124*N124,2)</f>
        <v>0.02</v>
      </c>
      <c r="P124" s="179">
        <v>0</v>
      </c>
      <c r="Q124" s="179">
        <f>ROUND(E124*P124,2)</f>
        <v>0</v>
      </c>
      <c r="R124" s="179" t="s">
        <v>220</v>
      </c>
      <c r="S124" s="179" t="s">
        <v>123</v>
      </c>
      <c r="T124" s="180" t="s">
        <v>123</v>
      </c>
      <c r="U124" s="160">
        <v>0.04</v>
      </c>
      <c r="V124" s="160">
        <f>ROUND(E124*U124,2)</f>
        <v>16.57</v>
      </c>
      <c r="W124" s="160"/>
      <c r="X124" s="160" t="s">
        <v>124</v>
      </c>
      <c r="Y124" s="151"/>
      <c r="Z124" s="151"/>
      <c r="AA124" s="151"/>
      <c r="AB124" s="151"/>
      <c r="AC124" s="151"/>
      <c r="AD124" s="151"/>
      <c r="AE124" s="151"/>
      <c r="AF124" s="151"/>
      <c r="AG124" s="151" t="s">
        <v>125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58"/>
      <c r="B125" s="159"/>
      <c r="C125" s="192" t="s">
        <v>233</v>
      </c>
      <c r="D125" s="161"/>
      <c r="E125" s="162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51"/>
      <c r="Z125" s="151"/>
      <c r="AA125" s="151"/>
      <c r="AB125" s="151"/>
      <c r="AC125" s="151"/>
      <c r="AD125" s="151"/>
      <c r="AE125" s="151"/>
      <c r="AF125" s="151"/>
      <c r="AG125" s="151" t="s">
        <v>129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58"/>
      <c r="B126" s="159"/>
      <c r="C126" s="192" t="s">
        <v>234</v>
      </c>
      <c r="D126" s="161"/>
      <c r="E126" s="162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51"/>
      <c r="Z126" s="151"/>
      <c r="AA126" s="151"/>
      <c r="AB126" s="151"/>
      <c r="AC126" s="151"/>
      <c r="AD126" s="151"/>
      <c r="AE126" s="151"/>
      <c r="AF126" s="151"/>
      <c r="AG126" s="151" t="s">
        <v>129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58"/>
      <c r="B127" s="159"/>
      <c r="C127" s="192" t="s">
        <v>253</v>
      </c>
      <c r="D127" s="161"/>
      <c r="E127" s="162">
        <v>331.37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51"/>
      <c r="Z127" s="151"/>
      <c r="AA127" s="151"/>
      <c r="AB127" s="151"/>
      <c r="AC127" s="151"/>
      <c r="AD127" s="151"/>
      <c r="AE127" s="151"/>
      <c r="AF127" s="151"/>
      <c r="AG127" s="151" t="s">
        <v>129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58"/>
      <c r="B128" s="159"/>
      <c r="C128" s="193" t="s">
        <v>237</v>
      </c>
      <c r="D128" s="163"/>
      <c r="E128" s="164">
        <v>82.842500000000001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51"/>
      <c r="Z128" s="151"/>
      <c r="AA128" s="151"/>
      <c r="AB128" s="151"/>
      <c r="AC128" s="151"/>
      <c r="AD128" s="151"/>
      <c r="AE128" s="151"/>
      <c r="AF128" s="151"/>
      <c r="AG128" s="151" t="s">
        <v>129</v>
      </c>
      <c r="AH128" s="151">
        <v>4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74">
        <v>30</v>
      </c>
      <c r="B129" s="175" t="s">
        <v>254</v>
      </c>
      <c r="C129" s="191" t="s">
        <v>255</v>
      </c>
      <c r="D129" s="176" t="s">
        <v>232</v>
      </c>
      <c r="E129" s="177">
        <v>5097.7889999999998</v>
      </c>
      <c r="F129" s="178"/>
      <c r="G129" s="179">
        <f>ROUND(E129*F129,2)</f>
        <v>0</v>
      </c>
      <c r="H129" s="178"/>
      <c r="I129" s="179">
        <f>ROUND(E129*H129,2)</f>
        <v>0</v>
      </c>
      <c r="J129" s="178"/>
      <c r="K129" s="179">
        <f>ROUND(E129*J129,2)</f>
        <v>0</v>
      </c>
      <c r="L129" s="179">
        <v>21</v>
      </c>
      <c r="M129" s="179">
        <f>G129*(1+L129/100)</f>
        <v>0</v>
      </c>
      <c r="N129" s="179">
        <v>5.0000000000000002E-5</v>
      </c>
      <c r="O129" s="179">
        <f>ROUND(E129*N129,2)</f>
        <v>0.25</v>
      </c>
      <c r="P129" s="179">
        <v>0</v>
      </c>
      <c r="Q129" s="179">
        <f>ROUND(E129*P129,2)</f>
        <v>0</v>
      </c>
      <c r="R129" s="179" t="s">
        <v>220</v>
      </c>
      <c r="S129" s="179" t="s">
        <v>123</v>
      </c>
      <c r="T129" s="180" t="s">
        <v>123</v>
      </c>
      <c r="U129" s="160">
        <v>0.03</v>
      </c>
      <c r="V129" s="160">
        <f>ROUND(E129*U129,2)</f>
        <v>152.93</v>
      </c>
      <c r="W129" s="160"/>
      <c r="X129" s="160" t="s">
        <v>124</v>
      </c>
      <c r="Y129" s="151"/>
      <c r="Z129" s="151"/>
      <c r="AA129" s="151"/>
      <c r="AB129" s="151"/>
      <c r="AC129" s="151"/>
      <c r="AD129" s="151"/>
      <c r="AE129" s="151"/>
      <c r="AF129" s="151"/>
      <c r="AG129" s="151" t="s">
        <v>125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58"/>
      <c r="B130" s="159"/>
      <c r="C130" s="192" t="s">
        <v>233</v>
      </c>
      <c r="D130" s="161"/>
      <c r="E130" s="162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51"/>
      <c r="Z130" s="151"/>
      <c r="AA130" s="151"/>
      <c r="AB130" s="151"/>
      <c r="AC130" s="151"/>
      <c r="AD130" s="151"/>
      <c r="AE130" s="151"/>
      <c r="AF130" s="151"/>
      <c r="AG130" s="151" t="s">
        <v>129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58"/>
      <c r="B131" s="159"/>
      <c r="C131" s="192" t="s">
        <v>256</v>
      </c>
      <c r="D131" s="161"/>
      <c r="E131" s="162">
        <v>4432.8599999999997</v>
      </c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51"/>
      <c r="Z131" s="151"/>
      <c r="AA131" s="151"/>
      <c r="AB131" s="151"/>
      <c r="AC131" s="151"/>
      <c r="AD131" s="151"/>
      <c r="AE131" s="151"/>
      <c r="AF131" s="151"/>
      <c r="AG131" s="151" t="s">
        <v>129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58"/>
      <c r="B132" s="159"/>
      <c r="C132" s="193" t="s">
        <v>257</v>
      </c>
      <c r="D132" s="163"/>
      <c r="E132" s="164">
        <v>664.92899999999997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51"/>
      <c r="Z132" s="151"/>
      <c r="AA132" s="151"/>
      <c r="AB132" s="151"/>
      <c r="AC132" s="151"/>
      <c r="AD132" s="151"/>
      <c r="AE132" s="151"/>
      <c r="AF132" s="151"/>
      <c r="AG132" s="151" t="s">
        <v>129</v>
      </c>
      <c r="AH132" s="151">
        <v>4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ht="22.5" outlineLevel="1" x14ac:dyDescent="0.2">
      <c r="A133" s="174">
        <v>31</v>
      </c>
      <c r="B133" s="175" t="s">
        <v>258</v>
      </c>
      <c r="C133" s="191" t="s">
        <v>259</v>
      </c>
      <c r="D133" s="176" t="s">
        <v>232</v>
      </c>
      <c r="E133" s="177">
        <v>72.875500000000002</v>
      </c>
      <c r="F133" s="178"/>
      <c r="G133" s="179">
        <f>ROUND(E133*F133,2)</f>
        <v>0</v>
      </c>
      <c r="H133" s="178"/>
      <c r="I133" s="179">
        <f>ROUND(E133*H133,2)</f>
        <v>0</v>
      </c>
      <c r="J133" s="178"/>
      <c r="K133" s="179">
        <f>ROUND(E133*J133,2)</f>
        <v>0</v>
      </c>
      <c r="L133" s="179">
        <v>21</v>
      </c>
      <c r="M133" s="179">
        <f>G133*(1+L133/100)</f>
        <v>0</v>
      </c>
      <c r="N133" s="179">
        <v>5.0000000000000002E-5</v>
      </c>
      <c r="O133" s="179">
        <f>ROUND(E133*N133,2)</f>
        <v>0</v>
      </c>
      <c r="P133" s="179">
        <v>1E-3</v>
      </c>
      <c r="Q133" s="179">
        <f>ROUND(E133*P133,2)</f>
        <v>7.0000000000000007E-2</v>
      </c>
      <c r="R133" s="179" t="s">
        <v>220</v>
      </c>
      <c r="S133" s="179" t="s">
        <v>123</v>
      </c>
      <c r="T133" s="180" t="s">
        <v>123</v>
      </c>
      <c r="U133" s="160">
        <v>0.1</v>
      </c>
      <c r="V133" s="160">
        <f>ROUND(E133*U133,2)</f>
        <v>7.29</v>
      </c>
      <c r="W133" s="160"/>
      <c r="X133" s="160" t="s">
        <v>124</v>
      </c>
      <c r="Y133" s="151"/>
      <c r="Z133" s="151"/>
      <c r="AA133" s="151"/>
      <c r="AB133" s="151"/>
      <c r="AC133" s="151"/>
      <c r="AD133" s="151"/>
      <c r="AE133" s="151"/>
      <c r="AF133" s="151"/>
      <c r="AG133" s="151" t="s">
        <v>125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58"/>
      <c r="B134" s="159"/>
      <c r="C134" s="192" t="s">
        <v>233</v>
      </c>
      <c r="D134" s="161"/>
      <c r="E134" s="162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51"/>
      <c r="Z134" s="151"/>
      <c r="AA134" s="151"/>
      <c r="AB134" s="151"/>
      <c r="AC134" s="151"/>
      <c r="AD134" s="151"/>
      <c r="AE134" s="151"/>
      <c r="AF134" s="151"/>
      <c r="AG134" s="151" t="s">
        <v>129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58"/>
      <c r="B135" s="159"/>
      <c r="C135" s="192" t="s">
        <v>260</v>
      </c>
      <c r="D135" s="161"/>
      <c r="E135" s="162">
        <v>63.37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51"/>
      <c r="Z135" s="151"/>
      <c r="AA135" s="151"/>
      <c r="AB135" s="151"/>
      <c r="AC135" s="151"/>
      <c r="AD135" s="151"/>
      <c r="AE135" s="151"/>
      <c r="AF135" s="151"/>
      <c r="AG135" s="151" t="s">
        <v>129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58"/>
      <c r="B136" s="159"/>
      <c r="C136" s="193" t="s">
        <v>257</v>
      </c>
      <c r="D136" s="163"/>
      <c r="E136" s="164">
        <v>9.5054999999999996</v>
      </c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51"/>
      <c r="Z136" s="151"/>
      <c r="AA136" s="151"/>
      <c r="AB136" s="151"/>
      <c r="AC136" s="151"/>
      <c r="AD136" s="151"/>
      <c r="AE136" s="151"/>
      <c r="AF136" s="151"/>
      <c r="AG136" s="151" t="s">
        <v>129</v>
      </c>
      <c r="AH136" s="151">
        <v>4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ht="22.5" outlineLevel="1" x14ac:dyDescent="0.2">
      <c r="A137" s="174">
        <v>32</v>
      </c>
      <c r="B137" s="175" t="s">
        <v>261</v>
      </c>
      <c r="C137" s="191" t="s">
        <v>262</v>
      </c>
      <c r="D137" s="176" t="s">
        <v>232</v>
      </c>
      <c r="E137" s="177">
        <v>286.71800000000002</v>
      </c>
      <c r="F137" s="178"/>
      <c r="G137" s="179">
        <f>ROUND(E137*F137,2)</f>
        <v>0</v>
      </c>
      <c r="H137" s="178"/>
      <c r="I137" s="179">
        <f>ROUND(E137*H137,2)</f>
        <v>0</v>
      </c>
      <c r="J137" s="178"/>
      <c r="K137" s="179">
        <f>ROUND(E137*J137,2)</f>
        <v>0</v>
      </c>
      <c r="L137" s="179">
        <v>21</v>
      </c>
      <c r="M137" s="179">
        <f>G137*(1+L137/100)</f>
        <v>0</v>
      </c>
      <c r="N137" s="179">
        <v>5.0000000000000002E-5</v>
      </c>
      <c r="O137" s="179">
        <f>ROUND(E137*N137,2)</f>
        <v>0.01</v>
      </c>
      <c r="P137" s="179">
        <v>1E-3</v>
      </c>
      <c r="Q137" s="179">
        <f>ROUND(E137*P137,2)</f>
        <v>0.28999999999999998</v>
      </c>
      <c r="R137" s="179" t="s">
        <v>220</v>
      </c>
      <c r="S137" s="179" t="s">
        <v>123</v>
      </c>
      <c r="T137" s="180" t="s">
        <v>123</v>
      </c>
      <c r="U137" s="160">
        <v>0.04</v>
      </c>
      <c r="V137" s="160">
        <f>ROUND(E137*U137,2)</f>
        <v>11.47</v>
      </c>
      <c r="W137" s="160"/>
      <c r="X137" s="160" t="s">
        <v>124</v>
      </c>
      <c r="Y137" s="151"/>
      <c r="Z137" s="151"/>
      <c r="AA137" s="151"/>
      <c r="AB137" s="151"/>
      <c r="AC137" s="151"/>
      <c r="AD137" s="151"/>
      <c r="AE137" s="151"/>
      <c r="AF137" s="151"/>
      <c r="AG137" s="151" t="s">
        <v>125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58"/>
      <c r="B138" s="159"/>
      <c r="C138" s="192" t="s">
        <v>233</v>
      </c>
      <c r="D138" s="161"/>
      <c r="E138" s="162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51"/>
      <c r="Z138" s="151"/>
      <c r="AA138" s="151"/>
      <c r="AB138" s="151"/>
      <c r="AC138" s="151"/>
      <c r="AD138" s="151"/>
      <c r="AE138" s="151"/>
      <c r="AF138" s="151"/>
      <c r="AG138" s="151" t="s">
        <v>129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58"/>
      <c r="B139" s="159"/>
      <c r="C139" s="192" t="s">
        <v>263</v>
      </c>
      <c r="D139" s="161"/>
      <c r="E139" s="162">
        <v>249.32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51"/>
      <c r="Z139" s="151"/>
      <c r="AA139" s="151"/>
      <c r="AB139" s="151"/>
      <c r="AC139" s="151"/>
      <c r="AD139" s="151"/>
      <c r="AE139" s="151"/>
      <c r="AF139" s="151"/>
      <c r="AG139" s="151" t="s">
        <v>129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58"/>
      <c r="B140" s="159"/>
      <c r="C140" s="193" t="s">
        <v>257</v>
      </c>
      <c r="D140" s="163"/>
      <c r="E140" s="164">
        <v>37.398000000000003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51"/>
      <c r="Z140" s="151"/>
      <c r="AA140" s="151"/>
      <c r="AB140" s="151"/>
      <c r="AC140" s="151"/>
      <c r="AD140" s="151"/>
      <c r="AE140" s="151"/>
      <c r="AF140" s="151"/>
      <c r="AG140" s="151" t="s">
        <v>129</v>
      </c>
      <c r="AH140" s="151">
        <v>4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74">
        <v>33</v>
      </c>
      <c r="B141" s="175" t="s">
        <v>264</v>
      </c>
      <c r="C141" s="191" t="s">
        <v>265</v>
      </c>
      <c r="D141" s="176" t="s">
        <v>171</v>
      </c>
      <c r="E141" s="177">
        <v>87.944000000000003</v>
      </c>
      <c r="F141" s="178"/>
      <c r="G141" s="179">
        <f>ROUND(E141*F141,2)</f>
        <v>0</v>
      </c>
      <c r="H141" s="178"/>
      <c r="I141" s="179">
        <f>ROUND(E141*H141,2)</f>
        <v>0</v>
      </c>
      <c r="J141" s="178"/>
      <c r="K141" s="179">
        <f>ROUND(E141*J141,2)</f>
        <v>0</v>
      </c>
      <c r="L141" s="179">
        <v>21</v>
      </c>
      <c r="M141" s="179">
        <f>G141*(1+L141/100)</f>
        <v>0</v>
      </c>
      <c r="N141" s="179">
        <v>0</v>
      </c>
      <c r="O141" s="179">
        <f>ROUND(E141*N141,2)</f>
        <v>0</v>
      </c>
      <c r="P141" s="179">
        <v>0</v>
      </c>
      <c r="Q141" s="179">
        <f>ROUND(E141*P141,2)</f>
        <v>0</v>
      </c>
      <c r="R141" s="179"/>
      <c r="S141" s="179" t="s">
        <v>156</v>
      </c>
      <c r="T141" s="180" t="s">
        <v>157</v>
      </c>
      <c r="U141" s="160">
        <v>0</v>
      </c>
      <c r="V141" s="160">
        <f>ROUND(E141*U141,2)</f>
        <v>0</v>
      </c>
      <c r="W141" s="160"/>
      <c r="X141" s="160" t="s">
        <v>124</v>
      </c>
      <c r="Y141" s="151"/>
      <c r="Z141" s="151"/>
      <c r="AA141" s="151"/>
      <c r="AB141" s="151"/>
      <c r="AC141" s="151"/>
      <c r="AD141" s="151"/>
      <c r="AE141" s="151"/>
      <c r="AF141" s="151"/>
      <c r="AG141" s="151" t="s">
        <v>125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58"/>
      <c r="B142" s="159"/>
      <c r="C142" s="192" t="s">
        <v>176</v>
      </c>
      <c r="D142" s="161"/>
      <c r="E142" s="162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51"/>
      <c r="Z142" s="151"/>
      <c r="AA142" s="151"/>
      <c r="AB142" s="151"/>
      <c r="AC142" s="151"/>
      <c r="AD142" s="151"/>
      <c r="AE142" s="151"/>
      <c r="AF142" s="151"/>
      <c r="AG142" s="151" t="s">
        <v>129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58"/>
      <c r="B143" s="159"/>
      <c r="C143" s="192" t="s">
        <v>205</v>
      </c>
      <c r="D143" s="161"/>
      <c r="E143" s="162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51"/>
      <c r="Z143" s="151"/>
      <c r="AA143" s="151"/>
      <c r="AB143" s="151"/>
      <c r="AC143" s="151"/>
      <c r="AD143" s="151"/>
      <c r="AE143" s="151"/>
      <c r="AF143" s="151"/>
      <c r="AG143" s="151" t="s">
        <v>129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58"/>
      <c r="B144" s="159"/>
      <c r="C144" s="192" t="s">
        <v>266</v>
      </c>
      <c r="D144" s="161"/>
      <c r="E144" s="162">
        <v>28.648</v>
      </c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51"/>
      <c r="Z144" s="151"/>
      <c r="AA144" s="151"/>
      <c r="AB144" s="151"/>
      <c r="AC144" s="151"/>
      <c r="AD144" s="151"/>
      <c r="AE144" s="151"/>
      <c r="AF144" s="151"/>
      <c r="AG144" s="151" t="s">
        <v>129</v>
      </c>
      <c r="AH144" s="151">
        <v>0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58"/>
      <c r="B145" s="159"/>
      <c r="C145" s="192" t="s">
        <v>267</v>
      </c>
      <c r="D145" s="161"/>
      <c r="E145" s="162">
        <v>30.648</v>
      </c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51"/>
      <c r="Z145" s="151"/>
      <c r="AA145" s="151"/>
      <c r="AB145" s="151"/>
      <c r="AC145" s="151"/>
      <c r="AD145" s="151"/>
      <c r="AE145" s="151"/>
      <c r="AF145" s="151"/>
      <c r="AG145" s="151" t="s">
        <v>129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58"/>
      <c r="B146" s="159"/>
      <c r="C146" s="192" t="s">
        <v>268</v>
      </c>
      <c r="D146" s="161"/>
      <c r="E146" s="162">
        <v>28.648</v>
      </c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51"/>
      <c r="Z146" s="151"/>
      <c r="AA146" s="151"/>
      <c r="AB146" s="151"/>
      <c r="AC146" s="151"/>
      <c r="AD146" s="151"/>
      <c r="AE146" s="151"/>
      <c r="AF146" s="151"/>
      <c r="AG146" s="151" t="s">
        <v>129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81">
        <v>34</v>
      </c>
      <c r="B147" s="182" t="s">
        <v>269</v>
      </c>
      <c r="C147" s="194" t="s">
        <v>270</v>
      </c>
      <c r="D147" s="183" t="s">
        <v>162</v>
      </c>
      <c r="E147" s="184">
        <v>1</v>
      </c>
      <c r="F147" s="185"/>
      <c r="G147" s="186">
        <f>ROUND(E147*F147,2)</f>
        <v>0</v>
      </c>
      <c r="H147" s="185"/>
      <c r="I147" s="186">
        <f>ROUND(E147*H147,2)</f>
        <v>0</v>
      </c>
      <c r="J147" s="185"/>
      <c r="K147" s="186">
        <f>ROUND(E147*J147,2)</f>
        <v>0</v>
      </c>
      <c r="L147" s="186">
        <v>21</v>
      </c>
      <c r="M147" s="186">
        <f>G147*(1+L147/100)</f>
        <v>0</v>
      </c>
      <c r="N147" s="186">
        <v>0</v>
      </c>
      <c r="O147" s="186">
        <f>ROUND(E147*N147,2)</f>
        <v>0</v>
      </c>
      <c r="P147" s="186">
        <v>0</v>
      </c>
      <c r="Q147" s="186">
        <f>ROUND(E147*P147,2)</f>
        <v>0</v>
      </c>
      <c r="R147" s="186"/>
      <c r="S147" s="186" t="s">
        <v>156</v>
      </c>
      <c r="T147" s="187" t="s">
        <v>157</v>
      </c>
      <c r="U147" s="160">
        <v>0</v>
      </c>
      <c r="V147" s="160">
        <f>ROUND(E147*U147,2)</f>
        <v>0</v>
      </c>
      <c r="W147" s="160"/>
      <c r="X147" s="160" t="s">
        <v>124</v>
      </c>
      <c r="Y147" s="151"/>
      <c r="Z147" s="151"/>
      <c r="AA147" s="151"/>
      <c r="AB147" s="151"/>
      <c r="AC147" s="151"/>
      <c r="AD147" s="151"/>
      <c r="AE147" s="151"/>
      <c r="AF147" s="151"/>
      <c r="AG147" s="151" t="s">
        <v>125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ht="22.5" outlineLevel="1" x14ac:dyDescent="0.2">
      <c r="A148" s="174">
        <v>35</v>
      </c>
      <c r="B148" s="175" t="s">
        <v>271</v>
      </c>
      <c r="C148" s="191" t="s">
        <v>272</v>
      </c>
      <c r="D148" s="176" t="s">
        <v>144</v>
      </c>
      <c r="E148" s="177">
        <v>1003.91944</v>
      </c>
      <c r="F148" s="178"/>
      <c r="G148" s="179">
        <f>ROUND(E148*F148,2)</f>
        <v>0</v>
      </c>
      <c r="H148" s="178"/>
      <c r="I148" s="179">
        <f>ROUND(E148*H148,2)</f>
        <v>0</v>
      </c>
      <c r="J148" s="178"/>
      <c r="K148" s="179">
        <f>ROUND(E148*J148,2)</f>
        <v>0</v>
      </c>
      <c r="L148" s="179">
        <v>21</v>
      </c>
      <c r="M148" s="179">
        <f>G148*(1+L148/100)</f>
        <v>0</v>
      </c>
      <c r="N148" s="179">
        <v>0</v>
      </c>
      <c r="O148" s="179">
        <f>ROUND(E148*N148,2)</f>
        <v>0</v>
      </c>
      <c r="P148" s="179">
        <v>0</v>
      </c>
      <c r="Q148" s="179">
        <f>ROUND(E148*P148,2)</f>
        <v>0</v>
      </c>
      <c r="R148" s="179"/>
      <c r="S148" s="179" t="s">
        <v>156</v>
      </c>
      <c r="T148" s="180" t="s">
        <v>157</v>
      </c>
      <c r="U148" s="160">
        <v>0.24</v>
      </c>
      <c r="V148" s="160">
        <f>ROUND(E148*U148,2)</f>
        <v>240.94</v>
      </c>
      <c r="W148" s="160"/>
      <c r="X148" s="160" t="s">
        <v>124</v>
      </c>
      <c r="Y148" s="151"/>
      <c r="Z148" s="151"/>
      <c r="AA148" s="151"/>
      <c r="AB148" s="151"/>
      <c r="AC148" s="151"/>
      <c r="AD148" s="151"/>
      <c r="AE148" s="151"/>
      <c r="AF148" s="151"/>
      <c r="AG148" s="151" t="s">
        <v>125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58"/>
      <c r="B149" s="159"/>
      <c r="C149" s="192" t="s">
        <v>222</v>
      </c>
      <c r="D149" s="161"/>
      <c r="E149" s="162">
        <v>1003.91944</v>
      </c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51"/>
      <c r="Z149" s="151"/>
      <c r="AA149" s="151"/>
      <c r="AB149" s="151"/>
      <c r="AC149" s="151"/>
      <c r="AD149" s="151"/>
      <c r="AE149" s="151"/>
      <c r="AF149" s="151"/>
      <c r="AG149" s="151" t="s">
        <v>129</v>
      </c>
      <c r="AH149" s="151">
        <v>5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ht="22.5" outlineLevel="1" x14ac:dyDescent="0.2">
      <c r="A150" s="174">
        <v>36</v>
      </c>
      <c r="B150" s="175" t="s">
        <v>273</v>
      </c>
      <c r="C150" s="191" t="s">
        <v>274</v>
      </c>
      <c r="D150" s="176" t="s">
        <v>275</v>
      </c>
      <c r="E150" s="177">
        <v>10</v>
      </c>
      <c r="F150" s="178"/>
      <c r="G150" s="179">
        <f>ROUND(E150*F150,2)</f>
        <v>0</v>
      </c>
      <c r="H150" s="178"/>
      <c r="I150" s="179">
        <f>ROUND(E150*H150,2)</f>
        <v>0</v>
      </c>
      <c r="J150" s="178"/>
      <c r="K150" s="179">
        <f>ROUND(E150*J150,2)</f>
        <v>0</v>
      </c>
      <c r="L150" s="179">
        <v>21</v>
      </c>
      <c r="M150" s="179">
        <f>G150*(1+L150/100)</f>
        <v>0</v>
      </c>
      <c r="N150" s="179">
        <v>0</v>
      </c>
      <c r="O150" s="179">
        <f>ROUND(E150*N150,2)</f>
        <v>0</v>
      </c>
      <c r="P150" s="179">
        <v>0</v>
      </c>
      <c r="Q150" s="179">
        <f>ROUND(E150*P150,2)</f>
        <v>0</v>
      </c>
      <c r="R150" s="179"/>
      <c r="S150" s="179" t="s">
        <v>156</v>
      </c>
      <c r="T150" s="180" t="s">
        <v>157</v>
      </c>
      <c r="U150" s="160">
        <v>0</v>
      </c>
      <c r="V150" s="160">
        <f>ROUND(E150*U150,2)</f>
        <v>0</v>
      </c>
      <c r="W150" s="160"/>
      <c r="X150" s="160" t="s">
        <v>124</v>
      </c>
      <c r="Y150" s="151"/>
      <c r="Z150" s="151"/>
      <c r="AA150" s="151"/>
      <c r="AB150" s="151"/>
      <c r="AC150" s="151"/>
      <c r="AD150" s="151"/>
      <c r="AE150" s="151"/>
      <c r="AF150" s="151"/>
      <c r="AG150" s="151" t="s">
        <v>125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ht="22.5" outlineLevel="1" x14ac:dyDescent="0.2">
      <c r="A151" s="158"/>
      <c r="B151" s="159"/>
      <c r="C151" s="250" t="s">
        <v>276</v>
      </c>
      <c r="D151" s="251"/>
      <c r="E151" s="251"/>
      <c r="F151" s="251"/>
      <c r="G151" s="251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51"/>
      <c r="Z151" s="151"/>
      <c r="AA151" s="151"/>
      <c r="AB151" s="151"/>
      <c r="AC151" s="151"/>
      <c r="AD151" s="151"/>
      <c r="AE151" s="151"/>
      <c r="AF151" s="151"/>
      <c r="AG151" s="151" t="s">
        <v>277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88" t="str">
        <f>C151</f>
        <v>Dvousložková epoxidová pryskyřice. Materiál by měl být podobné kvality, která se používá při dodatečném kotvení ocelových konstrukcí do betonu k vyplnění spár mezi otvorem v ocelové desce a kotevním šroubem</v>
      </c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58"/>
      <c r="B152" s="159"/>
      <c r="C152" s="252" t="s">
        <v>278</v>
      </c>
      <c r="D152" s="253"/>
      <c r="E152" s="253"/>
      <c r="F152" s="253"/>
      <c r="G152" s="253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51"/>
      <c r="Z152" s="151"/>
      <c r="AA152" s="151"/>
      <c r="AB152" s="151"/>
      <c r="AC152" s="151"/>
      <c r="AD152" s="151"/>
      <c r="AE152" s="151"/>
      <c r="AF152" s="151"/>
      <c r="AG152" s="151" t="s">
        <v>277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58"/>
      <c r="B153" s="159"/>
      <c r="C153" s="192" t="s">
        <v>279</v>
      </c>
      <c r="D153" s="161"/>
      <c r="E153" s="162">
        <v>10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51"/>
      <c r="Z153" s="151"/>
      <c r="AA153" s="151"/>
      <c r="AB153" s="151"/>
      <c r="AC153" s="151"/>
      <c r="AD153" s="151"/>
      <c r="AE153" s="151"/>
      <c r="AF153" s="151"/>
      <c r="AG153" s="151" t="s">
        <v>129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ht="22.5" outlineLevel="1" x14ac:dyDescent="0.2">
      <c r="A154" s="174">
        <v>37</v>
      </c>
      <c r="B154" s="175" t="s">
        <v>280</v>
      </c>
      <c r="C154" s="191" t="s">
        <v>281</v>
      </c>
      <c r="D154" s="176" t="s">
        <v>275</v>
      </c>
      <c r="E154" s="177">
        <v>10</v>
      </c>
      <c r="F154" s="178"/>
      <c r="G154" s="179">
        <f>ROUND(E154*F154,2)</f>
        <v>0</v>
      </c>
      <c r="H154" s="178"/>
      <c r="I154" s="179">
        <f>ROUND(E154*H154,2)</f>
        <v>0</v>
      </c>
      <c r="J154" s="178"/>
      <c r="K154" s="179">
        <f>ROUND(E154*J154,2)</f>
        <v>0</v>
      </c>
      <c r="L154" s="179">
        <v>21</v>
      </c>
      <c r="M154" s="179">
        <f>G154*(1+L154/100)</f>
        <v>0</v>
      </c>
      <c r="N154" s="179">
        <v>0</v>
      </c>
      <c r="O154" s="179">
        <f>ROUND(E154*N154,2)</f>
        <v>0</v>
      </c>
      <c r="P154" s="179">
        <v>0</v>
      </c>
      <c r="Q154" s="179">
        <f>ROUND(E154*P154,2)</f>
        <v>0</v>
      </c>
      <c r="R154" s="179"/>
      <c r="S154" s="179" t="s">
        <v>156</v>
      </c>
      <c r="T154" s="180" t="s">
        <v>157</v>
      </c>
      <c r="U154" s="160">
        <v>0</v>
      </c>
      <c r="V154" s="160">
        <f>ROUND(E154*U154,2)</f>
        <v>0</v>
      </c>
      <c r="W154" s="160"/>
      <c r="X154" s="160" t="s">
        <v>124</v>
      </c>
      <c r="Y154" s="151"/>
      <c r="Z154" s="151"/>
      <c r="AA154" s="151"/>
      <c r="AB154" s="151"/>
      <c r="AC154" s="151"/>
      <c r="AD154" s="151"/>
      <c r="AE154" s="151"/>
      <c r="AF154" s="151"/>
      <c r="AG154" s="151" t="s">
        <v>125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58"/>
      <c r="B155" s="159"/>
      <c r="C155" s="192" t="s">
        <v>128</v>
      </c>
      <c r="D155" s="161"/>
      <c r="E155" s="162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51"/>
      <c r="Z155" s="151"/>
      <c r="AA155" s="151"/>
      <c r="AB155" s="151"/>
      <c r="AC155" s="151"/>
      <c r="AD155" s="151"/>
      <c r="AE155" s="151"/>
      <c r="AF155" s="151"/>
      <c r="AG155" s="151" t="s">
        <v>129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 x14ac:dyDescent="0.2">
      <c r="A156" s="158"/>
      <c r="B156" s="159"/>
      <c r="C156" s="192" t="s">
        <v>282</v>
      </c>
      <c r="D156" s="161"/>
      <c r="E156" s="162">
        <v>10</v>
      </c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51"/>
      <c r="Z156" s="151"/>
      <c r="AA156" s="151"/>
      <c r="AB156" s="151"/>
      <c r="AC156" s="151"/>
      <c r="AD156" s="151"/>
      <c r="AE156" s="151"/>
      <c r="AF156" s="151"/>
      <c r="AG156" s="151" t="s">
        <v>129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">
      <c r="A157" s="174">
        <v>38</v>
      </c>
      <c r="B157" s="175" t="s">
        <v>283</v>
      </c>
      <c r="C157" s="191" t="s">
        <v>284</v>
      </c>
      <c r="D157" s="176" t="s">
        <v>162</v>
      </c>
      <c r="E157" s="177">
        <v>1</v>
      </c>
      <c r="F157" s="178"/>
      <c r="G157" s="179">
        <f>ROUND(E157*F157,2)</f>
        <v>0</v>
      </c>
      <c r="H157" s="178"/>
      <c r="I157" s="179">
        <f>ROUND(E157*H157,2)</f>
        <v>0</v>
      </c>
      <c r="J157" s="178"/>
      <c r="K157" s="179">
        <f>ROUND(E157*J157,2)</f>
        <v>0</v>
      </c>
      <c r="L157" s="179">
        <v>21</v>
      </c>
      <c r="M157" s="179">
        <f>G157*(1+L157/100)</f>
        <v>0</v>
      </c>
      <c r="N157" s="179">
        <v>0</v>
      </c>
      <c r="O157" s="179">
        <f>ROUND(E157*N157,2)</f>
        <v>0</v>
      </c>
      <c r="P157" s="179">
        <v>0</v>
      </c>
      <c r="Q157" s="179">
        <f>ROUND(E157*P157,2)</f>
        <v>0</v>
      </c>
      <c r="R157" s="179"/>
      <c r="S157" s="179" t="s">
        <v>156</v>
      </c>
      <c r="T157" s="180" t="s">
        <v>157</v>
      </c>
      <c r="U157" s="160">
        <v>0</v>
      </c>
      <c r="V157" s="160">
        <f>ROUND(E157*U157,2)</f>
        <v>0</v>
      </c>
      <c r="W157" s="160"/>
      <c r="X157" s="160" t="s">
        <v>285</v>
      </c>
      <c r="Y157" s="151"/>
      <c r="Z157" s="151"/>
      <c r="AA157" s="151"/>
      <c r="AB157" s="151"/>
      <c r="AC157" s="151"/>
      <c r="AD157" s="151"/>
      <c r="AE157" s="151"/>
      <c r="AF157" s="151"/>
      <c r="AG157" s="151" t="s">
        <v>286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">
      <c r="A158" s="158"/>
      <c r="B158" s="159"/>
      <c r="C158" s="250" t="s">
        <v>287</v>
      </c>
      <c r="D158" s="251"/>
      <c r="E158" s="251"/>
      <c r="F158" s="251"/>
      <c r="G158" s="251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51"/>
      <c r="Z158" s="151"/>
      <c r="AA158" s="151"/>
      <c r="AB158" s="151"/>
      <c r="AC158" s="151"/>
      <c r="AD158" s="151"/>
      <c r="AE158" s="151"/>
      <c r="AF158" s="151"/>
      <c r="AG158" s="151" t="s">
        <v>277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ht="22.5" outlineLevel="1" x14ac:dyDescent="0.2">
      <c r="A159" s="174">
        <v>39</v>
      </c>
      <c r="B159" s="175" t="s">
        <v>288</v>
      </c>
      <c r="C159" s="191" t="s">
        <v>289</v>
      </c>
      <c r="D159" s="176" t="s">
        <v>144</v>
      </c>
      <c r="E159" s="177">
        <v>756.49139000000002</v>
      </c>
      <c r="F159" s="178"/>
      <c r="G159" s="179">
        <f>ROUND(E159*F159,2)</f>
        <v>0</v>
      </c>
      <c r="H159" s="178"/>
      <c r="I159" s="179">
        <f>ROUND(E159*H159,2)</f>
        <v>0</v>
      </c>
      <c r="J159" s="178"/>
      <c r="K159" s="179">
        <f>ROUND(E159*J159,2)</f>
        <v>0</v>
      </c>
      <c r="L159" s="179">
        <v>21</v>
      </c>
      <c r="M159" s="179">
        <f>G159*(1+L159/100)</f>
        <v>0</v>
      </c>
      <c r="N159" s="179">
        <v>6.1199999999999996E-3</v>
      </c>
      <c r="O159" s="179">
        <f>ROUND(E159*N159,2)</f>
        <v>4.63</v>
      </c>
      <c r="P159" s="179">
        <v>0</v>
      </c>
      <c r="Q159" s="179">
        <f>ROUND(E159*P159,2)</f>
        <v>0</v>
      </c>
      <c r="R159" s="179"/>
      <c r="S159" s="179" t="s">
        <v>156</v>
      </c>
      <c r="T159" s="180" t="s">
        <v>157</v>
      </c>
      <c r="U159" s="160">
        <v>0</v>
      </c>
      <c r="V159" s="160">
        <f>ROUND(E159*U159,2)</f>
        <v>0</v>
      </c>
      <c r="W159" s="160"/>
      <c r="X159" s="160" t="s">
        <v>211</v>
      </c>
      <c r="Y159" s="151"/>
      <c r="Z159" s="151"/>
      <c r="AA159" s="151"/>
      <c r="AB159" s="151"/>
      <c r="AC159" s="151"/>
      <c r="AD159" s="151"/>
      <c r="AE159" s="151"/>
      <c r="AF159" s="151"/>
      <c r="AG159" s="151" t="s">
        <v>212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ht="22.5" outlineLevel="1" x14ac:dyDescent="0.2">
      <c r="A160" s="158"/>
      <c r="B160" s="159"/>
      <c r="C160" s="250" t="s">
        <v>290</v>
      </c>
      <c r="D160" s="251"/>
      <c r="E160" s="251"/>
      <c r="F160" s="251"/>
      <c r="G160" s="251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51"/>
      <c r="Z160" s="151"/>
      <c r="AA160" s="151"/>
      <c r="AB160" s="151"/>
      <c r="AC160" s="151"/>
      <c r="AD160" s="151"/>
      <c r="AE160" s="151"/>
      <c r="AF160" s="151"/>
      <c r="AG160" s="151" t="s">
        <v>277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88" t="str">
        <f>C160</f>
        <v>Uvažováno 100% výměny demontovaných trapezových plechů, v případě zpětné montáže stávajících plechů bude fakturována skutečnost.</v>
      </c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">
      <c r="A161" s="158"/>
      <c r="B161" s="159"/>
      <c r="C161" s="192" t="s">
        <v>291</v>
      </c>
      <c r="D161" s="161"/>
      <c r="E161" s="162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51"/>
      <c r="Z161" s="151"/>
      <c r="AA161" s="151"/>
      <c r="AB161" s="151"/>
      <c r="AC161" s="151"/>
      <c r="AD161" s="151"/>
      <c r="AE161" s="151"/>
      <c r="AF161" s="151"/>
      <c r="AG161" s="151" t="s">
        <v>129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 x14ac:dyDescent="0.2">
      <c r="A162" s="158"/>
      <c r="B162" s="159"/>
      <c r="C162" s="192" t="s">
        <v>292</v>
      </c>
      <c r="D162" s="161"/>
      <c r="E162" s="162">
        <v>756.49138000000005</v>
      </c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51"/>
      <c r="Z162" s="151"/>
      <c r="AA162" s="151"/>
      <c r="AB162" s="151"/>
      <c r="AC162" s="151"/>
      <c r="AD162" s="151"/>
      <c r="AE162" s="151"/>
      <c r="AF162" s="151"/>
      <c r="AG162" s="151" t="s">
        <v>129</v>
      </c>
      <c r="AH162" s="151">
        <v>5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 x14ac:dyDescent="0.2">
      <c r="A163" s="174">
        <v>40</v>
      </c>
      <c r="B163" s="175" t="s">
        <v>293</v>
      </c>
      <c r="C163" s="191" t="s">
        <v>294</v>
      </c>
      <c r="D163" s="176" t="s">
        <v>232</v>
      </c>
      <c r="E163" s="177">
        <v>5703.5247499999996</v>
      </c>
      <c r="F163" s="178"/>
      <c r="G163" s="179">
        <f>ROUND(E163*F163,2)</f>
        <v>0</v>
      </c>
      <c r="H163" s="178"/>
      <c r="I163" s="179">
        <f>ROUND(E163*H163,2)</f>
        <v>0</v>
      </c>
      <c r="J163" s="178"/>
      <c r="K163" s="179">
        <f>ROUND(E163*J163,2)</f>
        <v>0</v>
      </c>
      <c r="L163" s="179">
        <v>21</v>
      </c>
      <c r="M163" s="179">
        <f>G163*(1+L163/100)</f>
        <v>0</v>
      </c>
      <c r="N163" s="179">
        <v>1E-3</v>
      </c>
      <c r="O163" s="179">
        <f>ROUND(E163*N163,2)</f>
        <v>5.7</v>
      </c>
      <c r="P163" s="179">
        <v>0</v>
      </c>
      <c r="Q163" s="179">
        <f>ROUND(E163*P163,2)</f>
        <v>0</v>
      </c>
      <c r="R163" s="179" t="s">
        <v>295</v>
      </c>
      <c r="S163" s="179" t="s">
        <v>123</v>
      </c>
      <c r="T163" s="180" t="s">
        <v>123</v>
      </c>
      <c r="U163" s="160">
        <v>0</v>
      </c>
      <c r="V163" s="160">
        <f>ROUND(E163*U163,2)</f>
        <v>0</v>
      </c>
      <c r="W163" s="160"/>
      <c r="X163" s="160" t="s">
        <v>211</v>
      </c>
      <c r="Y163" s="151"/>
      <c r="Z163" s="151"/>
      <c r="AA163" s="151"/>
      <c r="AB163" s="151"/>
      <c r="AC163" s="151"/>
      <c r="AD163" s="151"/>
      <c r="AE163" s="151"/>
      <c r="AF163" s="151"/>
      <c r="AG163" s="151" t="s">
        <v>212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">
      <c r="A164" s="158"/>
      <c r="B164" s="159"/>
      <c r="C164" s="192" t="s">
        <v>233</v>
      </c>
      <c r="D164" s="161"/>
      <c r="E164" s="162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51"/>
      <c r="Z164" s="151"/>
      <c r="AA164" s="151"/>
      <c r="AB164" s="151"/>
      <c r="AC164" s="151"/>
      <c r="AD164" s="151"/>
      <c r="AE164" s="151"/>
      <c r="AF164" s="151"/>
      <c r="AG164" s="151" t="s">
        <v>129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">
      <c r="A165" s="158"/>
      <c r="B165" s="159"/>
      <c r="C165" s="192" t="s">
        <v>234</v>
      </c>
      <c r="D165" s="161"/>
      <c r="E165" s="162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51"/>
      <c r="Z165" s="151"/>
      <c r="AA165" s="151"/>
      <c r="AB165" s="151"/>
      <c r="AC165" s="151"/>
      <c r="AD165" s="151"/>
      <c r="AE165" s="151"/>
      <c r="AF165" s="151"/>
      <c r="AG165" s="151" t="s">
        <v>129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 x14ac:dyDescent="0.2">
      <c r="A166" s="158"/>
      <c r="B166" s="159"/>
      <c r="C166" s="192" t="s">
        <v>296</v>
      </c>
      <c r="D166" s="161"/>
      <c r="E166" s="162">
        <v>6.6</v>
      </c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51"/>
      <c r="Z166" s="151"/>
      <c r="AA166" s="151"/>
      <c r="AB166" s="151"/>
      <c r="AC166" s="151"/>
      <c r="AD166" s="151"/>
      <c r="AE166" s="151"/>
      <c r="AF166" s="151"/>
      <c r="AG166" s="151" t="s">
        <v>129</v>
      </c>
      <c r="AH166" s="151">
        <v>5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">
      <c r="A167" s="158"/>
      <c r="B167" s="159"/>
      <c r="C167" s="192" t="s">
        <v>297</v>
      </c>
      <c r="D167" s="161"/>
      <c r="E167" s="162">
        <v>10.6</v>
      </c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51"/>
      <c r="Z167" s="151"/>
      <c r="AA167" s="151"/>
      <c r="AB167" s="151"/>
      <c r="AC167" s="151"/>
      <c r="AD167" s="151"/>
      <c r="AE167" s="151"/>
      <c r="AF167" s="151"/>
      <c r="AG167" s="151" t="s">
        <v>129</v>
      </c>
      <c r="AH167" s="151">
        <v>5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">
      <c r="A168" s="158"/>
      <c r="B168" s="159"/>
      <c r="C168" s="192" t="s">
        <v>298</v>
      </c>
      <c r="D168" s="161"/>
      <c r="E168" s="162">
        <v>65.8125</v>
      </c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51"/>
      <c r="Z168" s="151"/>
      <c r="AA168" s="151"/>
      <c r="AB168" s="151"/>
      <c r="AC168" s="151"/>
      <c r="AD168" s="151"/>
      <c r="AE168" s="151"/>
      <c r="AF168" s="151"/>
      <c r="AG168" s="151" t="s">
        <v>129</v>
      </c>
      <c r="AH168" s="151">
        <v>5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 x14ac:dyDescent="0.2">
      <c r="A169" s="158"/>
      <c r="B169" s="159"/>
      <c r="C169" s="192" t="s">
        <v>299</v>
      </c>
      <c r="D169" s="161"/>
      <c r="E169" s="162">
        <v>117.75</v>
      </c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51"/>
      <c r="Z169" s="151"/>
      <c r="AA169" s="151"/>
      <c r="AB169" s="151"/>
      <c r="AC169" s="151"/>
      <c r="AD169" s="151"/>
      <c r="AE169" s="151"/>
      <c r="AF169" s="151"/>
      <c r="AG169" s="151" t="s">
        <v>129</v>
      </c>
      <c r="AH169" s="151">
        <v>5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 x14ac:dyDescent="0.2">
      <c r="A170" s="158"/>
      <c r="B170" s="159"/>
      <c r="C170" s="192" t="s">
        <v>300</v>
      </c>
      <c r="D170" s="161"/>
      <c r="E170" s="162">
        <v>137.1875</v>
      </c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51"/>
      <c r="Z170" s="151"/>
      <c r="AA170" s="151"/>
      <c r="AB170" s="151"/>
      <c r="AC170" s="151"/>
      <c r="AD170" s="151"/>
      <c r="AE170" s="151"/>
      <c r="AF170" s="151"/>
      <c r="AG170" s="151" t="s">
        <v>129</v>
      </c>
      <c r="AH170" s="151">
        <v>5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">
      <c r="A171" s="158"/>
      <c r="B171" s="159"/>
      <c r="C171" s="192" t="s">
        <v>301</v>
      </c>
      <c r="D171" s="161"/>
      <c r="E171" s="162">
        <v>414.21249999999998</v>
      </c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51"/>
      <c r="Z171" s="151"/>
      <c r="AA171" s="151"/>
      <c r="AB171" s="151"/>
      <c r="AC171" s="151"/>
      <c r="AD171" s="151"/>
      <c r="AE171" s="151"/>
      <c r="AF171" s="151"/>
      <c r="AG171" s="151" t="s">
        <v>129</v>
      </c>
      <c r="AH171" s="151">
        <v>5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 x14ac:dyDescent="0.2">
      <c r="A172" s="158"/>
      <c r="B172" s="159"/>
      <c r="C172" s="195" t="s">
        <v>196</v>
      </c>
      <c r="D172" s="165"/>
      <c r="E172" s="166">
        <v>752.16250000000002</v>
      </c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51"/>
      <c r="Z172" s="151"/>
      <c r="AA172" s="151"/>
      <c r="AB172" s="151"/>
      <c r="AC172" s="151"/>
      <c r="AD172" s="151"/>
      <c r="AE172" s="151"/>
      <c r="AF172" s="151"/>
      <c r="AG172" s="151" t="s">
        <v>129</v>
      </c>
      <c r="AH172" s="151">
        <v>1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 x14ac:dyDescent="0.2">
      <c r="A173" s="158"/>
      <c r="B173" s="159"/>
      <c r="C173" s="192" t="s">
        <v>256</v>
      </c>
      <c r="D173" s="161"/>
      <c r="E173" s="162">
        <v>4432.8599999999997</v>
      </c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51"/>
      <c r="Z173" s="151"/>
      <c r="AA173" s="151"/>
      <c r="AB173" s="151"/>
      <c r="AC173" s="151"/>
      <c r="AD173" s="151"/>
      <c r="AE173" s="151"/>
      <c r="AF173" s="151"/>
      <c r="AG173" s="151" t="s">
        <v>129</v>
      </c>
      <c r="AH173" s="151">
        <v>0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 x14ac:dyDescent="0.2">
      <c r="A174" s="158"/>
      <c r="B174" s="159"/>
      <c r="C174" s="195" t="s">
        <v>196</v>
      </c>
      <c r="D174" s="165"/>
      <c r="E174" s="166">
        <v>4432.8599999999997</v>
      </c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51"/>
      <c r="Z174" s="151"/>
      <c r="AA174" s="151"/>
      <c r="AB174" s="151"/>
      <c r="AC174" s="151"/>
      <c r="AD174" s="151"/>
      <c r="AE174" s="151"/>
      <c r="AF174" s="151"/>
      <c r="AG174" s="151" t="s">
        <v>129</v>
      </c>
      <c r="AH174" s="151">
        <v>1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 x14ac:dyDescent="0.2">
      <c r="A175" s="158"/>
      <c r="B175" s="159"/>
      <c r="C175" s="193" t="s">
        <v>302</v>
      </c>
      <c r="D175" s="163"/>
      <c r="E175" s="164">
        <v>518.50225</v>
      </c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51"/>
      <c r="Z175" s="151"/>
      <c r="AA175" s="151"/>
      <c r="AB175" s="151"/>
      <c r="AC175" s="151"/>
      <c r="AD175" s="151"/>
      <c r="AE175" s="151"/>
      <c r="AF175" s="151"/>
      <c r="AG175" s="151" t="s">
        <v>129</v>
      </c>
      <c r="AH175" s="151">
        <v>4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 x14ac:dyDescent="0.2">
      <c r="A176" s="158"/>
      <c r="B176" s="159"/>
      <c r="C176" s="195" t="s">
        <v>196</v>
      </c>
      <c r="D176" s="165"/>
      <c r="E176" s="166">
        <v>518.50225</v>
      </c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51"/>
      <c r="Z176" s="151"/>
      <c r="AA176" s="151"/>
      <c r="AB176" s="151"/>
      <c r="AC176" s="151"/>
      <c r="AD176" s="151"/>
      <c r="AE176" s="151"/>
      <c r="AF176" s="151"/>
      <c r="AG176" s="151" t="s">
        <v>129</v>
      </c>
      <c r="AH176" s="151">
        <v>1</v>
      </c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 x14ac:dyDescent="0.2">
      <c r="A177" s="174">
        <v>41</v>
      </c>
      <c r="B177" s="175" t="s">
        <v>303</v>
      </c>
      <c r="C177" s="191" t="s">
        <v>304</v>
      </c>
      <c r="D177" s="176" t="s">
        <v>181</v>
      </c>
      <c r="E177" s="177">
        <v>11.13218</v>
      </c>
      <c r="F177" s="178"/>
      <c r="G177" s="179">
        <f>ROUND(E177*F177,2)</f>
        <v>0</v>
      </c>
      <c r="H177" s="178"/>
      <c r="I177" s="179">
        <f>ROUND(E177*H177,2)</f>
        <v>0</v>
      </c>
      <c r="J177" s="178"/>
      <c r="K177" s="179">
        <f>ROUND(E177*J177,2)</f>
        <v>0</v>
      </c>
      <c r="L177" s="179">
        <v>21</v>
      </c>
      <c r="M177" s="179">
        <f>G177*(1+L177/100)</f>
        <v>0</v>
      </c>
      <c r="N177" s="179">
        <v>0</v>
      </c>
      <c r="O177" s="179">
        <f>ROUND(E177*N177,2)</f>
        <v>0</v>
      </c>
      <c r="P177" s="179">
        <v>0</v>
      </c>
      <c r="Q177" s="179">
        <f>ROUND(E177*P177,2)</f>
        <v>0</v>
      </c>
      <c r="R177" s="179" t="s">
        <v>220</v>
      </c>
      <c r="S177" s="179" t="s">
        <v>123</v>
      </c>
      <c r="T177" s="180" t="s">
        <v>123</v>
      </c>
      <c r="U177" s="160">
        <v>3.016</v>
      </c>
      <c r="V177" s="160">
        <f>ROUND(E177*U177,2)</f>
        <v>33.57</v>
      </c>
      <c r="W177" s="160"/>
      <c r="X177" s="160" t="s">
        <v>182</v>
      </c>
      <c r="Y177" s="151"/>
      <c r="Z177" s="151"/>
      <c r="AA177" s="151"/>
      <c r="AB177" s="151"/>
      <c r="AC177" s="151"/>
      <c r="AD177" s="151"/>
      <c r="AE177" s="151"/>
      <c r="AF177" s="151"/>
      <c r="AG177" s="151" t="s">
        <v>183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 x14ac:dyDescent="0.2">
      <c r="A178" s="158"/>
      <c r="B178" s="159"/>
      <c r="C178" s="254" t="s">
        <v>202</v>
      </c>
      <c r="D178" s="255"/>
      <c r="E178" s="255"/>
      <c r="F178" s="255"/>
      <c r="G178" s="255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51"/>
      <c r="Z178" s="151"/>
      <c r="AA178" s="151"/>
      <c r="AB178" s="151"/>
      <c r="AC178" s="151"/>
      <c r="AD178" s="151"/>
      <c r="AE178" s="151"/>
      <c r="AF178" s="151"/>
      <c r="AG178" s="151" t="s">
        <v>127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x14ac:dyDescent="0.2">
      <c r="A179" s="168" t="s">
        <v>117</v>
      </c>
      <c r="B179" s="169" t="s">
        <v>80</v>
      </c>
      <c r="C179" s="190" t="s">
        <v>81</v>
      </c>
      <c r="D179" s="170"/>
      <c r="E179" s="171"/>
      <c r="F179" s="172"/>
      <c r="G179" s="172">
        <f>SUMIF(AG180:AG190,"&lt;&gt;NOR",G180:G190)</f>
        <v>0</v>
      </c>
      <c r="H179" s="172"/>
      <c r="I179" s="172">
        <f>SUM(I180:I190)</f>
        <v>0</v>
      </c>
      <c r="J179" s="172"/>
      <c r="K179" s="172">
        <f>SUM(K180:K190)</f>
        <v>0</v>
      </c>
      <c r="L179" s="172"/>
      <c r="M179" s="172">
        <f>SUM(M180:M190)</f>
        <v>0</v>
      </c>
      <c r="N179" s="172"/>
      <c r="O179" s="172">
        <f>SUM(O180:O190)</f>
        <v>8.120000000000001</v>
      </c>
      <c r="P179" s="172"/>
      <c r="Q179" s="172">
        <f>SUM(Q180:Q190)</f>
        <v>0</v>
      </c>
      <c r="R179" s="172"/>
      <c r="S179" s="172"/>
      <c r="T179" s="173"/>
      <c r="U179" s="167"/>
      <c r="V179" s="167">
        <f>SUM(V180:V190)</f>
        <v>1195.8899999999999</v>
      </c>
      <c r="W179" s="167"/>
      <c r="X179" s="167"/>
      <c r="AG179" t="s">
        <v>118</v>
      </c>
    </row>
    <row r="180" spans="1:60" ht="22.5" outlineLevel="1" x14ac:dyDescent="0.2">
      <c r="A180" s="174">
        <v>42</v>
      </c>
      <c r="B180" s="175" t="s">
        <v>305</v>
      </c>
      <c r="C180" s="191" t="s">
        <v>306</v>
      </c>
      <c r="D180" s="176" t="s">
        <v>144</v>
      </c>
      <c r="E180" s="177">
        <v>2340</v>
      </c>
      <c r="F180" s="178"/>
      <c r="G180" s="179">
        <f>ROUND(E180*F180,2)</f>
        <v>0</v>
      </c>
      <c r="H180" s="178"/>
      <c r="I180" s="179">
        <f>ROUND(E180*H180,2)</f>
        <v>0</v>
      </c>
      <c r="J180" s="178"/>
      <c r="K180" s="179">
        <f>ROUND(E180*J180,2)</f>
        <v>0</v>
      </c>
      <c r="L180" s="179">
        <v>21</v>
      </c>
      <c r="M180" s="179">
        <f>G180*(1+L180/100)</f>
        <v>0</v>
      </c>
      <c r="N180" s="179">
        <v>2.7899999999999999E-3</v>
      </c>
      <c r="O180" s="179">
        <f>ROUND(E180*N180,2)</f>
        <v>6.53</v>
      </c>
      <c r="P180" s="179">
        <v>0</v>
      </c>
      <c r="Q180" s="179">
        <f>ROUND(E180*P180,2)</f>
        <v>0</v>
      </c>
      <c r="R180" s="179" t="s">
        <v>307</v>
      </c>
      <c r="S180" s="179" t="s">
        <v>123</v>
      </c>
      <c r="T180" s="180" t="s">
        <v>123</v>
      </c>
      <c r="U180" s="160">
        <v>0.23449999999999999</v>
      </c>
      <c r="V180" s="160">
        <f>ROUND(E180*U180,2)</f>
        <v>548.73</v>
      </c>
      <c r="W180" s="160"/>
      <c r="X180" s="160" t="s">
        <v>124</v>
      </c>
      <c r="Y180" s="151"/>
      <c r="Z180" s="151"/>
      <c r="AA180" s="151"/>
      <c r="AB180" s="151"/>
      <c r="AC180" s="151"/>
      <c r="AD180" s="151"/>
      <c r="AE180" s="151"/>
      <c r="AF180" s="151"/>
      <c r="AG180" s="151" t="s">
        <v>125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 x14ac:dyDescent="0.2">
      <c r="A181" s="158"/>
      <c r="B181" s="159"/>
      <c r="C181" s="192" t="s">
        <v>308</v>
      </c>
      <c r="D181" s="161"/>
      <c r="E181" s="162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51"/>
      <c r="Z181" s="151"/>
      <c r="AA181" s="151"/>
      <c r="AB181" s="151"/>
      <c r="AC181" s="151"/>
      <c r="AD181" s="151"/>
      <c r="AE181" s="151"/>
      <c r="AF181" s="151"/>
      <c r="AG181" s="151" t="s">
        <v>129</v>
      </c>
      <c r="AH181" s="151">
        <v>0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 x14ac:dyDescent="0.2">
      <c r="A182" s="158"/>
      <c r="B182" s="159"/>
      <c r="C182" s="192" t="s">
        <v>309</v>
      </c>
      <c r="D182" s="161"/>
      <c r="E182" s="162">
        <v>2340</v>
      </c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51"/>
      <c r="Z182" s="151"/>
      <c r="AA182" s="151"/>
      <c r="AB182" s="151"/>
      <c r="AC182" s="151"/>
      <c r="AD182" s="151"/>
      <c r="AE182" s="151"/>
      <c r="AF182" s="151"/>
      <c r="AG182" s="151" t="s">
        <v>129</v>
      </c>
      <c r="AH182" s="151">
        <v>5</v>
      </c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 x14ac:dyDescent="0.2">
      <c r="A183" s="174">
        <v>43</v>
      </c>
      <c r="B183" s="175" t="s">
        <v>310</v>
      </c>
      <c r="C183" s="191" t="s">
        <v>311</v>
      </c>
      <c r="D183" s="176" t="s">
        <v>144</v>
      </c>
      <c r="E183" s="177">
        <v>117.44159999999999</v>
      </c>
      <c r="F183" s="178"/>
      <c r="G183" s="179">
        <f>ROUND(E183*F183,2)</f>
        <v>0</v>
      </c>
      <c r="H183" s="178"/>
      <c r="I183" s="179">
        <f>ROUND(E183*H183,2)</f>
        <v>0</v>
      </c>
      <c r="J183" s="178"/>
      <c r="K183" s="179">
        <f>ROUND(E183*J183,2)</f>
        <v>0</v>
      </c>
      <c r="L183" s="179">
        <v>21</v>
      </c>
      <c r="M183" s="179">
        <f>G183*(1+L183/100)</f>
        <v>0</v>
      </c>
      <c r="N183" s="179">
        <v>4.4999999999999999E-4</v>
      </c>
      <c r="O183" s="179">
        <f>ROUND(E183*N183,2)</f>
        <v>0.05</v>
      </c>
      <c r="P183" s="179">
        <v>0</v>
      </c>
      <c r="Q183" s="179">
        <f>ROUND(E183*P183,2)</f>
        <v>0</v>
      </c>
      <c r="R183" s="179" t="s">
        <v>307</v>
      </c>
      <c r="S183" s="179" t="s">
        <v>123</v>
      </c>
      <c r="T183" s="180" t="s">
        <v>123</v>
      </c>
      <c r="U183" s="160">
        <v>0.33</v>
      </c>
      <c r="V183" s="160">
        <f>ROUND(E183*U183,2)</f>
        <v>38.76</v>
      </c>
      <c r="W183" s="160"/>
      <c r="X183" s="160" t="s">
        <v>124</v>
      </c>
      <c r="Y183" s="151"/>
      <c r="Z183" s="151"/>
      <c r="AA183" s="151"/>
      <c r="AB183" s="151"/>
      <c r="AC183" s="151"/>
      <c r="AD183" s="151"/>
      <c r="AE183" s="151"/>
      <c r="AF183" s="151"/>
      <c r="AG183" s="151" t="s">
        <v>125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 x14ac:dyDescent="0.2">
      <c r="A184" s="158"/>
      <c r="B184" s="159"/>
      <c r="C184" s="192" t="s">
        <v>312</v>
      </c>
      <c r="D184" s="161"/>
      <c r="E184" s="162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51"/>
      <c r="Z184" s="151"/>
      <c r="AA184" s="151"/>
      <c r="AB184" s="151"/>
      <c r="AC184" s="151"/>
      <c r="AD184" s="151"/>
      <c r="AE184" s="151"/>
      <c r="AF184" s="151"/>
      <c r="AG184" s="151" t="s">
        <v>129</v>
      </c>
      <c r="AH184" s="151">
        <v>0</v>
      </c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 x14ac:dyDescent="0.2">
      <c r="A185" s="158"/>
      <c r="B185" s="159"/>
      <c r="C185" s="192" t="s">
        <v>313</v>
      </c>
      <c r="D185" s="161"/>
      <c r="E185" s="162">
        <v>117.44159999999999</v>
      </c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51"/>
      <c r="Z185" s="151"/>
      <c r="AA185" s="151"/>
      <c r="AB185" s="151"/>
      <c r="AC185" s="151"/>
      <c r="AD185" s="151"/>
      <c r="AE185" s="151"/>
      <c r="AF185" s="151"/>
      <c r="AG185" s="151" t="s">
        <v>129</v>
      </c>
      <c r="AH185" s="151">
        <v>5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 x14ac:dyDescent="0.2">
      <c r="A186" s="174">
        <v>44</v>
      </c>
      <c r="B186" s="175" t="s">
        <v>314</v>
      </c>
      <c r="C186" s="191" t="s">
        <v>315</v>
      </c>
      <c r="D186" s="176" t="s">
        <v>144</v>
      </c>
      <c r="E186" s="177">
        <v>2340</v>
      </c>
      <c r="F186" s="178"/>
      <c r="G186" s="179">
        <f>ROUND(E186*F186,2)</f>
        <v>0</v>
      </c>
      <c r="H186" s="178"/>
      <c r="I186" s="179">
        <f>ROUND(E186*H186,2)</f>
        <v>0</v>
      </c>
      <c r="J186" s="178"/>
      <c r="K186" s="179">
        <f>ROUND(E186*J186,2)</f>
        <v>0</v>
      </c>
      <c r="L186" s="179">
        <v>21</v>
      </c>
      <c r="M186" s="179">
        <f>G186*(1+L186/100)</f>
        <v>0</v>
      </c>
      <c r="N186" s="179">
        <v>6.6E-4</v>
      </c>
      <c r="O186" s="179">
        <f>ROUND(E186*N186,2)</f>
        <v>1.54</v>
      </c>
      <c r="P186" s="179">
        <v>0</v>
      </c>
      <c r="Q186" s="179">
        <f>ROUND(E186*P186,2)</f>
        <v>0</v>
      </c>
      <c r="R186" s="179"/>
      <c r="S186" s="179" t="s">
        <v>156</v>
      </c>
      <c r="T186" s="180" t="s">
        <v>123</v>
      </c>
      <c r="U186" s="160">
        <v>0.26</v>
      </c>
      <c r="V186" s="160">
        <f>ROUND(E186*U186,2)</f>
        <v>608.4</v>
      </c>
      <c r="W186" s="160"/>
      <c r="X186" s="160" t="s">
        <v>124</v>
      </c>
      <c r="Y186" s="151"/>
      <c r="Z186" s="151"/>
      <c r="AA186" s="151"/>
      <c r="AB186" s="151"/>
      <c r="AC186" s="151"/>
      <c r="AD186" s="151"/>
      <c r="AE186" s="151"/>
      <c r="AF186" s="151"/>
      <c r="AG186" s="151" t="s">
        <v>125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 x14ac:dyDescent="0.2">
      <c r="A187" s="158"/>
      <c r="B187" s="159"/>
      <c r="C187" s="192" t="s">
        <v>233</v>
      </c>
      <c r="D187" s="161"/>
      <c r="E187" s="162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51"/>
      <c r="Z187" s="151"/>
      <c r="AA187" s="151"/>
      <c r="AB187" s="151"/>
      <c r="AC187" s="151"/>
      <c r="AD187" s="151"/>
      <c r="AE187" s="151"/>
      <c r="AF187" s="151"/>
      <c r="AG187" s="151" t="s">
        <v>129</v>
      </c>
      <c r="AH187" s="151">
        <v>0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 x14ac:dyDescent="0.2">
      <c r="A188" s="158"/>
      <c r="B188" s="159"/>
      <c r="C188" s="192" t="s">
        <v>316</v>
      </c>
      <c r="D188" s="161"/>
      <c r="E188" s="162">
        <v>2080</v>
      </c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51"/>
      <c r="Z188" s="151"/>
      <c r="AA188" s="151"/>
      <c r="AB188" s="151"/>
      <c r="AC188" s="151"/>
      <c r="AD188" s="151"/>
      <c r="AE188" s="151"/>
      <c r="AF188" s="151"/>
      <c r="AG188" s="151" t="s">
        <v>129</v>
      </c>
      <c r="AH188" s="151">
        <v>0</v>
      </c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 x14ac:dyDescent="0.2">
      <c r="A189" s="158"/>
      <c r="B189" s="159"/>
      <c r="C189" s="192" t="s">
        <v>317</v>
      </c>
      <c r="D189" s="161"/>
      <c r="E189" s="162">
        <v>260</v>
      </c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51"/>
      <c r="Z189" s="151"/>
      <c r="AA189" s="151"/>
      <c r="AB189" s="151"/>
      <c r="AC189" s="151"/>
      <c r="AD189" s="151"/>
      <c r="AE189" s="151"/>
      <c r="AF189" s="151"/>
      <c r="AG189" s="151" t="s">
        <v>129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ht="22.5" outlineLevel="1" x14ac:dyDescent="0.2">
      <c r="A190" s="181">
        <v>45</v>
      </c>
      <c r="B190" s="182" t="s">
        <v>318</v>
      </c>
      <c r="C190" s="194" t="s">
        <v>319</v>
      </c>
      <c r="D190" s="183" t="s">
        <v>275</v>
      </c>
      <c r="E190" s="184">
        <v>6</v>
      </c>
      <c r="F190" s="185"/>
      <c r="G190" s="186">
        <f>ROUND(E190*F190,2)</f>
        <v>0</v>
      </c>
      <c r="H190" s="185"/>
      <c r="I190" s="186">
        <f>ROUND(E190*H190,2)</f>
        <v>0</v>
      </c>
      <c r="J190" s="185"/>
      <c r="K190" s="186">
        <f>ROUND(E190*J190,2)</f>
        <v>0</v>
      </c>
      <c r="L190" s="186">
        <v>21</v>
      </c>
      <c r="M190" s="186">
        <f>G190*(1+L190/100)</f>
        <v>0</v>
      </c>
      <c r="N190" s="186">
        <v>0</v>
      </c>
      <c r="O190" s="186">
        <f>ROUND(E190*N190,2)</f>
        <v>0</v>
      </c>
      <c r="P190" s="186">
        <v>0</v>
      </c>
      <c r="Q190" s="186">
        <f>ROUND(E190*P190,2)</f>
        <v>0</v>
      </c>
      <c r="R190" s="186"/>
      <c r="S190" s="186" t="s">
        <v>156</v>
      </c>
      <c r="T190" s="187" t="s">
        <v>157</v>
      </c>
      <c r="U190" s="160">
        <v>0</v>
      </c>
      <c r="V190" s="160">
        <f>ROUND(E190*U190,2)</f>
        <v>0</v>
      </c>
      <c r="W190" s="160"/>
      <c r="X190" s="160" t="s">
        <v>124</v>
      </c>
      <c r="Y190" s="151"/>
      <c r="Z190" s="151"/>
      <c r="AA190" s="151"/>
      <c r="AB190" s="151"/>
      <c r="AC190" s="151"/>
      <c r="AD190" s="151"/>
      <c r="AE190" s="151"/>
      <c r="AF190" s="151"/>
      <c r="AG190" s="151" t="s">
        <v>125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x14ac:dyDescent="0.2">
      <c r="A191" s="168" t="s">
        <v>117</v>
      </c>
      <c r="B191" s="169" t="s">
        <v>82</v>
      </c>
      <c r="C191" s="190" t="s">
        <v>83</v>
      </c>
      <c r="D191" s="170"/>
      <c r="E191" s="171"/>
      <c r="F191" s="172"/>
      <c r="G191" s="172">
        <f>SUMIF(AG192:AG192,"&lt;&gt;NOR",G192:G192)</f>
        <v>0</v>
      </c>
      <c r="H191" s="172"/>
      <c r="I191" s="172">
        <f>SUM(I192:I192)</f>
        <v>0</v>
      </c>
      <c r="J191" s="172"/>
      <c r="K191" s="172">
        <f>SUM(K192:K192)</f>
        <v>0</v>
      </c>
      <c r="L191" s="172"/>
      <c r="M191" s="172">
        <f>SUM(M192:M192)</f>
        <v>0</v>
      </c>
      <c r="N191" s="172"/>
      <c r="O191" s="172">
        <f>SUM(O192:O192)</f>
        <v>0</v>
      </c>
      <c r="P191" s="172"/>
      <c r="Q191" s="172">
        <f>SUM(Q192:Q192)</f>
        <v>0</v>
      </c>
      <c r="R191" s="172"/>
      <c r="S191" s="172"/>
      <c r="T191" s="173"/>
      <c r="U191" s="167"/>
      <c r="V191" s="167">
        <f>SUM(V192:V192)</f>
        <v>0</v>
      </c>
      <c r="W191" s="167"/>
      <c r="X191" s="167"/>
      <c r="AG191" t="s">
        <v>118</v>
      </c>
    </row>
    <row r="192" spans="1:60" outlineLevel="1" x14ac:dyDescent="0.2">
      <c r="A192" s="181">
        <v>46</v>
      </c>
      <c r="B192" s="182" t="s">
        <v>320</v>
      </c>
      <c r="C192" s="194" t="s">
        <v>321</v>
      </c>
      <c r="D192" s="183" t="s">
        <v>162</v>
      </c>
      <c r="E192" s="184">
        <v>1</v>
      </c>
      <c r="F192" s="185"/>
      <c r="G192" s="186">
        <f>ROUND(E192*F192,2)</f>
        <v>0</v>
      </c>
      <c r="H192" s="185"/>
      <c r="I192" s="186">
        <f>ROUND(E192*H192,2)</f>
        <v>0</v>
      </c>
      <c r="J192" s="185"/>
      <c r="K192" s="186">
        <f>ROUND(E192*J192,2)</f>
        <v>0</v>
      </c>
      <c r="L192" s="186">
        <v>21</v>
      </c>
      <c r="M192" s="186">
        <f>G192*(1+L192/100)</f>
        <v>0</v>
      </c>
      <c r="N192" s="186">
        <v>0</v>
      </c>
      <c r="O192" s="186">
        <f>ROUND(E192*N192,2)</f>
        <v>0</v>
      </c>
      <c r="P192" s="186">
        <v>0</v>
      </c>
      <c r="Q192" s="186">
        <f>ROUND(E192*P192,2)</f>
        <v>0</v>
      </c>
      <c r="R192" s="186"/>
      <c r="S192" s="186" t="s">
        <v>156</v>
      </c>
      <c r="T192" s="187" t="s">
        <v>157</v>
      </c>
      <c r="U192" s="160">
        <v>0</v>
      </c>
      <c r="V192" s="160">
        <f>ROUND(E192*U192,2)</f>
        <v>0</v>
      </c>
      <c r="W192" s="160"/>
      <c r="X192" s="160" t="s">
        <v>124</v>
      </c>
      <c r="Y192" s="151"/>
      <c r="Z192" s="151"/>
      <c r="AA192" s="151"/>
      <c r="AB192" s="151"/>
      <c r="AC192" s="151"/>
      <c r="AD192" s="151"/>
      <c r="AE192" s="151"/>
      <c r="AF192" s="151"/>
      <c r="AG192" s="151" t="s">
        <v>125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x14ac:dyDescent="0.2">
      <c r="A193" s="168" t="s">
        <v>117</v>
      </c>
      <c r="B193" s="169" t="s">
        <v>84</v>
      </c>
      <c r="C193" s="190" t="s">
        <v>85</v>
      </c>
      <c r="D193" s="170"/>
      <c r="E193" s="171"/>
      <c r="F193" s="172"/>
      <c r="G193" s="172">
        <f>SUMIF(AG194:AG200,"&lt;&gt;NOR",G194:G200)</f>
        <v>0</v>
      </c>
      <c r="H193" s="172"/>
      <c r="I193" s="172">
        <f>SUM(I194:I200)</f>
        <v>0</v>
      </c>
      <c r="J193" s="172"/>
      <c r="K193" s="172">
        <f>SUM(K194:K200)</f>
        <v>0</v>
      </c>
      <c r="L193" s="172"/>
      <c r="M193" s="172">
        <f>SUM(M194:M200)</f>
        <v>0</v>
      </c>
      <c r="N193" s="172"/>
      <c r="O193" s="172">
        <f>SUM(O194:O200)</f>
        <v>0</v>
      </c>
      <c r="P193" s="172"/>
      <c r="Q193" s="172">
        <f>SUM(Q194:Q200)</f>
        <v>0</v>
      </c>
      <c r="R193" s="172"/>
      <c r="S193" s="172"/>
      <c r="T193" s="173"/>
      <c r="U193" s="167"/>
      <c r="V193" s="167">
        <f>SUM(V194:V200)</f>
        <v>0</v>
      </c>
      <c r="W193" s="167"/>
      <c r="X193" s="167"/>
      <c r="AG193" t="s">
        <v>118</v>
      </c>
    </row>
    <row r="194" spans="1:60" outlineLevel="1" x14ac:dyDescent="0.2">
      <c r="A194" s="174">
        <v>47</v>
      </c>
      <c r="B194" s="175" t="s">
        <v>322</v>
      </c>
      <c r="C194" s="191" t="s">
        <v>323</v>
      </c>
      <c r="D194" s="176" t="s">
        <v>162</v>
      </c>
      <c r="E194" s="177">
        <v>1</v>
      </c>
      <c r="F194" s="178"/>
      <c r="G194" s="179">
        <f>ROUND(E194*F194,2)</f>
        <v>0</v>
      </c>
      <c r="H194" s="178"/>
      <c r="I194" s="179">
        <f>ROUND(E194*H194,2)</f>
        <v>0</v>
      </c>
      <c r="J194" s="178"/>
      <c r="K194" s="179">
        <f>ROUND(E194*J194,2)</f>
        <v>0</v>
      </c>
      <c r="L194" s="179">
        <v>21</v>
      </c>
      <c r="M194" s="179">
        <f>G194*(1+L194/100)</f>
        <v>0</v>
      </c>
      <c r="N194" s="179">
        <v>0</v>
      </c>
      <c r="O194" s="179">
        <f>ROUND(E194*N194,2)</f>
        <v>0</v>
      </c>
      <c r="P194" s="179">
        <v>0</v>
      </c>
      <c r="Q194" s="179">
        <f>ROUND(E194*P194,2)</f>
        <v>0</v>
      </c>
      <c r="R194" s="179"/>
      <c r="S194" s="179" t="s">
        <v>156</v>
      </c>
      <c r="T194" s="180" t="s">
        <v>157</v>
      </c>
      <c r="U194" s="160">
        <v>0</v>
      </c>
      <c r="V194" s="160">
        <f>ROUND(E194*U194,2)</f>
        <v>0</v>
      </c>
      <c r="W194" s="160"/>
      <c r="X194" s="160" t="s">
        <v>124</v>
      </c>
      <c r="Y194" s="151"/>
      <c r="Z194" s="151"/>
      <c r="AA194" s="151"/>
      <c r="AB194" s="151"/>
      <c r="AC194" s="151"/>
      <c r="AD194" s="151"/>
      <c r="AE194" s="151"/>
      <c r="AF194" s="151"/>
      <c r="AG194" s="151" t="s">
        <v>125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 x14ac:dyDescent="0.2">
      <c r="A195" s="158"/>
      <c r="B195" s="159"/>
      <c r="C195" s="250" t="s">
        <v>324</v>
      </c>
      <c r="D195" s="251"/>
      <c r="E195" s="251"/>
      <c r="F195" s="251"/>
      <c r="G195" s="251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51"/>
      <c r="Z195" s="151"/>
      <c r="AA195" s="151"/>
      <c r="AB195" s="151"/>
      <c r="AC195" s="151"/>
      <c r="AD195" s="151"/>
      <c r="AE195" s="151"/>
      <c r="AF195" s="151"/>
      <c r="AG195" s="151" t="s">
        <v>277</v>
      </c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 x14ac:dyDescent="0.2">
      <c r="A196" s="158"/>
      <c r="B196" s="159"/>
      <c r="C196" s="252" t="s">
        <v>325</v>
      </c>
      <c r="D196" s="253"/>
      <c r="E196" s="253"/>
      <c r="F196" s="253"/>
      <c r="G196" s="253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51"/>
      <c r="Z196" s="151"/>
      <c r="AA196" s="151"/>
      <c r="AB196" s="151"/>
      <c r="AC196" s="151"/>
      <c r="AD196" s="151"/>
      <c r="AE196" s="151"/>
      <c r="AF196" s="151"/>
      <c r="AG196" s="151" t="s">
        <v>277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 x14ac:dyDescent="0.2">
      <c r="A197" s="158"/>
      <c r="B197" s="159"/>
      <c r="C197" s="252" t="s">
        <v>326</v>
      </c>
      <c r="D197" s="253"/>
      <c r="E197" s="253"/>
      <c r="F197" s="253"/>
      <c r="G197" s="253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51"/>
      <c r="Z197" s="151"/>
      <c r="AA197" s="151"/>
      <c r="AB197" s="151"/>
      <c r="AC197" s="151"/>
      <c r="AD197" s="151"/>
      <c r="AE197" s="151"/>
      <c r="AF197" s="151"/>
      <c r="AG197" s="151" t="s">
        <v>277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 x14ac:dyDescent="0.2">
      <c r="A198" s="158"/>
      <c r="B198" s="159"/>
      <c r="C198" s="252" t="s">
        <v>327</v>
      </c>
      <c r="D198" s="253"/>
      <c r="E198" s="253"/>
      <c r="F198" s="253"/>
      <c r="G198" s="253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51"/>
      <c r="Z198" s="151"/>
      <c r="AA198" s="151"/>
      <c r="AB198" s="151"/>
      <c r="AC198" s="151"/>
      <c r="AD198" s="151"/>
      <c r="AE198" s="151"/>
      <c r="AF198" s="151"/>
      <c r="AG198" s="151" t="s">
        <v>277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 x14ac:dyDescent="0.2">
      <c r="A199" s="158"/>
      <c r="B199" s="159"/>
      <c r="C199" s="252" t="s">
        <v>328</v>
      </c>
      <c r="D199" s="253"/>
      <c r="E199" s="253"/>
      <c r="F199" s="253"/>
      <c r="G199" s="253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51"/>
      <c r="Z199" s="151"/>
      <c r="AA199" s="151"/>
      <c r="AB199" s="151"/>
      <c r="AC199" s="151"/>
      <c r="AD199" s="151"/>
      <c r="AE199" s="151"/>
      <c r="AF199" s="151"/>
      <c r="AG199" s="151" t="s">
        <v>277</v>
      </c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 x14ac:dyDescent="0.2">
      <c r="A200" s="158"/>
      <c r="B200" s="159"/>
      <c r="C200" s="192" t="s">
        <v>329</v>
      </c>
      <c r="D200" s="161"/>
      <c r="E200" s="162">
        <v>1</v>
      </c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51"/>
      <c r="Z200" s="151"/>
      <c r="AA200" s="151"/>
      <c r="AB200" s="151"/>
      <c r="AC200" s="151"/>
      <c r="AD200" s="151"/>
      <c r="AE200" s="151"/>
      <c r="AF200" s="151"/>
      <c r="AG200" s="151" t="s">
        <v>129</v>
      </c>
      <c r="AH200" s="151">
        <v>0</v>
      </c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x14ac:dyDescent="0.2">
      <c r="A201" s="168" t="s">
        <v>117</v>
      </c>
      <c r="B201" s="169" t="s">
        <v>86</v>
      </c>
      <c r="C201" s="190" t="s">
        <v>87</v>
      </c>
      <c r="D201" s="170"/>
      <c r="E201" s="171"/>
      <c r="F201" s="172"/>
      <c r="G201" s="172">
        <f>SUMIF(AG202:AG215,"&lt;&gt;NOR",G202:G215)</f>
        <v>0</v>
      </c>
      <c r="H201" s="172"/>
      <c r="I201" s="172">
        <f>SUM(I202:I215)</f>
        <v>0</v>
      </c>
      <c r="J201" s="172"/>
      <c r="K201" s="172">
        <f>SUM(K202:K215)</f>
        <v>0</v>
      </c>
      <c r="L201" s="172"/>
      <c r="M201" s="172">
        <f>SUM(M202:M215)</f>
        <v>0</v>
      </c>
      <c r="N201" s="172"/>
      <c r="O201" s="172">
        <f>SUM(O202:O215)</f>
        <v>0</v>
      </c>
      <c r="P201" s="172"/>
      <c r="Q201" s="172">
        <f>SUM(Q202:Q215)</f>
        <v>0</v>
      </c>
      <c r="R201" s="172"/>
      <c r="S201" s="172"/>
      <c r="T201" s="173"/>
      <c r="U201" s="167"/>
      <c r="V201" s="167">
        <f>SUM(V202:V215)</f>
        <v>19.270000000000003</v>
      </c>
      <c r="W201" s="167"/>
      <c r="X201" s="167"/>
      <c r="AG201" t="s">
        <v>118</v>
      </c>
    </row>
    <row r="202" spans="1:60" outlineLevel="1" x14ac:dyDescent="0.2">
      <c r="A202" s="174">
        <v>48</v>
      </c>
      <c r="B202" s="175" t="s">
        <v>330</v>
      </c>
      <c r="C202" s="191" t="s">
        <v>331</v>
      </c>
      <c r="D202" s="176" t="s">
        <v>181</v>
      </c>
      <c r="E202" s="177">
        <v>7.0274400000000004</v>
      </c>
      <c r="F202" s="178"/>
      <c r="G202" s="179">
        <f>ROUND(E202*F202,2)</f>
        <v>0</v>
      </c>
      <c r="H202" s="178"/>
      <c r="I202" s="179">
        <f>ROUND(E202*H202,2)</f>
        <v>0</v>
      </c>
      <c r="J202" s="178"/>
      <c r="K202" s="179">
        <f>ROUND(E202*J202,2)</f>
        <v>0</v>
      </c>
      <c r="L202" s="179">
        <v>21</v>
      </c>
      <c r="M202" s="179">
        <f>G202*(1+L202/100)</f>
        <v>0</v>
      </c>
      <c r="N202" s="179">
        <v>0</v>
      </c>
      <c r="O202" s="179">
        <f>ROUND(E202*N202,2)</f>
        <v>0</v>
      </c>
      <c r="P202" s="179">
        <v>0</v>
      </c>
      <c r="Q202" s="179">
        <f>ROUND(E202*P202,2)</f>
        <v>0</v>
      </c>
      <c r="R202" s="179" t="s">
        <v>332</v>
      </c>
      <c r="S202" s="179" t="s">
        <v>123</v>
      </c>
      <c r="T202" s="180" t="s">
        <v>123</v>
      </c>
      <c r="U202" s="160">
        <v>0</v>
      </c>
      <c r="V202" s="160">
        <f>ROUND(E202*U202,2)</f>
        <v>0</v>
      </c>
      <c r="W202" s="160"/>
      <c r="X202" s="160" t="s">
        <v>124</v>
      </c>
      <c r="Y202" s="151"/>
      <c r="Z202" s="151"/>
      <c r="AA202" s="151"/>
      <c r="AB202" s="151"/>
      <c r="AC202" s="151"/>
      <c r="AD202" s="151"/>
      <c r="AE202" s="151"/>
      <c r="AF202" s="151"/>
      <c r="AG202" s="151" t="s">
        <v>125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 x14ac:dyDescent="0.2">
      <c r="A203" s="158"/>
      <c r="B203" s="159"/>
      <c r="C203" s="192" t="s">
        <v>333</v>
      </c>
      <c r="D203" s="161"/>
      <c r="E203" s="162">
        <v>7.0274400000000004</v>
      </c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51"/>
      <c r="Z203" s="151"/>
      <c r="AA203" s="151"/>
      <c r="AB203" s="151"/>
      <c r="AC203" s="151"/>
      <c r="AD203" s="151"/>
      <c r="AE203" s="151"/>
      <c r="AF203" s="151"/>
      <c r="AG203" s="151" t="s">
        <v>129</v>
      </c>
      <c r="AH203" s="151">
        <v>7</v>
      </c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 x14ac:dyDescent="0.2">
      <c r="A204" s="174">
        <v>49</v>
      </c>
      <c r="B204" s="175" t="s">
        <v>334</v>
      </c>
      <c r="C204" s="191" t="s">
        <v>335</v>
      </c>
      <c r="D204" s="176" t="s">
        <v>181</v>
      </c>
      <c r="E204" s="177">
        <v>0.35959999999999998</v>
      </c>
      <c r="F204" s="178"/>
      <c r="G204" s="179">
        <f>ROUND(E204*F204,2)</f>
        <v>0</v>
      </c>
      <c r="H204" s="178"/>
      <c r="I204" s="179">
        <f>ROUND(E204*H204,2)</f>
        <v>0</v>
      </c>
      <c r="J204" s="178"/>
      <c r="K204" s="179">
        <f>ROUND(E204*J204,2)</f>
        <v>0</v>
      </c>
      <c r="L204" s="179">
        <v>21</v>
      </c>
      <c r="M204" s="179">
        <f>G204*(1+L204/100)</f>
        <v>0</v>
      </c>
      <c r="N204" s="179">
        <v>0</v>
      </c>
      <c r="O204" s="179">
        <f>ROUND(E204*N204,2)</f>
        <v>0</v>
      </c>
      <c r="P204" s="179">
        <v>0</v>
      </c>
      <c r="Q204" s="179">
        <f>ROUND(E204*P204,2)</f>
        <v>0</v>
      </c>
      <c r="R204" s="179" t="s">
        <v>332</v>
      </c>
      <c r="S204" s="179" t="s">
        <v>123</v>
      </c>
      <c r="T204" s="180" t="s">
        <v>123</v>
      </c>
      <c r="U204" s="160">
        <v>0</v>
      </c>
      <c r="V204" s="160">
        <f>ROUND(E204*U204,2)</f>
        <v>0</v>
      </c>
      <c r="W204" s="160"/>
      <c r="X204" s="160" t="s">
        <v>124</v>
      </c>
      <c r="Y204" s="151"/>
      <c r="Z204" s="151"/>
      <c r="AA204" s="151"/>
      <c r="AB204" s="151"/>
      <c r="AC204" s="151"/>
      <c r="AD204" s="151"/>
      <c r="AE204" s="151"/>
      <c r="AF204" s="151"/>
      <c r="AG204" s="151" t="s">
        <v>125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 x14ac:dyDescent="0.2">
      <c r="A205" s="158"/>
      <c r="B205" s="159"/>
      <c r="C205" s="192" t="s">
        <v>336</v>
      </c>
      <c r="D205" s="161"/>
      <c r="E205" s="162">
        <v>7.288E-2</v>
      </c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51"/>
      <c r="Z205" s="151"/>
      <c r="AA205" s="151"/>
      <c r="AB205" s="151"/>
      <c r="AC205" s="151"/>
      <c r="AD205" s="151"/>
      <c r="AE205" s="151"/>
      <c r="AF205" s="151"/>
      <c r="AG205" s="151" t="s">
        <v>129</v>
      </c>
      <c r="AH205" s="151">
        <v>7</v>
      </c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 x14ac:dyDescent="0.2">
      <c r="A206" s="158"/>
      <c r="B206" s="159"/>
      <c r="C206" s="192" t="s">
        <v>337</v>
      </c>
      <c r="D206" s="161"/>
      <c r="E206" s="162">
        <v>0.28671999999999997</v>
      </c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51"/>
      <c r="Z206" s="151"/>
      <c r="AA206" s="151"/>
      <c r="AB206" s="151"/>
      <c r="AC206" s="151"/>
      <c r="AD206" s="151"/>
      <c r="AE206" s="151"/>
      <c r="AF206" s="151"/>
      <c r="AG206" s="151" t="s">
        <v>129</v>
      </c>
      <c r="AH206" s="151">
        <v>7</v>
      </c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 x14ac:dyDescent="0.2">
      <c r="A207" s="174">
        <v>50</v>
      </c>
      <c r="B207" s="175" t="s">
        <v>338</v>
      </c>
      <c r="C207" s="191" t="s">
        <v>339</v>
      </c>
      <c r="D207" s="176" t="s">
        <v>181</v>
      </c>
      <c r="E207" s="177">
        <v>7.3870300000000002</v>
      </c>
      <c r="F207" s="178"/>
      <c r="G207" s="179">
        <f>ROUND(E207*F207,2)</f>
        <v>0</v>
      </c>
      <c r="H207" s="178"/>
      <c r="I207" s="179">
        <f>ROUND(E207*H207,2)</f>
        <v>0</v>
      </c>
      <c r="J207" s="178"/>
      <c r="K207" s="179">
        <f>ROUND(E207*J207,2)</f>
        <v>0</v>
      </c>
      <c r="L207" s="179">
        <v>21</v>
      </c>
      <c r="M207" s="179">
        <f>G207*(1+L207/100)</f>
        <v>0</v>
      </c>
      <c r="N207" s="179">
        <v>0</v>
      </c>
      <c r="O207" s="179">
        <f>ROUND(E207*N207,2)</f>
        <v>0</v>
      </c>
      <c r="P207" s="179">
        <v>0</v>
      </c>
      <c r="Q207" s="179">
        <f>ROUND(E207*P207,2)</f>
        <v>0</v>
      </c>
      <c r="R207" s="179" t="s">
        <v>340</v>
      </c>
      <c r="S207" s="179" t="s">
        <v>123</v>
      </c>
      <c r="T207" s="180" t="s">
        <v>123</v>
      </c>
      <c r="U207" s="160">
        <v>0.749</v>
      </c>
      <c r="V207" s="160">
        <f>ROUND(E207*U207,2)</f>
        <v>5.53</v>
      </c>
      <c r="W207" s="160"/>
      <c r="X207" s="160" t="s">
        <v>341</v>
      </c>
      <c r="Y207" s="151"/>
      <c r="Z207" s="151"/>
      <c r="AA207" s="151"/>
      <c r="AB207" s="151"/>
      <c r="AC207" s="151"/>
      <c r="AD207" s="151"/>
      <c r="AE207" s="151"/>
      <c r="AF207" s="151"/>
      <c r="AG207" s="151" t="s">
        <v>342</v>
      </c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ht="22.5" outlineLevel="1" x14ac:dyDescent="0.2">
      <c r="A208" s="158"/>
      <c r="B208" s="159"/>
      <c r="C208" s="254" t="s">
        <v>343</v>
      </c>
      <c r="D208" s="255"/>
      <c r="E208" s="255"/>
      <c r="F208" s="255"/>
      <c r="G208" s="255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51"/>
      <c r="Z208" s="151"/>
      <c r="AA208" s="151"/>
      <c r="AB208" s="151"/>
      <c r="AC208" s="151"/>
      <c r="AD208" s="151"/>
      <c r="AE208" s="151"/>
      <c r="AF208" s="151"/>
      <c r="AG208" s="151" t="s">
        <v>127</v>
      </c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88" t="str">
        <f>C208</f>
        <v>s popřípadným nutným naložením do dopravního zařízení, s vyprázdněním dopravního zařízení na hromadu nebo do dopravního prostředku, vč. příplatku za každých dalších i započatých 3,5 m výšky nad 3,5 m,</v>
      </c>
      <c r="BB208" s="151"/>
      <c r="BC208" s="151"/>
      <c r="BD208" s="151"/>
      <c r="BE208" s="151"/>
      <c r="BF208" s="151"/>
      <c r="BG208" s="151"/>
      <c r="BH208" s="151"/>
    </row>
    <row r="209" spans="1:60" ht="22.5" outlineLevel="1" x14ac:dyDescent="0.2">
      <c r="A209" s="174">
        <v>51</v>
      </c>
      <c r="B209" s="175" t="s">
        <v>344</v>
      </c>
      <c r="C209" s="191" t="s">
        <v>345</v>
      </c>
      <c r="D209" s="176" t="s">
        <v>181</v>
      </c>
      <c r="E209" s="177">
        <v>7.3870300000000002</v>
      </c>
      <c r="F209" s="178"/>
      <c r="G209" s="179">
        <f>ROUND(E209*F209,2)</f>
        <v>0</v>
      </c>
      <c r="H209" s="178"/>
      <c r="I209" s="179">
        <f>ROUND(E209*H209,2)</f>
        <v>0</v>
      </c>
      <c r="J209" s="178"/>
      <c r="K209" s="179">
        <f>ROUND(E209*J209,2)</f>
        <v>0</v>
      </c>
      <c r="L209" s="179">
        <v>21</v>
      </c>
      <c r="M209" s="179">
        <f>G209*(1+L209/100)</f>
        <v>0</v>
      </c>
      <c r="N209" s="179">
        <v>0</v>
      </c>
      <c r="O209" s="179">
        <f>ROUND(E209*N209,2)</f>
        <v>0</v>
      </c>
      <c r="P209" s="179">
        <v>0</v>
      </c>
      <c r="Q209" s="179">
        <f>ROUND(E209*P209,2)</f>
        <v>0</v>
      </c>
      <c r="R209" s="179" t="s">
        <v>340</v>
      </c>
      <c r="S209" s="179" t="s">
        <v>123</v>
      </c>
      <c r="T209" s="180" t="s">
        <v>123</v>
      </c>
      <c r="U209" s="160">
        <v>0.1</v>
      </c>
      <c r="V209" s="160">
        <f>ROUND(E209*U209,2)</f>
        <v>0.74</v>
      </c>
      <c r="W209" s="160"/>
      <c r="X209" s="160" t="s">
        <v>341</v>
      </c>
      <c r="Y209" s="151"/>
      <c r="Z209" s="151"/>
      <c r="AA209" s="151"/>
      <c r="AB209" s="151"/>
      <c r="AC209" s="151"/>
      <c r="AD209" s="151"/>
      <c r="AE209" s="151"/>
      <c r="AF209" s="151"/>
      <c r="AG209" s="151" t="s">
        <v>342</v>
      </c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ht="22.5" outlineLevel="1" x14ac:dyDescent="0.2">
      <c r="A210" s="158"/>
      <c r="B210" s="159"/>
      <c r="C210" s="254" t="s">
        <v>343</v>
      </c>
      <c r="D210" s="255"/>
      <c r="E210" s="255"/>
      <c r="F210" s="255"/>
      <c r="G210" s="255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51"/>
      <c r="Z210" s="151"/>
      <c r="AA210" s="151"/>
      <c r="AB210" s="151"/>
      <c r="AC210" s="151"/>
      <c r="AD210" s="151"/>
      <c r="AE210" s="151"/>
      <c r="AF210" s="151"/>
      <c r="AG210" s="151" t="s">
        <v>127</v>
      </c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88" t="str">
        <f>C210</f>
        <v>s popřípadným nutným naložením do dopravního zařízení, s vyprázdněním dopravního zařízení na hromadu nebo do dopravního prostředku, vč. příplatku za každých dalších i započatých 3,5 m výšky nad 3,5 m,</v>
      </c>
      <c r="BB210" s="151"/>
      <c r="BC210" s="151"/>
      <c r="BD210" s="151"/>
      <c r="BE210" s="151"/>
      <c r="BF210" s="151"/>
      <c r="BG210" s="151"/>
      <c r="BH210" s="151"/>
    </row>
    <row r="211" spans="1:60" outlineLevel="1" x14ac:dyDescent="0.2">
      <c r="A211" s="174">
        <v>52</v>
      </c>
      <c r="B211" s="175" t="s">
        <v>346</v>
      </c>
      <c r="C211" s="191" t="s">
        <v>347</v>
      </c>
      <c r="D211" s="176" t="s">
        <v>181</v>
      </c>
      <c r="E211" s="177">
        <v>7.3870300000000002</v>
      </c>
      <c r="F211" s="178"/>
      <c r="G211" s="179">
        <f>ROUND(E211*F211,2)</f>
        <v>0</v>
      </c>
      <c r="H211" s="178"/>
      <c r="I211" s="179">
        <f>ROUND(E211*H211,2)</f>
        <v>0</v>
      </c>
      <c r="J211" s="178"/>
      <c r="K211" s="179">
        <f>ROUND(E211*J211,2)</f>
        <v>0</v>
      </c>
      <c r="L211" s="179">
        <v>21</v>
      </c>
      <c r="M211" s="179">
        <f>G211*(1+L211/100)</f>
        <v>0</v>
      </c>
      <c r="N211" s="179">
        <v>0</v>
      </c>
      <c r="O211" s="179">
        <f>ROUND(E211*N211,2)</f>
        <v>0</v>
      </c>
      <c r="P211" s="179">
        <v>0</v>
      </c>
      <c r="Q211" s="179">
        <f>ROUND(E211*P211,2)</f>
        <v>0</v>
      </c>
      <c r="R211" s="179" t="s">
        <v>332</v>
      </c>
      <c r="S211" s="179" t="s">
        <v>123</v>
      </c>
      <c r="T211" s="180" t="s">
        <v>123</v>
      </c>
      <c r="U211" s="160">
        <v>0.49</v>
      </c>
      <c r="V211" s="160">
        <f>ROUND(E211*U211,2)</f>
        <v>3.62</v>
      </c>
      <c r="W211" s="160"/>
      <c r="X211" s="160" t="s">
        <v>341</v>
      </c>
      <c r="Y211" s="151"/>
      <c r="Z211" s="151"/>
      <c r="AA211" s="151"/>
      <c r="AB211" s="151"/>
      <c r="AC211" s="151"/>
      <c r="AD211" s="151"/>
      <c r="AE211" s="151"/>
      <c r="AF211" s="151"/>
      <c r="AG211" s="151" t="s">
        <v>342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 x14ac:dyDescent="0.2">
      <c r="A212" s="158"/>
      <c r="B212" s="159"/>
      <c r="C212" s="250" t="s">
        <v>348</v>
      </c>
      <c r="D212" s="251"/>
      <c r="E212" s="251"/>
      <c r="F212" s="251"/>
      <c r="G212" s="251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51"/>
      <c r="Z212" s="151"/>
      <c r="AA212" s="151"/>
      <c r="AB212" s="151"/>
      <c r="AC212" s="151"/>
      <c r="AD212" s="151"/>
      <c r="AE212" s="151"/>
      <c r="AF212" s="151"/>
      <c r="AG212" s="151" t="s">
        <v>277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 x14ac:dyDescent="0.2">
      <c r="A213" s="181">
        <v>53</v>
      </c>
      <c r="B213" s="182" t="s">
        <v>349</v>
      </c>
      <c r="C213" s="194" t="s">
        <v>350</v>
      </c>
      <c r="D213" s="183" t="s">
        <v>181</v>
      </c>
      <c r="E213" s="184">
        <v>103.41840999999999</v>
      </c>
      <c r="F213" s="185"/>
      <c r="G213" s="186">
        <f>ROUND(E213*F213,2)</f>
        <v>0</v>
      </c>
      <c r="H213" s="185"/>
      <c r="I213" s="186">
        <f>ROUND(E213*H213,2)</f>
        <v>0</v>
      </c>
      <c r="J213" s="185"/>
      <c r="K213" s="186">
        <f>ROUND(E213*J213,2)</f>
        <v>0</v>
      </c>
      <c r="L213" s="186">
        <v>21</v>
      </c>
      <c r="M213" s="186">
        <f>G213*(1+L213/100)</f>
        <v>0</v>
      </c>
      <c r="N213" s="186">
        <v>0</v>
      </c>
      <c r="O213" s="186">
        <f>ROUND(E213*N213,2)</f>
        <v>0</v>
      </c>
      <c r="P213" s="186">
        <v>0</v>
      </c>
      <c r="Q213" s="186">
        <f>ROUND(E213*P213,2)</f>
        <v>0</v>
      </c>
      <c r="R213" s="186" t="s">
        <v>332</v>
      </c>
      <c r="S213" s="186" t="s">
        <v>123</v>
      </c>
      <c r="T213" s="187" t="s">
        <v>123</v>
      </c>
      <c r="U213" s="160">
        <v>0</v>
      </c>
      <c r="V213" s="160">
        <f>ROUND(E213*U213,2)</f>
        <v>0</v>
      </c>
      <c r="W213" s="160"/>
      <c r="X213" s="160" t="s">
        <v>341</v>
      </c>
      <c r="Y213" s="151"/>
      <c r="Z213" s="151"/>
      <c r="AA213" s="151"/>
      <c r="AB213" s="151"/>
      <c r="AC213" s="151"/>
      <c r="AD213" s="151"/>
      <c r="AE213" s="151"/>
      <c r="AF213" s="151"/>
      <c r="AG213" s="151" t="s">
        <v>342</v>
      </c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1" x14ac:dyDescent="0.2">
      <c r="A214" s="181">
        <v>54</v>
      </c>
      <c r="B214" s="182" t="s">
        <v>351</v>
      </c>
      <c r="C214" s="194" t="s">
        <v>352</v>
      </c>
      <c r="D214" s="183" t="s">
        <v>181</v>
      </c>
      <c r="E214" s="184">
        <v>7.3870300000000002</v>
      </c>
      <c r="F214" s="185"/>
      <c r="G214" s="186">
        <f>ROUND(E214*F214,2)</f>
        <v>0</v>
      </c>
      <c r="H214" s="185"/>
      <c r="I214" s="186">
        <f>ROUND(E214*H214,2)</f>
        <v>0</v>
      </c>
      <c r="J214" s="185"/>
      <c r="K214" s="186">
        <f>ROUND(E214*J214,2)</f>
        <v>0</v>
      </c>
      <c r="L214" s="186">
        <v>21</v>
      </c>
      <c r="M214" s="186">
        <f>G214*(1+L214/100)</f>
        <v>0</v>
      </c>
      <c r="N214" s="186">
        <v>0</v>
      </c>
      <c r="O214" s="186">
        <f>ROUND(E214*N214,2)</f>
        <v>0</v>
      </c>
      <c r="P214" s="186">
        <v>0</v>
      </c>
      <c r="Q214" s="186">
        <f>ROUND(E214*P214,2)</f>
        <v>0</v>
      </c>
      <c r="R214" s="186" t="s">
        <v>332</v>
      </c>
      <c r="S214" s="186" t="s">
        <v>123</v>
      </c>
      <c r="T214" s="187" t="s">
        <v>123</v>
      </c>
      <c r="U214" s="160">
        <v>0.94</v>
      </c>
      <c r="V214" s="160">
        <f>ROUND(E214*U214,2)</f>
        <v>6.94</v>
      </c>
      <c r="W214" s="160"/>
      <c r="X214" s="160" t="s">
        <v>341</v>
      </c>
      <c r="Y214" s="151"/>
      <c r="Z214" s="151"/>
      <c r="AA214" s="151"/>
      <c r="AB214" s="151"/>
      <c r="AC214" s="151"/>
      <c r="AD214" s="151"/>
      <c r="AE214" s="151"/>
      <c r="AF214" s="151"/>
      <c r="AG214" s="151" t="s">
        <v>342</v>
      </c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ht="22.5" outlineLevel="1" x14ac:dyDescent="0.2">
      <c r="A215" s="181">
        <v>55</v>
      </c>
      <c r="B215" s="182" t="s">
        <v>353</v>
      </c>
      <c r="C215" s="194" t="s">
        <v>354</v>
      </c>
      <c r="D215" s="183" t="s">
        <v>181</v>
      </c>
      <c r="E215" s="184">
        <v>22.161090000000002</v>
      </c>
      <c r="F215" s="185"/>
      <c r="G215" s="186">
        <f>ROUND(E215*F215,2)</f>
        <v>0</v>
      </c>
      <c r="H215" s="185"/>
      <c r="I215" s="186">
        <f>ROUND(E215*H215,2)</f>
        <v>0</v>
      </c>
      <c r="J215" s="185"/>
      <c r="K215" s="186">
        <f>ROUND(E215*J215,2)</f>
        <v>0</v>
      </c>
      <c r="L215" s="186">
        <v>21</v>
      </c>
      <c r="M215" s="186">
        <f>G215*(1+L215/100)</f>
        <v>0</v>
      </c>
      <c r="N215" s="186">
        <v>0</v>
      </c>
      <c r="O215" s="186">
        <f>ROUND(E215*N215,2)</f>
        <v>0</v>
      </c>
      <c r="P215" s="186">
        <v>0</v>
      </c>
      <c r="Q215" s="186">
        <f>ROUND(E215*P215,2)</f>
        <v>0</v>
      </c>
      <c r="R215" s="186" t="s">
        <v>332</v>
      </c>
      <c r="S215" s="186" t="s">
        <v>123</v>
      </c>
      <c r="T215" s="187" t="s">
        <v>123</v>
      </c>
      <c r="U215" s="160">
        <v>0.11</v>
      </c>
      <c r="V215" s="160">
        <f>ROUND(E215*U215,2)</f>
        <v>2.44</v>
      </c>
      <c r="W215" s="160"/>
      <c r="X215" s="160" t="s">
        <v>341</v>
      </c>
      <c r="Y215" s="151"/>
      <c r="Z215" s="151"/>
      <c r="AA215" s="151"/>
      <c r="AB215" s="151"/>
      <c r="AC215" s="151"/>
      <c r="AD215" s="151"/>
      <c r="AE215" s="151"/>
      <c r="AF215" s="151"/>
      <c r="AG215" s="151" t="s">
        <v>342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x14ac:dyDescent="0.2">
      <c r="A216" s="168" t="s">
        <v>117</v>
      </c>
      <c r="B216" s="169" t="s">
        <v>89</v>
      </c>
      <c r="C216" s="190" t="s">
        <v>27</v>
      </c>
      <c r="D216" s="170"/>
      <c r="E216" s="171"/>
      <c r="F216" s="172"/>
      <c r="G216" s="172">
        <f>SUMIF(AG217:AG218,"&lt;&gt;NOR",G217:G218)</f>
        <v>0</v>
      </c>
      <c r="H216" s="172"/>
      <c r="I216" s="172">
        <f>SUM(I217:I218)</f>
        <v>0</v>
      </c>
      <c r="J216" s="172"/>
      <c r="K216" s="172">
        <f>SUM(K217:K218)</f>
        <v>0</v>
      </c>
      <c r="L216" s="172"/>
      <c r="M216" s="172">
        <f>SUM(M217:M218)</f>
        <v>0</v>
      </c>
      <c r="N216" s="172"/>
      <c r="O216" s="172">
        <f>SUM(O217:O218)</f>
        <v>0</v>
      </c>
      <c r="P216" s="172"/>
      <c r="Q216" s="172">
        <f>SUM(Q217:Q218)</f>
        <v>0</v>
      </c>
      <c r="R216" s="172"/>
      <c r="S216" s="172"/>
      <c r="T216" s="173"/>
      <c r="U216" s="167"/>
      <c r="V216" s="167">
        <f>SUM(V217:V218)</f>
        <v>0</v>
      </c>
      <c r="W216" s="167"/>
      <c r="X216" s="167"/>
      <c r="AG216" t="s">
        <v>118</v>
      </c>
    </row>
    <row r="217" spans="1:60" outlineLevel="1" x14ac:dyDescent="0.2">
      <c r="A217" s="174">
        <v>56</v>
      </c>
      <c r="B217" s="175" t="s">
        <v>355</v>
      </c>
      <c r="C217" s="191" t="s">
        <v>356</v>
      </c>
      <c r="D217" s="176" t="s">
        <v>357</v>
      </c>
      <c r="E217" s="177">
        <v>1</v>
      </c>
      <c r="F217" s="178"/>
      <c r="G217" s="179">
        <f>ROUND(E217*F217,2)</f>
        <v>0</v>
      </c>
      <c r="H217" s="178"/>
      <c r="I217" s="179">
        <f>ROUND(E217*H217,2)</f>
        <v>0</v>
      </c>
      <c r="J217" s="178"/>
      <c r="K217" s="179">
        <f>ROUND(E217*J217,2)</f>
        <v>0</v>
      </c>
      <c r="L217" s="179">
        <v>21</v>
      </c>
      <c r="M217" s="179">
        <f>G217*(1+L217/100)</f>
        <v>0</v>
      </c>
      <c r="N217" s="179">
        <v>0</v>
      </c>
      <c r="O217" s="179">
        <f>ROUND(E217*N217,2)</f>
        <v>0</v>
      </c>
      <c r="P217" s="179">
        <v>0</v>
      </c>
      <c r="Q217" s="179">
        <f>ROUND(E217*P217,2)</f>
        <v>0</v>
      </c>
      <c r="R217" s="179"/>
      <c r="S217" s="179" t="s">
        <v>123</v>
      </c>
      <c r="T217" s="180" t="s">
        <v>157</v>
      </c>
      <c r="U217" s="160">
        <v>0</v>
      </c>
      <c r="V217" s="160">
        <f>ROUND(E217*U217,2)</f>
        <v>0</v>
      </c>
      <c r="W217" s="160"/>
      <c r="X217" s="160" t="s">
        <v>358</v>
      </c>
      <c r="Y217" s="151"/>
      <c r="Z217" s="151"/>
      <c r="AA217" s="151"/>
      <c r="AB217" s="151"/>
      <c r="AC217" s="151"/>
      <c r="AD217" s="151"/>
      <c r="AE217" s="151"/>
      <c r="AF217" s="151"/>
      <c r="AG217" s="151" t="s">
        <v>359</v>
      </c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 x14ac:dyDescent="0.2">
      <c r="A218" s="158"/>
      <c r="B218" s="159"/>
      <c r="C218" s="250" t="s">
        <v>360</v>
      </c>
      <c r="D218" s="251"/>
      <c r="E218" s="251"/>
      <c r="F218" s="251"/>
      <c r="G218" s="251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51"/>
      <c r="Z218" s="151"/>
      <c r="AA218" s="151"/>
      <c r="AB218" s="151"/>
      <c r="AC218" s="151"/>
      <c r="AD218" s="151"/>
      <c r="AE218" s="151"/>
      <c r="AF218" s="151"/>
      <c r="AG218" s="151" t="s">
        <v>277</v>
      </c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x14ac:dyDescent="0.2">
      <c r="A219" s="168" t="s">
        <v>117</v>
      </c>
      <c r="B219" s="169" t="s">
        <v>90</v>
      </c>
      <c r="C219" s="190" t="s">
        <v>28</v>
      </c>
      <c r="D219" s="170"/>
      <c r="E219" s="171"/>
      <c r="F219" s="172"/>
      <c r="G219" s="172">
        <f>SUMIF(AG220:AG234,"&lt;&gt;NOR",G220:G234)</f>
        <v>0</v>
      </c>
      <c r="H219" s="172"/>
      <c r="I219" s="172">
        <f>SUM(I220:I234)</f>
        <v>0</v>
      </c>
      <c r="J219" s="172"/>
      <c r="K219" s="172">
        <f>SUM(K220:K234)</f>
        <v>0</v>
      </c>
      <c r="L219" s="172"/>
      <c r="M219" s="172">
        <f>SUM(M220:M234)</f>
        <v>0</v>
      </c>
      <c r="N219" s="172"/>
      <c r="O219" s="172">
        <f>SUM(O220:O234)</f>
        <v>0</v>
      </c>
      <c r="P219" s="172"/>
      <c r="Q219" s="172">
        <f>SUM(Q220:Q234)</f>
        <v>0</v>
      </c>
      <c r="R219" s="172"/>
      <c r="S219" s="172"/>
      <c r="T219" s="173"/>
      <c r="U219" s="167"/>
      <c r="V219" s="167">
        <f>SUM(V220:V234)</f>
        <v>0</v>
      </c>
      <c r="W219" s="167"/>
      <c r="X219" s="167"/>
      <c r="AG219" t="s">
        <v>118</v>
      </c>
    </row>
    <row r="220" spans="1:60" outlineLevel="1" x14ac:dyDescent="0.2">
      <c r="A220" s="174">
        <v>57</v>
      </c>
      <c r="B220" s="175" t="s">
        <v>361</v>
      </c>
      <c r="C220" s="191" t="s">
        <v>362</v>
      </c>
      <c r="D220" s="176" t="s">
        <v>357</v>
      </c>
      <c r="E220" s="177">
        <v>1</v>
      </c>
      <c r="F220" s="178"/>
      <c r="G220" s="179">
        <f>ROUND(E220*F220,2)</f>
        <v>0</v>
      </c>
      <c r="H220" s="178"/>
      <c r="I220" s="179">
        <f>ROUND(E220*H220,2)</f>
        <v>0</v>
      </c>
      <c r="J220" s="178"/>
      <c r="K220" s="179">
        <f>ROUND(E220*J220,2)</f>
        <v>0</v>
      </c>
      <c r="L220" s="179">
        <v>21</v>
      </c>
      <c r="M220" s="179">
        <f>G220*(1+L220/100)</f>
        <v>0</v>
      </c>
      <c r="N220" s="179">
        <v>0</v>
      </c>
      <c r="O220" s="179">
        <f>ROUND(E220*N220,2)</f>
        <v>0</v>
      </c>
      <c r="P220" s="179">
        <v>0</v>
      </c>
      <c r="Q220" s="179">
        <f>ROUND(E220*P220,2)</f>
        <v>0</v>
      </c>
      <c r="R220" s="179"/>
      <c r="S220" s="179" t="s">
        <v>123</v>
      </c>
      <c r="T220" s="180" t="s">
        <v>157</v>
      </c>
      <c r="U220" s="160">
        <v>0</v>
      </c>
      <c r="V220" s="160">
        <f>ROUND(E220*U220,2)</f>
        <v>0</v>
      </c>
      <c r="W220" s="160"/>
      <c r="X220" s="160" t="s">
        <v>358</v>
      </c>
      <c r="Y220" s="151"/>
      <c r="Z220" s="151"/>
      <c r="AA220" s="151"/>
      <c r="AB220" s="151"/>
      <c r="AC220" s="151"/>
      <c r="AD220" s="151"/>
      <c r="AE220" s="151"/>
      <c r="AF220" s="151"/>
      <c r="AG220" s="151" t="s">
        <v>363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ht="22.5" outlineLevel="1" x14ac:dyDescent="0.2">
      <c r="A221" s="158"/>
      <c r="B221" s="159"/>
      <c r="C221" s="250" t="s">
        <v>364</v>
      </c>
      <c r="D221" s="251"/>
      <c r="E221" s="251"/>
      <c r="F221" s="251"/>
      <c r="G221" s="251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51"/>
      <c r="Z221" s="151"/>
      <c r="AA221" s="151"/>
      <c r="AB221" s="151"/>
      <c r="AC221" s="151"/>
      <c r="AD221" s="151"/>
      <c r="AE221" s="151"/>
      <c r="AF221" s="151"/>
      <c r="AG221" s="151" t="s">
        <v>277</v>
      </c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88" t="str">
        <f>C221</f>
        <v>Náklady spojené s vypracováním projektové dokumentace, většinou v obsahu a rozsahu projektové dokumentace pro provádění stavby, ale mohou zde být obsaženy i náklady na jiné stupně projektové dokumentace, pokud jsou součástí požadavků objednatele.</v>
      </c>
      <c r="BB221" s="151"/>
      <c r="BC221" s="151"/>
      <c r="BD221" s="151"/>
      <c r="BE221" s="151"/>
      <c r="BF221" s="151"/>
      <c r="BG221" s="151"/>
      <c r="BH221" s="151"/>
    </row>
    <row r="222" spans="1:60" outlineLevel="1" x14ac:dyDescent="0.2">
      <c r="A222" s="174">
        <v>58</v>
      </c>
      <c r="B222" s="175" t="s">
        <v>365</v>
      </c>
      <c r="C222" s="191" t="s">
        <v>366</v>
      </c>
      <c r="D222" s="176" t="s">
        <v>357</v>
      </c>
      <c r="E222" s="177">
        <v>1</v>
      </c>
      <c r="F222" s="178"/>
      <c r="G222" s="179">
        <f>ROUND(E222*F222,2)</f>
        <v>0</v>
      </c>
      <c r="H222" s="178"/>
      <c r="I222" s="179">
        <f>ROUND(E222*H222,2)</f>
        <v>0</v>
      </c>
      <c r="J222" s="178"/>
      <c r="K222" s="179">
        <f>ROUND(E222*J222,2)</f>
        <v>0</v>
      </c>
      <c r="L222" s="179">
        <v>21</v>
      </c>
      <c r="M222" s="179">
        <f>G222*(1+L222/100)</f>
        <v>0</v>
      </c>
      <c r="N222" s="179">
        <v>0</v>
      </c>
      <c r="O222" s="179">
        <f>ROUND(E222*N222,2)</f>
        <v>0</v>
      </c>
      <c r="P222" s="179">
        <v>0</v>
      </c>
      <c r="Q222" s="179">
        <f>ROUND(E222*P222,2)</f>
        <v>0</v>
      </c>
      <c r="R222" s="179"/>
      <c r="S222" s="179" t="s">
        <v>123</v>
      </c>
      <c r="T222" s="180" t="s">
        <v>157</v>
      </c>
      <c r="U222" s="160">
        <v>0</v>
      </c>
      <c r="V222" s="160">
        <f>ROUND(E222*U222,2)</f>
        <v>0</v>
      </c>
      <c r="W222" s="160"/>
      <c r="X222" s="160" t="s">
        <v>358</v>
      </c>
      <c r="Y222" s="151"/>
      <c r="Z222" s="151"/>
      <c r="AA222" s="151"/>
      <c r="AB222" s="151"/>
      <c r="AC222" s="151"/>
      <c r="AD222" s="151"/>
      <c r="AE222" s="151"/>
      <c r="AF222" s="151"/>
      <c r="AG222" s="151" t="s">
        <v>367</v>
      </c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ht="22.5" outlineLevel="1" x14ac:dyDescent="0.2">
      <c r="A223" s="158"/>
      <c r="B223" s="159"/>
      <c r="C223" s="250" t="s">
        <v>368</v>
      </c>
      <c r="D223" s="251"/>
      <c r="E223" s="251"/>
      <c r="F223" s="251"/>
      <c r="G223" s="251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51"/>
      <c r="Z223" s="151"/>
      <c r="AA223" s="151"/>
      <c r="AB223" s="151"/>
      <c r="AC223" s="151"/>
      <c r="AD223" s="151"/>
      <c r="AE223" s="151"/>
      <c r="AF223" s="151"/>
      <c r="AG223" s="151" t="s">
        <v>277</v>
      </c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88" t="str">
        <f>C223</f>
        <v>Náklady na ztížené podmínky provádění tam, kde se vyskytují omezující vlivy konkrétního prostředí, které mají prokazatelný vliv na provádění stavebních prací, Jedná se zejména o náklady související s extrémními podmínkami místa provádění.</v>
      </c>
      <c r="BB223" s="151"/>
      <c r="BC223" s="151"/>
      <c r="BD223" s="151"/>
      <c r="BE223" s="151"/>
      <c r="BF223" s="151"/>
      <c r="BG223" s="151"/>
      <c r="BH223" s="151"/>
    </row>
    <row r="224" spans="1:60" outlineLevel="1" x14ac:dyDescent="0.2">
      <c r="A224" s="174">
        <v>59</v>
      </c>
      <c r="B224" s="175" t="s">
        <v>369</v>
      </c>
      <c r="C224" s="191" t="s">
        <v>370</v>
      </c>
      <c r="D224" s="176" t="s">
        <v>357</v>
      </c>
      <c r="E224" s="177">
        <v>1</v>
      </c>
      <c r="F224" s="178"/>
      <c r="G224" s="179">
        <f>ROUND(E224*F224,2)</f>
        <v>0</v>
      </c>
      <c r="H224" s="178"/>
      <c r="I224" s="179">
        <f>ROUND(E224*H224,2)</f>
        <v>0</v>
      </c>
      <c r="J224" s="178"/>
      <c r="K224" s="179">
        <f>ROUND(E224*J224,2)</f>
        <v>0</v>
      </c>
      <c r="L224" s="179">
        <v>21</v>
      </c>
      <c r="M224" s="179">
        <f>G224*(1+L224/100)</f>
        <v>0</v>
      </c>
      <c r="N224" s="179">
        <v>0</v>
      </c>
      <c r="O224" s="179">
        <f>ROUND(E224*N224,2)</f>
        <v>0</v>
      </c>
      <c r="P224" s="179">
        <v>0</v>
      </c>
      <c r="Q224" s="179">
        <f>ROUND(E224*P224,2)</f>
        <v>0</v>
      </c>
      <c r="R224" s="179"/>
      <c r="S224" s="179" t="s">
        <v>123</v>
      </c>
      <c r="T224" s="180" t="s">
        <v>157</v>
      </c>
      <c r="U224" s="160">
        <v>0</v>
      </c>
      <c r="V224" s="160">
        <f>ROUND(E224*U224,2)</f>
        <v>0</v>
      </c>
      <c r="W224" s="160"/>
      <c r="X224" s="160" t="s">
        <v>358</v>
      </c>
      <c r="Y224" s="151"/>
      <c r="Z224" s="151"/>
      <c r="AA224" s="151"/>
      <c r="AB224" s="151"/>
      <c r="AC224" s="151"/>
      <c r="AD224" s="151"/>
      <c r="AE224" s="151"/>
      <c r="AF224" s="151"/>
      <c r="AG224" s="151" t="s">
        <v>363</v>
      </c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 x14ac:dyDescent="0.2">
      <c r="A225" s="158"/>
      <c r="B225" s="159"/>
      <c r="C225" s="250" t="s">
        <v>371</v>
      </c>
      <c r="D225" s="251"/>
      <c r="E225" s="251"/>
      <c r="F225" s="251"/>
      <c r="G225" s="251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51"/>
      <c r="Z225" s="151"/>
      <c r="AA225" s="151"/>
      <c r="AB225" s="151"/>
      <c r="AC225" s="151"/>
      <c r="AD225" s="151"/>
      <c r="AE225" s="151"/>
      <c r="AF225" s="151"/>
      <c r="AG225" s="151" t="s">
        <v>277</v>
      </c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 x14ac:dyDescent="0.2">
      <c r="A226" s="174">
        <v>60</v>
      </c>
      <c r="B226" s="175" t="s">
        <v>372</v>
      </c>
      <c r="C226" s="191" t="s">
        <v>373</v>
      </c>
      <c r="D226" s="176" t="s">
        <v>357</v>
      </c>
      <c r="E226" s="177">
        <v>1</v>
      </c>
      <c r="F226" s="178"/>
      <c r="G226" s="179">
        <f>ROUND(E226*F226,2)</f>
        <v>0</v>
      </c>
      <c r="H226" s="178"/>
      <c r="I226" s="179">
        <f>ROUND(E226*H226,2)</f>
        <v>0</v>
      </c>
      <c r="J226" s="178"/>
      <c r="K226" s="179">
        <f>ROUND(E226*J226,2)</f>
        <v>0</v>
      </c>
      <c r="L226" s="179">
        <v>21</v>
      </c>
      <c r="M226" s="179">
        <f>G226*(1+L226/100)</f>
        <v>0</v>
      </c>
      <c r="N226" s="179">
        <v>0</v>
      </c>
      <c r="O226" s="179">
        <f>ROUND(E226*N226,2)</f>
        <v>0</v>
      </c>
      <c r="P226" s="179">
        <v>0</v>
      </c>
      <c r="Q226" s="179">
        <f>ROUND(E226*P226,2)</f>
        <v>0</v>
      </c>
      <c r="R226" s="179"/>
      <c r="S226" s="179" t="s">
        <v>123</v>
      </c>
      <c r="T226" s="180" t="s">
        <v>157</v>
      </c>
      <c r="U226" s="160">
        <v>0</v>
      </c>
      <c r="V226" s="160">
        <f>ROUND(E226*U226,2)</f>
        <v>0</v>
      </c>
      <c r="W226" s="160"/>
      <c r="X226" s="160" t="s">
        <v>358</v>
      </c>
      <c r="Y226" s="151"/>
      <c r="Z226" s="151"/>
      <c r="AA226" s="151"/>
      <c r="AB226" s="151"/>
      <c r="AC226" s="151"/>
      <c r="AD226" s="151"/>
      <c r="AE226" s="151"/>
      <c r="AF226" s="151"/>
      <c r="AG226" s="151" t="s">
        <v>363</v>
      </c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ht="33.75" outlineLevel="1" x14ac:dyDescent="0.2">
      <c r="A227" s="158"/>
      <c r="B227" s="159"/>
      <c r="C227" s="250" t="s">
        <v>374</v>
      </c>
      <c r="D227" s="251"/>
      <c r="E227" s="251"/>
      <c r="F227" s="251"/>
      <c r="G227" s="251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51"/>
      <c r="Z227" s="151"/>
      <c r="AA227" s="151"/>
      <c r="AB227" s="151"/>
      <c r="AC227" s="151"/>
      <c r="AD227" s="151"/>
      <c r="AE227" s="151"/>
      <c r="AF227" s="151"/>
      <c r="AG227" s="151" t="s">
        <v>277</v>
      </c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88" t="str">
        <f>C227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27" s="151"/>
      <c r="BC227" s="151"/>
      <c r="BD227" s="151"/>
      <c r="BE227" s="151"/>
      <c r="BF227" s="151"/>
      <c r="BG227" s="151"/>
      <c r="BH227" s="151"/>
    </row>
    <row r="228" spans="1:60" outlineLevel="1" x14ac:dyDescent="0.2">
      <c r="A228" s="174">
        <v>61</v>
      </c>
      <c r="B228" s="175" t="s">
        <v>375</v>
      </c>
      <c r="C228" s="191" t="s">
        <v>376</v>
      </c>
      <c r="D228" s="176" t="s">
        <v>357</v>
      </c>
      <c r="E228" s="177">
        <v>1</v>
      </c>
      <c r="F228" s="178"/>
      <c r="G228" s="179">
        <f>ROUND(E228*F228,2)</f>
        <v>0</v>
      </c>
      <c r="H228" s="178"/>
      <c r="I228" s="179">
        <f>ROUND(E228*H228,2)</f>
        <v>0</v>
      </c>
      <c r="J228" s="178"/>
      <c r="K228" s="179">
        <f>ROUND(E228*J228,2)</f>
        <v>0</v>
      </c>
      <c r="L228" s="179">
        <v>21</v>
      </c>
      <c r="M228" s="179">
        <f>G228*(1+L228/100)</f>
        <v>0</v>
      </c>
      <c r="N228" s="179">
        <v>0</v>
      </c>
      <c r="O228" s="179">
        <f>ROUND(E228*N228,2)</f>
        <v>0</v>
      </c>
      <c r="P228" s="179">
        <v>0</v>
      </c>
      <c r="Q228" s="179">
        <f>ROUND(E228*P228,2)</f>
        <v>0</v>
      </c>
      <c r="R228" s="179"/>
      <c r="S228" s="179" t="s">
        <v>123</v>
      </c>
      <c r="T228" s="180" t="s">
        <v>157</v>
      </c>
      <c r="U228" s="160">
        <v>0</v>
      </c>
      <c r="V228" s="160">
        <f>ROUND(E228*U228,2)</f>
        <v>0</v>
      </c>
      <c r="W228" s="160"/>
      <c r="X228" s="160" t="s">
        <v>358</v>
      </c>
      <c r="Y228" s="151"/>
      <c r="Z228" s="151"/>
      <c r="AA228" s="151"/>
      <c r="AB228" s="151"/>
      <c r="AC228" s="151"/>
      <c r="AD228" s="151"/>
      <c r="AE228" s="151"/>
      <c r="AF228" s="151"/>
      <c r="AG228" s="151" t="s">
        <v>363</v>
      </c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ht="22.5" outlineLevel="1" x14ac:dyDescent="0.2">
      <c r="A229" s="158"/>
      <c r="B229" s="159"/>
      <c r="C229" s="250" t="s">
        <v>377</v>
      </c>
      <c r="D229" s="251"/>
      <c r="E229" s="251"/>
      <c r="F229" s="251"/>
      <c r="G229" s="251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51"/>
      <c r="Z229" s="151"/>
      <c r="AA229" s="151"/>
      <c r="AB229" s="151"/>
      <c r="AC229" s="151"/>
      <c r="AD229" s="151"/>
      <c r="AE229" s="151"/>
      <c r="AF229" s="151"/>
      <c r="AG229" s="151" t="s">
        <v>277</v>
      </c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88" t="str">
        <f>C229</f>
        <v>Náklady zhotovitele, související s prováděním zkoušek a revizí předepsaných technickými normami nebo objednatelem a které jsou pro provedení díla nezbytné.</v>
      </c>
      <c r="BB229" s="151"/>
      <c r="BC229" s="151"/>
      <c r="BD229" s="151"/>
      <c r="BE229" s="151"/>
      <c r="BF229" s="151"/>
      <c r="BG229" s="151"/>
      <c r="BH229" s="151"/>
    </row>
    <row r="230" spans="1:60" outlineLevel="1" x14ac:dyDescent="0.2">
      <c r="A230" s="174">
        <v>62</v>
      </c>
      <c r="B230" s="175" t="s">
        <v>378</v>
      </c>
      <c r="C230" s="191" t="s">
        <v>379</v>
      </c>
      <c r="D230" s="176" t="s">
        <v>357</v>
      </c>
      <c r="E230" s="177">
        <v>1</v>
      </c>
      <c r="F230" s="178"/>
      <c r="G230" s="179">
        <f>ROUND(E230*F230,2)</f>
        <v>0</v>
      </c>
      <c r="H230" s="178"/>
      <c r="I230" s="179">
        <f>ROUND(E230*H230,2)</f>
        <v>0</v>
      </c>
      <c r="J230" s="178"/>
      <c r="K230" s="179">
        <f>ROUND(E230*J230,2)</f>
        <v>0</v>
      </c>
      <c r="L230" s="179">
        <v>21</v>
      </c>
      <c r="M230" s="179">
        <f>G230*(1+L230/100)</f>
        <v>0</v>
      </c>
      <c r="N230" s="179">
        <v>0</v>
      </c>
      <c r="O230" s="179">
        <f>ROUND(E230*N230,2)</f>
        <v>0</v>
      </c>
      <c r="P230" s="179">
        <v>0</v>
      </c>
      <c r="Q230" s="179">
        <f>ROUND(E230*P230,2)</f>
        <v>0</v>
      </c>
      <c r="R230" s="179"/>
      <c r="S230" s="179" t="s">
        <v>123</v>
      </c>
      <c r="T230" s="180" t="s">
        <v>157</v>
      </c>
      <c r="U230" s="160">
        <v>0</v>
      </c>
      <c r="V230" s="160">
        <f>ROUND(E230*U230,2)</f>
        <v>0</v>
      </c>
      <c r="W230" s="160"/>
      <c r="X230" s="160" t="s">
        <v>358</v>
      </c>
      <c r="Y230" s="151"/>
      <c r="Z230" s="151"/>
      <c r="AA230" s="151"/>
      <c r="AB230" s="151"/>
      <c r="AC230" s="151"/>
      <c r="AD230" s="151"/>
      <c r="AE230" s="151"/>
      <c r="AF230" s="151"/>
      <c r="AG230" s="151" t="s">
        <v>363</v>
      </c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 x14ac:dyDescent="0.2">
      <c r="A231" s="158"/>
      <c r="B231" s="159"/>
      <c r="C231" s="250" t="s">
        <v>380</v>
      </c>
      <c r="D231" s="251"/>
      <c r="E231" s="251"/>
      <c r="F231" s="251"/>
      <c r="G231" s="251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51"/>
      <c r="Z231" s="151"/>
      <c r="AA231" s="151"/>
      <c r="AB231" s="151"/>
      <c r="AC231" s="151"/>
      <c r="AD231" s="151"/>
      <c r="AE231" s="151"/>
      <c r="AF231" s="151"/>
      <c r="AG231" s="151" t="s">
        <v>277</v>
      </c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88" t="str">
        <f>C231</f>
        <v>Náklady zhotovitele, které vzniknou v souvislosti s povinnostmi zhotovitele při předání a převzetí díla.</v>
      </c>
      <c r="BB231" s="151"/>
      <c r="BC231" s="151"/>
      <c r="BD231" s="151"/>
      <c r="BE231" s="151"/>
      <c r="BF231" s="151"/>
      <c r="BG231" s="151"/>
      <c r="BH231" s="151"/>
    </row>
    <row r="232" spans="1:60" outlineLevel="1" x14ac:dyDescent="0.2">
      <c r="A232" s="174">
        <v>63</v>
      </c>
      <c r="B232" s="175" t="s">
        <v>381</v>
      </c>
      <c r="C232" s="191" t="s">
        <v>382</v>
      </c>
      <c r="D232" s="176" t="s">
        <v>357</v>
      </c>
      <c r="E232" s="177">
        <v>1</v>
      </c>
      <c r="F232" s="178"/>
      <c r="G232" s="179">
        <f>ROUND(E232*F232,2)</f>
        <v>0</v>
      </c>
      <c r="H232" s="178"/>
      <c r="I232" s="179">
        <f>ROUND(E232*H232,2)</f>
        <v>0</v>
      </c>
      <c r="J232" s="178"/>
      <c r="K232" s="179">
        <f>ROUND(E232*J232,2)</f>
        <v>0</v>
      </c>
      <c r="L232" s="179">
        <v>21</v>
      </c>
      <c r="M232" s="179">
        <f>G232*(1+L232/100)</f>
        <v>0</v>
      </c>
      <c r="N232" s="179">
        <v>0</v>
      </c>
      <c r="O232" s="179">
        <f>ROUND(E232*N232,2)</f>
        <v>0</v>
      </c>
      <c r="P232" s="179">
        <v>0</v>
      </c>
      <c r="Q232" s="179">
        <f>ROUND(E232*P232,2)</f>
        <v>0</v>
      </c>
      <c r="R232" s="179"/>
      <c r="S232" s="179" t="s">
        <v>123</v>
      </c>
      <c r="T232" s="180" t="s">
        <v>157</v>
      </c>
      <c r="U232" s="160">
        <v>0</v>
      </c>
      <c r="V232" s="160">
        <f>ROUND(E232*U232,2)</f>
        <v>0</v>
      </c>
      <c r="W232" s="160"/>
      <c r="X232" s="160" t="s">
        <v>358</v>
      </c>
      <c r="Y232" s="151"/>
      <c r="Z232" s="151"/>
      <c r="AA232" s="151"/>
      <c r="AB232" s="151"/>
      <c r="AC232" s="151"/>
      <c r="AD232" s="151"/>
      <c r="AE232" s="151"/>
      <c r="AF232" s="151"/>
      <c r="AG232" s="151" t="s">
        <v>363</v>
      </c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1" x14ac:dyDescent="0.2">
      <c r="A233" s="158"/>
      <c r="B233" s="159"/>
      <c r="C233" s="250" t="s">
        <v>383</v>
      </c>
      <c r="D233" s="251"/>
      <c r="E233" s="251"/>
      <c r="F233" s="251"/>
      <c r="G233" s="251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51"/>
      <c r="Z233" s="151"/>
      <c r="AA233" s="151"/>
      <c r="AB233" s="151"/>
      <c r="AC233" s="151"/>
      <c r="AD233" s="151"/>
      <c r="AE233" s="151"/>
      <c r="AF233" s="151"/>
      <c r="AG233" s="151" t="s">
        <v>277</v>
      </c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88" t="str">
        <f>C233</f>
        <v>Náklady na vyhotovení dokumentace skutečného provedení stavby a její předání objednateli v požadované formě a požadovaném počtu.</v>
      </c>
      <c r="BB233" s="151"/>
      <c r="BC233" s="151"/>
      <c r="BD233" s="151"/>
      <c r="BE233" s="151"/>
      <c r="BF233" s="151"/>
      <c r="BG233" s="151"/>
      <c r="BH233" s="151"/>
    </row>
    <row r="234" spans="1:60" outlineLevel="1" x14ac:dyDescent="0.2">
      <c r="A234" s="174">
        <v>64</v>
      </c>
      <c r="B234" s="175" t="s">
        <v>384</v>
      </c>
      <c r="C234" s="191" t="s">
        <v>385</v>
      </c>
      <c r="D234" s="176" t="s">
        <v>357</v>
      </c>
      <c r="E234" s="177">
        <v>1</v>
      </c>
      <c r="F234" s="178"/>
      <c r="G234" s="179">
        <f>ROUND(E234*F234,2)</f>
        <v>0</v>
      </c>
      <c r="H234" s="178"/>
      <c r="I234" s="179">
        <f>ROUND(E234*H234,2)</f>
        <v>0</v>
      </c>
      <c r="J234" s="178"/>
      <c r="K234" s="179">
        <f>ROUND(E234*J234,2)</f>
        <v>0</v>
      </c>
      <c r="L234" s="179">
        <v>21</v>
      </c>
      <c r="M234" s="179">
        <f>G234*(1+L234/100)</f>
        <v>0</v>
      </c>
      <c r="N234" s="179">
        <v>0</v>
      </c>
      <c r="O234" s="179">
        <f>ROUND(E234*N234,2)</f>
        <v>0</v>
      </c>
      <c r="P234" s="179">
        <v>0</v>
      </c>
      <c r="Q234" s="179">
        <f>ROUND(E234*P234,2)</f>
        <v>0</v>
      </c>
      <c r="R234" s="179"/>
      <c r="S234" s="179" t="s">
        <v>156</v>
      </c>
      <c r="T234" s="180" t="s">
        <v>157</v>
      </c>
      <c r="U234" s="160">
        <v>0</v>
      </c>
      <c r="V234" s="160">
        <f>ROUND(E234*U234,2)</f>
        <v>0</v>
      </c>
      <c r="W234" s="160"/>
      <c r="X234" s="160" t="s">
        <v>358</v>
      </c>
      <c r="Y234" s="151"/>
      <c r="Z234" s="151"/>
      <c r="AA234" s="151"/>
      <c r="AB234" s="151"/>
      <c r="AC234" s="151"/>
      <c r="AD234" s="151"/>
      <c r="AE234" s="151"/>
      <c r="AF234" s="151"/>
      <c r="AG234" s="151" t="s">
        <v>363</v>
      </c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x14ac:dyDescent="0.2">
      <c r="A235" s="5"/>
      <c r="B235" s="6"/>
      <c r="C235" s="196"/>
      <c r="D235" s="8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AE235">
        <v>15</v>
      </c>
      <c r="AF235">
        <v>21</v>
      </c>
    </row>
    <row r="236" spans="1:60" x14ac:dyDescent="0.2">
      <c r="A236" s="154"/>
      <c r="B236" s="155" t="s">
        <v>29</v>
      </c>
      <c r="C236" s="197"/>
      <c r="D236" s="156"/>
      <c r="E236" s="157"/>
      <c r="F236" s="157"/>
      <c r="G236" s="189">
        <f>G8+G39+G49+G52+G72+G84+G179+G191+G193+G201+G216+G219</f>
        <v>0</v>
      </c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AE236">
        <f>SUMIF(L7:L234,AE235,G7:G234)</f>
        <v>0</v>
      </c>
      <c r="AF236">
        <f>SUMIF(L7:L234,AF235,G7:G234)</f>
        <v>0</v>
      </c>
      <c r="AG236" t="s">
        <v>386</v>
      </c>
    </row>
    <row r="237" spans="1:60" x14ac:dyDescent="0.2">
      <c r="C237" s="198"/>
      <c r="D237" s="142"/>
      <c r="AG237" t="s">
        <v>387</v>
      </c>
    </row>
    <row r="238" spans="1:60" x14ac:dyDescent="0.2">
      <c r="D238" s="142"/>
    </row>
    <row r="239" spans="1:60" x14ac:dyDescent="0.2">
      <c r="D239" s="142"/>
    </row>
    <row r="240" spans="1:60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algorithmName="SHA-512" hashValue="EufUNBdiC1qa6q8v6hUvNBfkWkLxsazucsZNoW1z4C7lgpJ2azFnPkMNQw+rwiRRAQvN3vtPNquNt9QWR0OLxg==" saltValue="mPZIXAw5G9c9V0Y6FBecdQ==" spinCount="100000" sheet="1"/>
  <mergeCells count="32">
    <mergeCell ref="C151:G151"/>
    <mergeCell ref="A1:G1"/>
    <mergeCell ref="C2:G2"/>
    <mergeCell ref="C3:G3"/>
    <mergeCell ref="C4:G4"/>
    <mergeCell ref="C10:G10"/>
    <mergeCell ref="C14:G14"/>
    <mergeCell ref="C17:G17"/>
    <mergeCell ref="C21:G21"/>
    <mergeCell ref="C51:G51"/>
    <mergeCell ref="C71:G71"/>
    <mergeCell ref="C83:G83"/>
    <mergeCell ref="C212:G212"/>
    <mergeCell ref="C152:G152"/>
    <mergeCell ref="C158:G158"/>
    <mergeCell ref="C160:G160"/>
    <mergeCell ref="C178:G178"/>
    <mergeCell ref="C195:G195"/>
    <mergeCell ref="C196:G196"/>
    <mergeCell ref="C197:G197"/>
    <mergeCell ref="C198:G198"/>
    <mergeCell ref="C199:G199"/>
    <mergeCell ref="C208:G208"/>
    <mergeCell ref="C210:G210"/>
    <mergeCell ref="C231:G231"/>
    <mergeCell ref="C233:G233"/>
    <mergeCell ref="C218:G218"/>
    <mergeCell ref="C221:G221"/>
    <mergeCell ref="C223:G223"/>
    <mergeCell ref="C225:G225"/>
    <mergeCell ref="C227:G227"/>
    <mergeCell ref="C229:G22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SO1 1.04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'SO1 1.04 Pol'!Názvy_tisku</vt:lpstr>
      <vt:lpstr>oadresa</vt:lpstr>
      <vt:lpstr>Stavba!Objednatel</vt:lpstr>
      <vt:lpstr>Stavba!Objekt</vt:lpstr>
      <vt:lpstr>'SO1 1.04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Rozpoctylbc</dc:creator>
  <cp:lastModifiedBy>Chudobová Jana</cp:lastModifiedBy>
  <cp:lastPrinted>2014-02-28T09:52:57Z</cp:lastPrinted>
  <dcterms:created xsi:type="dcterms:W3CDTF">2009-04-08T07:15:50Z</dcterms:created>
  <dcterms:modified xsi:type="dcterms:W3CDTF">2019-05-27T11:40:21Z</dcterms:modified>
</cp:coreProperties>
</file>