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ROJEKTY 2014 - 2020\00_IPRÚ\IPRÚ_IROP\06_Zvýšení kvality vzdělávání\ZŠ Kaplického učebna praktických činností\VŘ\03_Vybavení\01_ZD\"/>
    </mc:Choice>
  </mc:AlternateContent>
  <workbookProtection workbookPassword="D1A2" lockStructure="1"/>
  <bookViews>
    <workbookView xWindow="0" yWindow="0" windowWidth="28800" windowHeight="12300" activeTab="3"/>
  </bookViews>
  <sheets>
    <sheet name="Pokyny pro vyplnění" sheetId="11" r:id="rId1"/>
    <sheet name="Stavba" sheetId="1" r:id="rId2"/>
    <sheet name="VzorPolozky" sheetId="10" state="hidden" r:id="rId3"/>
    <sheet name="SO01 1.00 Pol" sheetId="12" r:id="rId4"/>
    <sheet name="Příloha 728 VZT" sheetId="13" r:id="rId5"/>
    <sheet name="Příloha M21 Elektro" sheetId="14" r:id="rId6"/>
  </sheets>
  <externalReferences>
    <externalReference r:id="rId7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1.00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1.00 Pol'!$A$1:$X$214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K165" i="14" l="1"/>
  <c r="BI165" i="14"/>
  <c r="BH165" i="14"/>
  <c r="BG165" i="14"/>
  <c r="BF165" i="14"/>
  <c r="T165" i="14"/>
  <c r="R165" i="14"/>
  <c r="P165" i="14"/>
  <c r="J165" i="14"/>
  <c r="BE165" i="14" s="1"/>
  <c r="BK164" i="14"/>
  <c r="BI164" i="14"/>
  <c r="BH164" i="14"/>
  <c r="BG164" i="14"/>
  <c r="BF164" i="14"/>
  <c r="T164" i="14"/>
  <c r="R164" i="14"/>
  <c r="P164" i="14"/>
  <c r="J164" i="14"/>
  <c r="BE164" i="14" s="1"/>
  <c r="BK163" i="14"/>
  <c r="BI163" i="14"/>
  <c r="BH163" i="14"/>
  <c r="BG163" i="14"/>
  <c r="BF163" i="14"/>
  <c r="T163" i="14"/>
  <c r="T161" i="14" s="1"/>
  <c r="T159" i="14" s="1"/>
  <c r="R163" i="14"/>
  <c r="P163" i="14"/>
  <c r="P161" i="14" s="1"/>
  <c r="P159" i="14" s="1"/>
  <c r="J163" i="14"/>
  <c r="BE163" i="14" s="1"/>
  <c r="BK162" i="14"/>
  <c r="BI162" i="14"/>
  <c r="BH162" i="14"/>
  <c r="BG162" i="14"/>
  <c r="BF162" i="14"/>
  <c r="T162" i="14"/>
  <c r="R162" i="14"/>
  <c r="R161" i="14" s="1"/>
  <c r="R159" i="14" s="1"/>
  <c r="P162" i="14"/>
  <c r="J162" i="14"/>
  <c r="BE162" i="14" s="1"/>
  <c r="J160" i="14"/>
  <c r="BK158" i="14"/>
  <c r="BI158" i="14"/>
  <c r="BH158" i="14"/>
  <c r="BG158" i="14"/>
  <c r="BF158" i="14"/>
  <c r="T158" i="14"/>
  <c r="R158" i="14"/>
  <c r="P158" i="14"/>
  <c r="J158" i="14"/>
  <c r="BE158" i="14" s="1"/>
  <c r="BK157" i="14"/>
  <c r="BI157" i="14"/>
  <c r="BH157" i="14"/>
  <c r="BG157" i="14"/>
  <c r="BF157" i="14"/>
  <c r="T157" i="14"/>
  <c r="R157" i="14"/>
  <c r="P157" i="14"/>
  <c r="J157" i="14"/>
  <c r="BE157" i="14" s="1"/>
  <c r="BK156" i="14"/>
  <c r="BI156" i="14"/>
  <c r="BH156" i="14"/>
  <c r="BG156" i="14"/>
  <c r="BF156" i="14"/>
  <c r="T156" i="14"/>
  <c r="R156" i="14"/>
  <c r="P156" i="14"/>
  <c r="J156" i="14"/>
  <c r="BE156" i="14" s="1"/>
  <c r="BK155" i="14"/>
  <c r="BI155" i="14"/>
  <c r="BH155" i="14"/>
  <c r="BG155" i="14"/>
  <c r="BF155" i="14"/>
  <c r="T155" i="14"/>
  <c r="R155" i="14"/>
  <c r="P155" i="14"/>
  <c r="J155" i="14"/>
  <c r="BE155" i="14" s="1"/>
  <c r="BK154" i="14"/>
  <c r="BI154" i="14"/>
  <c r="BH154" i="14"/>
  <c r="BG154" i="14"/>
  <c r="BF154" i="14"/>
  <c r="T154" i="14"/>
  <c r="R154" i="14"/>
  <c r="P154" i="14"/>
  <c r="J154" i="14"/>
  <c r="BE154" i="14" s="1"/>
  <c r="BK153" i="14"/>
  <c r="BI153" i="14"/>
  <c r="BH153" i="14"/>
  <c r="BG153" i="14"/>
  <c r="BF153" i="14"/>
  <c r="T153" i="14"/>
  <c r="R153" i="14"/>
  <c r="P153" i="14"/>
  <c r="J153" i="14"/>
  <c r="BE153" i="14" s="1"/>
  <c r="BK152" i="14"/>
  <c r="BI152" i="14"/>
  <c r="BH152" i="14"/>
  <c r="BG152" i="14"/>
  <c r="BF152" i="14"/>
  <c r="T152" i="14"/>
  <c r="R152" i="14"/>
  <c r="P152" i="14"/>
  <c r="J152" i="14"/>
  <c r="BE152" i="14" s="1"/>
  <c r="BK151" i="14"/>
  <c r="BI151" i="14"/>
  <c r="BH151" i="14"/>
  <c r="BG151" i="14"/>
  <c r="BF151" i="14"/>
  <c r="T151" i="14"/>
  <c r="R151" i="14"/>
  <c r="P151" i="14"/>
  <c r="J151" i="14"/>
  <c r="BE151" i="14" s="1"/>
  <c r="BK150" i="14"/>
  <c r="BI150" i="14"/>
  <c r="BH150" i="14"/>
  <c r="BG150" i="14"/>
  <c r="BF150" i="14"/>
  <c r="T150" i="14"/>
  <c r="R150" i="14"/>
  <c r="P150" i="14"/>
  <c r="J150" i="14"/>
  <c r="BE150" i="14" s="1"/>
  <c r="BK149" i="14"/>
  <c r="BI149" i="14"/>
  <c r="BH149" i="14"/>
  <c r="BG149" i="14"/>
  <c r="BF149" i="14"/>
  <c r="T149" i="14"/>
  <c r="R149" i="14"/>
  <c r="P149" i="14"/>
  <c r="J149" i="14"/>
  <c r="BE149" i="14" s="1"/>
  <c r="BK148" i="14"/>
  <c r="BI148" i="14"/>
  <c r="BH148" i="14"/>
  <c r="BG148" i="14"/>
  <c r="BF148" i="14"/>
  <c r="T148" i="14"/>
  <c r="R148" i="14"/>
  <c r="P148" i="14"/>
  <c r="J148" i="14"/>
  <c r="BE148" i="14" s="1"/>
  <c r="BK147" i="14"/>
  <c r="BI147" i="14"/>
  <c r="BH147" i="14"/>
  <c r="BG147" i="14"/>
  <c r="BF147" i="14"/>
  <c r="T147" i="14"/>
  <c r="R147" i="14"/>
  <c r="P147" i="14"/>
  <c r="J147" i="14"/>
  <c r="BE147" i="14" s="1"/>
  <c r="BK146" i="14"/>
  <c r="BI146" i="14"/>
  <c r="BH146" i="14"/>
  <c r="BG146" i="14"/>
  <c r="BF146" i="14"/>
  <c r="T146" i="14"/>
  <c r="R146" i="14"/>
  <c r="P146" i="14"/>
  <c r="J146" i="14"/>
  <c r="BE146" i="14" s="1"/>
  <c r="BK145" i="14"/>
  <c r="BI145" i="14"/>
  <c r="BH145" i="14"/>
  <c r="BG145" i="14"/>
  <c r="BF145" i="14"/>
  <c r="T145" i="14"/>
  <c r="R145" i="14"/>
  <c r="P145" i="14"/>
  <c r="J145" i="14"/>
  <c r="BE145" i="14" s="1"/>
  <c r="BK144" i="14"/>
  <c r="BI144" i="14"/>
  <c r="BH144" i="14"/>
  <c r="BG144" i="14"/>
  <c r="BF144" i="14"/>
  <c r="T144" i="14"/>
  <c r="R144" i="14"/>
  <c r="P144" i="14"/>
  <c r="J144" i="14"/>
  <c r="BE144" i="14" s="1"/>
  <c r="BK143" i="14"/>
  <c r="BI143" i="14"/>
  <c r="BH143" i="14"/>
  <c r="BG143" i="14"/>
  <c r="BF143" i="14"/>
  <c r="T143" i="14"/>
  <c r="R143" i="14"/>
  <c r="P143" i="14"/>
  <c r="J143" i="14"/>
  <c r="BE143" i="14" s="1"/>
  <c r="BK142" i="14"/>
  <c r="BI142" i="14"/>
  <c r="BH142" i="14"/>
  <c r="BG142" i="14"/>
  <c r="BF142" i="14"/>
  <c r="T142" i="14"/>
  <c r="R142" i="14"/>
  <c r="P142" i="14"/>
  <c r="J142" i="14"/>
  <c r="BE142" i="14" s="1"/>
  <c r="BK141" i="14"/>
  <c r="BI141" i="14"/>
  <c r="BH141" i="14"/>
  <c r="BG141" i="14"/>
  <c r="BF141" i="14"/>
  <c r="T141" i="14"/>
  <c r="R141" i="14"/>
  <c r="P141" i="14"/>
  <c r="J141" i="14"/>
  <c r="BE141" i="14" s="1"/>
  <c r="BK140" i="14"/>
  <c r="BI140" i="14"/>
  <c r="BH140" i="14"/>
  <c r="BG140" i="14"/>
  <c r="BF140" i="14"/>
  <c r="T140" i="14"/>
  <c r="R140" i="14"/>
  <c r="P140" i="14"/>
  <c r="J140" i="14"/>
  <c r="BE140" i="14" s="1"/>
  <c r="BK139" i="14"/>
  <c r="BI139" i="14"/>
  <c r="BH139" i="14"/>
  <c r="BG139" i="14"/>
  <c r="BF139" i="14"/>
  <c r="T139" i="14"/>
  <c r="R139" i="14"/>
  <c r="P139" i="14"/>
  <c r="J139" i="14"/>
  <c r="BE139" i="14" s="1"/>
  <c r="BK138" i="14"/>
  <c r="BI138" i="14"/>
  <c r="BH138" i="14"/>
  <c r="BG138" i="14"/>
  <c r="BF138" i="14"/>
  <c r="T138" i="14"/>
  <c r="R138" i="14"/>
  <c r="P138" i="14"/>
  <c r="J138" i="14"/>
  <c r="BE138" i="14" s="1"/>
  <c r="BK137" i="14"/>
  <c r="BI137" i="14"/>
  <c r="BH137" i="14"/>
  <c r="BG137" i="14"/>
  <c r="BF137" i="14"/>
  <c r="T137" i="14"/>
  <c r="R137" i="14"/>
  <c r="P137" i="14"/>
  <c r="J137" i="14"/>
  <c r="BE137" i="14" s="1"/>
  <c r="BK136" i="14"/>
  <c r="BI136" i="14"/>
  <c r="BH136" i="14"/>
  <c r="BG136" i="14"/>
  <c r="BF136" i="14"/>
  <c r="T136" i="14"/>
  <c r="R136" i="14"/>
  <c r="P136" i="14"/>
  <c r="J136" i="14"/>
  <c r="BE136" i="14" s="1"/>
  <c r="BK135" i="14"/>
  <c r="BI135" i="14"/>
  <c r="BH135" i="14"/>
  <c r="BG135" i="14"/>
  <c r="BF135" i="14"/>
  <c r="T135" i="14"/>
  <c r="R135" i="14"/>
  <c r="P135" i="14"/>
  <c r="J135" i="14"/>
  <c r="BE135" i="14" s="1"/>
  <c r="BK134" i="14"/>
  <c r="BI134" i="14"/>
  <c r="BH134" i="14"/>
  <c r="BG134" i="14"/>
  <c r="BF134" i="14"/>
  <c r="T134" i="14"/>
  <c r="R134" i="14"/>
  <c r="P134" i="14"/>
  <c r="J134" i="14"/>
  <c r="BE134" i="14" s="1"/>
  <c r="BK133" i="14"/>
  <c r="BI133" i="14"/>
  <c r="BH133" i="14"/>
  <c r="BG133" i="14"/>
  <c r="BF133" i="14"/>
  <c r="T133" i="14"/>
  <c r="R133" i="14"/>
  <c r="P133" i="14"/>
  <c r="J133" i="14"/>
  <c r="BE133" i="14" s="1"/>
  <c r="BK132" i="14"/>
  <c r="BI132" i="14"/>
  <c r="BH132" i="14"/>
  <c r="BG132" i="14"/>
  <c r="BF132" i="14"/>
  <c r="T132" i="14"/>
  <c r="R132" i="14"/>
  <c r="P132" i="14"/>
  <c r="J132" i="14"/>
  <c r="BE132" i="14" s="1"/>
  <c r="BK131" i="14"/>
  <c r="BI131" i="14"/>
  <c r="BH131" i="14"/>
  <c r="BG131" i="14"/>
  <c r="BF131" i="14"/>
  <c r="T131" i="14"/>
  <c r="R131" i="14"/>
  <c r="P131" i="14"/>
  <c r="J131" i="14"/>
  <c r="BE131" i="14" s="1"/>
  <c r="BK130" i="14"/>
  <c r="BI130" i="14"/>
  <c r="BH130" i="14"/>
  <c r="BG130" i="14"/>
  <c r="BF130" i="14"/>
  <c r="T130" i="14"/>
  <c r="R130" i="14"/>
  <c r="P130" i="14"/>
  <c r="J130" i="14"/>
  <c r="BE130" i="14" s="1"/>
  <c r="BK129" i="14"/>
  <c r="BI129" i="14"/>
  <c r="BH129" i="14"/>
  <c r="BG129" i="14"/>
  <c r="BF129" i="14"/>
  <c r="T129" i="14"/>
  <c r="R129" i="14"/>
  <c r="P129" i="14"/>
  <c r="J129" i="14"/>
  <c r="BE129" i="14" s="1"/>
  <c r="BK128" i="14"/>
  <c r="BI128" i="14"/>
  <c r="BH128" i="14"/>
  <c r="BG128" i="14"/>
  <c r="BF128" i="14"/>
  <c r="T128" i="14"/>
  <c r="R128" i="14"/>
  <c r="P128" i="14"/>
  <c r="J128" i="14"/>
  <c r="BE128" i="14" s="1"/>
  <c r="BK127" i="14"/>
  <c r="BI127" i="14"/>
  <c r="BH127" i="14"/>
  <c r="BG127" i="14"/>
  <c r="BF127" i="14"/>
  <c r="T127" i="14"/>
  <c r="R127" i="14"/>
  <c r="P127" i="14"/>
  <c r="J127" i="14"/>
  <c r="BE127" i="14" s="1"/>
  <c r="BK126" i="14"/>
  <c r="BI126" i="14"/>
  <c r="BH126" i="14"/>
  <c r="BG126" i="14"/>
  <c r="BF126" i="14"/>
  <c r="T126" i="14"/>
  <c r="R126" i="14"/>
  <c r="P126" i="14"/>
  <c r="J126" i="14"/>
  <c r="BE126" i="14" s="1"/>
  <c r="BK125" i="14"/>
  <c r="BI125" i="14"/>
  <c r="BH125" i="14"/>
  <c r="BG125" i="14"/>
  <c r="BF125" i="14"/>
  <c r="T125" i="14"/>
  <c r="R125" i="14"/>
  <c r="P125" i="14"/>
  <c r="J125" i="14"/>
  <c r="BE125" i="14" s="1"/>
  <c r="BK124" i="14"/>
  <c r="BI124" i="14"/>
  <c r="BH124" i="14"/>
  <c r="BG124" i="14"/>
  <c r="BF124" i="14"/>
  <c r="T124" i="14"/>
  <c r="R124" i="14"/>
  <c r="P124" i="14"/>
  <c r="P123" i="14" s="1"/>
  <c r="P122" i="14" s="1"/>
  <c r="J124" i="14"/>
  <c r="BE124" i="14" s="1"/>
  <c r="F117" i="14"/>
  <c r="J115" i="14"/>
  <c r="F115" i="14"/>
  <c r="E113" i="14"/>
  <c r="J100" i="14"/>
  <c r="F92" i="14"/>
  <c r="J91" i="14"/>
  <c r="F89" i="14"/>
  <c r="E87" i="14"/>
  <c r="J37" i="14"/>
  <c r="J36" i="14"/>
  <c r="J35" i="14"/>
  <c r="I29" i="13"/>
  <c r="G29" i="13"/>
  <c r="I28" i="13"/>
  <c r="G28" i="13"/>
  <c r="I27" i="13"/>
  <c r="G27" i="13"/>
  <c r="I26" i="13"/>
  <c r="G26" i="13"/>
  <c r="I25" i="13"/>
  <c r="G25" i="13"/>
  <c r="I21" i="13"/>
  <c r="G21" i="13"/>
  <c r="I19" i="13"/>
  <c r="G19" i="13"/>
  <c r="I17" i="13"/>
  <c r="G17" i="13"/>
  <c r="I16" i="13"/>
  <c r="G16" i="13"/>
  <c r="I15" i="13"/>
  <c r="G15" i="13"/>
  <c r="I14" i="13"/>
  <c r="G14" i="13"/>
  <c r="I13" i="13"/>
  <c r="G13" i="13"/>
  <c r="I12" i="13"/>
  <c r="G12" i="13"/>
  <c r="I11" i="13"/>
  <c r="G11" i="13"/>
  <c r="I10" i="13"/>
  <c r="G10" i="13"/>
  <c r="F37" i="14" l="1"/>
  <c r="R123" i="14"/>
  <c r="R122" i="14" s="1"/>
  <c r="BK161" i="14"/>
  <c r="I30" i="13"/>
  <c r="G30" i="13"/>
  <c r="I31" i="13" s="1"/>
  <c r="F117" i="12" s="1"/>
  <c r="G117" i="12" s="1"/>
  <c r="F35" i="14"/>
  <c r="J118" i="14" s="1"/>
  <c r="J117" i="14" s="1"/>
  <c r="F118" i="14" s="1"/>
  <c r="F91" i="14" s="1"/>
  <c r="J89" i="14" s="1"/>
  <c r="E85" i="14" s="1"/>
  <c r="BK159" i="14"/>
  <c r="J159" i="14" s="1"/>
  <c r="J99" i="14" s="1"/>
  <c r="J161" i="14"/>
  <c r="J101" i="14" s="1"/>
  <c r="F36" i="14"/>
  <c r="P121" i="14"/>
  <c r="J34" i="14"/>
  <c r="BK123" i="14"/>
  <c r="J123" i="14" s="1"/>
  <c r="J98" i="14" s="1"/>
  <c r="T123" i="14"/>
  <c r="T122" i="14" s="1"/>
  <c r="T121" i="14" s="1"/>
  <c r="R121" i="14"/>
  <c r="F33" i="14"/>
  <c r="J33" i="14"/>
  <c r="F34" i="14"/>
  <c r="J92" i="14"/>
  <c r="E111" i="14"/>
  <c r="BA202" i="12"/>
  <c r="BA200" i="12"/>
  <c r="BA195" i="12"/>
  <c r="BA189" i="12"/>
  <c r="BA144" i="12"/>
  <c r="BA103" i="12"/>
  <c r="BA68" i="12"/>
  <c r="BA50" i="12"/>
  <c r="G9" i="12"/>
  <c r="M9" i="12" s="1"/>
  <c r="I9" i="12"/>
  <c r="K9" i="12"/>
  <c r="O9" i="12"/>
  <c r="Q9" i="12"/>
  <c r="V9" i="12"/>
  <c r="G13" i="12"/>
  <c r="M13" i="12" s="1"/>
  <c r="I13" i="12"/>
  <c r="K13" i="12"/>
  <c r="O13" i="12"/>
  <c r="Q13" i="12"/>
  <c r="V13" i="12"/>
  <c r="G16" i="12"/>
  <c r="I16" i="12"/>
  <c r="K16" i="12"/>
  <c r="M16" i="12"/>
  <c r="O16" i="12"/>
  <c r="Q16" i="12"/>
  <c r="V16" i="12"/>
  <c r="G20" i="12"/>
  <c r="G8" i="12" s="1"/>
  <c r="I49" i="1" s="1"/>
  <c r="I20" i="12"/>
  <c r="K20" i="12"/>
  <c r="O20" i="12"/>
  <c r="O8" i="12" s="1"/>
  <c r="Q20" i="12"/>
  <c r="V20" i="12"/>
  <c r="G24" i="12"/>
  <c r="M24" i="12" s="1"/>
  <c r="I24" i="12"/>
  <c r="K24" i="12"/>
  <c r="O24" i="12"/>
  <c r="Q24" i="12"/>
  <c r="V24" i="12"/>
  <c r="G32" i="12"/>
  <c r="I32" i="12"/>
  <c r="K32" i="12"/>
  <c r="M32" i="12"/>
  <c r="O32" i="12"/>
  <c r="Q32" i="12"/>
  <c r="V32" i="12"/>
  <c r="G35" i="12"/>
  <c r="I35" i="12"/>
  <c r="K35" i="12"/>
  <c r="O35" i="12"/>
  <c r="Q35" i="12"/>
  <c r="V35" i="12"/>
  <c r="G38" i="12"/>
  <c r="M38" i="12" s="1"/>
  <c r="I38" i="12"/>
  <c r="K38" i="12"/>
  <c r="O38" i="12"/>
  <c r="Q38" i="12"/>
  <c r="Q23" i="12" s="1"/>
  <c r="V38" i="12"/>
  <c r="G45" i="12"/>
  <c r="M45" i="12" s="1"/>
  <c r="I45" i="12"/>
  <c r="K45" i="12"/>
  <c r="O45" i="12"/>
  <c r="Q45" i="12"/>
  <c r="V45" i="12"/>
  <c r="G49" i="12"/>
  <c r="I49" i="12"/>
  <c r="K49" i="12"/>
  <c r="K48" i="12" s="1"/>
  <c r="O49" i="12"/>
  <c r="Q49" i="12"/>
  <c r="V49" i="12"/>
  <c r="V48" i="12" s="1"/>
  <c r="G54" i="12"/>
  <c r="M54" i="12" s="1"/>
  <c r="I54" i="12"/>
  <c r="K54" i="12"/>
  <c r="O54" i="12"/>
  <c r="Q54" i="12"/>
  <c r="V54" i="12"/>
  <c r="K56" i="12"/>
  <c r="V56" i="12"/>
  <c r="G57" i="12"/>
  <c r="G56" i="12" s="1"/>
  <c r="I52" i="1" s="1"/>
  <c r="I57" i="12"/>
  <c r="I56" i="12" s="1"/>
  <c r="K57" i="12"/>
  <c r="M57" i="12"/>
  <c r="M56" i="12" s="1"/>
  <c r="O57" i="12"/>
  <c r="O56" i="12" s="1"/>
  <c r="Q57" i="12"/>
  <c r="Q56" i="12" s="1"/>
  <c r="V57" i="12"/>
  <c r="G60" i="12"/>
  <c r="M60" i="12" s="1"/>
  <c r="I60" i="12"/>
  <c r="K60" i="12"/>
  <c r="O60" i="12"/>
  <c r="O59" i="12" s="1"/>
  <c r="Q60" i="12"/>
  <c r="Q59" i="12" s="1"/>
  <c r="V60" i="12"/>
  <c r="G67" i="12"/>
  <c r="M67" i="12" s="1"/>
  <c r="I67" i="12"/>
  <c r="K67" i="12"/>
  <c r="O67" i="12"/>
  <c r="Q67" i="12"/>
  <c r="V67" i="12"/>
  <c r="G75" i="12"/>
  <c r="I75" i="12"/>
  <c r="K75" i="12"/>
  <c r="O75" i="12"/>
  <c r="Q75" i="12"/>
  <c r="V75" i="12"/>
  <c r="G79" i="12"/>
  <c r="M79" i="12" s="1"/>
  <c r="I79" i="12"/>
  <c r="K79" i="12"/>
  <c r="O79" i="12"/>
  <c r="Q79" i="12"/>
  <c r="V79" i="12"/>
  <c r="G83" i="12"/>
  <c r="I83" i="12"/>
  <c r="K83" i="12"/>
  <c r="M83" i="12"/>
  <c r="O83" i="12"/>
  <c r="Q83" i="12"/>
  <c r="V83" i="12"/>
  <c r="G87" i="12"/>
  <c r="M87" i="12" s="1"/>
  <c r="I87" i="12"/>
  <c r="K87" i="12"/>
  <c r="O87" i="12"/>
  <c r="Q87" i="12"/>
  <c r="V87" i="12"/>
  <c r="G94" i="12"/>
  <c r="M94" i="12" s="1"/>
  <c r="M93" i="12" s="1"/>
  <c r="I94" i="12"/>
  <c r="I93" i="12" s="1"/>
  <c r="K94" i="12"/>
  <c r="K93" i="12" s="1"/>
  <c r="O94" i="12"/>
  <c r="O93" i="12" s="1"/>
  <c r="Q94" i="12"/>
  <c r="Q93" i="12" s="1"/>
  <c r="V94" i="12"/>
  <c r="V93" i="12" s="1"/>
  <c r="V95" i="12"/>
  <c r="G96" i="12"/>
  <c r="I96" i="12"/>
  <c r="K96" i="12"/>
  <c r="K95" i="12" s="1"/>
  <c r="M96" i="12"/>
  <c r="O96" i="12"/>
  <c r="Q96" i="12"/>
  <c r="V96" i="12"/>
  <c r="G100" i="12"/>
  <c r="M100" i="12" s="1"/>
  <c r="I100" i="12"/>
  <c r="K100" i="12"/>
  <c r="O100" i="12"/>
  <c r="Q100" i="12"/>
  <c r="Q95" i="12" s="1"/>
  <c r="V100" i="12"/>
  <c r="G102" i="12"/>
  <c r="G101" i="12" s="1"/>
  <c r="I57" i="1" s="1"/>
  <c r="I102" i="12"/>
  <c r="I101" i="12" s="1"/>
  <c r="K102" i="12"/>
  <c r="K101" i="12" s="1"/>
  <c r="O102" i="12"/>
  <c r="O101" i="12" s="1"/>
  <c r="Q102" i="12"/>
  <c r="Q101" i="12" s="1"/>
  <c r="V102" i="12"/>
  <c r="V101" i="12" s="1"/>
  <c r="G107" i="12"/>
  <c r="I107" i="12"/>
  <c r="K107" i="12"/>
  <c r="O107" i="12"/>
  <c r="Q107" i="12"/>
  <c r="V107" i="12"/>
  <c r="G111" i="12"/>
  <c r="M111" i="12" s="1"/>
  <c r="I111" i="12"/>
  <c r="K111" i="12"/>
  <c r="O111" i="12"/>
  <c r="Q111" i="12"/>
  <c r="V111" i="12"/>
  <c r="G113" i="12"/>
  <c r="I113" i="12"/>
  <c r="K113" i="12"/>
  <c r="M113" i="12"/>
  <c r="O113" i="12"/>
  <c r="Q113" i="12"/>
  <c r="V113" i="12"/>
  <c r="G115" i="12"/>
  <c r="M115" i="12" s="1"/>
  <c r="I115" i="12"/>
  <c r="K115" i="12"/>
  <c r="O115" i="12"/>
  <c r="Q115" i="12"/>
  <c r="V115" i="12"/>
  <c r="I117" i="12"/>
  <c r="I116" i="12" s="1"/>
  <c r="K117" i="12"/>
  <c r="K116" i="12" s="1"/>
  <c r="O117" i="12"/>
  <c r="O116" i="12" s="1"/>
  <c r="Q117" i="12"/>
  <c r="Q116" i="12" s="1"/>
  <c r="V117" i="12"/>
  <c r="V116" i="12" s="1"/>
  <c r="G119" i="12"/>
  <c r="I119" i="12"/>
  <c r="K119" i="12"/>
  <c r="M119" i="12"/>
  <c r="O119" i="12"/>
  <c r="Q119" i="12"/>
  <c r="V119" i="12"/>
  <c r="G122" i="12"/>
  <c r="M122" i="12" s="1"/>
  <c r="I122" i="12"/>
  <c r="K122" i="12"/>
  <c r="O122" i="12"/>
  <c r="Q122" i="12"/>
  <c r="V122" i="12"/>
  <c r="G125" i="12"/>
  <c r="M125" i="12" s="1"/>
  <c r="I125" i="12"/>
  <c r="K125" i="12"/>
  <c r="O125" i="12"/>
  <c r="Q125" i="12"/>
  <c r="V125" i="12"/>
  <c r="G128" i="12"/>
  <c r="M128" i="12" s="1"/>
  <c r="I128" i="12"/>
  <c r="K128" i="12"/>
  <c r="O128" i="12"/>
  <c r="Q128" i="12"/>
  <c r="V128" i="12"/>
  <c r="V118" i="12" s="1"/>
  <c r="G130" i="12"/>
  <c r="I130" i="12"/>
  <c r="K130" i="12"/>
  <c r="M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M134" i="12" s="1"/>
  <c r="M133" i="12" s="1"/>
  <c r="I134" i="12"/>
  <c r="K134" i="12"/>
  <c r="K133" i="12" s="1"/>
  <c r="O134" i="12"/>
  <c r="Q134" i="12"/>
  <c r="Q133" i="12" s="1"/>
  <c r="V134" i="12"/>
  <c r="V133" i="12" s="1"/>
  <c r="G137" i="12"/>
  <c r="I137" i="12"/>
  <c r="I133" i="12" s="1"/>
  <c r="K137" i="12"/>
  <c r="M137" i="12"/>
  <c r="O137" i="12"/>
  <c r="Q137" i="12"/>
  <c r="V137" i="12"/>
  <c r="G139" i="12"/>
  <c r="M139" i="12" s="1"/>
  <c r="I139" i="12"/>
  <c r="K139" i="12"/>
  <c r="O139" i="12"/>
  <c r="O138" i="12" s="1"/>
  <c r="Q139" i="12"/>
  <c r="V139" i="12"/>
  <c r="G143" i="12"/>
  <c r="M143" i="12" s="1"/>
  <c r="I143" i="12"/>
  <c r="K143" i="12"/>
  <c r="O143" i="12"/>
  <c r="Q143" i="12"/>
  <c r="V143" i="12"/>
  <c r="G147" i="12"/>
  <c r="I147" i="12"/>
  <c r="K147" i="12"/>
  <c r="M147" i="12"/>
  <c r="O147" i="12"/>
  <c r="Q147" i="12"/>
  <c r="V147" i="12"/>
  <c r="G149" i="12"/>
  <c r="M149" i="12" s="1"/>
  <c r="M148" i="12" s="1"/>
  <c r="I149" i="12"/>
  <c r="I148" i="12" s="1"/>
  <c r="K149" i="12"/>
  <c r="K148" i="12" s="1"/>
  <c r="O149" i="12"/>
  <c r="O148" i="12" s="1"/>
  <c r="Q149" i="12"/>
  <c r="Q148" i="12" s="1"/>
  <c r="V149" i="12"/>
  <c r="V148" i="12" s="1"/>
  <c r="G155" i="12"/>
  <c r="G154" i="12" s="1"/>
  <c r="I64" i="1" s="1"/>
  <c r="I155" i="12"/>
  <c r="K155" i="12"/>
  <c r="K154" i="12" s="1"/>
  <c r="O155" i="12"/>
  <c r="Q155" i="12"/>
  <c r="V155" i="12"/>
  <c r="V154" i="12" s="1"/>
  <c r="G162" i="12"/>
  <c r="M162" i="12" s="1"/>
  <c r="I162" i="12"/>
  <c r="I154" i="12" s="1"/>
  <c r="K162" i="12"/>
  <c r="O162" i="12"/>
  <c r="Q162" i="12"/>
  <c r="Q154" i="12" s="1"/>
  <c r="V162" i="12"/>
  <c r="I182" i="12"/>
  <c r="I181" i="12" s="1"/>
  <c r="K182" i="12"/>
  <c r="K181" i="12" s="1"/>
  <c r="O182" i="12"/>
  <c r="O181" i="12" s="1"/>
  <c r="Q182" i="12"/>
  <c r="Q181" i="12" s="1"/>
  <c r="V182" i="12"/>
  <c r="V181" i="12" s="1"/>
  <c r="G184" i="12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7" i="12"/>
  <c r="I187" i="12"/>
  <c r="K187" i="12"/>
  <c r="M187" i="12"/>
  <c r="O187" i="12"/>
  <c r="Q187" i="12"/>
  <c r="V187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2" i="12"/>
  <c r="I192" i="12"/>
  <c r="I191" i="12" s="1"/>
  <c r="K192" i="12"/>
  <c r="M192" i="12"/>
  <c r="O192" i="12"/>
  <c r="Q192" i="12"/>
  <c r="Q191" i="12" s="1"/>
  <c r="V192" i="12"/>
  <c r="G194" i="12"/>
  <c r="G191" i="12" s="1"/>
  <c r="I67" i="1" s="1"/>
  <c r="I19" i="1" s="1"/>
  <c r="I194" i="12"/>
  <c r="K194" i="12"/>
  <c r="O194" i="12"/>
  <c r="O191" i="12" s="1"/>
  <c r="Q194" i="12"/>
  <c r="V194" i="12"/>
  <c r="G197" i="12"/>
  <c r="M197" i="12" s="1"/>
  <c r="I197" i="12"/>
  <c r="K197" i="12"/>
  <c r="O197" i="12"/>
  <c r="O196" i="12" s="1"/>
  <c r="Q197" i="12"/>
  <c r="V197" i="12"/>
  <c r="G199" i="12"/>
  <c r="I199" i="12"/>
  <c r="K199" i="12"/>
  <c r="M199" i="12"/>
  <c r="O199" i="12"/>
  <c r="Q199" i="12"/>
  <c r="V199" i="12"/>
  <c r="G201" i="12"/>
  <c r="M201" i="12" s="1"/>
  <c r="I201" i="12"/>
  <c r="K201" i="12"/>
  <c r="O201" i="12"/>
  <c r="Q201" i="12"/>
  <c r="V201" i="12"/>
  <c r="AE204" i="12"/>
  <c r="F41" i="1" s="1"/>
  <c r="Q196" i="12" l="1"/>
  <c r="K196" i="12"/>
  <c r="M196" i="12"/>
  <c r="G196" i="12"/>
  <c r="I68" i="1" s="1"/>
  <c r="I20" i="1" s="1"/>
  <c r="M194" i="12"/>
  <c r="V191" i="12"/>
  <c r="K191" i="12"/>
  <c r="K183" i="12"/>
  <c r="Q183" i="12"/>
  <c r="G183" i="12"/>
  <c r="I66" i="1" s="1"/>
  <c r="M155" i="12"/>
  <c r="M154" i="12" s="1"/>
  <c r="V138" i="12"/>
  <c r="I138" i="12"/>
  <c r="O133" i="12"/>
  <c r="G133" i="12"/>
  <c r="I61" i="1" s="1"/>
  <c r="I118" i="12"/>
  <c r="O118" i="12"/>
  <c r="G118" i="12"/>
  <c r="I60" i="1" s="1"/>
  <c r="K106" i="12"/>
  <c r="Q106" i="12"/>
  <c r="G106" i="12"/>
  <c r="I58" i="1" s="1"/>
  <c r="M102" i="12"/>
  <c r="M101" i="12" s="1"/>
  <c r="I95" i="12"/>
  <c r="O95" i="12"/>
  <c r="G95" i="12"/>
  <c r="I56" i="1" s="1"/>
  <c r="G93" i="12"/>
  <c r="I55" i="1" s="1"/>
  <c r="K74" i="12"/>
  <c r="Q74" i="12"/>
  <c r="G74" i="12"/>
  <c r="I54" i="1" s="1"/>
  <c r="V59" i="12"/>
  <c r="I59" i="12"/>
  <c r="Q48" i="12"/>
  <c r="G48" i="12"/>
  <c r="I51" i="1" s="1"/>
  <c r="I23" i="12"/>
  <c r="O23" i="12"/>
  <c r="V8" i="12"/>
  <c r="I8" i="12"/>
  <c r="V196" i="12"/>
  <c r="I196" i="12"/>
  <c r="M191" i="12"/>
  <c r="V183" i="12"/>
  <c r="O183" i="12"/>
  <c r="I183" i="12"/>
  <c r="O154" i="12"/>
  <c r="G148" i="12"/>
  <c r="I63" i="1" s="1"/>
  <c r="Q138" i="12"/>
  <c r="K138" i="12"/>
  <c r="M138" i="12"/>
  <c r="G138" i="12"/>
  <c r="I62" i="1" s="1"/>
  <c r="K118" i="12"/>
  <c r="Q118" i="12"/>
  <c r="V106" i="12"/>
  <c r="O106" i="12"/>
  <c r="I106" i="12"/>
  <c r="V74" i="12"/>
  <c r="O74" i="12"/>
  <c r="I74" i="12"/>
  <c r="K59" i="12"/>
  <c r="M59" i="12"/>
  <c r="G59" i="12"/>
  <c r="I53" i="1" s="1"/>
  <c r="O48" i="12"/>
  <c r="I48" i="12"/>
  <c r="G23" i="12"/>
  <c r="I50" i="1" s="1"/>
  <c r="I16" i="1" s="1"/>
  <c r="V23" i="12"/>
  <c r="K23" i="12"/>
  <c r="Q8" i="12"/>
  <c r="K8" i="12"/>
  <c r="M117" i="12"/>
  <c r="M116" i="12" s="1"/>
  <c r="G116" i="12"/>
  <c r="I59" i="1" s="1"/>
  <c r="BK122" i="14"/>
  <c r="BK121" i="14" s="1"/>
  <c r="J121" i="14" s="1"/>
  <c r="F40" i="1"/>
  <c r="F39" i="1"/>
  <c r="F42" i="1" s="1"/>
  <c r="G23" i="1" s="1"/>
  <c r="M95" i="12"/>
  <c r="M23" i="12"/>
  <c r="M118" i="12"/>
  <c r="M184" i="12"/>
  <c r="M183" i="12" s="1"/>
  <c r="M107" i="12"/>
  <c r="M106" i="12" s="1"/>
  <c r="M75" i="12"/>
  <c r="M74" i="12" s="1"/>
  <c r="M49" i="12"/>
  <c r="M48" i="12" s="1"/>
  <c r="M35" i="12"/>
  <c r="M20" i="12"/>
  <c r="M8" i="12" s="1"/>
  <c r="J28" i="1"/>
  <c r="J26" i="1"/>
  <c r="G38" i="1"/>
  <c r="F38" i="1"/>
  <c r="J23" i="1"/>
  <c r="J24" i="1"/>
  <c r="J25" i="1"/>
  <c r="J27" i="1"/>
  <c r="E24" i="1"/>
  <c r="E26" i="1"/>
  <c r="I17" i="1" l="1"/>
  <c r="J122" i="14"/>
  <c r="J97" i="14" s="1"/>
  <c r="J96" i="14"/>
  <c r="J30" i="14"/>
  <c r="A23" i="1"/>
  <c r="J39" i="14" l="1"/>
  <c r="F182" i="12"/>
  <c r="G182" i="12" s="1"/>
  <c r="A24" i="1"/>
  <c r="G24" i="1"/>
  <c r="AF204" i="12" l="1"/>
  <c r="G181" i="12"/>
  <c r="M182" i="12"/>
  <c r="M181" i="12" s="1"/>
  <c r="I65" i="1" l="1"/>
  <c r="G204" i="12"/>
  <c r="G40" i="1"/>
  <c r="H40" i="1" s="1"/>
  <c r="I40" i="1" s="1"/>
  <c r="G39" i="1"/>
  <c r="G41" i="1"/>
  <c r="H41" i="1" s="1"/>
  <c r="I41" i="1" s="1"/>
  <c r="G42" i="1" l="1"/>
  <c r="H39" i="1"/>
  <c r="H42" i="1" s="1"/>
  <c r="I18" i="1"/>
  <c r="I21" i="1" s="1"/>
  <c r="I69" i="1"/>
  <c r="I39" i="1" l="1"/>
  <c r="I42" i="1" s="1"/>
  <c r="J41" i="1" s="1"/>
  <c r="J49" i="1"/>
  <c r="J59" i="1"/>
  <c r="J62" i="1"/>
  <c r="J60" i="1"/>
  <c r="J67" i="1"/>
  <c r="J51" i="1"/>
  <c r="J50" i="1"/>
  <c r="J54" i="1"/>
  <c r="J53" i="1"/>
  <c r="J65" i="1"/>
  <c r="J66" i="1"/>
  <c r="J58" i="1"/>
  <c r="J68" i="1"/>
  <c r="J57" i="1"/>
  <c r="J63" i="1"/>
  <c r="J52" i="1"/>
  <c r="J56" i="1"/>
  <c r="J64" i="1"/>
  <c r="J55" i="1"/>
  <c r="J61" i="1"/>
  <c r="G25" i="1"/>
  <c r="G28" i="1"/>
  <c r="J40" i="1" l="1"/>
  <c r="J39" i="1"/>
  <c r="J42" i="1" s="1"/>
  <c r="A25" i="1"/>
  <c r="J69" i="1"/>
  <c r="G26" i="1" l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ACER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<sst xmlns="http://schemas.openxmlformats.org/spreadsheetml/2006/main" count="1657" uniqueCount="619">
  <si>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</si>
  <si>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</si>
  <si>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</si>
  <si>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</si>
  <si>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</si>
  <si>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</si>
  <si>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</si>
  <si>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</si>
  <si>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</si>
  <si>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</si>
  <si>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</si>
  <si>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</si>
  <si>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</si>
  <si>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</si>
  <si>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</si>
  <si>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</si>
  <si>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</si>
  <si>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</si>
  <si>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</si>
  <si>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</si>
  <si>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</si>
  <si>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</si>
  <si>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</si>
  <si>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</si>
  <si>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</si>
  <si>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</si>
  <si>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</si>
  <si>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</si>
  <si>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</si>
  <si>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</si>
  <si>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</si>
  <si>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</si>
  <si>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</si>
  <si>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</si>
  <si>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</si>
  <si>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</si>
  <si>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</si>
  <si>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</si>
  <si>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</si>
  <si>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</si>
  <si>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</si>
  <si>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</si>
  <si>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</si>
  <si>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1.00</t>
  </si>
  <si>
    <t>Soupis prací dodávek a služeb</t>
  </si>
  <si>
    <t>SO01</t>
  </si>
  <si>
    <t>Učebna praktických činností, šatny žáků</t>
  </si>
  <si>
    <t>Objekt:</t>
  </si>
  <si>
    <t>Rozpočet:</t>
  </si>
  <si>
    <t>ZA2020033</t>
  </si>
  <si>
    <t>Úpravy pro změny v užívání v 1.NP ZŠ Kaplického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</si>
  <si>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</si>
  <si>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</si>
  <si>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</si>
  <si>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</si>
  <si>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</si>
  <si>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</si>
  <si>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</si>
  <si>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</si>
  <si>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</si>
  <si>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</si>
  <si>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</si>
  <si>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</si>
  <si>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</si>
  <si>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</si>
  <si>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</si>
  <si>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</si>
  <si>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</si>
  <si>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</si>
  <si>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</si>
  <si>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</si>
  <si>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</si>
  <si>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</si>
  <si>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</si>
  <si>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725</t>
  </si>
  <si>
    <t>Zařizovací předměty</t>
  </si>
  <si>
    <t>728</t>
  </si>
  <si>
    <t>Vzduchotechnika</t>
  </si>
  <si>
    <t>766</t>
  </si>
  <si>
    <t>Konstrukce truhlářské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</si>
  <si>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</si>
  <si>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</si>
  <si>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</si>
  <si>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</si>
  <si>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</si>
  <si>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</si>
  <si>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</si>
  <si>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</si>
  <si>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</si>
  <si>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</si>
  <si>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</si>
  <si>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</si>
  <si>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</si>
  <si>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</si>
  <si>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</si>
  <si>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</si>
  <si>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</si>
  <si>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</si>
  <si>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</si>
  <si>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</si>
  <si>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</si>
  <si>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</si>
  <si>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</si>
  <si>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</si>
  <si>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</si>
  <si>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</si>
  <si>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</si>
  <si>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</si>
  <si>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</si>
  <si>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</si>
  <si>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</si>
  <si>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</si>
  <si>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</si>
  <si>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</si>
  <si>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</si>
  <si>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</si>
  <si>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</si>
  <si>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</si>
  <si>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</si>
  <si>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</si>
  <si>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</si>
  <si>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</si>
  <si>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317944311RT2</t>
  </si>
  <si>
    <t>Válcované nosníky do č.12 do připravených otvorů včetně dodávky profilu I č.10</t>
  </si>
  <si>
    <t>t</t>
  </si>
  <si>
    <t>RTS 20/ II</t>
  </si>
  <si>
    <t>Práce</t>
  </si>
  <si>
    <t>POL1_</t>
  </si>
  <si>
    <t xml:space="preserve">ZŠ Kaplického ZÚ učebna a šatna 1.NP-N 01 - nový stav : </t>
  </si>
  <si>
    <t>VV</t>
  </si>
  <si>
    <t xml:space="preserve">hmotnost I100 je 8,34kg/m : </t>
  </si>
  <si>
    <t>překlad I100, dl.=1000mm: : 1,00*0,00834</t>
  </si>
  <si>
    <t>342013321RT1</t>
  </si>
  <si>
    <t>Příčka SDK tl.150 mm,ocel.kce,2x oplášť.,RB 12,5mm izolace tloušťky 80 mm, EI 60</t>
  </si>
  <si>
    <t>m2</t>
  </si>
  <si>
    <t>s.v.3300mm: : (6,60+3,20)*3,30-1,00*2,02</t>
  </si>
  <si>
    <t>342090132R00</t>
  </si>
  <si>
    <t>Otvor v SDK, pro dveře 1kř do 25 kg, CW 100,2xopl.</t>
  </si>
  <si>
    <t>kus</t>
  </si>
  <si>
    <t xml:space="preserve">ZŠ Kaplického ZÚ učebna a šatna 1.NP-výpis dveří : </t>
  </si>
  <si>
    <t xml:space="preserve">zárubně: : </t>
  </si>
  <si>
    <t>1, 900/1970, 1 ks : 1</t>
  </si>
  <si>
    <t>346244381R00</t>
  </si>
  <si>
    <t>Plentování ocelových nosníků výšky do 20 cm</t>
  </si>
  <si>
    <t>překlad I100, dl.=1000mm: : 1,00*0,10*2</t>
  </si>
  <si>
    <t>611421131R00</t>
  </si>
  <si>
    <t>Oprava váp. omítek stropů do 5% plochy - štukových</t>
  </si>
  <si>
    <t>Včetně pomocného pracovního lešení o výšce podlahy do 1900 mm a pro zatížení do 1,5 kPa.</t>
  </si>
  <si>
    <t>POP</t>
  </si>
  <si>
    <t>102-šatna : 61,16</t>
  </si>
  <si>
    <t>126-chodba/šatna : 50,30</t>
  </si>
  <si>
    <t>132-WC dívky : 5,04</t>
  </si>
  <si>
    <t>132a-WC dívky : 1,36</t>
  </si>
  <si>
    <t>170- učebna praktických činností - SDK podhled : 61,10-3,30*3,25</t>
  </si>
  <si>
    <t>612401291R00</t>
  </si>
  <si>
    <t>Omítka malých ploch vnitřních stěn do 0,25 m2</t>
  </si>
  <si>
    <t>mezi m.č.132 a 132a - otvor pr.cca 350mm: : 1</t>
  </si>
  <si>
    <t>612409991R00</t>
  </si>
  <si>
    <t>Začištění omítek kolem oken,dveří apod.</t>
  </si>
  <si>
    <t>m</t>
  </si>
  <si>
    <t xml:space="preserve">ZŠ Kaplického ZÚ učebna a šatna 1.NP-S 01 - současný stav : </t>
  </si>
  <si>
    <t>mezi m.č.132 a 126 - otvor 650x450mm pro VZT: : (0,65+0,45)*2</t>
  </si>
  <si>
    <t>612421231R00</t>
  </si>
  <si>
    <t>Oprava vápen.omítek stěn do 10 % pl. - štukových</t>
  </si>
  <si>
    <t>102-šatna (pouze stěny cihlové a betonové) : (10,525-3,20+5,85)*3,30+5,85*0,82-(0,80+0,90+1,60)*1,97</t>
  </si>
  <si>
    <t>126-chodba/šatna (pouze stěna k m.č. 132,133,134,135) : 8,50*3,32-(0,80+2*0,90)*1,97</t>
  </si>
  <si>
    <t>132-WC dívky (mimo stěny s obkladem a stěnou u okna) : (3,425+1,10+1,125+1,00)*3,32-(0,80+0,60)*1,97</t>
  </si>
  <si>
    <t>132a-WC dívky (pouze stěna s dveřmi) : 1,00*3,32-0,60*1,97</t>
  </si>
  <si>
    <t>170- učebna praktických činností (pouze stěny cihlové a betonové) : (10,525+5,85)*3,30-(0,80+0,90)*1,97</t>
  </si>
  <si>
    <t>615481111R00</t>
  </si>
  <si>
    <t>Potažení válc.nosníků rabic.pletivem a postřik MC</t>
  </si>
  <si>
    <t>překlad I100, dl.=1000mm: : 1,20*0,25*2</t>
  </si>
  <si>
    <t>642942214R00</t>
  </si>
  <si>
    <t>Osazení zárubně do sádrokarton. příčky tl. 150 mm</t>
  </si>
  <si>
    <t>Včetně kotvení rámů do zdiva a platí pro jakýkoliv způsob provádění (např. bodovým přivařením k obnažené výztuži, uklínováním, zalitím pracen apod.).</t>
  </si>
  <si>
    <t>5533302038R</t>
  </si>
  <si>
    <t>Zárubeň ocelová SHtm 75/1970/900 L, P, EI, EW 30 pro sádrokartonové příčky, s těsněním, se šroubovanými závěsy</t>
  </si>
  <si>
    <t>SPCM</t>
  </si>
  <si>
    <t>Specifikace</t>
  </si>
  <si>
    <t>POL3_</t>
  </si>
  <si>
    <t>Odkaz na mn. položky pořadí 10 : 1,00000</t>
  </si>
  <si>
    <t>941955002R00</t>
  </si>
  <si>
    <t>Lešení lehké pomocné, výška podlahy do 1,9 m</t>
  </si>
  <si>
    <t>pro vysekání kapes a podchycení příček. : 1,00*1,10</t>
  </si>
  <si>
    <t>952901111R00</t>
  </si>
  <si>
    <t>Vyčištění budov o výšce podlaží do 4 m</t>
  </si>
  <si>
    <t>170- učebna praktických činností : 61,10</t>
  </si>
  <si>
    <t>950909001RAX</t>
  </si>
  <si>
    <t>Prostup pro výfukové VZT pevnou částí okna</t>
  </si>
  <si>
    <t>soubor</t>
  </si>
  <si>
    <t>Vlastní</t>
  </si>
  <si>
    <t>Indiv</t>
  </si>
  <si>
    <t>Cena dodávky a prací je stanovena pro účely výběrového řízení a uchazeči použijí částku  10.000,-. Typ a jednotková cena se upřesní podle požadavků projektanta a investora.</t>
  </si>
  <si>
    <t xml:space="preserve">ZŠ Kaplického ZÚ učebna a šatna 1.NP-TZ : </t>
  </si>
  <si>
    <t xml:space="preserve">V pevné výplni okna vyříznutí otvoru pr.300 pro potrubí VZT pr.250, : </t>
  </si>
  <si>
    <t xml:space="preserve">prostupová spráa vyplněna min. tep. izolací a přelepena těsnící páskou, : </t>
  </si>
  <si>
    <t>z vnějšku opatřena atyp.krycí rozetou z nerez. plechu. : 1</t>
  </si>
  <si>
    <t>971033431R00</t>
  </si>
  <si>
    <t>Vybourání otv. zeď cihel. pl.0,25 m2, tl.15cm, MVC</t>
  </si>
  <si>
    <t>Včetně pomocného lešení o výšce podlahy do 1900 mm a pro zatížení do 1,5 kPa  (150 kg/m2).</t>
  </si>
  <si>
    <t>971035531R00</t>
  </si>
  <si>
    <t>Vybourání otv. zeď cihel. pl. 1 m2, tl. 15 cm, MC</t>
  </si>
  <si>
    <t>mezi m.č.132 a 126 - otvor 650x450mm pro VZT: : 0,65*0,45</t>
  </si>
  <si>
    <t>973031324R00</t>
  </si>
  <si>
    <t>Vysekání kapes zeď cihel. MVC, pl. 0,1m2, hl. 15cm</t>
  </si>
  <si>
    <t>mezi m.č.132 a 126 : : 2</t>
  </si>
  <si>
    <t>975032251R00</t>
  </si>
  <si>
    <t>Podchycení příček výztuhou do 3 m,zdi 15 cm do 5 m</t>
  </si>
  <si>
    <t>Včetně:</t>
  </si>
  <si>
    <t>- vybourání otvorů pro podvléknutí vynášecích trámů,</t>
  </si>
  <si>
    <t>- oboustranného vynesení podchycené konstrukce.</t>
  </si>
  <si>
    <t>mezi m.č.132 a 126 : : 1,00</t>
  </si>
  <si>
    <t>999281145R00</t>
  </si>
  <si>
    <t>Přesun hmot pro opravy a údržbu do v. 6 m, nošením</t>
  </si>
  <si>
    <t>Přesun hmot</t>
  </si>
  <si>
    <t>POL7_</t>
  </si>
  <si>
    <t>711212001R00</t>
  </si>
  <si>
    <t>Hydroizolační povlak - nátěr</t>
  </si>
  <si>
    <t>za umyvadlem  m.č.170: : 1,20*1,60</t>
  </si>
  <si>
    <t>998711101R00</t>
  </si>
  <si>
    <t>Přesun hmot pro izolace proti vodě, výšky do 6 m</t>
  </si>
  <si>
    <t>720909001RAX</t>
  </si>
  <si>
    <t>ZTI - napojení umyvadla</t>
  </si>
  <si>
    <t xml:space="preserve">přívod vody (potrubí pr.25+izolace) napojit na stáv.potrubí stud.vody, : </t>
  </si>
  <si>
    <t>odpadní potrubí DN50, napojit na stáv.stoupačku splaškové kanalizace: : 1</t>
  </si>
  <si>
    <t>725219401R00</t>
  </si>
  <si>
    <t>Montáž umyvadel na šrouby do zdiva</t>
  </si>
  <si>
    <t>Včetně dodání zápachové uzávěrky.</t>
  </si>
  <si>
    <t>umyvadlo v m.č.170: : 1</t>
  </si>
  <si>
    <t>725829301RT2</t>
  </si>
  <si>
    <t>Montáž baterie umyv.a dřezové stojánkové včetně baterie</t>
  </si>
  <si>
    <t>Odkaz na mn. položky pořadí 23 : 1,00000</t>
  </si>
  <si>
    <t>64214027R</t>
  </si>
  <si>
    <t>Umyvadlo Eurovit plus 60x46 cm s otv. pro baterii bílé, 600x460x190 mm</t>
  </si>
  <si>
    <t>998725101R00</t>
  </si>
  <si>
    <t>Přesun hmot pro zařizovací předměty, výšky do 6 m</t>
  </si>
  <si>
    <t>728909001RAX</t>
  </si>
  <si>
    <t>Vzduchotechnika - dle oceněné přílohy</t>
  </si>
  <si>
    <t>766661122R00</t>
  </si>
  <si>
    <t>Montáž dveří do zárubně,otevíravých 1kř.nad 0,8 m</t>
  </si>
  <si>
    <t>766670021R00</t>
  </si>
  <si>
    <t>Montáž kliky a štítku</t>
  </si>
  <si>
    <t>766909001 RAX</t>
  </si>
  <si>
    <t>Dodávka a montáž šatních skříněk</t>
  </si>
  <si>
    <t>ZŠ Kaplického ZÚ učebna a šatna 1.NP-TZ : 64</t>
  </si>
  <si>
    <t>54914594R</t>
  </si>
  <si>
    <t>Kliky se štítem dveř.  804  FAB/90 Cr</t>
  </si>
  <si>
    <t>Odkaz na mn. položky pořadí 29 : 1,00000</t>
  </si>
  <si>
    <t>61168702.AR</t>
  </si>
  <si>
    <t>Dveře vnitřní dřev.prosklené Hasil EW30 90/197 cm</t>
  </si>
  <si>
    <t>Odkaz na mn. položky pořadí 28 : 1,00000</t>
  </si>
  <si>
    <t>998766101R00</t>
  </si>
  <si>
    <t>Přesun hmot pro truhlářské konstr., výšky do 6 m</t>
  </si>
  <si>
    <t>776981113R00</t>
  </si>
  <si>
    <t>Lišta hliníková přechodová,různá výška povl.podlah</t>
  </si>
  <si>
    <t>mezi m.č.102 a170 (D1) : 0,90</t>
  </si>
  <si>
    <t>998776101R00</t>
  </si>
  <si>
    <t>Přesun hmot pro podlahy povlakové, výšky do 6 m</t>
  </si>
  <si>
    <t>781475114RV1</t>
  </si>
  <si>
    <t>Obklad vnitřní stěn keramický, do tmele, 20x20 cm CARO FK flex (lepidlo), ASO-Fugenbunt (spára)</t>
  </si>
  <si>
    <t>597813620R</t>
  </si>
  <si>
    <t>Obkládačka dle výběru investora 20x20 cm</t>
  </si>
  <si>
    <t>Materiál je stanoven pro účely výběrového řízení a uchazeči použijí částku 333,- /m2. Typ a jednotková cena se upřesní podle požadavků projektanta a investora.</t>
  </si>
  <si>
    <t xml:space="preserve">materiál+10% k čisté výměře : </t>
  </si>
  <si>
    <t>Odkaz na mn. položky pořadí 36 : 1,92000*1,1</t>
  </si>
  <si>
    <t>998781101R00</t>
  </si>
  <si>
    <t>Přesun hmot pro obklady keramické, výšky do 6 m</t>
  </si>
  <si>
    <t>783225100R00</t>
  </si>
  <si>
    <t>Nátěr syntetický kovových konstrukcí 2x + 1x email</t>
  </si>
  <si>
    <t>včetně pomocného lešení.</t>
  </si>
  <si>
    <t>1, 900/1970, 1 ks : 1*(2*1,97+0,90)*0,25</t>
  </si>
  <si>
    <t>784011222RT2</t>
  </si>
  <si>
    <t>Zakrytí podlah včetně papírové lepenky</t>
  </si>
  <si>
    <t>784450010RAB</t>
  </si>
  <si>
    <t>Malba z malíř. směsí jednobarevná s bílým stropem dvojnásobná Primalex</t>
  </si>
  <si>
    <t>Agregovaná položka</t>
  </si>
  <si>
    <t>POL2_</t>
  </si>
  <si>
    <t>včetně přípravy podkladu</t>
  </si>
  <si>
    <t xml:space="preserve">omítky stěn: : </t>
  </si>
  <si>
    <t xml:space="preserve">omítky stropů: : </t>
  </si>
  <si>
    <t xml:space="preserve">SDK příčka nová: : </t>
  </si>
  <si>
    <t>s.v.3300mm: : ((6,60+3,20)*3,30-1,00*2,02)*2</t>
  </si>
  <si>
    <t>210909001RAX</t>
  </si>
  <si>
    <t>Elektroinstalace - dle oceněné přílohy</t>
  </si>
  <si>
    <t>soub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</si>
  <si>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</si>
  <si>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</si>
  <si>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</si>
  <si>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</si>
  <si>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</si>
  <si>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</si>
  <si>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</si>
  <si>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979990001R00</t>
  </si>
  <si>
    <t>Poplatek za skládku stavební suti</t>
  </si>
  <si>
    <t>RTS 19/ II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</si>
  <si>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</si>
  <si>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</si>
  <si>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</si>
  <si>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</si>
  <si>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</si>
  <si>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</si>
  <si>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</si>
  <si>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</si>
  <si>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</si>
  <si>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</si>
  <si>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</si>
  <si>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005122010R</t>
  </si>
  <si>
    <t>Provoz objednatele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</si>
  <si>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</si>
  <si>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</si>
  <si>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005211010R</t>
  </si>
  <si>
    <t>Předání a převzetí staveniště</t>
  </si>
  <si>
    <t>POL99_8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</si>
  <si>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</si>
  <si>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</si>
  <si>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</si>
  <si>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</si>
  <si>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</si>
  <si>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</si>
  <si>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</si>
  <si>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</si>
  <si>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Poznámky uchazeče k zadání</t>
  </si>
  <si>
    <t>POPUZIV</t>
  </si>
  <si>
    <t>END</t>
  </si>
  <si>
    <t xml:space="preserve">Soupis prací a dodávek   </t>
  </si>
  <si>
    <t>Základní škola, Liberec, Kaplického 384, příspěvková organizace</t>
  </si>
  <si>
    <t>D.1.4.c – VZDUCHOTECHNIKA</t>
  </si>
  <si>
    <t>Cena</t>
  </si>
  <si>
    <t>Dodávky</t>
  </si>
  <si>
    <t>Montáže</t>
  </si>
  <si>
    <t>Pol.č.</t>
  </si>
  <si>
    <t>položka</t>
  </si>
  <si>
    <t>Popis</t>
  </si>
  <si>
    <t>M.j.</t>
  </si>
  <si>
    <t>jednotková</t>
  </si>
  <si>
    <t>celkem</t>
  </si>
  <si>
    <r>
      <t xml:space="preserve"> Zařízení č.1 – </t>
    </r>
    <r>
      <rPr>
        <b/>
        <u/>
        <sz val="11"/>
        <rFont val="Arial"/>
        <family val="2"/>
        <charset val="238"/>
      </rPr>
      <t>Odvětrání chodby</t>
    </r>
  </si>
  <si>
    <t>751 11-1132</t>
  </si>
  <si>
    <t>Ventilátor potrubní prům.250mm, vzd.výk.1200m3/h/250Pa,194W/230V</t>
  </si>
  <si>
    <t xml:space="preserve">ks </t>
  </si>
  <si>
    <t>1,2</t>
  </si>
  <si>
    <t xml:space="preserve"> 751 51-4537</t>
  </si>
  <si>
    <t>Rychloupínací spona FK 250</t>
  </si>
  <si>
    <t>1,3</t>
  </si>
  <si>
    <t xml:space="preserve">  </t>
  </si>
  <si>
    <t>Prostorové čidlo EDF-CO2/RH (napájení 230V)</t>
  </si>
  <si>
    <t>1,4</t>
  </si>
  <si>
    <t xml:space="preserve"> 751 34-4113</t>
  </si>
  <si>
    <t>Tlumič hluku průměr 250mm - 900mm dl.</t>
  </si>
  <si>
    <t>1,5</t>
  </si>
  <si>
    <t xml:space="preserve"> 751 39-8025</t>
  </si>
  <si>
    <t>Stěnová mřížka dvouřadá uzavřená rozteč lamel 20mm 600x400 mm</t>
  </si>
  <si>
    <t>1,6</t>
  </si>
  <si>
    <t xml:space="preserve"> 751 51-1183</t>
  </si>
  <si>
    <t>Výfukový kus šikmý VKS 250</t>
  </si>
  <si>
    <t>1,7</t>
  </si>
  <si>
    <t xml:space="preserve"> 751 51-4680</t>
  </si>
  <si>
    <t>Regulační klapka průměr 250 mm</t>
  </si>
  <si>
    <t>1,8</t>
  </si>
  <si>
    <t>Zpětná klapka průměr 250 mm</t>
  </si>
  <si>
    <t>Potrubí SPIRO -  pozink plech</t>
  </si>
  <si>
    <t>1,9</t>
  </si>
  <si>
    <t>751 51-0043</t>
  </si>
  <si>
    <t xml:space="preserve">  Trouba prům.250 mm</t>
  </si>
  <si>
    <t xml:space="preserve">m </t>
  </si>
  <si>
    <t>Potrubí čtyřhranné s přírubou-rovné trouby a tvarovky, dodávka a montáž</t>
  </si>
  <si>
    <t>751 51-0014</t>
  </si>
  <si>
    <t xml:space="preserve"> Potrubí průřezu přes 0,13 do 0,28 m2</t>
  </si>
  <si>
    <r>
      <t xml:space="preserve"> </t>
    </r>
    <r>
      <rPr>
        <sz val="11"/>
        <rFont val="Times New Roman"/>
        <family val="1"/>
        <charset val="238"/>
      </rPr>
      <t>bm</t>
    </r>
  </si>
  <si>
    <t>1,10</t>
  </si>
  <si>
    <t>Trouba 600 x 400 - 200 mm</t>
  </si>
  <si>
    <t>1,11</t>
  </si>
  <si>
    <t>Přechod průměr 250/600 x 400 - 300 mm</t>
  </si>
  <si>
    <t>Ostatní</t>
  </si>
  <si>
    <t>713 311121</t>
  </si>
  <si>
    <t>Izolace tepelná minerální plstí tl.40 mm s povrchovou úpravou Al folie</t>
  </si>
  <si>
    <t>76799-5101</t>
  </si>
  <si>
    <t xml:space="preserve">Závěsy potrubí  z typových prvků- závitové tyče a objímky s pružným uložením. </t>
  </si>
  <si>
    <t>kg</t>
  </si>
  <si>
    <t>2,3</t>
  </si>
  <si>
    <t>998 75-1101</t>
  </si>
  <si>
    <t>Přesun hmot pro vzduchotechniku v objektech výšky do 12m</t>
  </si>
  <si>
    <t>2,4</t>
  </si>
  <si>
    <t>HZS</t>
  </si>
  <si>
    <t xml:space="preserve">Mimostaveništní doprava  3% </t>
  </si>
  <si>
    <t xml:space="preserve">%   </t>
  </si>
  <si>
    <t>2,5</t>
  </si>
  <si>
    <t>Revize, zkoušky</t>
  </si>
  <si>
    <t>Vzduchotechnika celkem</t>
  </si>
  <si>
    <t>{cd72c449-8ec8-4add-a268-b58130d8b29b}</t>
  </si>
  <si>
    <t>2</t>
  </si>
  <si>
    <t>KRYCÍ LIST SOUPISU PRACÍ</t>
  </si>
  <si>
    <t>v ---  níže se nacházejí doplnkové a pomocné údaje k sestavám  --- v</t>
  </si>
  <si>
    <t>False</t>
  </si>
  <si>
    <t>01 - Elektroinstalace</t>
  </si>
  <si>
    <t>KSO:</t>
  </si>
  <si>
    <t/>
  </si>
  <si>
    <t>CC-CZ:</t>
  </si>
  <si>
    <t>Místo:</t>
  </si>
  <si>
    <t>Liberec</t>
  </si>
  <si>
    <t>Datum:</t>
  </si>
  <si>
    <t>Zadavatel:</t>
  </si>
  <si>
    <t>IČ:</t>
  </si>
  <si>
    <t>Uchazeč:</t>
  </si>
  <si>
    <t>Zpracovatel:</t>
  </si>
  <si>
    <t>Poznámka:</t>
  </si>
  <si>
    <t>Cena bez DPH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</si>
  <si>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</si>
  <si>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</si>
  <si>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</si>
  <si>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</si>
  <si>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</si>
  <si>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</si>
  <si>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</si>
  <si>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</si>
  <si>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</si>
  <si>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</si>
  <si>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</si>
  <si>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</si>
  <si>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</si>
  <si>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</si>
  <si>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</si>
  <si>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</si>
  <si>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</si>
  <si>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</si>
  <si>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</si>
  <si>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</si>
  <si>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</si>
  <si>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</si>
  <si>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</si>
  <si>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</si>
  <si>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SOUPIS PRACÍ</t>
  </si>
  <si>
    <t>PČ</t>
  </si>
  <si>
    <t>Typ</t>
  </si>
  <si>
    <t>Kód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</si>
  <si>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</si>
  <si>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</si>
  <si>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</si>
  <si>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</si>
  <si>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</si>
  <si>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</si>
  <si>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</si>
  <si>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</si>
  <si>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</si>
  <si>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</si>
  <si>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Práce a dodávky PSV</t>
  </si>
  <si>
    <t>0</t>
  </si>
  <si>
    <t>ROZPOCET</t>
  </si>
  <si>
    <t>741</t>
  </si>
  <si>
    <t>Elektroinstalace - silnoproud</t>
  </si>
  <si>
    <t>1</t>
  </si>
  <si>
    <t>K</t>
  </si>
  <si>
    <t>741112001</t>
  </si>
  <si>
    <t>Montáž krabic elektroinstalačních bez napojení na trubky a lišty, demontáže a montáže víčka a přístroje protahovacích nebo odbočných zapuštěných plastových kruhových</t>
  </si>
  <si>
    <t>16</t>
  </si>
  <si>
    <t>-592551660</t>
  </si>
  <si>
    <t>M</t>
  </si>
  <si>
    <t>11.225.036</t>
  </si>
  <si>
    <t>Krabice KUL 68-45/LD univerzální</t>
  </si>
  <si>
    <t>32</t>
  </si>
  <si>
    <t>620553938</t>
  </si>
  <si>
    <t>741120001</t>
  </si>
  <si>
    <t>Montáž vodičů izolovaných měděných bez ukončení uložených pod omítku plných a laněných (CY), průřezu žíly 0,35 až 6 mm2</t>
  </si>
  <si>
    <t>-51395115</t>
  </si>
  <si>
    <t>4</t>
  </si>
  <si>
    <t>34140826</t>
  </si>
  <si>
    <t>vodič silový s Cu jádrem 6mm2</t>
  </si>
  <si>
    <t>-1177413275</t>
  </si>
  <si>
    <t>5</t>
  </si>
  <si>
    <t>741122015</t>
  </si>
  <si>
    <t>Montáž kabelů měděných bez ukončení uložených pod omítku plných kulatých (CYKY), počtu a průřezu žil 3x1,5 mm2</t>
  </si>
  <si>
    <t>1035153437</t>
  </si>
  <si>
    <t>6</t>
  </si>
  <si>
    <t>34111030</t>
  </si>
  <si>
    <t>kabel silový s Cu jádrem 1kV 3x1,5mm2</t>
  </si>
  <si>
    <t>-1189070632</t>
  </si>
  <si>
    <t>7</t>
  </si>
  <si>
    <t>741122016</t>
  </si>
  <si>
    <t>Montáž kabelů měděných bez ukončení uložených pod omítku plných kulatých (CYKY), počtu a průřezu žil 3x2,5 až 6 mm2</t>
  </si>
  <si>
    <t>836090964</t>
  </si>
  <si>
    <t>8</t>
  </si>
  <si>
    <t>34111036</t>
  </si>
  <si>
    <t>kabel silový s Cu jádrem 1kV 3x2,5mm2</t>
  </si>
  <si>
    <t>303511223</t>
  </si>
  <si>
    <t>9</t>
  </si>
  <si>
    <t>741130001</t>
  </si>
  <si>
    <t>Ukončení vodičů izolovaných s označením a zapojením v rozváděči nebo na přístroji, průřezu žíly do 2,5 mm2</t>
  </si>
  <si>
    <t>-220601849</t>
  </si>
  <si>
    <t>10</t>
  </si>
  <si>
    <t>34562693</t>
  </si>
  <si>
    <t>svorkovnice krabicová bezšroubová s vodiči 2x2,5mm2, 400V 24A</t>
  </si>
  <si>
    <t>17865475</t>
  </si>
  <si>
    <t>11</t>
  </si>
  <si>
    <t>34562694</t>
  </si>
  <si>
    <t>svorkovnice krabicová bezšroubová s vodiči 3x2,5mm2, 400V 24A</t>
  </si>
  <si>
    <t>730378943</t>
  </si>
  <si>
    <t>12</t>
  </si>
  <si>
    <t>34562695</t>
  </si>
  <si>
    <t>svorkovnice krabicová bezšroubová s vodiči 4x2,5mm2, 400V 24A</t>
  </si>
  <si>
    <t>-848167718</t>
  </si>
  <si>
    <t>13</t>
  </si>
  <si>
    <t>741310101</t>
  </si>
  <si>
    <t>Montáž spínačů jedno nebo dvoupólových polozapuštěných nebo zapuštěných se zapojením vodičů bezšroubové připojení vypínačů, řazení 1-jednopólových</t>
  </si>
  <si>
    <t>-852418245</t>
  </si>
  <si>
    <t>14</t>
  </si>
  <si>
    <t>345354020</t>
  </si>
  <si>
    <t>přístroj spínače jednopólového 10A 3559-A01345 bezšroubový</t>
  </si>
  <si>
    <t>1712126589</t>
  </si>
  <si>
    <t>15</t>
  </si>
  <si>
    <t>741310122</t>
  </si>
  <si>
    <t>Montáž spínačů jedno nebo dvoupólových polozapuštěných nebo zapuštěných se zapojením vodičů bezšroubové připojení přepínačů, řazení 6-střídavých</t>
  </si>
  <si>
    <t>-79031833</t>
  </si>
  <si>
    <t>345354080</t>
  </si>
  <si>
    <t>přístroj přepínače střídavého 10A 3559-A06345 bezšroubový</t>
  </si>
  <si>
    <t>-1554058156</t>
  </si>
  <si>
    <t>17</t>
  </si>
  <si>
    <t>345367000</t>
  </si>
  <si>
    <t>rámeček pro spínače a zásuvky 3901A-B10 jednonásobný</t>
  </si>
  <si>
    <t>1842075072</t>
  </si>
  <si>
    <t>18</t>
  </si>
  <si>
    <t>741310126</t>
  </si>
  <si>
    <t>Montáž spínačů jedno nebo dvoupólových polozapuštěných nebo zapuštěných se zapojením vodičů bezšroubové připojení přepínačů, řazení 7-křížových</t>
  </si>
  <si>
    <t>1519506180</t>
  </si>
  <si>
    <t>19</t>
  </si>
  <si>
    <t>34535714</t>
  </si>
  <si>
    <t>přepínač křížový 10A řazení 7 ostatní barvy</t>
  </si>
  <si>
    <t>-1001349303</t>
  </si>
  <si>
    <t>20</t>
  </si>
  <si>
    <t>741313002</t>
  </si>
  <si>
    <t>Montáž zásuvek domovních se zapojením vodičů bezšroubové připojení polozapuštěných nebo zapuštěných 10/16 A, provedení 2P + PE dvojí zapojení pro průběžnou montáž</t>
  </si>
  <si>
    <t>-11405562</t>
  </si>
  <si>
    <t>21</t>
  </si>
  <si>
    <t>345551040</t>
  </si>
  <si>
    <t>zásuvka 1násobná 16A ostatní barvy</t>
  </si>
  <si>
    <t>1395101668</t>
  </si>
  <si>
    <t>22</t>
  </si>
  <si>
    <t>741320101</t>
  </si>
  <si>
    <t>Montáž jističů se zapojením vodičů jednopólových nn do 25 A bez krytu</t>
  </si>
  <si>
    <t>-1836941706</t>
  </si>
  <si>
    <t>23</t>
  </si>
  <si>
    <t>35822105</t>
  </si>
  <si>
    <t>jistič 1pólový-charakteristika B 2A</t>
  </si>
  <si>
    <t>498702349</t>
  </si>
  <si>
    <t>24</t>
  </si>
  <si>
    <t>37422110</t>
  </si>
  <si>
    <t>transformátor bezpečnostní 220/240V 12-24V 16VA</t>
  </si>
  <si>
    <t>799174459</t>
  </si>
  <si>
    <t>25</t>
  </si>
  <si>
    <t>741321001</t>
  </si>
  <si>
    <t>Montáž proudových chráničů se zapojením vodičů dvoupólových nn do 25 A bez krytu</t>
  </si>
  <si>
    <t>-1330461854</t>
  </si>
  <si>
    <t>26</t>
  </si>
  <si>
    <t>OEZ38315</t>
  </si>
  <si>
    <t>Proudový chránič s nadproudovou ochranou OLE-16B-1N-030AC</t>
  </si>
  <si>
    <t>878046828</t>
  </si>
  <si>
    <t>27</t>
  </si>
  <si>
    <t>OEZ38314</t>
  </si>
  <si>
    <t>Proudový chránič s nadproudovou ochranou OLE-10B-1N-030AC</t>
  </si>
  <si>
    <t>-2075606495</t>
  </si>
  <si>
    <t>28</t>
  </si>
  <si>
    <t>741372062</t>
  </si>
  <si>
    <t>Montáž svítidel LED se zapojením vodičů bytových nebo společenských místností přisazených stropních panelových, obsahu přes 0,09 do 0,36 m2</t>
  </si>
  <si>
    <t>799540396</t>
  </si>
  <si>
    <t>29</t>
  </si>
  <si>
    <t>95510</t>
  </si>
  <si>
    <t>NAOS MPR 2.4ft 5200/840 kovové interiérové LED svítidlo na zavěšení, či přisazení ke stropu, mikropyramidová optika</t>
  </si>
  <si>
    <t>1039118757</t>
  </si>
  <si>
    <t>30</t>
  </si>
  <si>
    <t>95350</t>
  </si>
  <si>
    <t>Trevos 95350 NAOS 1.4ft 3200/840 s svítidlo interiérové přisazené nebo závěsné s modulem LED 1x3200 lm, spektrum 840, těleso stříbrné barvy (RAL 9006)</t>
  </si>
  <si>
    <t>-1351189463</t>
  </si>
  <si>
    <t>31</t>
  </si>
  <si>
    <t>43818</t>
  </si>
  <si>
    <t>Trevos 43818 HELIOS DS LED IP65 M1h svítidlo pro nouzové a orientační osvětlení s modulem LED 1x70 lm, spektrum 840, difuzor dvoustranný z opálového PC - zdroj 2 hod. - krytí IP65</t>
  </si>
  <si>
    <t>-101841866</t>
  </si>
  <si>
    <t>741810002</t>
  </si>
  <si>
    <t>Zkoušky a prohlídky elektrických rozvodů a zařízení celková prohlídka a vyhotovení revizní zprávy pro objem montážních prací přes 100 do 500 tis. Kč</t>
  </si>
  <si>
    <t>-688879676</t>
  </si>
  <si>
    <t>33</t>
  </si>
  <si>
    <t>998741203</t>
  </si>
  <si>
    <t>Přesun hmot pro silnoproud stanovený procentní sazbou (%) z ceny vodorovná dopravní vzdálenost do 50 m v objektech výšky přes 12 do 24 m</t>
  </si>
  <si>
    <t>-1045410368</t>
  </si>
  <si>
    <t>34</t>
  </si>
  <si>
    <t>741002</t>
  </si>
  <si>
    <t>vestavba do rozváděče HR.1</t>
  </si>
  <si>
    <t>1861865669</t>
  </si>
  <si>
    <t>35</t>
  </si>
  <si>
    <t>74100DM</t>
  </si>
  <si>
    <t>demontáž stávající elektroinstalace</t>
  </si>
  <si>
    <t>kpl</t>
  </si>
  <si>
    <t>-987474397</t>
  </si>
  <si>
    <t>Práce a dodávky M</t>
  </si>
  <si>
    <t>21-M</t>
  </si>
  <si>
    <t>46-M</t>
  </si>
  <si>
    <t>Zemní práce při extr.mont.pracích</t>
  </si>
  <si>
    <t>36</t>
  </si>
  <si>
    <t>56281005</t>
  </si>
  <si>
    <t>hmoždinka do dutých stěn a stropů 6mm</t>
  </si>
  <si>
    <t>100 kus</t>
  </si>
  <si>
    <t>128</t>
  </si>
  <si>
    <t>-701661259</t>
  </si>
  <si>
    <t>37</t>
  </si>
  <si>
    <t>460680582</t>
  </si>
  <si>
    <t>Prorážení otvorů a ostatní bourací práce  vysekání rýh pro montáž trubek a kabelů v cihelných zdech hloubky do 3 cm a šířky přes 3 do 5 cm</t>
  </si>
  <si>
    <t>472852681</t>
  </si>
  <si>
    <t>38</t>
  </si>
  <si>
    <t>460680592</t>
  </si>
  <si>
    <t>Prorážení otvorů a ostatní bourací práce  vysekání rýh pro montáž trubek a kabelů v cihelných zdech hloubky přes 3 do 5 cm a šířky do 5 cm</t>
  </si>
  <si>
    <t>1998362573</t>
  </si>
  <si>
    <t>39</t>
  </si>
  <si>
    <t>460690061</t>
  </si>
  <si>
    <t>Osazení kotevních prvků  hmoždinek včetně vyvrtání otvorů, pro upevnění elektroinstalací ve stropech keramických, vnějšího průměru do 8 mm</t>
  </si>
  <si>
    <t>1975718009</t>
  </si>
  <si>
    <t>Úpravy pro změny v užívání v 1NP ZŠ Kaplického</t>
  </si>
  <si>
    <t>23.10.2020</t>
  </si>
  <si>
    <t xml:space="preserve"> </t>
  </si>
  <si>
    <t>Vyplň údaj</t>
  </si>
  <si>
    <t>Petr Šafařík, Ing.Marta Prokopová</t>
  </si>
  <si>
    <t>ocenit pouze tuto položku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</si>
</sst>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dd\.mm\.yyyy"/>
    <numFmt numFmtId="166" formatCode="#,##0.00%"/>
    <numFmt numFmtId="167" formatCode="#,##0.000"/>
  </numFmts>
  <fonts count="5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18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 CE"/>
      <family val="2"/>
      <charset val="238"/>
    </font>
    <font>
      <b/>
      <sz val="10"/>
      <name val="Arial"/>
      <family val="2"/>
      <charset val="238"/>
    </font>
    <font>
      <b/>
      <u/>
      <sz val="10.5"/>
      <name val="Arial"/>
      <family val="2"/>
      <charset val="1"/>
    </font>
    <font>
      <b/>
      <u/>
      <sz val="11"/>
      <name val="Arial"/>
      <family val="2"/>
      <charset val="238"/>
    </font>
    <font>
      <sz val="10"/>
      <name val="Arial"/>
      <family val="2"/>
      <charset val="1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D2D2D2"/>
      </patternFill>
    </fill>
    <fill>
      <patternFill patternType="solid">
        <fgColor theme="8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1" fillId="0" borderId="0"/>
  </cellStyleXfs>
  <cellXfs count="4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Font="1" applyBorder="1"/>
    <xf numFmtId="0" fontId="21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22" fillId="0" borderId="0" xfId="0" applyFont="1" applyBorder="1"/>
    <xf numFmtId="0" fontId="23" fillId="0" borderId="0" xfId="0" applyFont="1" applyBorder="1" applyAlignment="1">
      <alignment horizontal="left"/>
    </xf>
    <xf numFmtId="0" fontId="24" fillId="0" borderId="0" xfId="0" applyFont="1" applyBorder="1"/>
    <xf numFmtId="0" fontId="0" fillId="7" borderId="47" xfId="0" applyFont="1" applyFill="1" applyBorder="1" applyAlignment="1">
      <alignment horizontal="center"/>
    </xf>
    <xf numFmtId="0" fontId="0" fillId="7" borderId="48" xfId="0" applyFont="1" applyFill="1" applyBorder="1" applyAlignment="1">
      <alignment horizontal="center"/>
    </xf>
    <xf numFmtId="0" fontId="0" fillId="7" borderId="49" xfId="0" applyFont="1" applyFill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55" xfId="0" applyFont="1" applyBorder="1" applyAlignment="1">
      <alignment horizontal="center" wrapText="1"/>
    </xf>
    <xf numFmtId="0" fontId="0" fillId="0" borderId="56" xfId="0" applyFont="1" applyBorder="1" applyAlignment="1">
      <alignment horizontal="center"/>
    </xf>
    <xf numFmtId="0" fontId="25" fillId="0" borderId="52" xfId="0" applyFont="1" applyBorder="1" applyAlignment="1">
      <alignment horizontal="left" wrapText="1"/>
    </xf>
    <xf numFmtId="0" fontId="1" fillId="0" borderId="51" xfId="0" applyNumberFormat="1" applyFont="1" applyBorder="1" applyAlignment="1">
      <alignment horizontal="left" vertical="top"/>
    </xf>
    <xf numFmtId="0" fontId="27" fillId="0" borderId="52" xfId="0" applyFont="1" applyBorder="1" applyAlignment="1">
      <alignment horizontal="left" wrapText="1"/>
    </xf>
    <xf numFmtId="0" fontId="0" fillId="8" borderId="52" xfId="0" applyFont="1" applyFill="1" applyBorder="1" applyAlignment="1">
      <alignment horizontal="center"/>
    </xf>
    <xf numFmtId="4" fontId="0" fillId="0" borderId="52" xfId="0" applyNumberFormat="1" applyFont="1" applyBorder="1" applyAlignment="1">
      <alignment horizontal="right"/>
    </xf>
    <xf numFmtId="4" fontId="0" fillId="0" borderId="53" xfId="0" applyNumberFormat="1" applyFont="1" applyBorder="1" applyAlignment="1">
      <alignment horizontal="right"/>
    </xf>
    <xf numFmtId="49" fontId="1" fillId="0" borderId="51" xfId="0" applyNumberFormat="1" applyFont="1" applyBorder="1" applyAlignment="1">
      <alignment horizontal="left"/>
    </xf>
    <xf numFmtId="0" fontId="0" fillId="8" borderId="52" xfId="0" applyFont="1" applyFill="1" applyBorder="1"/>
    <xf numFmtId="0" fontId="0" fillId="0" borderId="52" xfId="0" applyFont="1" applyBorder="1" applyAlignment="1">
      <alignment horizontal="left" wrapText="1"/>
    </xf>
    <xf numFmtId="0" fontId="0" fillId="8" borderId="51" xfId="0" applyFont="1" applyFill="1" applyBorder="1" applyAlignment="1">
      <alignment horizontal="center" wrapText="1"/>
    </xf>
    <xf numFmtId="0" fontId="0" fillId="8" borderId="52" xfId="0" applyFont="1" applyFill="1" applyBorder="1" applyAlignment="1">
      <alignment wrapText="1"/>
    </xf>
    <xf numFmtId="0" fontId="0" fillId="0" borderId="52" xfId="0" applyFont="1" applyBorder="1" applyAlignment="1">
      <alignment wrapText="1"/>
    </xf>
    <xf numFmtId="0" fontId="28" fillId="0" borderId="52" xfId="0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0" fillId="0" borderId="52" xfId="0" applyFont="1" applyBorder="1"/>
    <xf numFmtId="0" fontId="0" fillId="0" borderId="51" xfId="0" applyBorder="1" applyAlignment="1">
      <alignment horizontal="center" vertical="top"/>
    </xf>
    <xf numFmtId="0" fontId="0" fillId="0" borderId="52" xfId="0" applyBorder="1" applyAlignment="1">
      <alignment horizontal="center" vertical="top"/>
    </xf>
    <xf numFmtId="49" fontId="24" fillId="0" borderId="52" xfId="0" applyNumberFormat="1" applyFont="1" applyBorder="1" applyAlignment="1">
      <alignment wrapText="1"/>
    </xf>
    <xf numFmtId="0" fontId="0" fillId="0" borderId="52" xfId="0" applyFont="1" applyBorder="1" applyAlignment="1">
      <alignment horizontal="center" vertical="top"/>
    </xf>
    <xf numFmtId="49" fontId="0" fillId="0" borderId="52" xfId="0" applyNumberFormat="1" applyFont="1" applyBorder="1" applyAlignment="1">
      <alignment wrapText="1"/>
    </xf>
    <xf numFmtId="0" fontId="30" fillId="0" borderId="52" xfId="0" applyFont="1" applyBorder="1" applyAlignment="1">
      <alignment horizontal="center"/>
    </xf>
    <xf numFmtId="49" fontId="30" fillId="0" borderId="52" xfId="0" applyNumberFormat="1" applyFont="1" applyBorder="1" applyAlignment="1">
      <alignment wrapText="1"/>
    </xf>
    <xf numFmtId="0" fontId="0" fillId="0" borderId="52" xfId="0" applyFont="1" applyBorder="1" applyAlignment="1">
      <alignment horizontal="left"/>
    </xf>
    <xf numFmtId="49" fontId="24" fillId="0" borderId="55" xfId="0" applyNumberFormat="1" applyFont="1" applyBorder="1" applyAlignment="1">
      <alignment wrapText="1"/>
    </xf>
    <xf numFmtId="4" fontId="0" fillId="0" borderId="55" xfId="0" applyNumberFormat="1" applyFont="1" applyBorder="1" applyAlignment="1">
      <alignment horizontal="right"/>
    </xf>
    <xf numFmtId="4" fontId="24" fillId="7" borderId="55" xfId="0" applyNumberFormat="1" applyFont="1" applyFill="1" applyBorder="1" applyAlignment="1">
      <alignment horizontal="right"/>
    </xf>
    <xf numFmtId="4" fontId="24" fillId="7" borderId="56" xfId="0" applyNumberFormat="1" applyFont="1" applyFill="1" applyBorder="1" applyAlignment="1">
      <alignment horizontal="right"/>
    </xf>
    <xf numFmtId="0" fontId="0" fillId="0" borderId="57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4" fontId="24" fillId="0" borderId="55" xfId="0" applyNumberFormat="1" applyFont="1" applyFill="1" applyBorder="1" applyAlignment="1">
      <alignment horizontal="right"/>
    </xf>
    <xf numFmtId="0" fontId="0" fillId="0" borderId="0" xfId="0" applyFont="1" applyAlignment="1">
      <alignment horizontal="left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61" xfId="0" applyFont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left" vertical="center"/>
    </xf>
    <xf numFmtId="165" fontId="35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61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62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4" fontId="37" fillId="0" borderId="0" xfId="0" applyNumberFormat="1" applyFont="1" applyAlignment="1">
      <alignment vertical="center"/>
    </xf>
    <xf numFmtId="0" fontId="33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4" fontId="33" fillId="0" borderId="0" xfId="0" applyNumberFormat="1" applyFont="1" applyAlignment="1">
      <alignment vertical="center"/>
    </xf>
    <xf numFmtId="166" fontId="33" fillId="0" borderId="0" xfId="0" applyNumberFormat="1" applyFont="1" applyAlignment="1">
      <alignment horizontal="right" vertical="center"/>
    </xf>
    <xf numFmtId="0" fontId="0" fillId="9" borderId="0" xfId="0" applyFont="1" applyFill="1" applyAlignment="1">
      <alignment vertical="center"/>
    </xf>
    <xf numFmtId="0" fontId="39" fillId="9" borderId="63" xfId="0" applyFont="1" applyFill="1" applyBorder="1" applyAlignment="1">
      <alignment horizontal="left" vertical="center"/>
    </xf>
    <xf numFmtId="0" fontId="0" fillId="9" borderId="64" xfId="0" applyFont="1" applyFill="1" applyBorder="1" applyAlignment="1">
      <alignment vertical="center"/>
    </xf>
    <xf numFmtId="0" fontId="39" fillId="9" borderId="64" xfId="0" applyFont="1" applyFill="1" applyBorder="1" applyAlignment="1">
      <alignment horizontal="right" vertical="center"/>
    </xf>
    <xf numFmtId="0" fontId="39" fillId="9" borderId="64" xfId="0" applyFont="1" applyFill="1" applyBorder="1" applyAlignment="1">
      <alignment horizontal="center" vertical="center"/>
    </xf>
    <xf numFmtId="4" fontId="39" fillId="9" borderId="64" xfId="0" applyNumberFormat="1" applyFont="1" applyFill="1" applyBorder="1" applyAlignment="1">
      <alignment vertical="center"/>
    </xf>
    <xf numFmtId="0" fontId="0" fillId="9" borderId="65" xfId="0" applyFont="1" applyFill="1" applyBorder="1" applyAlignment="1">
      <alignment vertical="center"/>
    </xf>
    <xf numFmtId="0" fontId="40" fillId="0" borderId="66" xfId="0" applyFont="1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33" fillId="0" borderId="67" xfId="0" applyFont="1" applyBorder="1" applyAlignment="1">
      <alignment horizontal="left" vertical="center"/>
    </xf>
    <xf numFmtId="0" fontId="0" fillId="0" borderId="67" xfId="0" applyFont="1" applyBorder="1" applyAlignment="1">
      <alignment vertical="center"/>
    </xf>
    <xf numFmtId="0" fontId="33" fillId="0" borderId="67" xfId="0" applyFont="1" applyBorder="1" applyAlignment="1">
      <alignment horizontal="center" vertical="center"/>
    </xf>
    <xf numFmtId="0" fontId="33" fillId="0" borderId="67" xfId="0" applyFont="1" applyBorder="1" applyAlignment="1">
      <alignment horizontal="right" vertical="center"/>
    </xf>
    <xf numFmtId="0" fontId="0" fillId="0" borderId="66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69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0" fillId="0" borderId="60" xfId="0" applyFont="1" applyBorder="1" applyAlignment="1">
      <alignment vertical="center"/>
    </xf>
    <xf numFmtId="0" fontId="0" fillId="0" borderId="61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165" fontId="35" fillId="0" borderId="0" xfId="0" applyNumberFormat="1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41" fillId="9" borderId="0" xfId="0" applyFont="1" applyFill="1" applyAlignment="1" applyProtection="1">
      <alignment horizontal="left" vertical="center"/>
    </xf>
    <xf numFmtId="0" fontId="0" fillId="9" borderId="0" xfId="0" applyFont="1" applyFill="1" applyAlignment="1" applyProtection="1">
      <alignment vertical="center"/>
    </xf>
    <xf numFmtId="0" fontId="41" fillId="9" borderId="0" xfId="0" applyFont="1" applyFill="1" applyAlignment="1" applyProtection="1">
      <alignment horizontal="right" vertical="center"/>
    </xf>
    <xf numFmtId="0" fontId="42" fillId="0" borderId="0" xfId="0" applyFont="1" applyAlignment="1" applyProtection="1">
      <alignment horizontal="left" vertical="center"/>
    </xf>
    <xf numFmtId="4" fontId="37" fillId="0" borderId="0" xfId="0" applyNumberFormat="1" applyFont="1" applyAlignment="1" applyProtection="1">
      <alignment vertical="center"/>
    </xf>
    <xf numFmtId="0" fontId="43" fillId="0" borderId="0" xfId="0" applyFont="1" applyAlignment="1">
      <alignment vertical="center"/>
    </xf>
    <xf numFmtId="0" fontId="43" fillId="0" borderId="61" xfId="0" applyFont="1" applyBorder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3" fillId="0" borderId="70" xfId="0" applyFont="1" applyBorder="1" applyAlignment="1" applyProtection="1">
      <alignment horizontal="left" vertical="center"/>
    </xf>
    <xf numFmtId="0" fontId="43" fillId="0" borderId="70" xfId="0" applyFont="1" applyBorder="1" applyAlignment="1" applyProtection="1">
      <alignment vertical="center"/>
    </xf>
    <xf numFmtId="4" fontId="43" fillId="0" borderId="70" xfId="0" applyNumberFormat="1" applyFont="1" applyBorder="1" applyAlignment="1" applyProtection="1">
      <alignment vertical="center"/>
    </xf>
    <xf numFmtId="0" fontId="43" fillId="0" borderId="61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61" xfId="0" applyFont="1" applyBorder="1" applyAlignment="1" applyProtection="1">
      <alignment vertical="center"/>
    </xf>
    <xf numFmtId="0" fontId="44" fillId="0" borderId="0" xfId="0" applyFont="1" applyAlignment="1" applyProtection="1">
      <alignment vertical="center"/>
    </xf>
    <xf numFmtId="0" fontId="44" fillId="0" borderId="70" xfId="0" applyFont="1" applyBorder="1" applyAlignment="1" applyProtection="1">
      <alignment horizontal="left" vertical="center"/>
    </xf>
    <xf numFmtId="0" fontId="44" fillId="0" borderId="70" xfId="0" applyFont="1" applyBorder="1" applyAlignment="1" applyProtection="1">
      <alignment vertical="center"/>
    </xf>
    <xf numFmtId="4" fontId="44" fillId="0" borderId="70" xfId="0" applyNumberFormat="1" applyFont="1" applyBorder="1" applyAlignment="1" applyProtection="1">
      <alignment vertical="center"/>
    </xf>
    <xf numFmtId="0" fontId="44" fillId="0" borderId="61" xfId="0" applyFont="1" applyBorder="1" applyAlignment="1">
      <alignment vertical="center"/>
    </xf>
    <xf numFmtId="0" fontId="0" fillId="0" borderId="68" xfId="0" applyFont="1" applyBorder="1" applyAlignment="1" applyProtection="1">
      <alignment vertical="center"/>
    </xf>
    <xf numFmtId="0" fontId="0" fillId="0" borderId="69" xfId="0" applyFont="1" applyBorder="1" applyAlignment="1" applyProtection="1">
      <alignment vertical="center"/>
    </xf>
    <xf numFmtId="0" fontId="0" fillId="0" borderId="59" xfId="0" applyFont="1" applyBorder="1" applyAlignment="1" applyProtection="1">
      <alignment vertical="center"/>
    </xf>
    <xf numFmtId="0" fontId="0" fillId="0" borderId="60" xfId="0" applyFont="1" applyBorder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61" xfId="0" applyFont="1" applyBorder="1" applyAlignment="1" applyProtection="1">
      <alignment horizontal="center" vertical="center" wrapText="1"/>
    </xf>
    <xf numFmtId="0" fontId="41" fillId="9" borderId="71" xfId="0" applyFont="1" applyFill="1" applyBorder="1" applyAlignment="1" applyProtection="1">
      <alignment horizontal="center" vertical="center" wrapText="1"/>
    </xf>
    <xf numFmtId="0" fontId="41" fillId="9" borderId="72" xfId="0" applyFont="1" applyFill="1" applyBorder="1" applyAlignment="1" applyProtection="1">
      <alignment horizontal="center" vertical="center" wrapText="1"/>
    </xf>
    <xf numFmtId="0" fontId="41" fillId="9" borderId="73" xfId="0" applyFont="1" applyFill="1" applyBorder="1" applyAlignment="1" applyProtection="1">
      <alignment horizontal="center" vertical="center" wrapText="1"/>
    </xf>
    <xf numFmtId="0" fontId="41" fillId="9" borderId="0" xfId="0" applyFont="1" applyFill="1" applyAlignment="1" applyProtection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45" fillId="0" borderId="71" xfId="0" applyFont="1" applyBorder="1" applyAlignment="1" applyProtection="1">
      <alignment horizontal="center" vertical="center" wrapText="1"/>
    </xf>
    <xf numFmtId="0" fontId="45" fillId="0" borderId="72" xfId="0" applyFont="1" applyBorder="1" applyAlignment="1" applyProtection="1">
      <alignment horizontal="center" vertical="center" wrapText="1"/>
    </xf>
    <xf numFmtId="0" fontId="45" fillId="0" borderId="73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left" vertical="center"/>
    </xf>
    <xf numFmtId="4" fontId="37" fillId="0" borderId="0" xfId="0" applyNumberFormat="1" applyFont="1" applyAlignment="1" applyProtection="1"/>
    <xf numFmtId="0" fontId="0" fillId="0" borderId="74" xfId="0" applyFont="1" applyBorder="1" applyAlignment="1" applyProtection="1">
      <alignment vertical="center"/>
    </xf>
    <xf numFmtId="0" fontId="0" fillId="0" borderId="62" xfId="0" applyBorder="1" applyAlignment="1" applyProtection="1">
      <alignment vertical="center"/>
    </xf>
    <xf numFmtId="0" fontId="0" fillId="0" borderId="62" xfId="0" applyFont="1" applyBorder="1" applyAlignment="1" applyProtection="1">
      <alignment vertical="center"/>
    </xf>
    <xf numFmtId="164" fontId="46" fillId="0" borderId="62" xfId="0" applyNumberFormat="1" applyFont="1" applyBorder="1" applyAlignment="1" applyProtection="1"/>
    <xf numFmtId="164" fontId="46" fillId="0" borderId="75" xfId="0" applyNumberFormat="1" applyFont="1" applyBorder="1" applyAlignment="1" applyProtection="1"/>
    <xf numFmtId="4" fontId="47" fillId="0" borderId="0" xfId="0" applyNumberFormat="1" applyFont="1" applyAlignment="1">
      <alignment vertical="center"/>
    </xf>
    <xf numFmtId="0" fontId="48" fillId="0" borderId="0" xfId="0" applyFont="1" applyAlignment="1"/>
    <xf numFmtId="0" fontId="48" fillId="0" borderId="61" xfId="0" applyFont="1" applyBorder="1" applyAlignment="1" applyProtection="1"/>
    <xf numFmtId="0" fontId="48" fillId="0" borderId="0" xfId="0" applyFont="1" applyAlignment="1" applyProtection="1"/>
    <xf numFmtId="0" fontId="48" fillId="0" borderId="0" xfId="0" applyFont="1" applyAlignment="1" applyProtection="1">
      <alignment horizontal="left"/>
    </xf>
    <xf numFmtId="0" fontId="43" fillId="0" borderId="0" xfId="0" applyFont="1" applyAlignment="1" applyProtection="1">
      <alignment horizontal="left"/>
    </xf>
    <xf numFmtId="0" fontId="48" fillId="0" borderId="0" xfId="0" applyFont="1" applyAlignment="1" applyProtection="1">
      <protection locked="0"/>
    </xf>
    <xf numFmtId="4" fontId="43" fillId="0" borderId="0" xfId="0" applyNumberFormat="1" applyFont="1" applyAlignment="1" applyProtection="1"/>
    <xf numFmtId="0" fontId="48" fillId="0" borderId="61" xfId="0" applyFont="1" applyBorder="1" applyAlignment="1"/>
    <xf numFmtId="0" fontId="48" fillId="0" borderId="76" xfId="0" applyFont="1" applyBorder="1" applyAlignment="1" applyProtection="1"/>
    <xf numFmtId="0" fontId="48" fillId="0" borderId="0" xfId="0" applyFont="1" applyBorder="1" applyAlignment="1" applyProtection="1"/>
    <xf numFmtId="164" fontId="48" fillId="0" borderId="0" xfId="0" applyNumberFormat="1" applyFont="1" applyBorder="1" applyAlignment="1" applyProtection="1"/>
    <xf numFmtId="164" fontId="48" fillId="0" borderId="77" xfId="0" applyNumberFormat="1" applyFont="1" applyBorder="1" applyAlignment="1" applyProtection="1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" fontId="48" fillId="0" borderId="0" xfId="0" applyNumberFormat="1" applyFont="1" applyAlignment="1">
      <alignment vertical="center"/>
    </xf>
    <xf numFmtId="0" fontId="44" fillId="0" borderId="0" xfId="0" applyFont="1" applyAlignment="1" applyProtection="1">
      <alignment horizontal="left"/>
    </xf>
    <xf numFmtId="4" fontId="44" fillId="0" borderId="0" xfId="0" applyNumberFormat="1" applyFont="1" applyAlignment="1" applyProtection="1"/>
    <xf numFmtId="0" fontId="41" fillId="0" borderId="78" xfId="0" applyFont="1" applyBorder="1" applyAlignment="1" applyProtection="1">
      <alignment horizontal="center" vertical="center"/>
    </xf>
    <xf numFmtId="49" fontId="41" fillId="0" borderId="78" xfId="0" applyNumberFormat="1" applyFont="1" applyBorder="1" applyAlignment="1" applyProtection="1">
      <alignment horizontal="left" vertical="center" wrapText="1"/>
    </xf>
    <xf numFmtId="0" fontId="41" fillId="0" borderId="78" xfId="0" applyFont="1" applyBorder="1" applyAlignment="1" applyProtection="1">
      <alignment horizontal="left" vertical="center" wrapText="1"/>
    </xf>
    <xf numFmtId="0" fontId="41" fillId="0" borderId="78" xfId="0" applyFont="1" applyBorder="1" applyAlignment="1" applyProtection="1">
      <alignment horizontal="center" vertical="center" wrapText="1"/>
    </xf>
    <xf numFmtId="167" fontId="41" fillId="0" borderId="78" xfId="0" applyNumberFormat="1" applyFont="1" applyBorder="1" applyAlignment="1" applyProtection="1">
      <alignment vertical="center"/>
    </xf>
    <xf numFmtId="4" fontId="41" fillId="0" borderId="78" xfId="0" applyNumberFormat="1" applyFont="1" applyBorder="1" applyAlignment="1" applyProtection="1">
      <alignment vertical="center"/>
    </xf>
    <xf numFmtId="0" fontId="0" fillId="0" borderId="78" xfId="0" applyFont="1" applyBorder="1" applyAlignment="1" applyProtection="1">
      <alignment vertical="center"/>
    </xf>
    <xf numFmtId="0" fontId="45" fillId="6" borderId="76" xfId="0" applyFont="1" applyFill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4" fontId="45" fillId="0" borderId="0" xfId="0" applyNumberFormat="1" applyFont="1" applyBorder="1" applyAlignment="1" applyProtection="1">
      <alignment vertical="center"/>
    </xf>
    <xf numFmtId="164" fontId="45" fillId="0" borderId="77" xfId="0" applyNumberFormat="1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49" fillId="0" borderId="78" xfId="0" applyFont="1" applyBorder="1" applyAlignment="1" applyProtection="1">
      <alignment horizontal="center" vertical="center"/>
    </xf>
    <xf numFmtId="49" fontId="49" fillId="0" borderId="78" xfId="0" applyNumberFormat="1" applyFont="1" applyBorder="1" applyAlignment="1" applyProtection="1">
      <alignment horizontal="left" vertical="center" wrapText="1"/>
    </xf>
    <xf numFmtId="0" fontId="49" fillId="0" borderId="78" xfId="0" applyFont="1" applyBorder="1" applyAlignment="1" applyProtection="1">
      <alignment horizontal="left" vertical="center" wrapText="1"/>
    </xf>
    <xf numFmtId="0" fontId="49" fillId="0" borderId="78" xfId="0" applyFont="1" applyBorder="1" applyAlignment="1" applyProtection="1">
      <alignment horizontal="center" vertical="center" wrapText="1"/>
    </xf>
    <xf numFmtId="167" fontId="49" fillId="0" borderId="78" xfId="0" applyNumberFormat="1" applyFont="1" applyBorder="1" applyAlignment="1" applyProtection="1">
      <alignment vertical="center"/>
    </xf>
    <xf numFmtId="4" fontId="49" fillId="0" borderId="78" xfId="0" applyNumberFormat="1" applyFont="1" applyBorder="1" applyAlignment="1" applyProtection="1">
      <alignment vertical="center"/>
    </xf>
    <xf numFmtId="0" fontId="50" fillId="0" borderId="78" xfId="0" applyFont="1" applyBorder="1" applyAlignment="1" applyProtection="1">
      <alignment vertical="center"/>
    </xf>
    <xf numFmtId="0" fontId="50" fillId="0" borderId="61" xfId="0" applyFont="1" applyBorder="1" applyAlignment="1">
      <alignment vertical="center"/>
    </xf>
    <xf numFmtId="0" fontId="49" fillId="6" borderId="76" xfId="0" applyFont="1" applyFill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center" vertical="center"/>
    </xf>
    <xf numFmtId="0" fontId="45" fillId="6" borderId="79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 applyProtection="1">
      <alignment horizontal="center" vertical="center"/>
    </xf>
    <xf numFmtId="0" fontId="0" fillId="0" borderId="70" xfId="0" applyFont="1" applyBorder="1" applyAlignment="1" applyProtection="1">
      <alignment vertical="center"/>
    </xf>
    <xf numFmtId="164" fontId="45" fillId="0" borderId="70" xfId="0" applyNumberFormat="1" applyFont="1" applyBorder="1" applyAlignment="1" applyProtection="1">
      <alignment vertical="center"/>
    </xf>
    <xf numFmtId="164" fontId="45" fillId="0" borderId="80" xfId="0" applyNumberFormat="1" applyFont="1" applyBorder="1" applyAlignment="1" applyProtection="1">
      <alignment vertical="center"/>
    </xf>
    <xf numFmtId="4" fontId="0" fillId="10" borderId="52" xfId="0" applyNumberFormat="1" applyFont="1" applyFill="1" applyBorder="1" applyAlignment="1">
      <alignment horizontal="right"/>
    </xf>
    <xf numFmtId="4" fontId="41" fillId="10" borderId="78" xfId="0" applyNumberFormat="1" applyFont="1" applyFill="1" applyBorder="1" applyAlignment="1" applyProtection="1">
      <alignment vertical="center"/>
      <protection locked="0"/>
    </xf>
    <xf numFmtId="4" fontId="49" fillId="10" borderId="78" xfId="0" applyNumberFormat="1" applyFont="1" applyFill="1" applyBorder="1" applyAlignment="1" applyProtection="1">
      <alignment vertical="center"/>
      <protection locked="0"/>
    </xf>
    <xf numFmtId="0" fontId="35" fillId="10" borderId="0" xfId="0" applyFont="1" applyFill="1" applyAlignment="1" applyProtection="1">
      <alignment horizontal="left" vertical="center"/>
      <protection locked="0"/>
    </xf>
    <xf numFmtId="167" fontId="41" fillId="10" borderId="78" xfId="0" applyNumberFormat="1" applyFont="1" applyFill="1" applyBorder="1" applyAlignment="1" applyProtection="1">
      <alignment vertical="center"/>
      <protection locked="0"/>
    </xf>
    <xf numFmtId="4" fontId="0" fillId="0" borderId="52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18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7" borderId="50" xfId="0" applyFont="1" applyFill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 wrapText="1"/>
    </xf>
    <xf numFmtId="0" fontId="33" fillId="0" borderId="0" xfId="0" applyFont="1" applyAlignment="1" applyProtection="1">
      <alignment horizontal="left" vertical="center"/>
    </xf>
    <xf numFmtId="0" fontId="0" fillId="0" borderId="0" xfId="0"/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5" fillId="10" borderId="0" xfId="0" applyFont="1" applyFill="1" applyAlignment="1" applyProtection="1">
      <alignment horizontal="left" vertical="center"/>
      <protection locked="0"/>
    </xf>
    <xf numFmtId="0" fontId="35" fillId="10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51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376" t="s">
        <v>41</v>
      </c>
      <c r="B2" s="376"/>
      <c r="C2" s="376"/>
      <c r="D2" s="376"/>
      <c r="E2" s="376"/>
      <c r="F2" s="376"/>
      <c r="G2" s="376"/>
    </row>
  </sheetData>
  <sheetProtection password="D1A2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opLeftCell="B1" zoomScaleNormal="100" zoomScaleSheetLayoutView="75" workbookViewId="0">
      <selection activeCell="D15" sqref="D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413" t="s">
        <v>4</v>
      </c>
      <c r="C1" s="414"/>
      <c r="D1" s="414"/>
      <c r="E1" s="414"/>
      <c r="F1" s="414"/>
      <c r="G1" s="414"/>
      <c r="H1" s="414"/>
      <c r="I1" s="414"/>
      <c r="J1" s="415"/>
    </row>
    <row r="2" spans="1:15" ht="36" customHeight="1" x14ac:dyDescent="0.2">
      <c r="A2" s="2"/>
      <c r="B2" s="76" t="s">
        <v>24</v>
      </c>
      <c r="C2" s="77"/>
      <c r="D2" s="78" t="s">
        <v>49</v>
      </c>
      <c r="E2" s="419" t="s">
        <v>50</v>
      </c>
      <c r="F2" s="420"/>
      <c r="G2" s="420"/>
      <c r="H2" s="420"/>
      <c r="I2" s="420"/>
      <c r="J2" s="421"/>
      <c r="O2" s="1"/>
    </row>
    <row r="3" spans="1:15" ht="27" customHeight="1" x14ac:dyDescent="0.2">
      <c r="A3" s="2"/>
      <c r="B3" s="79" t="s">
        <v>47</v>
      </c>
      <c r="C3" s="77"/>
      <c r="D3" s="80" t="s">
        <v>45</v>
      </c>
      <c r="E3" s="422" t="s">
        <v>46</v>
      </c>
      <c r="F3" s="423"/>
      <c r="G3" s="423"/>
      <c r="H3" s="423"/>
      <c r="I3" s="423"/>
      <c r="J3" s="424"/>
    </row>
    <row r="4" spans="1:15" ht="23.25" customHeight="1" x14ac:dyDescent="0.2">
      <c r="A4" s="75">
        <v>356</v>
      </c>
      <c r="B4" s="81" t="s">
        <v>48</v>
      </c>
      <c r="C4" s="82"/>
      <c r="D4" s="83" t="s">
        <v>43</v>
      </c>
      <c r="E4" s="401" t="s">
        <v>44</v>
      </c>
      <c r="F4" s="402"/>
      <c r="G4" s="402"/>
      <c r="H4" s="402"/>
      <c r="I4" s="402"/>
      <c r="J4" s="403"/>
    </row>
    <row r="5" spans="1:15" ht="24" customHeight="1" x14ac:dyDescent="0.2">
      <c r="A5" s="2"/>
      <c r="B5" s="31" t="s">
        <v>23</v>
      </c>
      <c r="D5" s="406"/>
      <c r="E5" s="407"/>
      <c r="F5" s="407"/>
      <c r="G5" s="407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408"/>
      <c r="E6" s="409"/>
      <c r="F6" s="409"/>
      <c r="G6" s="40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410"/>
      <c r="F7" s="411"/>
      <c r="G7" s="41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426"/>
      <c r="E11" s="426"/>
      <c r="F11" s="426"/>
      <c r="G11" s="426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400"/>
      <c r="E12" s="400"/>
      <c r="F12" s="400"/>
      <c r="G12" s="400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404"/>
      <c r="F13" s="405"/>
      <c r="G13" s="40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412" t="s">
        <v>617</v>
      </c>
      <c r="E14" s="412"/>
      <c r="F14" s="412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9"/>
      <c r="D15" s="54"/>
      <c r="E15" s="425"/>
      <c r="F15" s="425"/>
      <c r="G15" s="427"/>
      <c r="H15" s="427"/>
      <c r="I15" s="427" t="s">
        <v>31</v>
      </c>
      <c r="J15" s="428"/>
    </row>
    <row r="16" spans="1:15" ht="23.25" customHeight="1" x14ac:dyDescent="0.2">
      <c r="A16" s="138" t="s">
        <v>26</v>
      </c>
      <c r="B16" s="38" t="s">
        <v>26</v>
      </c>
      <c r="C16" s="60"/>
      <c r="D16" s="61"/>
      <c r="E16" s="389"/>
      <c r="F16" s="390"/>
      <c r="G16" s="389"/>
      <c r="H16" s="390"/>
      <c r="I16" s="389">
        <f>SUMIF(F49:F68,A16,I49:I68)+SUMIF(F49:F68,"PSU",I49:I68)</f>
        <v>0</v>
      </c>
      <c r="J16" s="391"/>
    </row>
    <row r="17" spans="1:10" ht="23.25" customHeight="1" x14ac:dyDescent="0.2">
      <c r="A17" s="138" t="s">
        <v>27</v>
      </c>
      <c r="B17" s="38" t="s">
        <v>27</v>
      </c>
      <c r="C17" s="60"/>
      <c r="D17" s="61"/>
      <c r="E17" s="389"/>
      <c r="F17" s="390"/>
      <c r="G17" s="389"/>
      <c r="H17" s="390"/>
      <c r="I17" s="389">
        <f>SUMIF(F49:F68,A17,I49:I68)</f>
        <v>0</v>
      </c>
      <c r="J17" s="391"/>
    </row>
    <row r="18" spans="1:10" ht="23.25" customHeight="1" x14ac:dyDescent="0.2">
      <c r="A18" s="138" t="s">
        <v>28</v>
      </c>
      <c r="B18" s="38" t="s">
        <v>28</v>
      </c>
      <c r="C18" s="60"/>
      <c r="D18" s="61"/>
      <c r="E18" s="389"/>
      <c r="F18" s="390"/>
      <c r="G18" s="389"/>
      <c r="H18" s="390"/>
      <c r="I18" s="389">
        <f>SUMIF(F49:F68,A18,I49:I68)</f>
        <v>0</v>
      </c>
      <c r="J18" s="391"/>
    </row>
    <row r="19" spans="1:10" ht="23.25" customHeight="1" x14ac:dyDescent="0.2">
      <c r="A19" s="138" t="s">
        <v>93</v>
      </c>
      <c r="B19" s="38" t="s">
        <v>29</v>
      </c>
      <c r="C19" s="60"/>
      <c r="D19" s="61"/>
      <c r="E19" s="389"/>
      <c r="F19" s="390"/>
      <c r="G19" s="389"/>
      <c r="H19" s="390"/>
      <c r="I19" s="389">
        <f>SUMIF(F49:F68,A19,I49:I68)</f>
        <v>0</v>
      </c>
      <c r="J19" s="391"/>
    </row>
    <row r="20" spans="1:10" ht="23.25" customHeight="1" x14ac:dyDescent="0.2">
      <c r="A20" s="138" t="s">
        <v>94</v>
      </c>
      <c r="B20" s="38" t="s">
        <v>30</v>
      </c>
      <c r="C20" s="60"/>
      <c r="D20" s="61"/>
      <c r="E20" s="389"/>
      <c r="F20" s="390"/>
      <c r="G20" s="389"/>
      <c r="H20" s="390"/>
      <c r="I20" s="389">
        <f>SUMIF(F49:F68,A20,I49:I68)</f>
        <v>0</v>
      </c>
      <c r="J20" s="391"/>
    </row>
    <row r="21" spans="1:10" ht="23.25" customHeight="1" x14ac:dyDescent="0.2">
      <c r="A21" s="2"/>
      <c r="B21" s="48" t="s">
        <v>31</v>
      </c>
      <c r="C21" s="62"/>
      <c r="D21" s="63"/>
      <c r="E21" s="392"/>
      <c r="F21" s="429"/>
      <c r="G21" s="392"/>
      <c r="H21" s="429"/>
      <c r="I21" s="392">
        <f>SUM(I16:J20)</f>
        <v>0</v>
      </c>
      <c r="J21" s="393"/>
    </row>
    <row r="22" spans="1:10" ht="33" customHeight="1" x14ac:dyDescent="0.2">
      <c r="A22" s="2"/>
      <c r="B22" s="42" t="s">
        <v>35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0"/>
      <c r="D23" s="61"/>
      <c r="E23" s="65">
        <v>15</v>
      </c>
      <c r="F23" s="39" t="s">
        <v>0</v>
      </c>
      <c r="G23" s="387">
        <f>ZakladDPHSniVypocet</f>
        <v>0</v>
      </c>
      <c r="H23" s="388"/>
      <c r="I23" s="38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0"/>
      <c r="D24" s="61"/>
      <c r="E24" s="65">
        <f>SazbaDPH1</f>
        <v>15</v>
      </c>
      <c r="F24" s="39" t="s">
        <v>0</v>
      </c>
      <c r="G24" s="385">
        <f>A23</f>
        <v>0</v>
      </c>
      <c r="H24" s="386"/>
      <c r="I24" s="38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0"/>
      <c r="D25" s="61"/>
      <c r="E25" s="65">
        <v>21</v>
      </c>
      <c r="F25" s="39" t="s">
        <v>0</v>
      </c>
      <c r="G25" s="387">
        <f>ZakladDPHZaklVypocet</f>
        <v>0</v>
      </c>
      <c r="H25" s="388"/>
      <c r="I25" s="38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6"/>
      <c r="D26" s="54"/>
      <c r="E26" s="67">
        <f>SazbaDPH2</f>
        <v>21</v>
      </c>
      <c r="F26" s="30" t="s">
        <v>0</v>
      </c>
      <c r="G26" s="416">
        <f>A25</f>
        <v>0</v>
      </c>
      <c r="H26" s="417"/>
      <c r="I26" s="41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8"/>
      <c r="D27" s="69"/>
      <c r="E27" s="68"/>
      <c r="F27" s="16"/>
      <c r="G27" s="418">
        <f>CenaCelkem-(ZakladDPHSni+DPHSni+ZakladDPHZakl+DPHZakl)</f>
        <v>0</v>
      </c>
      <c r="H27" s="418"/>
      <c r="I27" s="418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395">
        <f>ZakladDPHSniVypocet+ZakladDPHZaklVypocet</f>
        <v>0</v>
      </c>
      <c r="H28" s="395"/>
      <c r="I28" s="395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394">
        <f>A27</f>
        <v>0</v>
      </c>
      <c r="H29" s="394"/>
      <c r="I29" s="394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12</v>
      </c>
      <c r="D32" s="71"/>
      <c r="E32" s="71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396"/>
      <c r="E34" s="397"/>
      <c r="G34" s="398"/>
      <c r="H34" s="399"/>
      <c r="I34" s="399"/>
      <c r="J34" s="25"/>
    </row>
    <row r="35" spans="1:10" ht="12.75" customHeight="1" x14ac:dyDescent="0.2">
      <c r="A35" s="2"/>
      <c r="B35" s="2"/>
      <c r="D35" s="384" t="s">
        <v>2</v>
      </c>
      <c r="E35" s="384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379"/>
      <c r="D39" s="379"/>
      <c r="E39" s="379"/>
      <c r="F39" s="99">
        <f>'SO01 1.00 Pol'!AE204</f>
        <v>0</v>
      </c>
      <c r="G39" s="100">
        <f>'SO01 1.00 Pol'!AF204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45</v>
      </c>
      <c r="C40" s="380" t="s">
        <v>46</v>
      </c>
      <c r="D40" s="380"/>
      <c r="E40" s="380"/>
      <c r="F40" s="104">
        <f>'SO01 1.00 Pol'!AE204</f>
        <v>0</v>
      </c>
      <c r="G40" s="105">
        <f>'SO01 1.00 Pol'!AF204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379" t="s">
        <v>44</v>
      </c>
      <c r="D41" s="379"/>
      <c r="E41" s="379"/>
      <c r="F41" s="108">
        <f>'SO01 1.00 Pol'!AE204</f>
        <v>0</v>
      </c>
      <c r="G41" s="101">
        <f>'SO01 1.00 Pol'!AF204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381" t="s">
        <v>52</v>
      </c>
      <c r="C42" s="382"/>
      <c r="D42" s="382"/>
      <c r="E42" s="383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54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55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56</v>
      </c>
      <c r="C49" s="377" t="s">
        <v>57</v>
      </c>
      <c r="D49" s="378"/>
      <c r="E49" s="378"/>
      <c r="F49" s="134" t="s">
        <v>26</v>
      </c>
      <c r="G49" s="135"/>
      <c r="H49" s="135"/>
      <c r="I49" s="135">
        <f>'SO01 1.00 Pol'!G8</f>
        <v>0</v>
      </c>
      <c r="J49" s="132" t="str">
        <f>IF(I69=0,"",I49/I69*100)</f>
        <v/>
      </c>
    </row>
    <row r="50" spans="1:10" ht="36.75" customHeight="1" x14ac:dyDescent="0.2">
      <c r="A50" s="123"/>
      <c r="B50" s="128" t="s">
        <v>58</v>
      </c>
      <c r="C50" s="377" t="s">
        <v>59</v>
      </c>
      <c r="D50" s="378"/>
      <c r="E50" s="378"/>
      <c r="F50" s="134" t="s">
        <v>26</v>
      </c>
      <c r="G50" s="135"/>
      <c r="H50" s="135"/>
      <c r="I50" s="135">
        <f>'SO01 1.00 Pol'!G23</f>
        <v>0</v>
      </c>
      <c r="J50" s="132" t="str">
        <f>IF(I69=0,"",I50/I69*100)</f>
        <v/>
      </c>
    </row>
    <row r="51" spans="1:10" ht="36.75" customHeight="1" x14ac:dyDescent="0.2">
      <c r="A51" s="123"/>
      <c r="B51" s="128" t="s">
        <v>60</v>
      </c>
      <c r="C51" s="377" t="s">
        <v>61</v>
      </c>
      <c r="D51" s="378"/>
      <c r="E51" s="378"/>
      <c r="F51" s="134" t="s">
        <v>26</v>
      </c>
      <c r="G51" s="135"/>
      <c r="H51" s="135"/>
      <c r="I51" s="135">
        <f>'SO01 1.00 Pol'!G48</f>
        <v>0</v>
      </c>
      <c r="J51" s="132" t="str">
        <f>IF(I69=0,"",I51/I69*100)</f>
        <v/>
      </c>
    </row>
    <row r="52" spans="1:10" ht="36.75" customHeight="1" x14ac:dyDescent="0.2">
      <c r="A52" s="123"/>
      <c r="B52" s="128" t="s">
        <v>62</v>
      </c>
      <c r="C52" s="377" t="s">
        <v>63</v>
      </c>
      <c r="D52" s="378"/>
      <c r="E52" s="378"/>
      <c r="F52" s="134" t="s">
        <v>26</v>
      </c>
      <c r="G52" s="135"/>
      <c r="H52" s="135"/>
      <c r="I52" s="135">
        <f>'SO01 1.00 Pol'!G56</f>
        <v>0</v>
      </c>
      <c r="J52" s="132" t="str">
        <f>IF(I69=0,"",I52/I69*100)</f>
        <v/>
      </c>
    </row>
    <row r="53" spans="1:10" ht="36.75" customHeight="1" x14ac:dyDescent="0.2">
      <c r="A53" s="123"/>
      <c r="B53" s="128" t="s">
        <v>64</v>
      </c>
      <c r="C53" s="377" t="s">
        <v>65</v>
      </c>
      <c r="D53" s="378"/>
      <c r="E53" s="378"/>
      <c r="F53" s="134" t="s">
        <v>26</v>
      </c>
      <c r="G53" s="135"/>
      <c r="H53" s="135"/>
      <c r="I53" s="135">
        <f>'SO01 1.00 Pol'!G59</f>
        <v>0</v>
      </c>
      <c r="J53" s="132" t="str">
        <f>IF(I69=0,"",I53/I69*100)</f>
        <v/>
      </c>
    </row>
    <row r="54" spans="1:10" ht="36.75" customHeight="1" x14ac:dyDescent="0.2">
      <c r="A54" s="123"/>
      <c r="B54" s="128" t="s">
        <v>66</v>
      </c>
      <c r="C54" s="377" t="s">
        <v>67</v>
      </c>
      <c r="D54" s="378"/>
      <c r="E54" s="378"/>
      <c r="F54" s="134" t="s">
        <v>26</v>
      </c>
      <c r="G54" s="135"/>
      <c r="H54" s="135"/>
      <c r="I54" s="135">
        <f>'SO01 1.00 Pol'!G74</f>
        <v>0</v>
      </c>
      <c r="J54" s="132" t="str">
        <f>IF(I69=0,"",I54/I69*100)</f>
        <v/>
      </c>
    </row>
    <row r="55" spans="1:10" ht="36.75" customHeight="1" x14ac:dyDescent="0.2">
      <c r="A55" s="123"/>
      <c r="B55" s="128" t="s">
        <v>68</v>
      </c>
      <c r="C55" s="377" t="s">
        <v>69</v>
      </c>
      <c r="D55" s="378"/>
      <c r="E55" s="378"/>
      <c r="F55" s="134" t="s">
        <v>26</v>
      </c>
      <c r="G55" s="135"/>
      <c r="H55" s="135"/>
      <c r="I55" s="135">
        <f>'SO01 1.00 Pol'!G93</f>
        <v>0</v>
      </c>
      <c r="J55" s="132" t="str">
        <f>IF(I69=0,"",I55/I69*100)</f>
        <v/>
      </c>
    </row>
    <row r="56" spans="1:10" ht="36.75" customHeight="1" x14ac:dyDescent="0.2">
      <c r="A56" s="123"/>
      <c r="B56" s="128" t="s">
        <v>70</v>
      </c>
      <c r="C56" s="377" t="s">
        <v>71</v>
      </c>
      <c r="D56" s="378"/>
      <c r="E56" s="378"/>
      <c r="F56" s="134" t="s">
        <v>27</v>
      </c>
      <c r="G56" s="135"/>
      <c r="H56" s="135"/>
      <c r="I56" s="135">
        <f>'SO01 1.00 Pol'!G95</f>
        <v>0</v>
      </c>
      <c r="J56" s="132" t="str">
        <f>IF(I69=0,"",I56/I69*100)</f>
        <v/>
      </c>
    </row>
    <row r="57" spans="1:10" ht="36.75" customHeight="1" x14ac:dyDescent="0.2">
      <c r="A57" s="123"/>
      <c r="B57" s="128" t="s">
        <v>72</v>
      </c>
      <c r="C57" s="377" t="s">
        <v>73</v>
      </c>
      <c r="D57" s="378"/>
      <c r="E57" s="378"/>
      <c r="F57" s="134" t="s">
        <v>27</v>
      </c>
      <c r="G57" s="135"/>
      <c r="H57" s="135"/>
      <c r="I57" s="135">
        <f>'SO01 1.00 Pol'!G101</f>
        <v>0</v>
      </c>
      <c r="J57" s="132" t="str">
        <f>IF(I69=0,"",I57/I69*100)</f>
        <v/>
      </c>
    </row>
    <row r="58" spans="1:10" ht="36.75" customHeight="1" x14ac:dyDescent="0.2">
      <c r="A58" s="123"/>
      <c r="B58" s="128" t="s">
        <v>74</v>
      </c>
      <c r="C58" s="377" t="s">
        <v>75</v>
      </c>
      <c r="D58" s="378"/>
      <c r="E58" s="378"/>
      <c r="F58" s="134" t="s">
        <v>27</v>
      </c>
      <c r="G58" s="135"/>
      <c r="H58" s="135"/>
      <c r="I58" s="135">
        <f>'SO01 1.00 Pol'!G106</f>
        <v>0</v>
      </c>
      <c r="J58" s="132" t="str">
        <f>IF(I69=0,"",I58/I69*100)</f>
        <v/>
      </c>
    </row>
    <row r="59" spans="1:10" ht="36.75" customHeight="1" x14ac:dyDescent="0.2">
      <c r="A59" s="123"/>
      <c r="B59" s="128" t="s">
        <v>76</v>
      </c>
      <c r="C59" s="377" t="s">
        <v>77</v>
      </c>
      <c r="D59" s="378"/>
      <c r="E59" s="378"/>
      <c r="F59" s="134" t="s">
        <v>27</v>
      </c>
      <c r="G59" s="135"/>
      <c r="H59" s="135"/>
      <c r="I59" s="135">
        <f>'SO01 1.00 Pol'!G116</f>
        <v>0</v>
      </c>
      <c r="J59" s="132" t="str">
        <f>IF(I69=0,"",I59/I69*100)</f>
        <v/>
      </c>
    </row>
    <row r="60" spans="1:10" ht="36.75" customHeight="1" x14ac:dyDescent="0.2">
      <c r="A60" s="123"/>
      <c r="B60" s="128" t="s">
        <v>78</v>
      </c>
      <c r="C60" s="377" t="s">
        <v>79</v>
      </c>
      <c r="D60" s="378"/>
      <c r="E60" s="378"/>
      <c r="F60" s="134" t="s">
        <v>27</v>
      </c>
      <c r="G60" s="135"/>
      <c r="H60" s="135"/>
      <c r="I60" s="135">
        <f>'SO01 1.00 Pol'!G118</f>
        <v>0</v>
      </c>
      <c r="J60" s="132" t="str">
        <f>IF(I69=0,"",I60/I69*100)</f>
        <v/>
      </c>
    </row>
    <row r="61" spans="1:10" ht="36.75" customHeight="1" x14ac:dyDescent="0.2">
      <c r="A61" s="123"/>
      <c r="B61" s="128" t="s">
        <v>80</v>
      </c>
      <c r="C61" s="377" t="s">
        <v>81</v>
      </c>
      <c r="D61" s="378"/>
      <c r="E61" s="378"/>
      <c r="F61" s="134" t="s">
        <v>27</v>
      </c>
      <c r="G61" s="135"/>
      <c r="H61" s="135"/>
      <c r="I61" s="135">
        <f>'SO01 1.00 Pol'!G133</f>
        <v>0</v>
      </c>
      <c r="J61" s="132" t="str">
        <f>IF(I69=0,"",I61/I69*100)</f>
        <v/>
      </c>
    </row>
    <row r="62" spans="1:10" ht="36.75" customHeight="1" x14ac:dyDescent="0.2">
      <c r="A62" s="123"/>
      <c r="B62" s="128" t="s">
        <v>82</v>
      </c>
      <c r="C62" s="377" t="s">
        <v>83</v>
      </c>
      <c r="D62" s="378"/>
      <c r="E62" s="378"/>
      <c r="F62" s="134" t="s">
        <v>27</v>
      </c>
      <c r="G62" s="135"/>
      <c r="H62" s="135"/>
      <c r="I62" s="135">
        <f>'SO01 1.00 Pol'!G138</f>
        <v>0</v>
      </c>
      <c r="J62" s="132" t="str">
        <f>IF(I69=0,"",I62/I69*100)</f>
        <v/>
      </c>
    </row>
    <row r="63" spans="1:10" ht="36.75" customHeight="1" x14ac:dyDescent="0.2">
      <c r="A63" s="123"/>
      <c r="B63" s="128" t="s">
        <v>84</v>
      </c>
      <c r="C63" s="377" t="s">
        <v>85</v>
      </c>
      <c r="D63" s="378"/>
      <c r="E63" s="378"/>
      <c r="F63" s="134" t="s">
        <v>27</v>
      </c>
      <c r="G63" s="135"/>
      <c r="H63" s="135"/>
      <c r="I63" s="135">
        <f>'SO01 1.00 Pol'!G148</f>
        <v>0</v>
      </c>
      <c r="J63" s="132" t="str">
        <f>IF(I69=0,"",I63/I69*100)</f>
        <v/>
      </c>
    </row>
    <row r="64" spans="1:10" ht="36.75" customHeight="1" x14ac:dyDescent="0.2">
      <c r="A64" s="123"/>
      <c r="B64" s="128" t="s">
        <v>86</v>
      </c>
      <c r="C64" s="377" t="s">
        <v>87</v>
      </c>
      <c r="D64" s="378"/>
      <c r="E64" s="378"/>
      <c r="F64" s="134" t="s">
        <v>27</v>
      </c>
      <c r="G64" s="135"/>
      <c r="H64" s="135"/>
      <c r="I64" s="135">
        <f>'SO01 1.00 Pol'!G154</f>
        <v>0</v>
      </c>
      <c r="J64" s="132" t="str">
        <f>IF(I69=0,"",I64/I69*100)</f>
        <v/>
      </c>
    </row>
    <row r="65" spans="1:10" ht="36.75" customHeight="1" x14ac:dyDescent="0.2">
      <c r="A65" s="123"/>
      <c r="B65" s="128" t="s">
        <v>88</v>
      </c>
      <c r="C65" s="377" t="s">
        <v>89</v>
      </c>
      <c r="D65" s="378"/>
      <c r="E65" s="378"/>
      <c r="F65" s="134" t="s">
        <v>28</v>
      </c>
      <c r="G65" s="135"/>
      <c r="H65" s="135"/>
      <c r="I65" s="135">
        <f>'SO01 1.00 Pol'!G181</f>
        <v>0</v>
      </c>
      <c r="J65" s="132" t="str">
        <f>IF(I69=0,"",I65/I69*100)</f>
        <v/>
      </c>
    </row>
    <row r="66" spans="1:10" ht="36.75" customHeight="1" x14ac:dyDescent="0.2">
      <c r="A66" s="123"/>
      <c r="B66" s="128" t="s">
        <v>90</v>
      </c>
      <c r="C66" s="377" t="s">
        <v>91</v>
      </c>
      <c r="D66" s="378"/>
      <c r="E66" s="378"/>
      <c r="F66" s="134" t="s">
        <v>92</v>
      </c>
      <c r="G66" s="135"/>
      <c r="H66" s="135"/>
      <c r="I66" s="135">
        <f>'SO01 1.00 Pol'!G183</f>
        <v>0</v>
      </c>
      <c r="J66" s="132" t="str">
        <f>IF(I69=0,"",I66/I69*100)</f>
        <v/>
      </c>
    </row>
    <row r="67" spans="1:10" ht="36.75" customHeight="1" x14ac:dyDescent="0.2">
      <c r="A67" s="123"/>
      <c r="B67" s="128" t="s">
        <v>93</v>
      </c>
      <c r="C67" s="377" t="s">
        <v>29</v>
      </c>
      <c r="D67" s="378"/>
      <c r="E67" s="378"/>
      <c r="F67" s="134" t="s">
        <v>93</v>
      </c>
      <c r="G67" s="135"/>
      <c r="H67" s="135"/>
      <c r="I67" s="135">
        <f>'SO01 1.00 Pol'!G191</f>
        <v>0</v>
      </c>
      <c r="J67" s="132" t="str">
        <f>IF(I69=0,"",I67/I69*100)</f>
        <v/>
      </c>
    </row>
    <row r="68" spans="1:10" ht="36.75" customHeight="1" x14ac:dyDescent="0.2">
      <c r="A68" s="123"/>
      <c r="B68" s="128" t="s">
        <v>94</v>
      </c>
      <c r="C68" s="377" t="s">
        <v>30</v>
      </c>
      <c r="D68" s="378"/>
      <c r="E68" s="378"/>
      <c r="F68" s="134" t="s">
        <v>94</v>
      </c>
      <c r="G68" s="135"/>
      <c r="H68" s="135"/>
      <c r="I68" s="135">
        <f>'SO01 1.00 Pol'!G196</f>
        <v>0</v>
      </c>
      <c r="J68" s="132" t="str">
        <f>IF(I69=0,"",I68/I69*100)</f>
        <v/>
      </c>
    </row>
    <row r="69" spans="1:10" ht="25.5" customHeight="1" x14ac:dyDescent="0.2">
      <c r="A69" s="124"/>
      <c r="B69" s="129" t="s">
        <v>1</v>
      </c>
      <c r="C69" s="130"/>
      <c r="D69" s="131"/>
      <c r="E69" s="131"/>
      <c r="F69" s="136"/>
      <c r="G69" s="137"/>
      <c r="H69" s="137"/>
      <c r="I69" s="137">
        <f>SUM(I49:I68)</f>
        <v>0</v>
      </c>
      <c r="J69" s="133">
        <f>SUM(J49:J68)</f>
        <v>0</v>
      </c>
    </row>
    <row r="70" spans="1:10" x14ac:dyDescent="0.2">
      <c r="F70" s="86"/>
      <c r="G70" s="86"/>
      <c r="H70" s="86"/>
      <c r="I70" s="86"/>
      <c r="J70" s="87"/>
    </row>
    <row r="71" spans="1:10" x14ac:dyDescent="0.2">
      <c r="F71" s="86"/>
      <c r="G71" s="86"/>
      <c r="H71" s="86"/>
      <c r="I71" s="86"/>
      <c r="J71" s="87"/>
    </row>
    <row r="72" spans="1:10" x14ac:dyDescent="0.2">
      <c r="F72" s="86"/>
      <c r="G72" s="86"/>
      <c r="H72" s="86"/>
      <c r="I72" s="86"/>
      <c r="J72" s="87"/>
    </row>
  </sheetData>
  <sheetProtection password="D1A2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F14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430" t="s">
        <v>7</v>
      </c>
      <c r="B1" s="430"/>
      <c r="C1" s="431"/>
      <c r="D1" s="430"/>
      <c r="E1" s="430"/>
      <c r="F1" s="430"/>
      <c r="G1" s="430"/>
    </row>
    <row r="2" spans="1:7" ht="24.95" customHeight="1" x14ac:dyDescent="0.2">
      <c r="A2" s="50" t="s">
        <v>8</v>
      </c>
      <c r="B2" s="49"/>
      <c r="C2" s="432"/>
      <c r="D2" s="432"/>
      <c r="E2" s="432"/>
      <c r="F2" s="432"/>
      <c r="G2" s="433"/>
    </row>
    <row r="3" spans="1:7" ht="24.95" customHeight="1" x14ac:dyDescent="0.2">
      <c r="A3" s="50" t="s">
        <v>9</v>
      </c>
      <c r="B3" s="49"/>
      <c r="C3" s="432"/>
      <c r="D3" s="432"/>
      <c r="E3" s="432"/>
      <c r="F3" s="432"/>
      <c r="G3" s="433"/>
    </row>
    <row r="4" spans="1:7" ht="24.95" customHeight="1" x14ac:dyDescent="0.2">
      <c r="A4" s="50" t="s">
        <v>10</v>
      </c>
      <c r="B4" s="49"/>
      <c r="C4" s="432"/>
      <c r="D4" s="432"/>
      <c r="E4" s="432"/>
      <c r="F4" s="432"/>
      <c r="G4" s="433"/>
    </row>
    <row r="5" spans="1:7" x14ac:dyDescent="0.2">
      <c r="B5" s="4"/>
      <c r="C5" s="5"/>
      <c r="D5" s="6"/>
    </row>
  </sheetData>
  <sheetProtection password="D1A2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22" activePane="bottomLeft" state="frozen"/>
      <selection pane="bottomLeft" activeCell="AB127" sqref="AB127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434" t="s">
        <v>7</v>
      </c>
      <c r="B1" s="434"/>
      <c r="C1" s="434"/>
      <c r="D1" s="434"/>
      <c r="E1" s="434"/>
      <c r="F1" s="434"/>
      <c r="G1" s="434"/>
      <c r="AG1" t="s">
        <v>95</v>
      </c>
    </row>
    <row r="2" spans="1:60" ht="24.95" customHeight="1" x14ac:dyDescent="0.2">
      <c r="A2" s="139" t="s">
        <v>8</v>
      </c>
      <c r="B2" s="49" t="s">
        <v>49</v>
      </c>
      <c r="C2" s="435" t="s">
        <v>50</v>
      </c>
      <c r="D2" s="436"/>
      <c r="E2" s="436"/>
      <c r="F2" s="436"/>
      <c r="G2" s="437"/>
      <c r="AG2" t="s">
        <v>96</v>
      </c>
    </row>
    <row r="3" spans="1:60" ht="24.95" customHeight="1" x14ac:dyDescent="0.2">
      <c r="A3" s="139" t="s">
        <v>9</v>
      </c>
      <c r="B3" s="49" t="s">
        <v>45</v>
      </c>
      <c r="C3" s="435" t="s">
        <v>46</v>
      </c>
      <c r="D3" s="436"/>
      <c r="E3" s="436"/>
      <c r="F3" s="436"/>
      <c r="G3" s="437"/>
      <c r="AC3" s="121" t="s">
        <v>96</v>
      </c>
      <c r="AG3" t="s">
        <v>97</v>
      </c>
    </row>
    <row r="4" spans="1:60" ht="24.95" customHeight="1" x14ac:dyDescent="0.2">
      <c r="A4" s="140" t="s">
        <v>10</v>
      </c>
      <c r="B4" s="141" t="s">
        <v>43</v>
      </c>
      <c r="C4" s="438" t="s">
        <v>44</v>
      </c>
      <c r="D4" s="439"/>
      <c r="E4" s="439"/>
      <c r="F4" s="439"/>
      <c r="G4" s="440"/>
      <c r="AG4" t="s">
        <v>98</v>
      </c>
    </row>
    <row r="5" spans="1:60" x14ac:dyDescent="0.2">
      <c r="D5" s="10"/>
    </row>
    <row r="6" spans="1:60" ht="38.25" x14ac:dyDescent="0.2">
      <c r="A6" s="143" t="s">
        <v>99</v>
      </c>
      <c r="B6" s="145" t="s">
        <v>100</v>
      </c>
      <c r="C6" s="145" t="s">
        <v>101</v>
      </c>
      <c r="D6" s="144" t="s">
        <v>102</v>
      </c>
      <c r="E6" s="143" t="s">
        <v>103</v>
      </c>
      <c r="F6" s="142" t="s">
        <v>104</v>
      </c>
      <c r="G6" s="143" t="s">
        <v>31</v>
      </c>
      <c r="H6" s="146" t="s">
        <v>32</v>
      </c>
      <c r="I6" s="146" t="s">
        <v>105</v>
      </c>
      <c r="J6" s="146" t="s">
        <v>33</v>
      </c>
      <c r="K6" s="146" t="s">
        <v>106</v>
      </c>
      <c r="L6" s="146" t="s">
        <v>107</v>
      </c>
      <c r="M6" s="146" t="s">
        <v>108</v>
      </c>
      <c r="N6" s="146" t="s">
        <v>109</v>
      </c>
      <c r="O6" s="146" t="s">
        <v>110</v>
      </c>
      <c r="P6" s="146" t="s">
        <v>111</v>
      </c>
      <c r="Q6" s="146" t="s">
        <v>112</v>
      </c>
      <c r="R6" s="146" t="s">
        <v>113</v>
      </c>
      <c r="S6" s="146" t="s">
        <v>114</v>
      </c>
      <c r="T6" s="146" t="s">
        <v>115</v>
      </c>
      <c r="U6" s="146" t="s">
        <v>116</v>
      </c>
      <c r="V6" s="146" t="s">
        <v>117</v>
      </c>
      <c r="W6" s="146" t="s">
        <v>118</v>
      </c>
      <c r="X6" s="146" t="s">
        <v>119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120</v>
      </c>
      <c r="B8" s="162" t="s">
        <v>56</v>
      </c>
      <c r="C8" s="181" t="s">
        <v>57</v>
      </c>
      <c r="D8" s="163"/>
      <c r="E8" s="164"/>
      <c r="F8" s="165"/>
      <c r="G8" s="166">
        <f>SUMIF(AG9:AG22,"&lt;&gt;NOR",G9:G22)</f>
        <v>0</v>
      </c>
      <c r="H8" s="160"/>
      <c r="I8" s="160">
        <f>SUM(I9:I22)</f>
        <v>0</v>
      </c>
      <c r="J8" s="160"/>
      <c r="K8" s="160">
        <f>SUM(K9:K22)</f>
        <v>0</v>
      </c>
      <c r="L8" s="160"/>
      <c r="M8" s="160">
        <f>SUM(M9:M22)</f>
        <v>0</v>
      </c>
      <c r="N8" s="160"/>
      <c r="O8" s="160">
        <f>SUM(O9:O22)</f>
        <v>1.5</v>
      </c>
      <c r="P8" s="160"/>
      <c r="Q8" s="160">
        <f>SUM(Q9:Q22)</f>
        <v>0</v>
      </c>
      <c r="R8" s="160"/>
      <c r="S8" s="160"/>
      <c r="T8" s="160"/>
      <c r="U8" s="160"/>
      <c r="V8" s="160">
        <f>SUM(V9:V22)</f>
        <v>40.390000000000008</v>
      </c>
      <c r="W8" s="160"/>
      <c r="X8" s="160"/>
      <c r="AG8" t="s">
        <v>121</v>
      </c>
    </row>
    <row r="9" spans="1:60" ht="22.5" outlineLevel="1" x14ac:dyDescent="0.2">
      <c r="A9" s="167">
        <v>1</v>
      </c>
      <c r="B9" s="168" t="s">
        <v>122</v>
      </c>
      <c r="C9" s="182" t="s">
        <v>123</v>
      </c>
      <c r="D9" s="169" t="s">
        <v>124</v>
      </c>
      <c r="E9" s="170">
        <v>8.3400000000000002E-3</v>
      </c>
      <c r="F9" s="171"/>
      <c r="G9" s="172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6">
        <v>1.0900000000000001</v>
      </c>
      <c r="O9" s="156">
        <f>ROUND(E9*N9,2)</f>
        <v>0.01</v>
      </c>
      <c r="P9" s="156">
        <v>0</v>
      </c>
      <c r="Q9" s="156">
        <f>ROUND(E9*P9,2)</f>
        <v>0</v>
      </c>
      <c r="R9" s="156"/>
      <c r="S9" s="156" t="s">
        <v>125</v>
      </c>
      <c r="T9" s="156" t="s">
        <v>125</v>
      </c>
      <c r="U9" s="156">
        <v>20.6</v>
      </c>
      <c r="V9" s="156">
        <f>ROUND(E9*U9,2)</f>
        <v>0.17</v>
      </c>
      <c r="W9" s="156"/>
      <c r="X9" s="156" t="s">
        <v>126</v>
      </c>
      <c r="Y9" s="147"/>
      <c r="Z9" s="147"/>
      <c r="AA9" s="147"/>
      <c r="AB9" s="147"/>
      <c r="AC9" s="147"/>
      <c r="AD9" s="147"/>
      <c r="AE9" s="147"/>
      <c r="AF9" s="147"/>
      <c r="AG9" s="147" t="s">
        <v>127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183" t="s">
        <v>128</v>
      </c>
      <c r="D10" s="158"/>
      <c r="E10" s="159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129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3" t="s">
        <v>130</v>
      </c>
      <c r="D11" s="158"/>
      <c r="E11" s="159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129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3" t="s">
        <v>131</v>
      </c>
      <c r="D12" s="158"/>
      <c r="E12" s="159">
        <v>8.3400000000000002E-3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129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7">
        <v>2</v>
      </c>
      <c r="B13" s="168" t="s">
        <v>132</v>
      </c>
      <c r="C13" s="182" t="s">
        <v>133</v>
      </c>
      <c r="D13" s="169" t="s">
        <v>134</v>
      </c>
      <c r="E13" s="170">
        <v>30.32</v>
      </c>
      <c r="F13" s="171"/>
      <c r="G13" s="172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56">
        <v>4.768E-2</v>
      </c>
      <c r="O13" s="156">
        <f>ROUND(E13*N13,2)</f>
        <v>1.45</v>
      </c>
      <c r="P13" s="156">
        <v>0</v>
      </c>
      <c r="Q13" s="156">
        <f>ROUND(E13*P13,2)</f>
        <v>0</v>
      </c>
      <c r="R13" s="156"/>
      <c r="S13" s="156" t="s">
        <v>125</v>
      </c>
      <c r="T13" s="156" t="s">
        <v>125</v>
      </c>
      <c r="U13" s="156">
        <v>1.2869999999999999</v>
      </c>
      <c r="V13" s="156">
        <f>ROUND(E13*U13,2)</f>
        <v>39.020000000000003</v>
      </c>
      <c r="W13" s="156"/>
      <c r="X13" s="156" t="s">
        <v>126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127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183" t="s">
        <v>128</v>
      </c>
      <c r="D14" s="158"/>
      <c r="E14" s="159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129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3" t="s">
        <v>135</v>
      </c>
      <c r="D15" s="158"/>
      <c r="E15" s="159">
        <v>30.32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129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7">
        <v>3</v>
      </c>
      <c r="B16" s="168" t="s">
        <v>136</v>
      </c>
      <c r="C16" s="182" t="s">
        <v>137</v>
      </c>
      <c r="D16" s="169" t="s">
        <v>138</v>
      </c>
      <c r="E16" s="170">
        <v>1</v>
      </c>
      <c r="F16" s="171"/>
      <c r="G16" s="172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6">
        <v>6.3200000000000001E-3</v>
      </c>
      <c r="O16" s="156">
        <f>ROUND(E16*N16,2)</f>
        <v>0.01</v>
      </c>
      <c r="P16" s="156">
        <v>0</v>
      </c>
      <c r="Q16" s="156">
        <f>ROUND(E16*P16,2)</f>
        <v>0</v>
      </c>
      <c r="R16" s="156"/>
      <c r="S16" s="156" t="s">
        <v>125</v>
      </c>
      <c r="T16" s="156" t="s">
        <v>125</v>
      </c>
      <c r="U16" s="156">
        <v>0.95699999999999996</v>
      </c>
      <c r="V16" s="156">
        <f>ROUND(E16*U16,2)</f>
        <v>0.96</v>
      </c>
      <c r="W16" s="156"/>
      <c r="X16" s="156" t="s">
        <v>126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127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3" t="s">
        <v>139</v>
      </c>
      <c r="D17" s="158"/>
      <c r="E17" s="159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129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3" t="s">
        <v>140</v>
      </c>
      <c r="D18" s="158"/>
      <c r="E18" s="159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129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3" t="s">
        <v>141</v>
      </c>
      <c r="D19" s="158"/>
      <c r="E19" s="159">
        <v>1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129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7">
        <v>4</v>
      </c>
      <c r="B20" s="168" t="s">
        <v>142</v>
      </c>
      <c r="C20" s="182" t="s">
        <v>143</v>
      </c>
      <c r="D20" s="169" t="s">
        <v>134</v>
      </c>
      <c r="E20" s="170">
        <v>0.2</v>
      </c>
      <c r="F20" s="171"/>
      <c r="G20" s="172">
        <f>ROUND(E20*F20,2)</f>
        <v>0</v>
      </c>
      <c r="H20" s="157"/>
      <c r="I20" s="156">
        <f>ROUND(E20*H20,2)</f>
        <v>0</v>
      </c>
      <c r="J20" s="157"/>
      <c r="K20" s="156">
        <f>ROUND(E20*J20,2)</f>
        <v>0</v>
      </c>
      <c r="L20" s="156">
        <v>21</v>
      </c>
      <c r="M20" s="156">
        <f>G20*(1+L20/100)</f>
        <v>0</v>
      </c>
      <c r="N20" s="156">
        <v>0.17444000000000001</v>
      </c>
      <c r="O20" s="156">
        <f>ROUND(E20*N20,2)</f>
        <v>0.03</v>
      </c>
      <c r="P20" s="156">
        <v>0</v>
      </c>
      <c r="Q20" s="156">
        <f>ROUND(E20*P20,2)</f>
        <v>0</v>
      </c>
      <c r="R20" s="156"/>
      <c r="S20" s="156" t="s">
        <v>125</v>
      </c>
      <c r="T20" s="156" t="s">
        <v>125</v>
      </c>
      <c r="U20" s="156">
        <v>1.21</v>
      </c>
      <c r="V20" s="156">
        <f>ROUND(E20*U20,2)</f>
        <v>0.24</v>
      </c>
      <c r="W20" s="156"/>
      <c r="X20" s="156" t="s">
        <v>126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127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54"/>
      <c r="B21" s="155"/>
      <c r="C21" s="183" t="s">
        <v>128</v>
      </c>
      <c r="D21" s="158"/>
      <c r="E21" s="159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129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3" t="s">
        <v>144</v>
      </c>
      <c r="D22" s="158"/>
      <c r="E22" s="159">
        <v>0.2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129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1" t="s">
        <v>120</v>
      </c>
      <c r="B23" s="162" t="s">
        <v>58</v>
      </c>
      <c r="C23" s="181" t="s">
        <v>59</v>
      </c>
      <c r="D23" s="163"/>
      <c r="E23" s="164"/>
      <c r="F23" s="165"/>
      <c r="G23" s="166">
        <f>SUMIF(AG24:AG47,"&lt;&gt;NOR",G24:G47)</f>
        <v>0</v>
      </c>
      <c r="H23" s="160"/>
      <c r="I23" s="160">
        <f>SUM(I24:I47)</f>
        <v>0</v>
      </c>
      <c r="J23" s="160"/>
      <c r="K23" s="160">
        <f>SUM(K24:K47)</f>
        <v>0</v>
      </c>
      <c r="L23" s="160"/>
      <c r="M23" s="160">
        <f>SUM(M24:M47)</f>
        <v>0</v>
      </c>
      <c r="N23" s="160"/>
      <c r="O23" s="160">
        <f>SUM(O24:O47)</f>
        <v>1.39</v>
      </c>
      <c r="P23" s="160"/>
      <c r="Q23" s="160">
        <f>SUM(Q24:Q47)</f>
        <v>0</v>
      </c>
      <c r="R23" s="160"/>
      <c r="S23" s="160"/>
      <c r="T23" s="160"/>
      <c r="U23" s="160"/>
      <c r="V23" s="160">
        <f>SUM(V24:V47)</f>
        <v>51.22</v>
      </c>
      <c r="W23" s="160"/>
      <c r="X23" s="160"/>
      <c r="AG23" t="s">
        <v>121</v>
      </c>
    </row>
    <row r="24" spans="1:60" ht="22.5" outlineLevel="1" x14ac:dyDescent="0.2">
      <c r="A24" s="167">
        <v>5</v>
      </c>
      <c r="B24" s="168" t="s">
        <v>145</v>
      </c>
      <c r="C24" s="182" t="s">
        <v>146</v>
      </c>
      <c r="D24" s="169" t="s">
        <v>134</v>
      </c>
      <c r="E24" s="170">
        <v>168.23500000000001</v>
      </c>
      <c r="F24" s="171"/>
      <c r="G24" s="172">
        <f>ROUND(E24*F24,2)</f>
        <v>0</v>
      </c>
      <c r="H24" s="157"/>
      <c r="I24" s="156">
        <f>ROUND(E24*H24,2)</f>
        <v>0</v>
      </c>
      <c r="J24" s="157"/>
      <c r="K24" s="156">
        <f>ROUND(E24*J24,2)</f>
        <v>0</v>
      </c>
      <c r="L24" s="156">
        <v>21</v>
      </c>
      <c r="M24" s="156">
        <f>G24*(1+L24/100)</f>
        <v>0</v>
      </c>
      <c r="N24" s="156">
        <v>3.5500000000000002E-3</v>
      </c>
      <c r="O24" s="156">
        <f>ROUND(E24*N24,2)</f>
        <v>0.6</v>
      </c>
      <c r="P24" s="156">
        <v>0</v>
      </c>
      <c r="Q24" s="156">
        <f>ROUND(E24*P24,2)</f>
        <v>0</v>
      </c>
      <c r="R24" s="156"/>
      <c r="S24" s="156" t="s">
        <v>125</v>
      </c>
      <c r="T24" s="156" t="s">
        <v>125</v>
      </c>
      <c r="U24" s="156">
        <v>0.16</v>
      </c>
      <c r="V24" s="156">
        <f>ROUND(E24*U24,2)</f>
        <v>26.92</v>
      </c>
      <c r="W24" s="156"/>
      <c r="X24" s="156" t="s">
        <v>126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127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443" t="s">
        <v>147</v>
      </c>
      <c r="D25" s="444"/>
      <c r="E25" s="444"/>
      <c r="F25" s="444"/>
      <c r="G25" s="444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148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54"/>
      <c r="B26" s="155"/>
      <c r="C26" s="183" t="s">
        <v>128</v>
      </c>
      <c r="D26" s="158"/>
      <c r="E26" s="159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129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3" t="s">
        <v>149</v>
      </c>
      <c r="D27" s="158"/>
      <c r="E27" s="159">
        <v>61.16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129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3" t="s">
        <v>150</v>
      </c>
      <c r="D28" s="158"/>
      <c r="E28" s="159">
        <v>50.3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129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3" t="s">
        <v>151</v>
      </c>
      <c r="D29" s="158"/>
      <c r="E29" s="159">
        <v>5.04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129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3" t="s">
        <v>152</v>
      </c>
      <c r="D30" s="158"/>
      <c r="E30" s="159">
        <v>1.36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129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54"/>
      <c r="B31" s="155"/>
      <c r="C31" s="183" t="s">
        <v>153</v>
      </c>
      <c r="D31" s="158"/>
      <c r="E31" s="159">
        <v>50.375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129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7">
        <v>6</v>
      </c>
      <c r="B32" s="168" t="s">
        <v>154</v>
      </c>
      <c r="C32" s="182" t="s">
        <v>155</v>
      </c>
      <c r="D32" s="169" t="s">
        <v>138</v>
      </c>
      <c r="E32" s="170">
        <v>1</v>
      </c>
      <c r="F32" s="171"/>
      <c r="G32" s="172">
        <f>ROUND(E32*F32,2)</f>
        <v>0</v>
      </c>
      <c r="H32" s="157"/>
      <c r="I32" s="156">
        <f>ROUND(E32*H32,2)</f>
        <v>0</v>
      </c>
      <c r="J32" s="157"/>
      <c r="K32" s="156">
        <f>ROUND(E32*J32,2)</f>
        <v>0</v>
      </c>
      <c r="L32" s="156">
        <v>21</v>
      </c>
      <c r="M32" s="156">
        <f>G32*(1+L32/100)</f>
        <v>0</v>
      </c>
      <c r="N32" s="156">
        <v>1.278E-2</v>
      </c>
      <c r="O32" s="156">
        <f>ROUND(E32*N32,2)</f>
        <v>0.01</v>
      </c>
      <c r="P32" s="156">
        <v>0</v>
      </c>
      <c r="Q32" s="156">
        <f>ROUND(E32*P32,2)</f>
        <v>0</v>
      </c>
      <c r="R32" s="156"/>
      <c r="S32" s="156" t="s">
        <v>125</v>
      </c>
      <c r="T32" s="156" t="s">
        <v>125</v>
      </c>
      <c r="U32" s="156">
        <v>0.36</v>
      </c>
      <c r="V32" s="156">
        <f>ROUND(E32*U32,2)</f>
        <v>0.36</v>
      </c>
      <c r="W32" s="156"/>
      <c r="X32" s="156" t="s">
        <v>126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127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54"/>
      <c r="B33" s="155"/>
      <c r="C33" s="183" t="s">
        <v>128</v>
      </c>
      <c r="D33" s="158"/>
      <c r="E33" s="159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129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3" t="s">
        <v>156</v>
      </c>
      <c r="D34" s="158"/>
      <c r="E34" s="159">
        <v>1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129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7">
        <v>7</v>
      </c>
      <c r="B35" s="168" t="s">
        <v>157</v>
      </c>
      <c r="C35" s="182" t="s">
        <v>158</v>
      </c>
      <c r="D35" s="169" t="s">
        <v>159</v>
      </c>
      <c r="E35" s="170">
        <v>2.2000000000000002</v>
      </c>
      <c r="F35" s="171"/>
      <c r="G35" s="172">
        <f>ROUND(E35*F35,2)</f>
        <v>0</v>
      </c>
      <c r="H35" s="157"/>
      <c r="I35" s="156">
        <f>ROUND(E35*H35,2)</f>
        <v>0</v>
      </c>
      <c r="J35" s="157"/>
      <c r="K35" s="156">
        <f>ROUND(E35*J35,2)</f>
        <v>0</v>
      </c>
      <c r="L35" s="156">
        <v>21</v>
      </c>
      <c r="M35" s="156">
        <f>G35*(1+L35/100)</f>
        <v>0</v>
      </c>
      <c r="N35" s="156">
        <v>3.7100000000000002E-3</v>
      </c>
      <c r="O35" s="156">
        <f>ROUND(E35*N35,2)</f>
        <v>0.01</v>
      </c>
      <c r="P35" s="156">
        <v>0</v>
      </c>
      <c r="Q35" s="156">
        <f>ROUND(E35*P35,2)</f>
        <v>0</v>
      </c>
      <c r="R35" s="156"/>
      <c r="S35" s="156" t="s">
        <v>125</v>
      </c>
      <c r="T35" s="156" t="s">
        <v>125</v>
      </c>
      <c r="U35" s="156">
        <v>0.18</v>
      </c>
      <c r="V35" s="156">
        <f>ROUND(E35*U35,2)</f>
        <v>0.4</v>
      </c>
      <c r="W35" s="156"/>
      <c r="X35" s="156" t="s">
        <v>126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127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54"/>
      <c r="B36" s="155"/>
      <c r="C36" s="183" t="s">
        <v>160</v>
      </c>
      <c r="D36" s="158"/>
      <c r="E36" s="159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129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54"/>
      <c r="B37" s="155"/>
      <c r="C37" s="183" t="s">
        <v>161</v>
      </c>
      <c r="D37" s="158"/>
      <c r="E37" s="159">
        <v>2.2000000000000002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129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7">
        <v>8</v>
      </c>
      <c r="B38" s="168" t="s">
        <v>162</v>
      </c>
      <c r="C38" s="182" t="s">
        <v>163</v>
      </c>
      <c r="D38" s="169" t="s">
        <v>134</v>
      </c>
      <c r="E38" s="170">
        <v>137.018</v>
      </c>
      <c r="F38" s="171"/>
      <c r="G38" s="172">
        <f>ROUND(E38*F38,2)</f>
        <v>0</v>
      </c>
      <c r="H38" s="157"/>
      <c r="I38" s="156">
        <f>ROUND(E38*H38,2)</f>
        <v>0</v>
      </c>
      <c r="J38" s="157"/>
      <c r="K38" s="156">
        <f>ROUND(E38*J38,2)</f>
        <v>0</v>
      </c>
      <c r="L38" s="156">
        <v>21</v>
      </c>
      <c r="M38" s="156">
        <f>G38*(1+L38/100)</f>
        <v>0</v>
      </c>
      <c r="N38" s="156">
        <v>5.4299999999999999E-3</v>
      </c>
      <c r="O38" s="156">
        <f>ROUND(E38*N38,2)</f>
        <v>0.74</v>
      </c>
      <c r="P38" s="156">
        <v>0</v>
      </c>
      <c r="Q38" s="156">
        <f>ROUND(E38*P38,2)</f>
        <v>0</v>
      </c>
      <c r="R38" s="156"/>
      <c r="S38" s="156" t="s">
        <v>125</v>
      </c>
      <c r="T38" s="156" t="s">
        <v>125</v>
      </c>
      <c r="U38" s="156">
        <v>0.17</v>
      </c>
      <c r="V38" s="156">
        <f>ROUND(E38*U38,2)</f>
        <v>23.29</v>
      </c>
      <c r="W38" s="156"/>
      <c r="X38" s="156" t="s">
        <v>126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127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54"/>
      <c r="B39" s="155"/>
      <c r="C39" s="183" t="s">
        <v>128</v>
      </c>
      <c r="D39" s="158"/>
      <c r="E39" s="159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129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54"/>
      <c r="B40" s="155"/>
      <c r="C40" s="183" t="s">
        <v>164</v>
      </c>
      <c r="D40" s="158"/>
      <c r="E40" s="159">
        <v>41.773499999999999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129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54"/>
      <c r="B41" s="155"/>
      <c r="C41" s="183" t="s">
        <v>165</v>
      </c>
      <c r="D41" s="158"/>
      <c r="E41" s="159">
        <v>23.097999999999999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129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54"/>
      <c r="B42" s="155"/>
      <c r="C42" s="183" t="s">
        <v>166</v>
      </c>
      <c r="D42" s="158"/>
      <c r="E42" s="159">
        <v>19.32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129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54"/>
      <c r="B43" s="155"/>
      <c r="C43" s="183" t="s">
        <v>167</v>
      </c>
      <c r="D43" s="158"/>
      <c r="E43" s="159">
        <v>2.1379999999999999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129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1" x14ac:dyDescent="0.2">
      <c r="A44" s="154"/>
      <c r="B44" s="155"/>
      <c r="C44" s="183" t="s">
        <v>168</v>
      </c>
      <c r="D44" s="158"/>
      <c r="E44" s="159">
        <v>50.688499999999998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129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7">
        <v>9</v>
      </c>
      <c r="B45" s="168" t="s">
        <v>169</v>
      </c>
      <c r="C45" s="182" t="s">
        <v>170</v>
      </c>
      <c r="D45" s="169" t="s">
        <v>134</v>
      </c>
      <c r="E45" s="170">
        <v>0.6</v>
      </c>
      <c r="F45" s="171"/>
      <c r="G45" s="172">
        <f>ROUND(E45*F45,2)</f>
        <v>0</v>
      </c>
      <c r="H45" s="157"/>
      <c r="I45" s="156">
        <f>ROUND(E45*H45,2)</f>
        <v>0</v>
      </c>
      <c r="J45" s="157"/>
      <c r="K45" s="156">
        <f>ROUND(E45*J45,2)</f>
        <v>0</v>
      </c>
      <c r="L45" s="156">
        <v>21</v>
      </c>
      <c r="M45" s="156">
        <f>G45*(1+L45/100)</f>
        <v>0</v>
      </c>
      <c r="N45" s="156">
        <v>4.777E-2</v>
      </c>
      <c r="O45" s="156">
        <f>ROUND(E45*N45,2)</f>
        <v>0.03</v>
      </c>
      <c r="P45" s="156">
        <v>0</v>
      </c>
      <c r="Q45" s="156">
        <f>ROUND(E45*P45,2)</f>
        <v>0</v>
      </c>
      <c r="R45" s="156"/>
      <c r="S45" s="156" t="s">
        <v>125</v>
      </c>
      <c r="T45" s="156" t="s">
        <v>125</v>
      </c>
      <c r="U45" s="156">
        <v>0.42</v>
      </c>
      <c r="V45" s="156">
        <f>ROUND(E45*U45,2)</f>
        <v>0.25</v>
      </c>
      <c r="W45" s="156"/>
      <c r="X45" s="156" t="s">
        <v>126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127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183" t="s">
        <v>128</v>
      </c>
      <c r="D46" s="158"/>
      <c r="E46" s="159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129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3" t="s">
        <v>171</v>
      </c>
      <c r="D47" s="158"/>
      <c r="E47" s="159">
        <v>0.6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129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1" t="s">
        <v>120</v>
      </c>
      <c r="B48" s="162" t="s">
        <v>60</v>
      </c>
      <c r="C48" s="181" t="s">
        <v>61</v>
      </c>
      <c r="D48" s="163"/>
      <c r="E48" s="164"/>
      <c r="F48" s="165"/>
      <c r="G48" s="166">
        <f>SUMIF(AG49:AG55,"&lt;&gt;NOR",G49:G55)</f>
        <v>0</v>
      </c>
      <c r="H48" s="160"/>
      <c r="I48" s="160">
        <f>SUM(I49:I55)</f>
        <v>0</v>
      </c>
      <c r="J48" s="160"/>
      <c r="K48" s="160">
        <f>SUM(K49:K55)</f>
        <v>0</v>
      </c>
      <c r="L48" s="160"/>
      <c r="M48" s="160">
        <f>SUM(M49:M55)</f>
        <v>0</v>
      </c>
      <c r="N48" s="160"/>
      <c r="O48" s="160">
        <f>SUM(O49:O55)</f>
        <v>0.02</v>
      </c>
      <c r="P48" s="160"/>
      <c r="Q48" s="160">
        <f>SUM(Q49:Q55)</f>
        <v>0</v>
      </c>
      <c r="R48" s="160"/>
      <c r="S48" s="160"/>
      <c r="T48" s="160"/>
      <c r="U48" s="160"/>
      <c r="V48" s="160">
        <f>SUM(V49:V55)</f>
        <v>1.05</v>
      </c>
      <c r="W48" s="160"/>
      <c r="X48" s="160"/>
      <c r="AG48" t="s">
        <v>121</v>
      </c>
    </row>
    <row r="49" spans="1:60" outlineLevel="1" x14ac:dyDescent="0.2">
      <c r="A49" s="167">
        <v>10</v>
      </c>
      <c r="B49" s="168" t="s">
        <v>172</v>
      </c>
      <c r="C49" s="182" t="s">
        <v>173</v>
      </c>
      <c r="D49" s="169" t="s">
        <v>138</v>
      </c>
      <c r="E49" s="170">
        <v>1</v>
      </c>
      <c r="F49" s="171"/>
      <c r="G49" s="172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6">
        <v>0</v>
      </c>
      <c r="O49" s="156">
        <f>ROUND(E49*N49,2)</f>
        <v>0</v>
      </c>
      <c r="P49" s="156">
        <v>0</v>
      </c>
      <c r="Q49" s="156">
        <f>ROUND(E49*P49,2)</f>
        <v>0</v>
      </c>
      <c r="R49" s="156"/>
      <c r="S49" s="156" t="s">
        <v>125</v>
      </c>
      <c r="T49" s="156" t="s">
        <v>125</v>
      </c>
      <c r="U49" s="156">
        <v>1.05</v>
      </c>
      <c r="V49" s="156">
        <f>ROUND(E49*U49,2)</f>
        <v>1.05</v>
      </c>
      <c r="W49" s="156"/>
      <c r="X49" s="156" t="s">
        <v>126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127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54"/>
      <c r="B50" s="155"/>
      <c r="C50" s="443" t="s">
        <v>174</v>
      </c>
      <c r="D50" s="444"/>
      <c r="E50" s="444"/>
      <c r="F50" s="444"/>
      <c r="G50" s="444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148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73" t="str">
        <f>C50</f>
        <v>Včetně kotvení rámů do zdiva a platí pro jakýkoliv způsob provádění (např. bodovým přivařením k obnažené výztuži, uklínováním, zalitím pracen apod.).</v>
      </c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3" t="s">
        <v>139</v>
      </c>
      <c r="D51" s="158"/>
      <c r="E51" s="159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129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3" t="s">
        <v>140</v>
      </c>
      <c r="D52" s="158"/>
      <c r="E52" s="159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129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3" t="s">
        <v>141</v>
      </c>
      <c r="D53" s="158"/>
      <c r="E53" s="159">
        <v>1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129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.75" outlineLevel="1" x14ac:dyDescent="0.2">
      <c r="A54" s="167">
        <v>11</v>
      </c>
      <c r="B54" s="168" t="s">
        <v>175</v>
      </c>
      <c r="C54" s="182" t="s">
        <v>176</v>
      </c>
      <c r="D54" s="169" t="s">
        <v>138</v>
      </c>
      <c r="E54" s="170">
        <v>1</v>
      </c>
      <c r="F54" s="171"/>
      <c r="G54" s="172">
        <f>ROUND(E54*F54,2)</f>
        <v>0</v>
      </c>
      <c r="H54" s="157"/>
      <c r="I54" s="156">
        <f>ROUND(E54*H54,2)</f>
        <v>0</v>
      </c>
      <c r="J54" s="157"/>
      <c r="K54" s="156">
        <f>ROUND(E54*J54,2)</f>
        <v>0</v>
      </c>
      <c r="L54" s="156">
        <v>21</v>
      </c>
      <c r="M54" s="156">
        <f>G54*(1+L54/100)</f>
        <v>0</v>
      </c>
      <c r="N54" s="156">
        <v>2.23E-2</v>
      </c>
      <c r="O54" s="156">
        <f>ROUND(E54*N54,2)</f>
        <v>0.02</v>
      </c>
      <c r="P54" s="156">
        <v>0</v>
      </c>
      <c r="Q54" s="156">
        <f>ROUND(E54*P54,2)</f>
        <v>0</v>
      </c>
      <c r="R54" s="156" t="s">
        <v>177</v>
      </c>
      <c r="S54" s="156" t="s">
        <v>125</v>
      </c>
      <c r="T54" s="156" t="s">
        <v>125</v>
      </c>
      <c r="U54" s="156">
        <v>0</v>
      </c>
      <c r="V54" s="156">
        <f>ROUND(E54*U54,2)</f>
        <v>0</v>
      </c>
      <c r="W54" s="156"/>
      <c r="X54" s="156" t="s">
        <v>178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179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3" t="s">
        <v>180</v>
      </c>
      <c r="D55" s="158"/>
      <c r="E55" s="159">
        <v>1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129</v>
      </c>
      <c r="AH55" s="147">
        <v>5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1" t="s">
        <v>120</v>
      </c>
      <c r="B56" s="162" t="s">
        <v>62</v>
      </c>
      <c r="C56" s="181" t="s">
        <v>63</v>
      </c>
      <c r="D56" s="163"/>
      <c r="E56" s="164"/>
      <c r="F56" s="165"/>
      <c r="G56" s="166">
        <f>SUMIF(AG57:AG58,"&lt;&gt;NOR",G57:G58)</f>
        <v>0</v>
      </c>
      <c r="H56" s="160"/>
      <c r="I56" s="160">
        <f>SUM(I57:I58)</f>
        <v>0</v>
      </c>
      <c r="J56" s="160"/>
      <c r="K56" s="160">
        <f>SUM(K57:K58)</f>
        <v>0</v>
      </c>
      <c r="L56" s="160"/>
      <c r="M56" s="160">
        <f>SUM(M57:M58)</f>
        <v>0</v>
      </c>
      <c r="N56" s="160"/>
      <c r="O56" s="160">
        <f>SUM(O57:O58)</f>
        <v>0</v>
      </c>
      <c r="P56" s="160"/>
      <c r="Q56" s="160">
        <f>SUM(Q57:Q58)</f>
        <v>0</v>
      </c>
      <c r="R56" s="160"/>
      <c r="S56" s="160"/>
      <c r="T56" s="160"/>
      <c r="U56" s="160"/>
      <c r="V56" s="160">
        <f>SUM(V57:V58)</f>
        <v>0.24</v>
      </c>
      <c r="W56" s="160"/>
      <c r="X56" s="160"/>
      <c r="AG56" t="s">
        <v>121</v>
      </c>
    </row>
    <row r="57" spans="1:60" outlineLevel="1" x14ac:dyDescent="0.2">
      <c r="A57" s="167">
        <v>12</v>
      </c>
      <c r="B57" s="168" t="s">
        <v>181</v>
      </c>
      <c r="C57" s="182" t="s">
        <v>182</v>
      </c>
      <c r="D57" s="169" t="s">
        <v>134</v>
      </c>
      <c r="E57" s="170">
        <v>1.1000000000000001</v>
      </c>
      <c r="F57" s="171"/>
      <c r="G57" s="172">
        <f>ROUND(E57*F57,2)</f>
        <v>0</v>
      </c>
      <c r="H57" s="157"/>
      <c r="I57" s="156">
        <f>ROUND(E57*H57,2)</f>
        <v>0</v>
      </c>
      <c r="J57" s="157"/>
      <c r="K57" s="156">
        <f>ROUND(E57*J57,2)</f>
        <v>0</v>
      </c>
      <c r="L57" s="156">
        <v>21</v>
      </c>
      <c r="M57" s="156">
        <f>G57*(1+L57/100)</f>
        <v>0</v>
      </c>
      <c r="N57" s="156">
        <v>1.58E-3</v>
      </c>
      <c r="O57" s="156">
        <f>ROUND(E57*N57,2)</f>
        <v>0</v>
      </c>
      <c r="P57" s="156">
        <v>0</v>
      </c>
      <c r="Q57" s="156">
        <f>ROUND(E57*P57,2)</f>
        <v>0</v>
      </c>
      <c r="R57" s="156"/>
      <c r="S57" s="156" t="s">
        <v>125</v>
      </c>
      <c r="T57" s="156" t="s">
        <v>125</v>
      </c>
      <c r="U57" s="156">
        <v>0.214</v>
      </c>
      <c r="V57" s="156">
        <f>ROUND(E57*U57,2)</f>
        <v>0.24</v>
      </c>
      <c r="W57" s="156"/>
      <c r="X57" s="156" t="s">
        <v>126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127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3" t="s">
        <v>183</v>
      </c>
      <c r="D58" s="158"/>
      <c r="E58" s="159">
        <v>1.1000000000000001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129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5.5" x14ac:dyDescent="0.2">
      <c r="A59" s="161" t="s">
        <v>120</v>
      </c>
      <c r="B59" s="162" t="s">
        <v>64</v>
      </c>
      <c r="C59" s="181" t="s">
        <v>65</v>
      </c>
      <c r="D59" s="163"/>
      <c r="E59" s="164"/>
      <c r="F59" s="165"/>
      <c r="G59" s="166">
        <f>SUMIF(AG60:AG73,"&lt;&gt;NOR",G60:G73)</f>
        <v>0</v>
      </c>
      <c r="H59" s="160"/>
      <c r="I59" s="160">
        <f>SUM(I60:I73)</f>
        <v>0</v>
      </c>
      <c r="J59" s="160"/>
      <c r="K59" s="160">
        <f>SUM(K60:K73)</f>
        <v>0</v>
      </c>
      <c r="L59" s="160"/>
      <c r="M59" s="160">
        <f>SUM(M60:M73)</f>
        <v>0</v>
      </c>
      <c r="N59" s="160"/>
      <c r="O59" s="160">
        <f>SUM(O60:O73)</f>
        <v>0.01</v>
      </c>
      <c r="P59" s="160"/>
      <c r="Q59" s="160">
        <f>SUM(Q60:Q73)</f>
        <v>0</v>
      </c>
      <c r="R59" s="160"/>
      <c r="S59" s="160"/>
      <c r="T59" s="160"/>
      <c r="U59" s="160"/>
      <c r="V59" s="160">
        <f>SUM(V60:V73)</f>
        <v>55.12</v>
      </c>
      <c r="W59" s="160"/>
      <c r="X59" s="160"/>
      <c r="AG59" t="s">
        <v>121</v>
      </c>
    </row>
    <row r="60" spans="1:60" outlineLevel="1" x14ac:dyDescent="0.2">
      <c r="A60" s="167">
        <v>13</v>
      </c>
      <c r="B60" s="168" t="s">
        <v>184</v>
      </c>
      <c r="C60" s="182" t="s">
        <v>185</v>
      </c>
      <c r="D60" s="169" t="s">
        <v>134</v>
      </c>
      <c r="E60" s="170">
        <v>178.96</v>
      </c>
      <c r="F60" s="171"/>
      <c r="G60" s="172">
        <f>ROUND(E60*F60,2)</f>
        <v>0</v>
      </c>
      <c r="H60" s="157"/>
      <c r="I60" s="156">
        <f>ROUND(E60*H60,2)</f>
        <v>0</v>
      </c>
      <c r="J60" s="157"/>
      <c r="K60" s="156">
        <f>ROUND(E60*J60,2)</f>
        <v>0</v>
      </c>
      <c r="L60" s="156">
        <v>21</v>
      </c>
      <c r="M60" s="156">
        <f>G60*(1+L60/100)</f>
        <v>0</v>
      </c>
      <c r="N60" s="156">
        <v>4.0000000000000003E-5</v>
      </c>
      <c r="O60" s="156">
        <f>ROUND(E60*N60,2)</f>
        <v>0.01</v>
      </c>
      <c r="P60" s="156">
        <v>0</v>
      </c>
      <c r="Q60" s="156">
        <f>ROUND(E60*P60,2)</f>
        <v>0</v>
      </c>
      <c r="R60" s="156"/>
      <c r="S60" s="156" t="s">
        <v>125</v>
      </c>
      <c r="T60" s="156" t="s">
        <v>125</v>
      </c>
      <c r="U60" s="156">
        <v>0.308</v>
      </c>
      <c r="V60" s="156">
        <f>ROUND(E60*U60,2)</f>
        <v>55.12</v>
      </c>
      <c r="W60" s="156"/>
      <c r="X60" s="156" t="s">
        <v>126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127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54"/>
      <c r="B61" s="155"/>
      <c r="C61" s="183" t="s">
        <v>128</v>
      </c>
      <c r="D61" s="158"/>
      <c r="E61" s="159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129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3" t="s">
        <v>149</v>
      </c>
      <c r="D62" s="158"/>
      <c r="E62" s="159">
        <v>61.16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129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3" t="s">
        <v>150</v>
      </c>
      <c r="D63" s="158"/>
      <c r="E63" s="159">
        <v>50.3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129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3" t="s">
        <v>151</v>
      </c>
      <c r="D64" s="158"/>
      <c r="E64" s="159">
        <v>5.04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129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3" t="s">
        <v>152</v>
      </c>
      <c r="D65" s="158"/>
      <c r="E65" s="159">
        <v>1.36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129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3" t="s">
        <v>186</v>
      </c>
      <c r="D66" s="158"/>
      <c r="E66" s="159">
        <v>61.1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129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7">
        <v>14</v>
      </c>
      <c r="B67" s="168" t="s">
        <v>187</v>
      </c>
      <c r="C67" s="182" t="s">
        <v>188</v>
      </c>
      <c r="D67" s="169" t="s">
        <v>189</v>
      </c>
      <c r="E67" s="170">
        <v>1</v>
      </c>
      <c r="F67" s="171"/>
      <c r="G67" s="172">
        <f>ROUND(E67*F67,2)</f>
        <v>0</v>
      </c>
      <c r="H67" s="157"/>
      <c r="I67" s="156">
        <f>ROUND(E67*H67,2)</f>
        <v>0</v>
      </c>
      <c r="J67" s="157"/>
      <c r="K67" s="156">
        <f>ROUND(E67*J67,2)</f>
        <v>0</v>
      </c>
      <c r="L67" s="156">
        <v>21</v>
      </c>
      <c r="M67" s="156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6"/>
      <c r="S67" s="156" t="s">
        <v>190</v>
      </c>
      <c r="T67" s="156" t="s">
        <v>191</v>
      </c>
      <c r="U67" s="156">
        <v>0</v>
      </c>
      <c r="V67" s="156">
        <f>ROUND(E67*U67,2)</f>
        <v>0</v>
      </c>
      <c r="W67" s="156"/>
      <c r="X67" s="156" t="s">
        <v>126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127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54"/>
      <c r="B68" s="155"/>
      <c r="C68" s="443" t="s">
        <v>192</v>
      </c>
      <c r="D68" s="444"/>
      <c r="E68" s="444"/>
      <c r="F68" s="444"/>
      <c r="G68" s="444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148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73" t="str">
        <f>C68</f>
        <v>Cena dodávky a prací je stanovena pro účely výběrového řízení a uchazeči použijí částku  10.000,-. Typ a jednotková cena se upřesní podle požadavků projektanta a investora.</v>
      </c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54"/>
      <c r="B69" s="155"/>
      <c r="C69" s="183" t="s">
        <v>128</v>
      </c>
      <c r="D69" s="158"/>
      <c r="E69" s="159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129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3" t="s">
        <v>193</v>
      </c>
      <c r="D70" s="158"/>
      <c r="E70" s="159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129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54"/>
      <c r="B71" s="155"/>
      <c r="C71" s="183" t="s">
        <v>194</v>
      </c>
      <c r="D71" s="158"/>
      <c r="E71" s="159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129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54"/>
      <c r="B72" s="155"/>
      <c r="C72" s="183" t="s">
        <v>195</v>
      </c>
      <c r="D72" s="158"/>
      <c r="E72" s="159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129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54"/>
      <c r="B73" s="155"/>
      <c r="C73" s="183" t="s">
        <v>196</v>
      </c>
      <c r="D73" s="158"/>
      <c r="E73" s="159">
        <v>1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129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1" t="s">
        <v>120</v>
      </c>
      <c r="B74" s="162" t="s">
        <v>66</v>
      </c>
      <c r="C74" s="181" t="s">
        <v>67</v>
      </c>
      <c r="D74" s="163"/>
      <c r="E74" s="164"/>
      <c r="F74" s="165"/>
      <c r="G74" s="166">
        <f>SUMIF(AG75:AG92,"&lt;&gt;NOR",G75:G92)</f>
        <v>0</v>
      </c>
      <c r="H74" s="160"/>
      <c r="I74" s="160">
        <f>SUM(I75:I92)</f>
        <v>0</v>
      </c>
      <c r="J74" s="160"/>
      <c r="K74" s="160">
        <f>SUM(K75:K92)</f>
        <v>0</v>
      </c>
      <c r="L74" s="160"/>
      <c r="M74" s="160">
        <f>SUM(M75:M92)</f>
        <v>0</v>
      </c>
      <c r="N74" s="160"/>
      <c r="O74" s="160">
        <f>SUM(O75:O92)</f>
        <v>0.02</v>
      </c>
      <c r="P74" s="160"/>
      <c r="Q74" s="160">
        <f>SUM(Q75:Q92)</f>
        <v>0.19</v>
      </c>
      <c r="R74" s="160"/>
      <c r="S74" s="160"/>
      <c r="T74" s="160"/>
      <c r="U74" s="160"/>
      <c r="V74" s="160">
        <f>SUM(V75:V92)</f>
        <v>4.13</v>
      </c>
      <c r="W74" s="160"/>
      <c r="X74" s="160"/>
      <c r="AG74" t="s">
        <v>121</v>
      </c>
    </row>
    <row r="75" spans="1:60" outlineLevel="1" x14ac:dyDescent="0.2">
      <c r="A75" s="167">
        <v>15</v>
      </c>
      <c r="B75" s="168" t="s">
        <v>197</v>
      </c>
      <c r="C75" s="182" t="s">
        <v>198</v>
      </c>
      <c r="D75" s="169" t="s">
        <v>138</v>
      </c>
      <c r="E75" s="170">
        <v>1</v>
      </c>
      <c r="F75" s="171"/>
      <c r="G75" s="172">
        <f>ROUND(E75*F75,2)</f>
        <v>0</v>
      </c>
      <c r="H75" s="157"/>
      <c r="I75" s="156">
        <f>ROUND(E75*H75,2)</f>
        <v>0</v>
      </c>
      <c r="J75" s="157"/>
      <c r="K75" s="156">
        <f>ROUND(E75*J75,2)</f>
        <v>0</v>
      </c>
      <c r="L75" s="156">
        <v>21</v>
      </c>
      <c r="M75" s="156">
        <f>G75*(1+L75/100)</f>
        <v>0</v>
      </c>
      <c r="N75" s="156">
        <v>3.4000000000000002E-4</v>
      </c>
      <c r="O75" s="156">
        <f>ROUND(E75*N75,2)</f>
        <v>0</v>
      </c>
      <c r="P75" s="156">
        <v>6.9000000000000006E-2</v>
      </c>
      <c r="Q75" s="156">
        <f>ROUND(E75*P75,2)</f>
        <v>7.0000000000000007E-2</v>
      </c>
      <c r="R75" s="156"/>
      <c r="S75" s="156" t="s">
        <v>125</v>
      </c>
      <c r="T75" s="156" t="s">
        <v>125</v>
      </c>
      <c r="U75" s="156">
        <v>0.21</v>
      </c>
      <c r="V75" s="156">
        <f>ROUND(E75*U75,2)</f>
        <v>0.21</v>
      </c>
      <c r="W75" s="156"/>
      <c r="X75" s="156" t="s">
        <v>126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127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443" t="s">
        <v>199</v>
      </c>
      <c r="D76" s="444"/>
      <c r="E76" s="444"/>
      <c r="F76" s="444"/>
      <c r="G76" s="444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148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54"/>
      <c r="B77" s="155"/>
      <c r="C77" s="183" t="s">
        <v>128</v>
      </c>
      <c r="D77" s="158"/>
      <c r="E77" s="159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129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3" t="s">
        <v>156</v>
      </c>
      <c r="D78" s="158"/>
      <c r="E78" s="159">
        <v>1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129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7">
        <v>16</v>
      </c>
      <c r="B79" s="168" t="s">
        <v>200</v>
      </c>
      <c r="C79" s="182" t="s">
        <v>201</v>
      </c>
      <c r="D79" s="169" t="s">
        <v>134</v>
      </c>
      <c r="E79" s="170">
        <v>0.29249999999999998</v>
      </c>
      <c r="F79" s="171"/>
      <c r="G79" s="172">
        <f>ROUND(E79*F79,2)</f>
        <v>0</v>
      </c>
      <c r="H79" s="157"/>
      <c r="I79" s="156">
        <f>ROUND(E79*H79,2)</f>
        <v>0</v>
      </c>
      <c r="J79" s="157"/>
      <c r="K79" s="156">
        <f>ROUND(E79*J79,2)</f>
        <v>0</v>
      </c>
      <c r="L79" s="156">
        <v>21</v>
      </c>
      <c r="M79" s="156">
        <f>G79*(1+L79/100)</f>
        <v>0</v>
      </c>
      <c r="N79" s="156">
        <v>1.65E-3</v>
      </c>
      <c r="O79" s="156">
        <f>ROUND(E79*N79,2)</f>
        <v>0</v>
      </c>
      <c r="P79" s="156">
        <v>0.29299999999999998</v>
      </c>
      <c r="Q79" s="156">
        <f>ROUND(E79*P79,2)</f>
        <v>0.09</v>
      </c>
      <c r="R79" s="156"/>
      <c r="S79" s="156" t="s">
        <v>125</v>
      </c>
      <c r="T79" s="156" t="s">
        <v>125</v>
      </c>
      <c r="U79" s="156">
        <v>0.94</v>
      </c>
      <c r="V79" s="156">
        <f>ROUND(E79*U79,2)</f>
        <v>0.27</v>
      </c>
      <c r="W79" s="156"/>
      <c r="X79" s="156" t="s">
        <v>126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127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443" t="s">
        <v>199</v>
      </c>
      <c r="D80" s="444"/>
      <c r="E80" s="444"/>
      <c r="F80" s="444"/>
      <c r="G80" s="444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148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54"/>
      <c r="B81" s="155"/>
      <c r="C81" s="183" t="s">
        <v>160</v>
      </c>
      <c r="D81" s="158"/>
      <c r="E81" s="159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129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54"/>
      <c r="B82" s="155"/>
      <c r="C82" s="183" t="s">
        <v>202</v>
      </c>
      <c r="D82" s="158"/>
      <c r="E82" s="159">
        <v>0.29249999999999998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129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7">
        <v>17</v>
      </c>
      <c r="B83" s="168" t="s">
        <v>203</v>
      </c>
      <c r="C83" s="182" t="s">
        <v>204</v>
      </c>
      <c r="D83" s="169" t="s">
        <v>138</v>
      </c>
      <c r="E83" s="170">
        <v>2</v>
      </c>
      <c r="F83" s="171"/>
      <c r="G83" s="172">
        <f>ROUND(E83*F83,2)</f>
        <v>0</v>
      </c>
      <c r="H83" s="157"/>
      <c r="I83" s="156">
        <f>ROUND(E83*H83,2)</f>
        <v>0</v>
      </c>
      <c r="J83" s="157"/>
      <c r="K83" s="156">
        <f>ROUND(E83*J83,2)</f>
        <v>0</v>
      </c>
      <c r="L83" s="156">
        <v>21</v>
      </c>
      <c r="M83" s="156">
        <f>G83*(1+L83/100)</f>
        <v>0</v>
      </c>
      <c r="N83" s="156">
        <v>4.8999999999999998E-4</v>
      </c>
      <c r="O83" s="156">
        <f>ROUND(E83*N83,2)</f>
        <v>0</v>
      </c>
      <c r="P83" s="156">
        <v>1.4999999999999999E-2</v>
      </c>
      <c r="Q83" s="156">
        <f>ROUND(E83*P83,2)</f>
        <v>0.03</v>
      </c>
      <c r="R83" s="156"/>
      <c r="S83" s="156" t="s">
        <v>125</v>
      </c>
      <c r="T83" s="156" t="s">
        <v>125</v>
      </c>
      <c r="U83" s="156">
        <v>0.54</v>
      </c>
      <c r="V83" s="156">
        <f>ROUND(E83*U83,2)</f>
        <v>1.08</v>
      </c>
      <c r="W83" s="156"/>
      <c r="X83" s="156" t="s">
        <v>126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127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443" t="s">
        <v>199</v>
      </c>
      <c r="D84" s="444"/>
      <c r="E84" s="444"/>
      <c r="F84" s="444"/>
      <c r="G84" s="444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148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54"/>
      <c r="B85" s="155"/>
      <c r="C85" s="183" t="s">
        <v>128</v>
      </c>
      <c r="D85" s="158"/>
      <c r="E85" s="159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129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3" t="s">
        <v>205</v>
      </c>
      <c r="D86" s="158"/>
      <c r="E86" s="159">
        <v>2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129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67">
        <v>18</v>
      </c>
      <c r="B87" s="168" t="s">
        <v>206</v>
      </c>
      <c r="C87" s="182" t="s">
        <v>207</v>
      </c>
      <c r="D87" s="169" t="s">
        <v>159</v>
      </c>
      <c r="E87" s="170">
        <v>1</v>
      </c>
      <c r="F87" s="171"/>
      <c r="G87" s="172">
        <f>ROUND(E87*F87,2)</f>
        <v>0</v>
      </c>
      <c r="H87" s="157"/>
      <c r="I87" s="156">
        <f>ROUND(E87*H87,2)</f>
        <v>0</v>
      </c>
      <c r="J87" s="157"/>
      <c r="K87" s="156">
        <f>ROUND(E87*J87,2)</f>
        <v>0</v>
      </c>
      <c r="L87" s="156">
        <v>21</v>
      </c>
      <c r="M87" s="156">
        <f>G87*(1+L87/100)</f>
        <v>0</v>
      </c>
      <c r="N87" s="156">
        <v>2.2859999999999998E-2</v>
      </c>
      <c r="O87" s="156">
        <f>ROUND(E87*N87,2)</f>
        <v>0.02</v>
      </c>
      <c r="P87" s="156">
        <v>0</v>
      </c>
      <c r="Q87" s="156">
        <f>ROUND(E87*P87,2)</f>
        <v>0</v>
      </c>
      <c r="R87" s="156"/>
      <c r="S87" s="156" t="s">
        <v>125</v>
      </c>
      <c r="T87" s="156" t="s">
        <v>125</v>
      </c>
      <c r="U87" s="156">
        <v>2.57</v>
      </c>
      <c r="V87" s="156">
        <f>ROUND(E87*U87,2)</f>
        <v>2.57</v>
      </c>
      <c r="W87" s="156"/>
      <c r="X87" s="156" t="s">
        <v>126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127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443" t="s">
        <v>208</v>
      </c>
      <c r="D88" s="444"/>
      <c r="E88" s="444"/>
      <c r="F88" s="444"/>
      <c r="G88" s="444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148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445" t="s">
        <v>209</v>
      </c>
      <c r="D89" s="446"/>
      <c r="E89" s="446"/>
      <c r="F89" s="446"/>
      <c r="G89" s="44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148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445" t="s">
        <v>210</v>
      </c>
      <c r="D90" s="446"/>
      <c r="E90" s="446"/>
      <c r="F90" s="446"/>
      <c r="G90" s="44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148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54"/>
      <c r="B91" s="155"/>
      <c r="C91" s="183" t="s">
        <v>160</v>
      </c>
      <c r="D91" s="158"/>
      <c r="E91" s="159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129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3" t="s">
        <v>211</v>
      </c>
      <c r="D92" s="158"/>
      <c r="E92" s="159">
        <v>1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129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1" t="s">
        <v>120</v>
      </c>
      <c r="B93" s="162" t="s">
        <v>68</v>
      </c>
      <c r="C93" s="181" t="s">
        <v>69</v>
      </c>
      <c r="D93" s="163"/>
      <c r="E93" s="164"/>
      <c r="F93" s="165"/>
      <c r="G93" s="166">
        <f>SUMIF(AG94:AG94,"&lt;&gt;NOR",G94:G94)</f>
        <v>0</v>
      </c>
      <c r="H93" s="160"/>
      <c r="I93" s="160">
        <f>SUM(I94:I94)</f>
        <v>0</v>
      </c>
      <c r="J93" s="160"/>
      <c r="K93" s="160">
        <f>SUM(K94:K94)</f>
        <v>0</v>
      </c>
      <c r="L93" s="160"/>
      <c r="M93" s="160">
        <f>SUM(M94:M94)</f>
        <v>0</v>
      </c>
      <c r="N93" s="160"/>
      <c r="O93" s="160">
        <f>SUM(O94:O94)</f>
        <v>0</v>
      </c>
      <c r="P93" s="160"/>
      <c r="Q93" s="160">
        <f>SUM(Q94:Q94)</f>
        <v>0</v>
      </c>
      <c r="R93" s="160"/>
      <c r="S93" s="160"/>
      <c r="T93" s="160"/>
      <c r="U93" s="160"/>
      <c r="V93" s="160">
        <f>SUM(V94:V94)</f>
        <v>6.18</v>
      </c>
      <c r="W93" s="160"/>
      <c r="X93" s="160"/>
      <c r="AG93" t="s">
        <v>121</v>
      </c>
    </row>
    <row r="94" spans="1:60" ht="22.5" outlineLevel="1" x14ac:dyDescent="0.2">
      <c r="A94" s="174">
        <v>19</v>
      </c>
      <c r="B94" s="175" t="s">
        <v>212</v>
      </c>
      <c r="C94" s="184" t="s">
        <v>213</v>
      </c>
      <c r="D94" s="176" t="s">
        <v>124</v>
      </c>
      <c r="E94" s="177">
        <v>2.9426600000000001</v>
      </c>
      <c r="F94" s="178"/>
      <c r="G94" s="179">
        <f>ROUND(E94*F94,2)</f>
        <v>0</v>
      </c>
      <c r="H94" s="157"/>
      <c r="I94" s="156">
        <f>ROUND(E94*H94,2)</f>
        <v>0</v>
      </c>
      <c r="J94" s="157"/>
      <c r="K94" s="156">
        <f>ROUND(E94*J94,2)</f>
        <v>0</v>
      </c>
      <c r="L94" s="156">
        <v>21</v>
      </c>
      <c r="M94" s="156">
        <f>G94*(1+L94/100)</f>
        <v>0</v>
      </c>
      <c r="N94" s="156">
        <v>0</v>
      </c>
      <c r="O94" s="156">
        <f>ROUND(E94*N94,2)</f>
        <v>0</v>
      </c>
      <c r="P94" s="156">
        <v>0</v>
      </c>
      <c r="Q94" s="156">
        <f>ROUND(E94*P94,2)</f>
        <v>0</v>
      </c>
      <c r="R94" s="156"/>
      <c r="S94" s="156" t="s">
        <v>125</v>
      </c>
      <c r="T94" s="156" t="s">
        <v>125</v>
      </c>
      <c r="U94" s="156">
        <v>2.1</v>
      </c>
      <c r="V94" s="156">
        <f>ROUND(E94*U94,2)</f>
        <v>6.18</v>
      </c>
      <c r="W94" s="156"/>
      <c r="X94" s="156" t="s">
        <v>214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215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x14ac:dyDescent="0.2">
      <c r="A95" s="161" t="s">
        <v>120</v>
      </c>
      <c r="B95" s="162" t="s">
        <v>70</v>
      </c>
      <c r="C95" s="181" t="s">
        <v>71</v>
      </c>
      <c r="D95" s="163"/>
      <c r="E95" s="164"/>
      <c r="F95" s="165"/>
      <c r="G95" s="166">
        <f>SUMIF(AG96:AG100,"&lt;&gt;NOR",G96:G100)</f>
        <v>0</v>
      </c>
      <c r="H95" s="160"/>
      <c r="I95" s="160">
        <f>SUM(I96:I100)</f>
        <v>0</v>
      </c>
      <c r="J95" s="160"/>
      <c r="K95" s="160">
        <f>SUM(K96:K100)</f>
        <v>0</v>
      </c>
      <c r="L95" s="160"/>
      <c r="M95" s="160">
        <f>SUM(M96:M100)</f>
        <v>0</v>
      </c>
      <c r="N95" s="160"/>
      <c r="O95" s="160">
        <f>SUM(O96:O100)</f>
        <v>0</v>
      </c>
      <c r="P95" s="160"/>
      <c r="Q95" s="160">
        <f>SUM(Q96:Q100)</f>
        <v>0</v>
      </c>
      <c r="R95" s="160"/>
      <c r="S95" s="160"/>
      <c r="T95" s="160"/>
      <c r="U95" s="160"/>
      <c r="V95" s="160">
        <f>SUM(V96:V100)</f>
        <v>0.46</v>
      </c>
      <c r="W95" s="160"/>
      <c r="X95" s="160"/>
      <c r="AG95" t="s">
        <v>121</v>
      </c>
    </row>
    <row r="96" spans="1:60" outlineLevel="1" x14ac:dyDescent="0.2">
      <c r="A96" s="167">
        <v>20</v>
      </c>
      <c r="B96" s="168" t="s">
        <v>216</v>
      </c>
      <c r="C96" s="182" t="s">
        <v>217</v>
      </c>
      <c r="D96" s="169" t="s">
        <v>134</v>
      </c>
      <c r="E96" s="170">
        <v>1.92</v>
      </c>
      <c r="F96" s="171"/>
      <c r="G96" s="172">
        <f>ROUND(E96*F96,2)</f>
        <v>0</v>
      </c>
      <c r="H96" s="157"/>
      <c r="I96" s="156">
        <f>ROUND(E96*H96,2)</f>
        <v>0</v>
      </c>
      <c r="J96" s="157"/>
      <c r="K96" s="156">
        <f>ROUND(E96*J96,2)</f>
        <v>0</v>
      </c>
      <c r="L96" s="156">
        <v>21</v>
      </c>
      <c r="M96" s="156">
        <f>G96*(1+L96/100)</f>
        <v>0</v>
      </c>
      <c r="N96" s="156">
        <v>1.2600000000000001E-3</v>
      </c>
      <c r="O96" s="156">
        <f>ROUND(E96*N96,2)</f>
        <v>0</v>
      </c>
      <c r="P96" s="156">
        <v>0</v>
      </c>
      <c r="Q96" s="156">
        <f>ROUND(E96*P96,2)</f>
        <v>0</v>
      </c>
      <c r="R96" s="156"/>
      <c r="S96" s="156" t="s">
        <v>125</v>
      </c>
      <c r="T96" s="156" t="s">
        <v>125</v>
      </c>
      <c r="U96" s="156">
        <v>0.24</v>
      </c>
      <c r="V96" s="156">
        <f>ROUND(E96*U96,2)</f>
        <v>0.46</v>
      </c>
      <c r="W96" s="156"/>
      <c r="X96" s="156" t="s">
        <v>126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127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54"/>
      <c r="B97" s="155"/>
      <c r="C97" s="183" t="s">
        <v>128</v>
      </c>
      <c r="D97" s="158"/>
      <c r="E97" s="159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129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3" t="s">
        <v>193</v>
      </c>
      <c r="D98" s="158"/>
      <c r="E98" s="159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129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3" t="s">
        <v>218</v>
      </c>
      <c r="D99" s="158"/>
      <c r="E99" s="159">
        <v>1.92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129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4">
        <v>21</v>
      </c>
      <c r="B100" s="175" t="s">
        <v>219</v>
      </c>
      <c r="C100" s="184" t="s">
        <v>220</v>
      </c>
      <c r="D100" s="176" t="s">
        <v>124</v>
      </c>
      <c r="E100" s="177">
        <v>2.4199999999999998E-3</v>
      </c>
      <c r="F100" s="178"/>
      <c r="G100" s="179">
        <f>ROUND(E100*F100,2)</f>
        <v>0</v>
      </c>
      <c r="H100" s="157"/>
      <c r="I100" s="156">
        <f>ROUND(E100*H100,2)</f>
        <v>0</v>
      </c>
      <c r="J100" s="157"/>
      <c r="K100" s="156">
        <f>ROUND(E100*J100,2)</f>
        <v>0</v>
      </c>
      <c r="L100" s="156">
        <v>21</v>
      </c>
      <c r="M100" s="156">
        <f>G100*(1+L100/100)</f>
        <v>0</v>
      </c>
      <c r="N100" s="156">
        <v>0</v>
      </c>
      <c r="O100" s="156">
        <f>ROUND(E100*N100,2)</f>
        <v>0</v>
      </c>
      <c r="P100" s="156">
        <v>0</v>
      </c>
      <c r="Q100" s="156">
        <f>ROUND(E100*P100,2)</f>
        <v>0</v>
      </c>
      <c r="R100" s="156"/>
      <c r="S100" s="156" t="s">
        <v>125</v>
      </c>
      <c r="T100" s="156" t="s">
        <v>125</v>
      </c>
      <c r="U100" s="156">
        <v>1.5669999999999999</v>
      </c>
      <c r="V100" s="156">
        <f>ROUND(E100*U100,2)</f>
        <v>0</v>
      </c>
      <c r="W100" s="156"/>
      <c r="X100" s="156" t="s">
        <v>214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215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1" t="s">
        <v>120</v>
      </c>
      <c r="B101" s="162" t="s">
        <v>72</v>
      </c>
      <c r="C101" s="181" t="s">
        <v>73</v>
      </c>
      <c r="D101" s="163"/>
      <c r="E101" s="164"/>
      <c r="F101" s="165"/>
      <c r="G101" s="166">
        <f>SUMIF(AG102:AG105,"&lt;&gt;NOR",G102:G105)</f>
        <v>0</v>
      </c>
      <c r="H101" s="160"/>
      <c r="I101" s="160">
        <f>SUM(I102:I105)</f>
        <v>0</v>
      </c>
      <c r="J101" s="160"/>
      <c r="K101" s="160">
        <f>SUM(K102:K105)</f>
        <v>0</v>
      </c>
      <c r="L101" s="160"/>
      <c r="M101" s="160">
        <f>SUM(M102:M105)</f>
        <v>0</v>
      </c>
      <c r="N101" s="160"/>
      <c r="O101" s="160">
        <f>SUM(O102:O105)</f>
        <v>0</v>
      </c>
      <c r="P101" s="160"/>
      <c r="Q101" s="160">
        <f>SUM(Q102:Q105)</f>
        <v>0</v>
      </c>
      <c r="R101" s="160"/>
      <c r="S101" s="160"/>
      <c r="T101" s="160"/>
      <c r="U101" s="160"/>
      <c r="V101" s="160">
        <f>SUM(V102:V105)</f>
        <v>0</v>
      </c>
      <c r="W101" s="160"/>
      <c r="X101" s="160"/>
      <c r="AG101" t="s">
        <v>121</v>
      </c>
    </row>
    <row r="102" spans="1:60" outlineLevel="1" x14ac:dyDescent="0.2">
      <c r="A102" s="167">
        <v>22</v>
      </c>
      <c r="B102" s="168" t="s">
        <v>221</v>
      </c>
      <c r="C102" s="182" t="s">
        <v>222</v>
      </c>
      <c r="D102" s="169" t="s">
        <v>189</v>
      </c>
      <c r="E102" s="170">
        <v>1</v>
      </c>
      <c r="F102" s="171"/>
      <c r="G102" s="172">
        <f>ROUND(E102*F102,2)</f>
        <v>0</v>
      </c>
      <c r="H102" s="157"/>
      <c r="I102" s="156">
        <f>ROUND(E102*H102,2)</f>
        <v>0</v>
      </c>
      <c r="J102" s="157"/>
      <c r="K102" s="156">
        <f>ROUND(E102*J102,2)</f>
        <v>0</v>
      </c>
      <c r="L102" s="156">
        <v>21</v>
      </c>
      <c r="M102" s="156">
        <f>G102*(1+L102/100)</f>
        <v>0</v>
      </c>
      <c r="N102" s="156">
        <v>0</v>
      </c>
      <c r="O102" s="156">
        <f>ROUND(E102*N102,2)</f>
        <v>0</v>
      </c>
      <c r="P102" s="156">
        <v>0</v>
      </c>
      <c r="Q102" s="156">
        <f>ROUND(E102*P102,2)</f>
        <v>0</v>
      </c>
      <c r="R102" s="156"/>
      <c r="S102" s="156" t="s">
        <v>190</v>
      </c>
      <c r="T102" s="156" t="s">
        <v>191</v>
      </c>
      <c r="U102" s="156">
        <v>0</v>
      </c>
      <c r="V102" s="156">
        <f>ROUND(E102*U102,2)</f>
        <v>0</v>
      </c>
      <c r="W102" s="156"/>
      <c r="X102" s="156" t="s">
        <v>126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127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54"/>
      <c r="B103" s="155"/>
      <c r="C103" s="443" t="s">
        <v>192</v>
      </c>
      <c r="D103" s="444"/>
      <c r="E103" s="444"/>
      <c r="F103" s="444"/>
      <c r="G103" s="444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148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73" t="str">
        <f>C103</f>
        <v>Cena dodávky a prací je stanovena pro účely výběrového řízení a uchazeči použijí částku  10.000,-. Typ a jednotková cena se upřesní podle požadavků projektanta a investora.</v>
      </c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54"/>
      <c r="B104" s="155"/>
      <c r="C104" s="183" t="s">
        <v>223</v>
      </c>
      <c r="D104" s="158"/>
      <c r="E104" s="159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129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54"/>
      <c r="B105" s="155"/>
      <c r="C105" s="183" t="s">
        <v>224</v>
      </c>
      <c r="D105" s="158"/>
      <c r="E105" s="159">
        <v>1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129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1" t="s">
        <v>120</v>
      </c>
      <c r="B106" s="162" t="s">
        <v>74</v>
      </c>
      <c r="C106" s="181" t="s">
        <v>75</v>
      </c>
      <c r="D106" s="163"/>
      <c r="E106" s="164"/>
      <c r="F106" s="165"/>
      <c r="G106" s="166">
        <f>SUMIF(AG107:AG115,"&lt;&gt;NOR",G107:G115)</f>
        <v>0</v>
      </c>
      <c r="H106" s="160"/>
      <c r="I106" s="160">
        <f>SUM(I107:I115)</f>
        <v>0</v>
      </c>
      <c r="J106" s="160"/>
      <c r="K106" s="160">
        <f>SUM(K107:K115)</f>
        <v>0</v>
      </c>
      <c r="L106" s="160"/>
      <c r="M106" s="160">
        <f>SUM(M107:M115)</f>
        <v>0</v>
      </c>
      <c r="N106" s="160"/>
      <c r="O106" s="160">
        <f>SUM(O107:O115)</f>
        <v>0.02</v>
      </c>
      <c r="P106" s="160"/>
      <c r="Q106" s="160">
        <f>SUM(Q107:Q115)</f>
        <v>0</v>
      </c>
      <c r="R106" s="160"/>
      <c r="S106" s="160"/>
      <c r="T106" s="160"/>
      <c r="U106" s="160"/>
      <c r="V106" s="160">
        <f>SUM(V107:V115)</f>
        <v>2.06</v>
      </c>
      <c r="W106" s="160"/>
      <c r="X106" s="160"/>
      <c r="AG106" t="s">
        <v>121</v>
      </c>
    </row>
    <row r="107" spans="1:60" outlineLevel="1" x14ac:dyDescent="0.2">
      <c r="A107" s="167">
        <v>23</v>
      </c>
      <c r="B107" s="168" t="s">
        <v>225</v>
      </c>
      <c r="C107" s="182" t="s">
        <v>226</v>
      </c>
      <c r="D107" s="169" t="s">
        <v>189</v>
      </c>
      <c r="E107" s="170">
        <v>1</v>
      </c>
      <c r="F107" s="171"/>
      <c r="G107" s="172">
        <f>ROUND(E107*F107,2)</f>
        <v>0</v>
      </c>
      <c r="H107" s="157"/>
      <c r="I107" s="156">
        <f>ROUND(E107*H107,2)</f>
        <v>0</v>
      </c>
      <c r="J107" s="157"/>
      <c r="K107" s="156">
        <f>ROUND(E107*J107,2)</f>
        <v>0</v>
      </c>
      <c r="L107" s="156">
        <v>21</v>
      </c>
      <c r="M107" s="156">
        <f>G107*(1+L107/100)</f>
        <v>0</v>
      </c>
      <c r="N107" s="156">
        <v>1.41E-3</v>
      </c>
      <c r="O107" s="156">
        <f>ROUND(E107*N107,2)</f>
        <v>0</v>
      </c>
      <c r="P107" s="156">
        <v>0</v>
      </c>
      <c r="Q107" s="156">
        <f>ROUND(E107*P107,2)</f>
        <v>0</v>
      </c>
      <c r="R107" s="156"/>
      <c r="S107" s="156" t="s">
        <v>125</v>
      </c>
      <c r="T107" s="156" t="s">
        <v>125</v>
      </c>
      <c r="U107" s="156">
        <v>1.575</v>
      </c>
      <c r="V107" s="156">
        <f>ROUND(E107*U107,2)</f>
        <v>1.58</v>
      </c>
      <c r="W107" s="156"/>
      <c r="X107" s="156" t="s">
        <v>126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127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443" t="s">
        <v>227</v>
      </c>
      <c r="D108" s="444"/>
      <c r="E108" s="444"/>
      <c r="F108" s="444"/>
      <c r="G108" s="444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148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54"/>
      <c r="B109" s="155"/>
      <c r="C109" s="183" t="s">
        <v>128</v>
      </c>
      <c r="D109" s="158"/>
      <c r="E109" s="159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129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3" t="s">
        <v>228</v>
      </c>
      <c r="D110" s="158"/>
      <c r="E110" s="159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129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67">
        <v>24</v>
      </c>
      <c r="B111" s="168" t="s">
        <v>229</v>
      </c>
      <c r="C111" s="182" t="s">
        <v>230</v>
      </c>
      <c r="D111" s="169" t="s">
        <v>138</v>
      </c>
      <c r="E111" s="170">
        <v>1</v>
      </c>
      <c r="F111" s="171"/>
      <c r="G111" s="172">
        <f>ROUND(E111*F111,2)</f>
        <v>0</v>
      </c>
      <c r="H111" s="157"/>
      <c r="I111" s="156">
        <f>ROUND(E111*H111,2)</f>
        <v>0</v>
      </c>
      <c r="J111" s="157"/>
      <c r="K111" s="156">
        <f>ROUND(E111*J111,2)</f>
        <v>0</v>
      </c>
      <c r="L111" s="156">
        <v>21</v>
      </c>
      <c r="M111" s="156">
        <f>G111*(1+L111/100)</f>
        <v>0</v>
      </c>
      <c r="N111" s="156">
        <v>1.0399999999999999E-3</v>
      </c>
      <c r="O111" s="156">
        <f>ROUND(E111*N111,2)</f>
        <v>0</v>
      </c>
      <c r="P111" s="156">
        <v>0</v>
      </c>
      <c r="Q111" s="156">
        <f>ROUND(E111*P111,2)</f>
        <v>0</v>
      </c>
      <c r="R111" s="156"/>
      <c r="S111" s="156" t="s">
        <v>125</v>
      </c>
      <c r="T111" s="156" t="s">
        <v>125</v>
      </c>
      <c r="U111" s="156">
        <v>0.44500000000000001</v>
      </c>
      <c r="V111" s="156">
        <f>ROUND(E111*U111,2)</f>
        <v>0.45</v>
      </c>
      <c r="W111" s="156"/>
      <c r="X111" s="156" t="s">
        <v>126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127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3" t="s">
        <v>231</v>
      </c>
      <c r="D112" s="158"/>
      <c r="E112" s="159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129</v>
      </c>
      <c r="AH112" s="147">
        <v>5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67">
        <v>25</v>
      </c>
      <c r="B113" s="168" t="s">
        <v>232</v>
      </c>
      <c r="C113" s="182" t="s">
        <v>233</v>
      </c>
      <c r="D113" s="169" t="s">
        <v>138</v>
      </c>
      <c r="E113" s="170">
        <v>1</v>
      </c>
      <c r="F113" s="171"/>
      <c r="G113" s="172">
        <f>ROUND(E113*F113,2)</f>
        <v>0</v>
      </c>
      <c r="H113" s="157"/>
      <c r="I113" s="156">
        <f>ROUND(E113*H113,2)</f>
        <v>0</v>
      </c>
      <c r="J113" s="157"/>
      <c r="K113" s="156">
        <f>ROUND(E113*J113,2)</f>
        <v>0</v>
      </c>
      <c r="L113" s="156">
        <v>21</v>
      </c>
      <c r="M113" s="156">
        <f>G113*(1+L113/100)</f>
        <v>0</v>
      </c>
      <c r="N113" s="156">
        <v>1.7999999999999999E-2</v>
      </c>
      <c r="O113" s="156">
        <f>ROUND(E113*N113,2)</f>
        <v>0.02</v>
      </c>
      <c r="P113" s="156">
        <v>0</v>
      </c>
      <c r="Q113" s="156">
        <f>ROUND(E113*P113,2)</f>
        <v>0</v>
      </c>
      <c r="R113" s="156" t="s">
        <v>177</v>
      </c>
      <c r="S113" s="156" t="s">
        <v>125</v>
      </c>
      <c r="T113" s="156" t="s">
        <v>125</v>
      </c>
      <c r="U113" s="156">
        <v>0</v>
      </c>
      <c r="V113" s="156">
        <f>ROUND(E113*U113,2)</f>
        <v>0</v>
      </c>
      <c r="W113" s="156"/>
      <c r="X113" s="156" t="s">
        <v>178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179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3" t="s">
        <v>231</v>
      </c>
      <c r="D114" s="158"/>
      <c r="E114" s="159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129</v>
      </c>
      <c r="AH114" s="147">
        <v>5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4">
        <v>26</v>
      </c>
      <c r="B115" s="175" t="s">
        <v>234</v>
      </c>
      <c r="C115" s="184" t="s">
        <v>235</v>
      </c>
      <c r="D115" s="176" t="s">
        <v>124</v>
      </c>
      <c r="E115" s="177">
        <v>2.0449999999999999E-2</v>
      </c>
      <c r="F115" s="178"/>
      <c r="G115" s="179">
        <f>ROUND(E115*F115,2)</f>
        <v>0</v>
      </c>
      <c r="H115" s="157"/>
      <c r="I115" s="156">
        <f>ROUND(E115*H115,2)</f>
        <v>0</v>
      </c>
      <c r="J115" s="157"/>
      <c r="K115" s="156">
        <f>ROUND(E115*J115,2)</f>
        <v>0</v>
      </c>
      <c r="L115" s="156">
        <v>21</v>
      </c>
      <c r="M115" s="156">
        <f>G115*(1+L115/100)</f>
        <v>0</v>
      </c>
      <c r="N115" s="156">
        <v>0</v>
      </c>
      <c r="O115" s="156">
        <f>ROUND(E115*N115,2)</f>
        <v>0</v>
      </c>
      <c r="P115" s="156">
        <v>0</v>
      </c>
      <c r="Q115" s="156">
        <f>ROUND(E115*P115,2)</f>
        <v>0</v>
      </c>
      <c r="R115" s="156"/>
      <c r="S115" s="156" t="s">
        <v>125</v>
      </c>
      <c r="T115" s="156" t="s">
        <v>125</v>
      </c>
      <c r="U115" s="156">
        <v>1.5169999999999999</v>
      </c>
      <c r="V115" s="156">
        <f>ROUND(E115*U115,2)</f>
        <v>0.03</v>
      </c>
      <c r="W115" s="156"/>
      <c r="X115" s="156" t="s">
        <v>214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215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">
      <c r="A116" s="161" t="s">
        <v>120</v>
      </c>
      <c r="B116" s="162" t="s">
        <v>76</v>
      </c>
      <c r="C116" s="181" t="s">
        <v>77</v>
      </c>
      <c r="D116" s="163"/>
      <c r="E116" s="164"/>
      <c r="F116" s="165"/>
      <c r="G116" s="166">
        <f>SUMIF(AG117:AG117,"&lt;&gt;NOR",G117:G117)</f>
        <v>0</v>
      </c>
      <c r="H116" s="160"/>
      <c r="I116" s="160">
        <f>SUM(I117:I117)</f>
        <v>0</v>
      </c>
      <c r="J116" s="160"/>
      <c r="K116" s="160">
        <f>SUM(K117:K117)</f>
        <v>0</v>
      </c>
      <c r="L116" s="160"/>
      <c r="M116" s="160">
        <f>SUM(M117:M117)</f>
        <v>0</v>
      </c>
      <c r="N116" s="160"/>
      <c r="O116" s="160">
        <f>SUM(O117:O117)</f>
        <v>0</v>
      </c>
      <c r="P116" s="160"/>
      <c r="Q116" s="160">
        <f>SUM(Q117:Q117)</f>
        <v>0</v>
      </c>
      <c r="R116" s="160"/>
      <c r="S116" s="160"/>
      <c r="T116" s="160"/>
      <c r="U116" s="160"/>
      <c r="V116" s="160">
        <f>SUM(V117:V117)</f>
        <v>0</v>
      </c>
      <c r="W116" s="160"/>
      <c r="X116" s="160"/>
      <c r="AG116" t="s">
        <v>121</v>
      </c>
    </row>
    <row r="117" spans="1:60" outlineLevel="1" x14ac:dyDescent="0.2">
      <c r="A117" s="174">
        <v>27</v>
      </c>
      <c r="B117" s="175" t="s">
        <v>236</v>
      </c>
      <c r="C117" s="184" t="s">
        <v>237</v>
      </c>
      <c r="D117" s="176" t="s">
        <v>189</v>
      </c>
      <c r="E117" s="177">
        <v>1</v>
      </c>
      <c r="F117" s="178">
        <f>'Příloha 728 VZT'!I31</f>
        <v>0</v>
      </c>
      <c r="G117" s="179">
        <f>ROUND(E117*F117,2)</f>
        <v>0</v>
      </c>
      <c r="H117" s="157"/>
      <c r="I117" s="156">
        <f>ROUND(E117*H117,2)</f>
        <v>0</v>
      </c>
      <c r="J117" s="157"/>
      <c r="K117" s="156">
        <f>ROUND(E117*J117,2)</f>
        <v>0</v>
      </c>
      <c r="L117" s="156">
        <v>21</v>
      </c>
      <c r="M117" s="156">
        <f>G117*(1+L117/100)</f>
        <v>0</v>
      </c>
      <c r="N117" s="156">
        <v>0</v>
      </c>
      <c r="O117" s="156">
        <f>ROUND(E117*N117,2)</f>
        <v>0</v>
      </c>
      <c r="P117" s="156">
        <v>0</v>
      </c>
      <c r="Q117" s="156">
        <f>ROUND(E117*P117,2)</f>
        <v>0</v>
      </c>
      <c r="R117" s="156"/>
      <c r="S117" s="156" t="s">
        <v>190</v>
      </c>
      <c r="T117" s="156" t="s">
        <v>191</v>
      </c>
      <c r="U117" s="156">
        <v>0</v>
      </c>
      <c r="V117" s="156">
        <f>ROUND(E117*U117,2)</f>
        <v>0</v>
      </c>
      <c r="W117" s="156"/>
      <c r="X117" s="156" t="s">
        <v>126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127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61" t="s">
        <v>120</v>
      </c>
      <c r="B118" s="162" t="s">
        <v>78</v>
      </c>
      <c r="C118" s="181" t="s">
        <v>79</v>
      </c>
      <c r="D118" s="163"/>
      <c r="E118" s="164"/>
      <c r="F118" s="165"/>
      <c r="G118" s="166">
        <f>SUMIF(AG119:AG132,"&lt;&gt;NOR",G119:G132)</f>
        <v>0</v>
      </c>
      <c r="H118" s="160"/>
      <c r="I118" s="160">
        <f>SUM(I119:I132)</f>
        <v>0</v>
      </c>
      <c r="J118" s="160"/>
      <c r="K118" s="160">
        <f>SUM(K119:K132)</f>
        <v>0</v>
      </c>
      <c r="L118" s="160"/>
      <c r="M118" s="160">
        <f>SUM(M119:M132)</f>
        <v>0</v>
      </c>
      <c r="N118" s="160"/>
      <c r="O118" s="160">
        <f>SUM(O119:O132)</f>
        <v>0.03</v>
      </c>
      <c r="P118" s="160"/>
      <c r="Q118" s="160">
        <f>SUM(Q119:Q132)</f>
        <v>0</v>
      </c>
      <c r="R118" s="160"/>
      <c r="S118" s="160"/>
      <c r="T118" s="160"/>
      <c r="U118" s="160"/>
      <c r="V118" s="160">
        <f>SUM(V119:V132)</f>
        <v>2.3400000000000003</v>
      </c>
      <c r="W118" s="160"/>
      <c r="X118" s="160"/>
      <c r="AG118" t="s">
        <v>121</v>
      </c>
    </row>
    <row r="119" spans="1:60" outlineLevel="1" x14ac:dyDescent="0.2">
      <c r="A119" s="167">
        <v>28</v>
      </c>
      <c r="B119" s="168" t="s">
        <v>238</v>
      </c>
      <c r="C119" s="182" t="s">
        <v>239</v>
      </c>
      <c r="D119" s="169" t="s">
        <v>138</v>
      </c>
      <c r="E119" s="170">
        <v>1</v>
      </c>
      <c r="F119" s="171"/>
      <c r="G119" s="172">
        <f>ROUND(E119*F119,2)</f>
        <v>0</v>
      </c>
      <c r="H119" s="157"/>
      <c r="I119" s="156">
        <f>ROUND(E119*H119,2)</f>
        <v>0</v>
      </c>
      <c r="J119" s="157"/>
      <c r="K119" s="156">
        <f>ROUND(E119*J119,2)</f>
        <v>0</v>
      </c>
      <c r="L119" s="156">
        <v>21</v>
      </c>
      <c r="M119" s="156">
        <f>G119*(1+L119/100)</f>
        <v>0</v>
      </c>
      <c r="N119" s="156">
        <v>0</v>
      </c>
      <c r="O119" s="156">
        <f>ROUND(E119*N119,2)</f>
        <v>0</v>
      </c>
      <c r="P119" s="156">
        <v>0</v>
      </c>
      <c r="Q119" s="156">
        <f>ROUND(E119*P119,2)</f>
        <v>0</v>
      </c>
      <c r="R119" s="156"/>
      <c r="S119" s="156" t="s">
        <v>125</v>
      </c>
      <c r="T119" s="156" t="s">
        <v>125</v>
      </c>
      <c r="U119" s="156">
        <v>1.5</v>
      </c>
      <c r="V119" s="156">
        <f>ROUND(E119*U119,2)</f>
        <v>1.5</v>
      </c>
      <c r="W119" s="156"/>
      <c r="X119" s="156" t="s">
        <v>126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127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3" t="s">
        <v>139</v>
      </c>
      <c r="D120" s="158"/>
      <c r="E120" s="159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129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3" t="s">
        <v>141</v>
      </c>
      <c r="D121" s="158"/>
      <c r="E121" s="159">
        <v>1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129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7">
        <v>29</v>
      </c>
      <c r="B122" s="168" t="s">
        <v>240</v>
      </c>
      <c r="C122" s="182" t="s">
        <v>241</v>
      </c>
      <c r="D122" s="169" t="s">
        <v>138</v>
      </c>
      <c r="E122" s="170">
        <v>1</v>
      </c>
      <c r="F122" s="171">
        <v>0</v>
      </c>
      <c r="G122" s="172">
        <f>ROUND(E122*F122,2)</f>
        <v>0</v>
      </c>
      <c r="H122" s="157"/>
      <c r="I122" s="156">
        <f>ROUND(E122*H122,2)</f>
        <v>0</v>
      </c>
      <c r="J122" s="157"/>
      <c r="K122" s="156">
        <f>ROUND(E122*J122,2)</f>
        <v>0</v>
      </c>
      <c r="L122" s="156">
        <v>21</v>
      </c>
      <c r="M122" s="156">
        <f>G122*(1+L122/100)</f>
        <v>0</v>
      </c>
      <c r="N122" s="156">
        <v>0</v>
      </c>
      <c r="O122" s="156">
        <f>ROUND(E122*N122,2)</f>
        <v>0</v>
      </c>
      <c r="P122" s="156">
        <v>0</v>
      </c>
      <c r="Q122" s="156">
        <f>ROUND(E122*P122,2)</f>
        <v>0</v>
      </c>
      <c r="R122" s="156"/>
      <c r="S122" s="156" t="s">
        <v>125</v>
      </c>
      <c r="T122" s="156" t="s">
        <v>125</v>
      </c>
      <c r="U122" s="156">
        <v>0.77500000000000002</v>
      </c>
      <c r="V122" s="156">
        <f>ROUND(E122*U122,2)</f>
        <v>0.78</v>
      </c>
      <c r="W122" s="156"/>
      <c r="X122" s="156" t="s">
        <v>126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127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3" t="s">
        <v>139</v>
      </c>
      <c r="D123" s="158"/>
      <c r="E123" s="159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129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3" t="s">
        <v>141</v>
      </c>
      <c r="D124" s="158"/>
      <c r="E124" s="159">
        <v>1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129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67">
        <v>30</v>
      </c>
      <c r="B125" s="168" t="s">
        <v>242</v>
      </c>
      <c r="C125" s="182" t="s">
        <v>243</v>
      </c>
      <c r="D125" s="169" t="s">
        <v>138</v>
      </c>
      <c r="E125" s="170">
        <v>64</v>
      </c>
      <c r="F125" s="171">
        <v>0</v>
      </c>
      <c r="G125" s="172">
        <f>ROUND(E125*F125,2)</f>
        <v>0</v>
      </c>
      <c r="H125" s="157"/>
      <c r="I125" s="156">
        <f>ROUND(E125*H125,2)</f>
        <v>0</v>
      </c>
      <c r="J125" s="157"/>
      <c r="K125" s="156">
        <f>ROUND(E125*J125,2)</f>
        <v>0</v>
      </c>
      <c r="L125" s="156">
        <v>21</v>
      </c>
      <c r="M125" s="156">
        <f>G125*(1+L125/100)</f>
        <v>0</v>
      </c>
      <c r="N125" s="156">
        <v>0</v>
      </c>
      <c r="O125" s="156">
        <f>ROUND(E125*N125,2)</f>
        <v>0</v>
      </c>
      <c r="P125" s="156">
        <v>0</v>
      </c>
      <c r="Q125" s="156">
        <f>ROUND(E125*P125,2)</f>
        <v>0</v>
      </c>
      <c r="R125" s="156"/>
      <c r="S125" s="156" t="s">
        <v>190</v>
      </c>
      <c r="T125" s="156" t="s">
        <v>191</v>
      </c>
      <c r="U125" s="156">
        <v>0</v>
      </c>
      <c r="V125" s="156">
        <f>ROUND(E125*U125,2)</f>
        <v>0</v>
      </c>
      <c r="W125" s="156"/>
      <c r="X125" s="156" t="s">
        <v>126</v>
      </c>
      <c r="Y125" s="474" t="s">
        <v>618</v>
      </c>
      <c r="Z125" s="147"/>
      <c r="AA125" s="147"/>
      <c r="AB125" s="147"/>
      <c r="AC125" s="147"/>
      <c r="AD125" s="147"/>
      <c r="AE125" s="147"/>
      <c r="AF125" s="147"/>
      <c r="AG125" s="147" t="s">
        <v>127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54"/>
      <c r="B126" s="155"/>
      <c r="C126" s="183" t="s">
        <v>128</v>
      </c>
      <c r="D126" s="158"/>
      <c r="E126" s="159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129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3" t="s">
        <v>244</v>
      </c>
      <c r="D127" s="158"/>
      <c r="E127" s="159">
        <v>64</v>
      </c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129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67">
        <v>31</v>
      </c>
      <c r="B128" s="168" t="s">
        <v>245</v>
      </c>
      <c r="C128" s="182" t="s">
        <v>246</v>
      </c>
      <c r="D128" s="169" t="s">
        <v>138</v>
      </c>
      <c r="E128" s="170">
        <v>1</v>
      </c>
      <c r="F128" s="171"/>
      <c r="G128" s="172">
        <f>ROUND(E128*F128,2)</f>
        <v>0</v>
      </c>
      <c r="H128" s="157"/>
      <c r="I128" s="156">
        <f>ROUND(E128*H128,2)</f>
        <v>0</v>
      </c>
      <c r="J128" s="157"/>
      <c r="K128" s="156">
        <f>ROUND(E128*J128,2)</f>
        <v>0</v>
      </c>
      <c r="L128" s="156">
        <v>21</v>
      </c>
      <c r="M128" s="156">
        <f>G128*(1+L128/100)</f>
        <v>0</v>
      </c>
      <c r="N128" s="156">
        <v>7.5000000000000002E-4</v>
      </c>
      <c r="O128" s="156">
        <f>ROUND(E128*N128,2)</f>
        <v>0</v>
      </c>
      <c r="P128" s="156">
        <v>0</v>
      </c>
      <c r="Q128" s="156">
        <f>ROUND(E128*P128,2)</f>
        <v>0</v>
      </c>
      <c r="R128" s="156" t="s">
        <v>177</v>
      </c>
      <c r="S128" s="156" t="s">
        <v>125</v>
      </c>
      <c r="T128" s="156" t="s">
        <v>125</v>
      </c>
      <c r="U128" s="156">
        <v>0</v>
      </c>
      <c r="V128" s="156">
        <f>ROUND(E128*U128,2)</f>
        <v>0</v>
      </c>
      <c r="W128" s="156"/>
      <c r="X128" s="156" t="s">
        <v>178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179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3" t="s">
        <v>247</v>
      </c>
      <c r="D129" s="158"/>
      <c r="E129" s="159">
        <v>1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129</v>
      </c>
      <c r="AH129" s="147">
        <v>5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67">
        <v>32</v>
      </c>
      <c r="B130" s="168" t="s">
        <v>248</v>
      </c>
      <c r="C130" s="182" t="s">
        <v>249</v>
      </c>
      <c r="D130" s="169" t="s">
        <v>138</v>
      </c>
      <c r="E130" s="170">
        <v>1</v>
      </c>
      <c r="F130" s="171"/>
      <c r="G130" s="172">
        <f>ROUND(E130*F130,2)</f>
        <v>0</v>
      </c>
      <c r="H130" s="157"/>
      <c r="I130" s="156">
        <f>ROUND(E130*H130,2)</f>
        <v>0</v>
      </c>
      <c r="J130" s="157"/>
      <c r="K130" s="156">
        <f>ROUND(E130*J130,2)</f>
        <v>0</v>
      </c>
      <c r="L130" s="156">
        <v>21</v>
      </c>
      <c r="M130" s="156">
        <f>G130*(1+L130/100)</f>
        <v>0</v>
      </c>
      <c r="N130" s="156">
        <v>2.5000000000000001E-2</v>
      </c>
      <c r="O130" s="156">
        <f>ROUND(E130*N130,2)</f>
        <v>0.03</v>
      </c>
      <c r="P130" s="156">
        <v>0</v>
      </c>
      <c r="Q130" s="156">
        <f>ROUND(E130*P130,2)</f>
        <v>0</v>
      </c>
      <c r="R130" s="156" t="s">
        <v>177</v>
      </c>
      <c r="S130" s="156" t="s">
        <v>125</v>
      </c>
      <c r="T130" s="156" t="s">
        <v>125</v>
      </c>
      <c r="U130" s="156">
        <v>0</v>
      </c>
      <c r="V130" s="156">
        <f>ROUND(E130*U130,2)</f>
        <v>0</v>
      </c>
      <c r="W130" s="156"/>
      <c r="X130" s="156" t="s">
        <v>178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179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3" t="s">
        <v>250</v>
      </c>
      <c r="D131" s="158"/>
      <c r="E131" s="159">
        <v>1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129</v>
      </c>
      <c r="AH131" s="147">
        <v>5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4">
        <v>33</v>
      </c>
      <c r="B132" s="175" t="s">
        <v>251</v>
      </c>
      <c r="C132" s="184" t="s">
        <v>252</v>
      </c>
      <c r="D132" s="176" t="s">
        <v>124</v>
      </c>
      <c r="E132" s="177">
        <v>2.5749999999999999E-2</v>
      </c>
      <c r="F132" s="178"/>
      <c r="G132" s="179">
        <f>ROUND(E132*F132,2)</f>
        <v>0</v>
      </c>
      <c r="H132" s="157"/>
      <c r="I132" s="156">
        <f>ROUND(E132*H132,2)</f>
        <v>0</v>
      </c>
      <c r="J132" s="157"/>
      <c r="K132" s="156">
        <f>ROUND(E132*J132,2)</f>
        <v>0</v>
      </c>
      <c r="L132" s="156">
        <v>21</v>
      </c>
      <c r="M132" s="156">
        <f>G132*(1+L132/100)</f>
        <v>0</v>
      </c>
      <c r="N132" s="156">
        <v>0</v>
      </c>
      <c r="O132" s="156">
        <f>ROUND(E132*N132,2)</f>
        <v>0</v>
      </c>
      <c r="P132" s="156">
        <v>0</v>
      </c>
      <c r="Q132" s="156">
        <f>ROUND(E132*P132,2)</f>
        <v>0</v>
      </c>
      <c r="R132" s="156"/>
      <c r="S132" s="156" t="s">
        <v>125</v>
      </c>
      <c r="T132" s="156" t="s">
        <v>125</v>
      </c>
      <c r="U132" s="156">
        <v>2.2549999999999999</v>
      </c>
      <c r="V132" s="156">
        <f>ROUND(E132*U132,2)</f>
        <v>0.06</v>
      </c>
      <c r="W132" s="156"/>
      <c r="X132" s="156" t="s">
        <v>214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215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x14ac:dyDescent="0.2">
      <c r="A133" s="161" t="s">
        <v>120</v>
      </c>
      <c r="B133" s="162" t="s">
        <v>80</v>
      </c>
      <c r="C133" s="181" t="s">
        <v>81</v>
      </c>
      <c r="D133" s="163"/>
      <c r="E133" s="164"/>
      <c r="F133" s="165"/>
      <c r="G133" s="166">
        <f>SUMIF(AG134:AG137,"&lt;&gt;NOR",G134:G137)</f>
        <v>0</v>
      </c>
      <c r="H133" s="160"/>
      <c r="I133" s="160">
        <f>SUM(I134:I137)</f>
        <v>0</v>
      </c>
      <c r="J133" s="160"/>
      <c r="K133" s="160">
        <f>SUM(K134:K137)</f>
        <v>0</v>
      </c>
      <c r="L133" s="160"/>
      <c r="M133" s="160">
        <f>SUM(M134:M137)</f>
        <v>0</v>
      </c>
      <c r="N133" s="160"/>
      <c r="O133" s="160">
        <f>SUM(O134:O137)</f>
        <v>0</v>
      </c>
      <c r="P133" s="160"/>
      <c r="Q133" s="160">
        <f>SUM(Q134:Q137)</f>
        <v>0</v>
      </c>
      <c r="R133" s="160"/>
      <c r="S133" s="160"/>
      <c r="T133" s="160"/>
      <c r="U133" s="160"/>
      <c r="V133" s="160">
        <f>SUM(V134:V137)</f>
        <v>0.14000000000000001</v>
      </c>
      <c r="W133" s="160"/>
      <c r="X133" s="160"/>
      <c r="AG133" t="s">
        <v>121</v>
      </c>
    </row>
    <row r="134" spans="1:60" outlineLevel="1" x14ac:dyDescent="0.2">
      <c r="A134" s="167">
        <v>34</v>
      </c>
      <c r="B134" s="168" t="s">
        <v>253</v>
      </c>
      <c r="C134" s="182" t="s">
        <v>254</v>
      </c>
      <c r="D134" s="169" t="s">
        <v>159</v>
      </c>
      <c r="E134" s="170">
        <v>0.9</v>
      </c>
      <c r="F134" s="171"/>
      <c r="G134" s="172">
        <f>ROUND(E134*F134,2)</f>
        <v>0</v>
      </c>
      <c r="H134" s="157"/>
      <c r="I134" s="156">
        <f>ROUND(E134*H134,2)</f>
        <v>0</v>
      </c>
      <c r="J134" s="157"/>
      <c r="K134" s="156">
        <f>ROUND(E134*J134,2)</f>
        <v>0</v>
      </c>
      <c r="L134" s="156">
        <v>21</v>
      </c>
      <c r="M134" s="156">
        <f>G134*(1+L134/100)</f>
        <v>0</v>
      </c>
      <c r="N134" s="156">
        <v>2.5999999999999998E-4</v>
      </c>
      <c r="O134" s="156">
        <f>ROUND(E134*N134,2)</f>
        <v>0</v>
      </c>
      <c r="P134" s="156">
        <v>0</v>
      </c>
      <c r="Q134" s="156">
        <f>ROUND(E134*P134,2)</f>
        <v>0</v>
      </c>
      <c r="R134" s="156"/>
      <c r="S134" s="156" t="s">
        <v>125</v>
      </c>
      <c r="T134" s="156" t="s">
        <v>125</v>
      </c>
      <c r="U134" s="156">
        <v>0.15</v>
      </c>
      <c r="V134" s="156">
        <f>ROUND(E134*U134,2)</f>
        <v>0.14000000000000001</v>
      </c>
      <c r="W134" s="156"/>
      <c r="X134" s="156" t="s">
        <v>126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127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54"/>
      <c r="B135" s="155"/>
      <c r="C135" s="183" t="s">
        <v>128</v>
      </c>
      <c r="D135" s="158"/>
      <c r="E135" s="159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129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3" t="s">
        <v>255</v>
      </c>
      <c r="D136" s="158"/>
      <c r="E136" s="159">
        <v>0.9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129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4">
        <v>35</v>
      </c>
      <c r="B137" s="175" t="s">
        <v>256</v>
      </c>
      <c r="C137" s="184" t="s">
        <v>257</v>
      </c>
      <c r="D137" s="176" t="s">
        <v>124</v>
      </c>
      <c r="E137" s="177">
        <v>2.3000000000000001E-4</v>
      </c>
      <c r="F137" s="178"/>
      <c r="G137" s="179">
        <f>ROUND(E137*F137,2)</f>
        <v>0</v>
      </c>
      <c r="H137" s="157"/>
      <c r="I137" s="156">
        <f>ROUND(E137*H137,2)</f>
        <v>0</v>
      </c>
      <c r="J137" s="157"/>
      <c r="K137" s="156">
        <f>ROUND(E137*J137,2)</f>
        <v>0</v>
      </c>
      <c r="L137" s="156">
        <v>21</v>
      </c>
      <c r="M137" s="156">
        <f>G137*(1+L137/100)</f>
        <v>0</v>
      </c>
      <c r="N137" s="156">
        <v>0</v>
      </c>
      <c r="O137" s="156">
        <f>ROUND(E137*N137,2)</f>
        <v>0</v>
      </c>
      <c r="P137" s="156">
        <v>0</v>
      </c>
      <c r="Q137" s="156">
        <f>ROUND(E137*P137,2)</f>
        <v>0</v>
      </c>
      <c r="R137" s="156"/>
      <c r="S137" s="156" t="s">
        <v>125</v>
      </c>
      <c r="T137" s="156" t="s">
        <v>125</v>
      </c>
      <c r="U137" s="156">
        <v>1.091</v>
      </c>
      <c r="V137" s="156">
        <f>ROUND(E137*U137,2)</f>
        <v>0</v>
      </c>
      <c r="W137" s="156"/>
      <c r="X137" s="156" t="s">
        <v>214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215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x14ac:dyDescent="0.2">
      <c r="A138" s="161" t="s">
        <v>120</v>
      </c>
      <c r="B138" s="162" t="s">
        <v>82</v>
      </c>
      <c r="C138" s="181" t="s">
        <v>83</v>
      </c>
      <c r="D138" s="163"/>
      <c r="E138" s="164"/>
      <c r="F138" s="165"/>
      <c r="G138" s="166">
        <f>SUMIF(AG139:AG147,"&lt;&gt;NOR",G139:G147)</f>
        <v>0</v>
      </c>
      <c r="H138" s="160"/>
      <c r="I138" s="160">
        <f>SUM(I139:I147)</f>
        <v>0</v>
      </c>
      <c r="J138" s="160"/>
      <c r="K138" s="160">
        <f>SUM(K139:K147)</f>
        <v>0</v>
      </c>
      <c r="L138" s="160"/>
      <c r="M138" s="160">
        <f>SUM(M139:M147)</f>
        <v>0</v>
      </c>
      <c r="N138" s="160"/>
      <c r="O138" s="160">
        <f>SUM(O139:O147)</f>
        <v>0.04</v>
      </c>
      <c r="P138" s="160"/>
      <c r="Q138" s="160">
        <f>SUM(Q139:Q147)</f>
        <v>0</v>
      </c>
      <c r="R138" s="160"/>
      <c r="S138" s="160"/>
      <c r="T138" s="160"/>
      <c r="U138" s="160"/>
      <c r="V138" s="160">
        <f>SUM(V139:V147)</f>
        <v>2.11</v>
      </c>
      <c r="W138" s="160"/>
      <c r="X138" s="160"/>
      <c r="AG138" t="s">
        <v>121</v>
      </c>
    </row>
    <row r="139" spans="1:60" ht="22.5" outlineLevel="1" x14ac:dyDescent="0.2">
      <c r="A139" s="167">
        <v>36</v>
      </c>
      <c r="B139" s="168" t="s">
        <v>258</v>
      </c>
      <c r="C139" s="182" t="s">
        <v>259</v>
      </c>
      <c r="D139" s="169" t="s">
        <v>134</v>
      </c>
      <c r="E139" s="170">
        <v>1.92</v>
      </c>
      <c r="F139" s="171"/>
      <c r="G139" s="172">
        <f>ROUND(E139*F139,2)</f>
        <v>0</v>
      </c>
      <c r="H139" s="157"/>
      <c r="I139" s="156">
        <f>ROUND(E139*H139,2)</f>
        <v>0</v>
      </c>
      <c r="J139" s="157"/>
      <c r="K139" s="156">
        <f>ROUND(E139*J139,2)</f>
        <v>0</v>
      </c>
      <c r="L139" s="156">
        <v>21</v>
      </c>
      <c r="M139" s="156">
        <f>G139*(1+L139/100)</f>
        <v>0</v>
      </c>
      <c r="N139" s="156">
        <v>3.8800000000000002E-3</v>
      </c>
      <c r="O139" s="156">
        <f>ROUND(E139*N139,2)</f>
        <v>0.01</v>
      </c>
      <c r="P139" s="156">
        <v>0</v>
      </c>
      <c r="Q139" s="156">
        <f>ROUND(E139*P139,2)</f>
        <v>0</v>
      </c>
      <c r="R139" s="156"/>
      <c r="S139" s="156" t="s">
        <v>125</v>
      </c>
      <c r="T139" s="156" t="s">
        <v>125</v>
      </c>
      <c r="U139" s="156">
        <v>1.0746</v>
      </c>
      <c r="V139" s="156">
        <f>ROUND(E139*U139,2)</f>
        <v>2.06</v>
      </c>
      <c r="W139" s="156"/>
      <c r="X139" s="156" t="s">
        <v>126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127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54"/>
      <c r="B140" s="155"/>
      <c r="C140" s="183" t="s">
        <v>128</v>
      </c>
      <c r="D140" s="158"/>
      <c r="E140" s="159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129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3" t="s">
        <v>193</v>
      </c>
      <c r="D141" s="158"/>
      <c r="E141" s="159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129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3" t="s">
        <v>218</v>
      </c>
      <c r="D142" s="158"/>
      <c r="E142" s="159">
        <v>1.92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129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7">
        <v>37</v>
      </c>
      <c r="B143" s="168" t="s">
        <v>260</v>
      </c>
      <c r="C143" s="182" t="s">
        <v>261</v>
      </c>
      <c r="D143" s="169" t="s">
        <v>134</v>
      </c>
      <c r="E143" s="170">
        <v>2.1120000000000001</v>
      </c>
      <c r="F143" s="171"/>
      <c r="G143" s="172">
        <f>ROUND(E143*F143,2)</f>
        <v>0</v>
      </c>
      <c r="H143" s="157"/>
      <c r="I143" s="156">
        <f>ROUND(E143*H143,2)</f>
        <v>0</v>
      </c>
      <c r="J143" s="157"/>
      <c r="K143" s="156">
        <f>ROUND(E143*J143,2)</f>
        <v>0</v>
      </c>
      <c r="L143" s="156">
        <v>21</v>
      </c>
      <c r="M143" s="156">
        <f>G143*(1+L143/100)</f>
        <v>0</v>
      </c>
      <c r="N143" s="156">
        <v>1.2200000000000001E-2</v>
      </c>
      <c r="O143" s="156">
        <f>ROUND(E143*N143,2)</f>
        <v>0.03</v>
      </c>
      <c r="P143" s="156">
        <v>0</v>
      </c>
      <c r="Q143" s="156">
        <f>ROUND(E143*P143,2)</f>
        <v>0</v>
      </c>
      <c r="R143" s="156" t="s">
        <v>177</v>
      </c>
      <c r="S143" s="156" t="s">
        <v>125</v>
      </c>
      <c r="T143" s="156" t="s">
        <v>125</v>
      </c>
      <c r="U143" s="156">
        <v>0</v>
      </c>
      <c r="V143" s="156">
        <f>ROUND(E143*U143,2)</f>
        <v>0</v>
      </c>
      <c r="W143" s="156"/>
      <c r="X143" s="156" t="s">
        <v>178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179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54"/>
      <c r="B144" s="155"/>
      <c r="C144" s="443" t="s">
        <v>262</v>
      </c>
      <c r="D144" s="444"/>
      <c r="E144" s="444"/>
      <c r="F144" s="444"/>
      <c r="G144" s="444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148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73" t="str">
        <f>C144</f>
        <v>Materiál je stanoven pro účely výběrového řízení a uchazeči použijí částku 333,- /m2. Typ a jednotková cena se upřesní podle požadavků projektanta a investora.</v>
      </c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3" t="s">
        <v>263</v>
      </c>
      <c r="D145" s="158"/>
      <c r="E145" s="159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129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3" t="s">
        <v>264</v>
      </c>
      <c r="D146" s="158"/>
      <c r="E146" s="159">
        <v>2.1120000000000001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129</v>
      </c>
      <c r="AH146" s="147">
        <v>5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4">
        <v>38</v>
      </c>
      <c r="B147" s="175" t="s">
        <v>265</v>
      </c>
      <c r="C147" s="184" t="s">
        <v>266</v>
      </c>
      <c r="D147" s="176" t="s">
        <v>124</v>
      </c>
      <c r="E147" s="177">
        <v>3.322E-2</v>
      </c>
      <c r="F147" s="178"/>
      <c r="G147" s="179">
        <f>ROUND(E147*F147,2)</f>
        <v>0</v>
      </c>
      <c r="H147" s="157"/>
      <c r="I147" s="156">
        <f>ROUND(E147*H147,2)</f>
        <v>0</v>
      </c>
      <c r="J147" s="157"/>
      <c r="K147" s="156">
        <f>ROUND(E147*J147,2)</f>
        <v>0</v>
      </c>
      <c r="L147" s="156">
        <v>21</v>
      </c>
      <c r="M147" s="156">
        <f>G147*(1+L147/100)</f>
        <v>0</v>
      </c>
      <c r="N147" s="156">
        <v>0</v>
      </c>
      <c r="O147" s="156">
        <f>ROUND(E147*N147,2)</f>
        <v>0</v>
      </c>
      <c r="P147" s="156">
        <v>0</v>
      </c>
      <c r="Q147" s="156">
        <f>ROUND(E147*P147,2)</f>
        <v>0</v>
      </c>
      <c r="R147" s="156"/>
      <c r="S147" s="156" t="s">
        <v>125</v>
      </c>
      <c r="T147" s="156" t="s">
        <v>125</v>
      </c>
      <c r="U147" s="156">
        <v>1.5980000000000001</v>
      </c>
      <c r="V147" s="156">
        <f>ROUND(E147*U147,2)</f>
        <v>0.05</v>
      </c>
      <c r="W147" s="156"/>
      <c r="X147" s="156" t="s">
        <v>214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215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">
      <c r="A148" s="161" t="s">
        <v>120</v>
      </c>
      <c r="B148" s="162" t="s">
        <v>84</v>
      </c>
      <c r="C148" s="181" t="s">
        <v>85</v>
      </c>
      <c r="D148" s="163"/>
      <c r="E148" s="164"/>
      <c r="F148" s="165"/>
      <c r="G148" s="166">
        <f>SUMIF(AG149:AG153,"&lt;&gt;NOR",G149:G153)</f>
        <v>0</v>
      </c>
      <c r="H148" s="160"/>
      <c r="I148" s="160">
        <f>SUM(I149:I153)</f>
        <v>0</v>
      </c>
      <c r="J148" s="160"/>
      <c r="K148" s="160">
        <f>SUM(K149:K153)</f>
        <v>0</v>
      </c>
      <c r="L148" s="160"/>
      <c r="M148" s="160">
        <f>SUM(M149:M153)</f>
        <v>0</v>
      </c>
      <c r="N148" s="160"/>
      <c r="O148" s="160">
        <f>SUM(O149:O153)</f>
        <v>0</v>
      </c>
      <c r="P148" s="160"/>
      <c r="Q148" s="160">
        <f>SUM(Q149:Q153)</f>
        <v>0</v>
      </c>
      <c r="R148" s="160"/>
      <c r="S148" s="160"/>
      <c r="T148" s="160"/>
      <c r="U148" s="160"/>
      <c r="V148" s="160">
        <f>SUM(V149:V153)</f>
        <v>0.49</v>
      </c>
      <c r="W148" s="160"/>
      <c r="X148" s="160"/>
      <c r="AG148" t="s">
        <v>121</v>
      </c>
    </row>
    <row r="149" spans="1:60" outlineLevel="1" x14ac:dyDescent="0.2">
      <c r="A149" s="167">
        <v>39</v>
      </c>
      <c r="B149" s="168" t="s">
        <v>267</v>
      </c>
      <c r="C149" s="182" t="s">
        <v>268</v>
      </c>
      <c r="D149" s="169" t="s">
        <v>134</v>
      </c>
      <c r="E149" s="170">
        <v>1.21</v>
      </c>
      <c r="F149" s="171"/>
      <c r="G149" s="172">
        <f>ROUND(E149*F149,2)</f>
        <v>0</v>
      </c>
      <c r="H149" s="157"/>
      <c r="I149" s="156">
        <f>ROUND(E149*H149,2)</f>
        <v>0</v>
      </c>
      <c r="J149" s="157"/>
      <c r="K149" s="156">
        <f>ROUND(E149*J149,2)</f>
        <v>0</v>
      </c>
      <c r="L149" s="156">
        <v>21</v>
      </c>
      <c r="M149" s="156">
        <f>G149*(1+L149/100)</f>
        <v>0</v>
      </c>
      <c r="N149" s="156">
        <v>3.1E-4</v>
      </c>
      <c r="O149" s="156">
        <f>ROUND(E149*N149,2)</f>
        <v>0</v>
      </c>
      <c r="P149" s="156">
        <v>0</v>
      </c>
      <c r="Q149" s="156">
        <f>ROUND(E149*P149,2)</f>
        <v>0</v>
      </c>
      <c r="R149" s="156"/>
      <c r="S149" s="156" t="s">
        <v>125</v>
      </c>
      <c r="T149" s="156" t="s">
        <v>125</v>
      </c>
      <c r="U149" s="156">
        <v>0.40300000000000002</v>
      </c>
      <c r="V149" s="156">
        <f>ROUND(E149*U149,2)</f>
        <v>0.49</v>
      </c>
      <c r="W149" s="156"/>
      <c r="X149" s="156" t="s">
        <v>126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127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443" t="s">
        <v>269</v>
      </c>
      <c r="D150" s="444"/>
      <c r="E150" s="444"/>
      <c r="F150" s="444"/>
      <c r="G150" s="444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148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3" t="s">
        <v>139</v>
      </c>
      <c r="D151" s="158"/>
      <c r="E151" s="159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129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3" t="s">
        <v>140</v>
      </c>
      <c r="D152" s="158"/>
      <c r="E152" s="159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129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3" t="s">
        <v>270</v>
      </c>
      <c r="D153" s="158"/>
      <c r="E153" s="159">
        <v>1.21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129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">
      <c r="A154" s="161" t="s">
        <v>120</v>
      </c>
      <c r="B154" s="162" t="s">
        <v>86</v>
      </c>
      <c r="C154" s="181" t="s">
        <v>87</v>
      </c>
      <c r="D154" s="163"/>
      <c r="E154" s="164"/>
      <c r="F154" s="165"/>
      <c r="G154" s="166">
        <f>SUMIF(AG155:AG180,"&lt;&gt;NOR",G155:G180)</f>
        <v>0</v>
      </c>
      <c r="H154" s="160"/>
      <c r="I154" s="160">
        <f>SUM(I155:I180)</f>
        <v>0</v>
      </c>
      <c r="J154" s="160"/>
      <c r="K154" s="160">
        <f>SUM(K155:K180)</f>
        <v>0</v>
      </c>
      <c r="L154" s="160"/>
      <c r="M154" s="160">
        <f>SUM(M155:M180)</f>
        <v>0</v>
      </c>
      <c r="N154" s="160"/>
      <c r="O154" s="160">
        <f>SUM(O155:O180)</f>
        <v>0.14000000000000001</v>
      </c>
      <c r="P154" s="160"/>
      <c r="Q154" s="160">
        <f>SUM(Q155:Q180)</f>
        <v>0</v>
      </c>
      <c r="R154" s="160"/>
      <c r="S154" s="160"/>
      <c r="T154" s="160"/>
      <c r="U154" s="160"/>
      <c r="V154" s="160">
        <f>SUM(V155:V180)</f>
        <v>2.42</v>
      </c>
      <c r="W154" s="160"/>
      <c r="X154" s="160"/>
      <c r="AG154" t="s">
        <v>121</v>
      </c>
    </row>
    <row r="155" spans="1:60" outlineLevel="1" x14ac:dyDescent="0.2">
      <c r="A155" s="167">
        <v>40</v>
      </c>
      <c r="B155" s="168" t="s">
        <v>271</v>
      </c>
      <c r="C155" s="182" t="s">
        <v>272</v>
      </c>
      <c r="D155" s="169" t="s">
        <v>134</v>
      </c>
      <c r="E155" s="170">
        <v>178.96</v>
      </c>
      <c r="F155" s="171"/>
      <c r="G155" s="172">
        <f>ROUND(E155*F155,2)</f>
        <v>0</v>
      </c>
      <c r="H155" s="157"/>
      <c r="I155" s="156">
        <f>ROUND(E155*H155,2)</f>
        <v>0</v>
      </c>
      <c r="J155" s="157"/>
      <c r="K155" s="156">
        <f>ROUND(E155*J155,2)</f>
        <v>0</v>
      </c>
      <c r="L155" s="156">
        <v>21</v>
      </c>
      <c r="M155" s="156">
        <f>G155*(1+L155/100)</f>
        <v>0</v>
      </c>
      <c r="N155" s="156">
        <v>3.5E-4</v>
      </c>
      <c r="O155" s="156">
        <f>ROUND(E155*N155,2)</f>
        <v>0.06</v>
      </c>
      <c r="P155" s="156">
        <v>0</v>
      </c>
      <c r="Q155" s="156">
        <f>ROUND(E155*P155,2)</f>
        <v>0</v>
      </c>
      <c r="R155" s="156"/>
      <c r="S155" s="156" t="s">
        <v>125</v>
      </c>
      <c r="T155" s="156" t="s">
        <v>125</v>
      </c>
      <c r="U155" s="156">
        <v>1.35E-2</v>
      </c>
      <c r="V155" s="156">
        <f>ROUND(E155*U155,2)</f>
        <v>2.42</v>
      </c>
      <c r="W155" s="156"/>
      <c r="X155" s="156" t="s">
        <v>126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127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54"/>
      <c r="B156" s="155"/>
      <c r="C156" s="183" t="s">
        <v>128</v>
      </c>
      <c r="D156" s="158"/>
      <c r="E156" s="159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129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3" t="s">
        <v>149</v>
      </c>
      <c r="D157" s="158"/>
      <c r="E157" s="159">
        <v>61.16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129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3" t="s">
        <v>150</v>
      </c>
      <c r="D158" s="158"/>
      <c r="E158" s="159">
        <v>50.3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129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3" t="s">
        <v>151</v>
      </c>
      <c r="D159" s="158"/>
      <c r="E159" s="159">
        <v>5.04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129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3" t="s">
        <v>152</v>
      </c>
      <c r="D160" s="158"/>
      <c r="E160" s="159">
        <v>1.36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129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3" t="s">
        <v>186</v>
      </c>
      <c r="D161" s="158"/>
      <c r="E161" s="159">
        <v>61.1</v>
      </c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129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67">
        <v>41</v>
      </c>
      <c r="B162" s="168" t="s">
        <v>273</v>
      </c>
      <c r="C162" s="182" t="s">
        <v>274</v>
      </c>
      <c r="D162" s="169" t="s">
        <v>134</v>
      </c>
      <c r="E162" s="170">
        <v>365.89299999999997</v>
      </c>
      <c r="F162" s="171"/>
      <c r="G162" s="172">
        <f>ROUND(E162*F162,2)</f>
        <v>0</v>
      </c>
      <c r="H162" s="157"/>
      <c r="I162" s="156">
        <f>ROUND(E162*H162,2)</f>
        <v>0</v>
      </c>
      <c r="J162" s="157"/>
      <c r="K162" s="156">
        <f>ROUND(E162*J162,2)</f>
        <v>0</v>
      </c>
      <c r="L162" s="156">
        <v>21</v>
      </c>
      <c r="M162" s="156">
        <f>G162*(1+L162/100)</f>
        <v>0</v>
      </c>
      <c r="N162" s="156">
        <v>2.2000000000000001E-4</v>
      </c>
      <c r="O162" s="156">
        <f>ROUND(E162*N162,2)</f>
        <v>0.08</v>
      </c>
      <c r="P162" s="156">
        <v>0</v>
      </c>
      <c r="Q162" s="156">
        <f>ROUND(E162*P162,2)</f>
        <v>0</v>
      </c>
      <c r="R162" s="156"/>
      <c r="S162" s="156" t="s">
        <v>125</v>
      </c>
      <c r="T162" s="156" t="s">
        <v>125</v>
      </c>
      <c r="U162" s="156">
        <v>0</v>
      </c>
      <c r="V162" s="156">
        <f>ROUND(E162*U162,2)</f>
        <v>0</v>
      </c>
      <c r="W162" s="156"/>
      <c r="X162" s="156" t="s">
        <v>275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276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443" t="s">
        <v>277</v>
      </c>
      <c r="D163" s="444"/>
      <c r="E163" s="444"/>
      <c r="F163" s="444"/>
      <c r="G163" s="444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148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54"/>
      <c r="B164" s="155"/>
      <c r="C164" s="183" t="s">
        <v>128</v>
      </c>
      <c r="D164" s="158"/>
      <c r="E164" s="159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129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3" t="s">
        <v>278</v>
      </c>
      <c r="D165" s="158"/>
      <c r="E165" s="159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129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33.75" outlineLevel="1" x14ac:dyDescent="0.2">
      <c r="A166" s="154"/>
      <c r="B166" s="155"/>
      <c r="C166" s="183" t="s">
        <v>164</v>
      </c>
      <c r="D166" s="158"/>
      <c r="E166" s="159">
        <v>41.773499999999999</v>
      </c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129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54"/>
      <c r="B167" s="155"/>
      <c r="C167" s="183" t="s">
        <v>165</v>
      </c>
      <c r="D167" s="158"/>
      <c r="E167" s="159">
        <v>23.097999999999999</v>
      </c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129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33.75" outlineLevel="1" x14ac:dyDescent="0.2">
      <c r="A168" s="154"/>
      <c r="B168" s="155"/>
      <c r="C168" s="183" t="s">
        <v>166</v>
      </c>
      <c r="D168" s="158"/>
      <c r="E168" s="159">
        <v>19.32</v>
      </c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129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54"/>
      <c r="B169" s="155"/>
      <c r="C169" s="183" t="s">
        <v>167</v>
      </c>
      <c r="D169" s="158"/>
      <c r="E169" s="159">
        <v>2.1379999999999999</v>
      </c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129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33.75" outlineLevel="1" x14ac:dyDescent="0.2">
      <c r="A170" s="154"/>
      <c r="B170" s="155"/>
      <c r="C170" s="183" t="s">
        <v>168</v>
      </c>
      <c r="D170" s="158"/>
      <c r="E170" s="159">
        <v>50.688499999999998</v>
      </c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129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3" t="s">
        <v>279</v>
      </c>
      <c r="D171" s="158"/>
      <c r="E171" s="159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129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54"/>
      <c r="B172" s="155"/>
      <c r="C172" s="183" t="s">
        <v>128</v>
      </c>
      <c r="D172" s="158"/>
      <c r="E172" s="159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129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3" t="s">
        <v>149</v>
      </c>
      <c r="D173" s="158"/>
      <c r="E173" s="159">
        <v>61.16</v>
      </c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129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3" t="s">
        <v>150</v>
      </c>
      <c r="D174" s="158"/>
      <c r="E174" s="159">
        <v>50.3</v>
      </c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129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3" t="s">
        <v>151</v>
      </c>
      <c r="D175" s="158"/>
      <c r="E175" s="159">
        <v>5.04</v>
      </c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129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3" t="s">
        <v>152</v>
      </c>
      <c r="D176" s="158"/>
      <c r="E176" s="159">
        <v>1.36</v>
      </c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129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54"/>
      <c r="B177" s="155"/>
      <c r="C177" s="183" t="s">
        <v>153</v>
      </c>
      <c r="D177" s="158"/>
      <c r="E177" s="159">
        <v>50.375</v>
      </c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129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3" t="s">
        <v>280</v>
      </c>
      <c r="D178" s="158"/>
      <c r="E178" s="159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129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1" x14ac:dyDescent="0.2">
      <c r="A179" s="154"/>
      <c r="B179" s="155"/>
      <c r="C179" s="183" t="s">
        <v>128</v>
      </c>
      <c r="D179" s="158"/>
      <c r="E179" s="159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129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3" t="s">
        <v>281</v>
      </c>
      <c r="D180" s="158"/>
      <c r="E180" s="159">
        <v>60.64</v>
      </c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129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x14ac:dyDescent="0.2">
      <c r="A181" s="161" t="s">
        <v>120</v>
      </c>
      <c r="B181" s="162" t="s">
        <v>88</v>
      </c>
      <c r="C181" s="181" t="s">
        <v>89</v>
      </c>
      <c r="D181" s="163"/>
      <c r="E181" s="164"/>
      <c r="F181" s="165"/>
      <c r="G181" s="166">
        <f>SUMIF(AG182:AG182,"&lt;&gt;NOR",G182:G182)</f>
        <v>0</v>
      </c>
      <c r="H181" s="160"/>
      <c r="I181" s="160">
        <f>SUM(I182:I182)</f>
        <v>0</v>
      </c>
      <c r="J181" s="160"/>
      <c r="K181" s="160">
        <f>SUM(K182:K182)</f>
        <v>0</v>
      </c>
      <c r="L181" s="160"/>
      <c r="M181" s="160">
        <f>SUM(M182:M182)</f>
        <v>0</v>
      </c>
      <c r="N181" s="160"/>
      <c r="O181" s="160">
        <f>SUM(O182:O182)</f>
        <v>0</v>
      </c>
      <c r="P181" s="160"/>
      <c r="Q181" s="160">
        <f>SUM(Q182:Q182)</f>
        <v>0</v>
      </c>
      <c r="R181" s="160"/>
      <c r="S181" s="160"/>
      <c r="T181" s="160"/>
      <c r="U181" s="160"/>
      <c r="V181" s="160">
        <f>SUM(V182:V182)</f>
        <v>0</v>
      </c>
      <c r="W181" s="160"/>
      <c r="X181" s="160"/>
      <c r="AG181" t="s">
        <v>121</v>
      </c>
    </row>
    <row r="182" spans="1:60" outlineLevel="1" x14ac:dyDescent="0.2">
      <c r="A182" s="174">
        <v>42</v>
      </c>
      <c r="B182" s="175" t="s">
        <v>282</v>
      </c>
      <c r="C182" s="184" t="s">
        <v>283</v>
      </c>
      <c r="D182" s="176" t="s">
        <v>284</v>
      </c>
      <c r="E182" s="177">
        <v>1</v>
      </c>
      <c r="F182" s="178">
        <f>'Příloha M21 Elektro'!J30</f>
        <v>0</v>
      </c>
      <c r="G182" s="179">
        <f>ROUND(E182*F182,2)</f>
        <v>0</v>
      </c>
      <c r="H182" s="157"/>
      <c r="I182" s="156">
        <f>ROUND(E182*H182,2)</f>
        <v>0</v>
      </c>
      <c r="J182" s="157"/>
      <c r="K182" s="156">
        <f>ROUND(E182*J182,2)</f>
        <v>0</v>
      </c>
      <c r="L182" s="156">
        <v>21</v>
      </c>
      <c r="M182" s="156">
        <f>G182*(1+L182/100)</f>
        <v>0</v>
      </c>
      <c r="N182" s="156">
        <v>0</v>
      </c>
      <c r="O182" s="156">
        <f>ROUND(E182*N182,2)</f>
        <v>0</v>
      </c>
      <c r="P182" s="156">
        <v>0</v>
      </c>
      <c r="Q182" s="156">
        <f>ROUND(E182*P182,2)</f>
        <v>0</v>
      </c>
      <c r="R182" s="156"/>
      <c r="S182" s="156" t="s">
        <v>190</v>
      </c>
      <c r="T182" s="156" t="s">
        <v>191</v>
      </c>
      <c r="U182" s="156">
        <v>0</v>
      </c>
      <c r="V182" s="156">
        <f>ROUND(E182*U182,2)</f>
        <v>0</v>
      </c>
      <c r="W182" s="156"/>
      <c r="X182" s="156" t="s">
        <v>275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276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x14ac:dyDescent="0.2">
      <c r="A183" s="161" t="s">
        <v>120</v>
      </c>
      <c r="B183" s="162" t="s">
        <v>90</v>
      </c>
      <c r="C183" s="181" t="s">
        <v>91</v>
      </c>
      <c r="D183" s="163"/>
      <c r="E183" s="164"/>
      <c r="F183" s="165"/>
      <c r="G183" s="166">
        <f>SUMIF(AG184:AG190,"&lt;&gt;NOR",G184:G190)</f>
        <v>0</v>
      </c>
      <c r="H183" s="160"/>
      <c r="I183" s="160">
        <f>SUM(I184:I190)</f>
        <v>0</v>
      </c>
      <c r="J183" s="160"/>
      <c r="K183" s="160">
        <f>SUM(K184:K190)</f>
        <v>0</v>
      </c>
      <c r="L183" s="160"/>
      <c r="M183" s="160">
        <f>SUM(M184:M190)</f>
        <v>0</v>
      </c>
      <c r="N183" s="160"/>
      <c r="O183" s="160">
        <f>SUM(O184:O190)</f>
        <v>0</v>
      </c>
      <c r="P183" s="160"/>
      <c r="Q183" s="160">
        <f>SUM(Q184:Q190)</f>
        <v>0</v>
      </c>
      <c r="R183" s="160"/>
      <c r="S183" s="160"/>
      <c r="T183" s="160"/>
      <c r="U183" s="160"/>
      <c r="V183" s="160">
        <f>SUM(V184:V190)</f>
        <v>0.43000000000000005</v>
      </c>
      <c r="W183" s="160"/>
      <c r="X183" s="160"/>
      <c r="AG183" t="s">
        <v>121</v>
      </c>
    </row>
    <row r="184" spans="1:60" outlineLevel="1" x14ac:dyDescent="0.2">
      <c r="A184" s="167">
        <v>43</v>
      </c>
      <c r="B184" s="168" t="s">
        <v>285</v>
      </c>
      <c r="C184" s="182" t="s">
        <v>286</v>
      </c>
      <c r="D184" s="169" t="s">
        <v>124</v>
      </c>
      <c r="E184" s="170">
        <v>0.1847</v>
      </c>
      <c r="F184" s="171"/>
      <c r="G184" s="172">
        <f>ROUND(E184*F184,2)</f>
        <v>0</v>
      </c>
      <c r="H184" s="157"/>
      <c r="I184" s="156">
        <f>ROUND(E184*H184,2)</f>
        <v>0</v>
      </c>
      <c r="J184" s="157"/>
      <c r="K184" s="156">
        <f>ROUND(E184*J184,2)</f>
        <v>0</v>
      </c>
      <c r="L184" s="156">
        <v>21</v>
      </c>
      <c r="M184" s="156">
        <f>G184*(1+L184/100)</f>
        <v>0</v>
      </c>
      <c r="N184" s="156">
        <v>0</v>
      </c>
      <c r="O184" s="156">
        <f>ROUND(E184*N184,2)</f>
        <v>0</v>
      </c>
      <c r="P184" s="156">
        <v>0</v>
      </c>
      <c r="Q184" s="156">
        <f>ROUND(E184*P184,2)</f>
        <v>0</v>
      </c>
      <c r="R184" s="156"/>
      <c r="S184" s="156" t="s">
        <v>125</v>
      </c>
      <c r="T184" s="156" t="s">
        <v>125</v>
      </c>
      <c r="U184" s="156">
        <v>0.49</v>
      </c>
      <c r="V184" s="156">
        <f>ROUND(E184*U184,2)</f>
        <v>0.09</v>
      </c>
      <c r="W184" s="156"/>
      <c r="X184" s="156" t="s">
        <v>287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288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443" t="s">
        <v>289</v>
      </c>
      <c r="D185" s="444"/>
      <c r="E185" s="444"/>
      <c r="F185" s="444"/>
      <c r="G185" s="444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148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4">
        <v>44</v>
      </c>
      <c r="B186" s="175" t="s">
        <v>290</v>
      </c>
      <c r="C186" s="184" t="s">
        <v>291</v>
      </c>
      <c r="D186" s="176" t="s">
        <v>124</v>
      </c>
      <c r="E186" s="177">
        <v>1.66232</v>
      </c>
      <c r="F186" s="178"/>
      <c r="G186" s="179">
        <f>ROUND(E186*F186,2)</f>
        <v>0</v>
      </c>
      <c r="H186" s="157"/>
      <c r="I186" s="156">
        <f>ROUND(E186*H186,2)</f>
        <v>0</v>
      </c>
      <c r="J186" s="157"/>
      <c r="K186" s="156">
        <f>ROUND(E186*J186,2)</f>
        <v>0</v>
      </c>
      <c r="L186" s="156">
        <v>21</v>
      </c>
      <c r="M186" s="156">
        <f>G186*(1+L186/100)</f>
        <v>0</v>
      </c>
      <c r="N186" s="156">
        <v>0</v>
      </c>
      <c r="O186" s="156">
        <f>ROUND(E186*N186,2)</f>
        <v>0</v>
      </c>
      <c r="P186" s="156">
        <v>0</v>
      </c>
      <c r="Q186" s="156">
        <f>ROUND(E186*P186,2)</f>
        <v>0</v>
      </c>
      <c r="R186" s="156"/>
      <c r="S186" s="156" t="s">
        <v>125</v>
      </c>
      <c r="T186" s="156" t="s">
        <v>125</v>
      </c>
      <c r="U186" s="156">
        <v>0</v>
      </c>
      <c r="V186" s="156">
        <f>ROUND(E186*U186,2)</f>
        <v>0</v>
      </c>
      <c r="W186" s="156"/>
      <c r="X186" s="156" t="s">
        <v>287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288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4">
        <v>45</v>
      </c>
      <c r="B187" s="175" t="s">
        <v>292</v>
      </c>
      <c r="C187" s="184" t="s">
        <v>293</v>
      </c>
      <c r="D187" s="176" t="s">
        <v>124</v>
      </c>
      <c r="E187" s="177">
        <v>0.1847</v>
      </c>
      <c r="F187" s="178"/>
      <c r="G187" s="179">
        <f>ROUND(E187*F187,2)</f>
        <v>0</v>
      </c>
      <c r="H187" s="157"/>
      <c r="I187" s="156">
        <f>ROUND(E187*H187,2)</f>
        <v>0</v>
      </c>
      <c r="J187" s="157"/>
      <c r="K187" s="156">
        <f>ROUND(E187*J187,2)</f>
        <v>0</v>
      </c>
      <c r="L187" s="156">
        <v>21</v>
      </c>
      <c r="M187" s="156">
        <f>G187*(1+L187/100)</f>
        <v>0</v>
      </c>
      <c r="N187" s="156">
        <v>0</v>
      </c>
      <c r="O187" s="156">
        <f>ROUND(E187*N187,2)</f>
        <v>0</v>
      </c>
      <c r="P187" s="156">
        <v>0</v>
      </c>
      <c r="Q187" s="156">
        <f>ROUND(E187*P187,2)</f>
        <v>0</v>
      </c>
      <c r="R187" s="156"/>
      <c r="S187" s="156" t="s">
        <v>125</v>
      </c>
      <c r="T187" s="156" t="s">
        <v>294</v>
      </c>
      <c r="U187" s="156">
        <v>0</v>
      </c>
      <c r="V187" s="156">
        <f>ROUND(E187*U187,2)</f>
        <v>0</v>
      </c>
      <c r="W187" s="156"/>
      <c r="X187" s="156" t="s">
        <v>287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288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7">
        <v>46</v>
      </c>
      <c r="B188" s="168" t="s">
        <v>295</v>
      </c>
      <c r="C188" s="182" t="s">
        <v>296</v>
      </c>
      <c r="D188" s="169" t="s">
        <v>124</v>
      </c>
      <c r="E188" s="170">
        <v>0.1847</v>
      </c>
      <c r="F188" s="171"/>
      <c r="G188" s="172">
        <f>ROUND(E188*F188,2)</f>
        <v>0</v>
      </c>
      <c r="H188" s="157"/>
      <c r="I188" s="156">
        <f>ROUND(E188*H188,2)</f>
        <v>0</v>
      </c>
      <c r="J188" s="157"/>
      <c r="K188" s="156">
        <f>ROUND(E188*J188,2)</f>
        <v>0</v>
      </c>
      <c r="L188" s="156">
        <v>21</v>
      </c>
      <c r="M188" s="156">
        <f>G188*(1+L188/100)</f>
        <v>0</v>
      </c>
      <c r="N188" s="156">
        <v>0</v>
      </c>
      <c r="O188" s="156">
        <f>ROUND(E188*N188,2)</f>
        <v>0</v>
      </c>
      <c r="P188" s="156">
        <v>0</v>
      </c>
      <c r="Q188" s="156">
        <f>ROUND(E188*P188,2)</f>
        <v>0</v>
      </c>
      <c r="R188" s="156"/>
      <c r="S188" s="156" t="s">
        <v>125</v>
      </c>
      <c r="T188" s="156" t="s">
        <v>125</v>
      </c>
      <c r="U188" s="156">
        <v>0.752</v>
      </c>
      <c r="V188" s="156">
        <f>ROUND(E188*U188,2)</f>
        <v>0.14000000000000001</v>
      </c>
      <c r="W188" s="156"/>
      <c r="X188" s="156" t="s">
        <v>287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288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54"/>
      <c r="B189" s="155"/>
      <c r="C189" s="443" t="s">
        <v>297</v>
      </c>
      <c r="D189" s="444"/>
      <c r="E189" s="444"/>
      <c r="F189" s="444"/>
      <c r="G189" s="444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148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73" t="str">
        <f>C189</f>
        <v>S naložením suti nebo vybouraných hmot do dopravního prostředku a na jejich vyložením, popřípadě přeložením na normální dopravní prostředek.</v>
      </c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4">
        <v>47</v>
      </c>
      <c r="B190" s="175" t="s">
        <v>298</v>
      </c>
      <c r="C190" s="184" t="s">
        <v>299</v>
      </c>
      <c r="D190" s="176" t="s">
        <v>124</v>
      </c>
      <c r="E190" s="177">
        <v>0.55410999999999999</v>
      </c>
      <c r="F190" s="178"/>
      <c r="G190" s="179">
        <f>ROUND(E190*F190,2)</f>
        <v>0</v>
      </c>
      <c r="H190" s="157"/>
      <c r="I190" s="156">
        <f>ROUND(E190*H190,2)</f>
        <v>0</v>
      </c>
      <c r="J190" s="157"/>
      <c r="K190" s="156">
        <f>ROUND(E190*J190,2)</f>
        <v>0</v>
      </c>
      <c r="L190" s="156">
        <v>21</v>
      </c>
      <c r="M190" s="156">
        <f>G190*(1+L190/100)</f>
        <v>0</v>
      </c>
      <c r="N190" s="156">
        <v>0</v>
      </c>
      <c r="O190" s="156">
        <f>ROUND(E190*N190,2)</f>
        <v>0</v>
      </c>
      <c r="P190" s="156">
        <v>0</v>
      </c>
      <c r="Q190" s="156">
        <f>ROUND(E190*P190,2)</f>
        <v>0</v>
      </c>
      <c r="R190" s="156"/>
      <c r="S190" s="156" t="s">
        <v>125</v>
      </c>
      <c r="T190" s="156" t="s">
        <v>125</v>
      </c>
      <c r="U190" s="156">
        <v>0.36</v>
      </c>
      <c r="V190" s="156">
        <f>ROUND(E190*U190,2)</f>
        <v>0.2</v>
      </c>
      <c r="W190" s="156"/>
      <c r="X190" s="156" t="s">
        <v>287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288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x14ac:dyDescent="0.2">
      <c r="A191" s="161" t="s">
        <v>120</v>
      </c>
      <c r="B191" s="162" t="s">
        <v>93</v>
      </c>
      <c r="C191" s="181" t="s">
        <v>29</v>
      </c>
      <c r="D191" s="163"/>
      <c r="E191" s="164"/>
      <c r="F191" s="165"/>
      <c r="G191" s="166">
        <f>SUMIF(AG192:AG195,"&lt;&gt;NOR",G192:G195)</f>
        <v>0</v>
      </c>
      <c r="H191" s="160"/>
      <c r="I191" s="160">
        <f>SUM(I192:I195)</f>
        <v>0</v>
      </c>
      <c r="J191" s="160"/>
      <c r="K191" s="160">
        <f>SUM(K192:K195)</f>
        <v>0</v>
      </c>
      <c r="L191" s="160"/>
      <c r="M191" s="160">
        <f>SUM(M192:M195)</f>
        <v>0</v>
      </c>
      <c r="N191" s="160"/>
      <c r="O191" s="160">
        <f>SUM(O192:O195)</f>
        <v>0</v>
      </c>
      <c r="P191" s="160"/>
      <c r="Q191" s="160">
        <f>SUM(Q192:Q195)</f>
        <v>0</v>
      </c>
      <c r="R191" s="160"/>
      <c r="S191" s="160"/>
      <c r="T191" s="160"/>
      <c r="U191" s="160"/>
      <c r="V191" s="160">
        <f>SUM(V192:V195)</f>
        <v>0</v>
      </c>
      <c r="W191" s="160"/>
      <c r="X191" s="160"/>
      <c r="AG191" t="s">
        <v>121</v>
      </c>
    </row>
    <row r="192" spans="1:60" outlineLevel="1" x14ac:dyDescent="0.2">
      <c r="A192" s="167">
        <v>48</v>
      </c>
      <c r="B192" s="168" t="s">
        <v>300</v>
      </c>
      <c r="C192" s="182" t="s">
        <v>301</v>
      </c>
      <c r="D192" s="169" t="s">
        <v>302</v>
      </c>
      <c r="E192" s="170">
        <v>1</v>
      </c>
      <c r="F192" s="171"/>
      <c r="G192" s="172">
        <f>ROUND(E192*F192,2)</f>
        <v>0</v>
      </c>
      <c r="H192" s="157"/>
      <c r="I192" s="156">
        <f>ROUND(E192*H192,2)</f>
        <v>0</v>
      </c>
      <c r="J192" s="157"/>
      <c r="K192" s="156">
        <f>ROUND(E192*J192,2)</f>
        <v>0</v>
      </c>
      <c r="L192" s="156">
        <v>21</v>
      </c>
      <c r="M192" s="156">
        <f>G192*(1+L192/100)</f>
        <v>0</v>
      </c>
      <c r="N192" s="156">
        <v>0</v>
      </c>
      <c r="O192" s="156">
        <f>ROUND(E192*N192,2)</f>
        <v>0</v>
      </c>
      <c r="P192" s="156">
        <v>0</v>
      </c>
      <c r="Q192" s="156">
        <f>ROUND(E192*P192,2)</f>
        <v>0</v>
      </c>
      <c r="R192" s="156"/>
      <c r="S192" s="156" t="s">
        <v>125</v>
      </c>
      <c r="T192" s="156" t="s">
        <v>191</v>
      </c>
      <c r="U192" s="156">
        <v>0</v>
      </c>
      <c r="V192" s="156">
        <f>ROUND(E192*U192,2)</f>
        <v>0</v>
      </c>
      <c r="W192" s="156"/>
      <c r="X192" s="156" t="s">
        <v>303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304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443" t="s">
        <v>305</v>
      </c>
      <c r="D193" s="444"/>
      <c r="E193" s="444"/>
      <c r="F193" s="444"/>
      <c r="G193" s="444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148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7">
        <v>49</v>
      </c>
      <c r="B194" s="168" t="s">
        <v>306</v>
      </c>
      <c r="C194" s="182" t="s">
        <v>307</v>
      </c>
      <c r="D194" s="169" t="s">
        <v>302</v>
      </c>
      <c r="E194" s="170">
        <v>1</v>
      </c>
      <c r="F194" s="171"/>
      <c r="G194" s="172">
        <f>ROUND(E194*F194,2)</f>
        <v>0</v>
      </c>
      <c r="H194" s="157"/>
      <c r="I194" s="156">
        <f>ROUND(E194*H194,2)</f>
        <v>0</v>
      </c>
      <c r="J194" s="157"/>
      <c r="K194" s="156">
        <f>ROUND(E194*J194,2)</f>
        <v>0</v>
      </c>
      <c r="L194" s="156">
        <v>21</v>
      </c>
      <c r="M194" s="156">
        <f>G194*(1+L194/100)</f>
        <v>0</v>
      </c>
      <c r="N194" s="156">
        <v>0</v>
      </c>
      <c r="O194" s="156">
        <f>ROUND(E194*N194,2)</f>
        <v>0</v>
      </c>
      <c r="P194" s="156">
        <v>0</v>
      </c>
      <c r="Q194" s="156">
        <f>ROUND(E194*P194,2)</f>
        <v>0</v>
      </c>
      <c r="R194" s="156"/>
      <c r="S194" s="156" t="s">
        <v>125</v>
      </c>
      <c r="T194" s="156" t="s">
        <v>191</v>
      </c>
      <c r="U194" s="156">
        <v>0</v>
      </c>
      <c r="V194" s="156">
        <f>ROUND(E194*U194,2)</f>
        <v>0</v>
      </c>
      <c r="W194" s="156"/>
      <c r="X194" s="156" t="s">
        <v>303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308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54"/>
      <c r="B195" s="155"/>
      <c r="C195" s="443" t="s">
        <v>309</v>
      </c>
      <c r="D195" s="444"/>
      <c r="E195" s="444"/>
      <c r="F195" s="444"/>
      <c r="G195" s="444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148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73" t="str">
        <f>C195</f>
        <v>Náklady na ztížené provádění stavebních prací v důsledku nepřerušeného provozu na staveništi nebo v případech nepřerušeného provozu v objektech v nichž se stavební práce provádí.</v>
      </c>
      <c r="BB195" s="147"/>
      <c r="BC195" s="147"/>
      <c r="BD195" s="147"/>
      <c r="BE195" s="147"/>
      <c r="BF195" s="147"/>
      <c r="BG195" s="147"/>
      <c r="BH195" s="147"/>
    </row>
    <row r="196" spans="1:60" x14ac:dyDescent="0.2">
      <c r="A196" s="161" t="s">
        <v>120</v>
      </c>
      <c r="B196" s="162" t="s">
        <v>94</v>
      </c>
      <c r="C196" s="181" t="s">
        <v>30</v>
      </c>
      <c r="D196" s="163"/>
      <c r="E196" s="164"/>
      <c r="F196" s="165"/>
      <c r="G196" s="166">
        <f>SUMIF(AG197:AG202,"&lt;&gt;NOR",G197:G202)</f>
        <v>0</v>
      </c>
      <c r="H196" s="160"/>
      <c r="I196" s="160">
        <f>SUM(I197:I202)</f>
        <v>0</v>
      </c>
      <c r="J196" s="160"/>
      <c r="K196" s="160">
        <f>SUM(K197:K202)</f>
        <v>0</v>
      </c>
      <c r="L196" s="160"/>
      <c r="M196" s="160">
        <f>SUM(M197:M202)</f>
        <v>0</v>
      </c>
      <c r="N196" s="160"/>
      <c r="O196" s="160">
        <f>SUM(O197:O202)</f>
        <v>0</v>
      </c>
      <c r="P196" s="160"/>
      <c r="Q196" s="160">
        <f>SUM(Q197:Q202)</f>
        <v>0</v>
      </c>
      <c r="R196" s="160"/>
      <c r="S196" s="160"/>
      <c r="T196" s="160"/>
      <c r="U196" s="160"/>
      <c r="V196" s="160">
        <f>SUM(V197:V202)</f>
        <v>0</v>
      </c>
      <c r="W196" s="160"/>
      <c r="X196" s="160"/>
      <c r="AG196" t="s">
        <v>121</v>
      </c>
    </row>
    <row r="197" spans="1:60" outlineLevel="1" x14ac:dyDescent="0.2">
      <c r="A197" s="167">
        <v>50</v>
      </c>
      <c r="B197" s="168" t="s">
        <v>310</v>
      </c>
      <c r="C197" s="182" t="s">
        <v>311</v>
      </c>
      <c r="D197" s="169" t="s">
        <v>302</v>
      </c>
      <c r="E197" s="170">
        <v>1</v>
      </c>
      <c r="F197" s="171"/>
      <c r="G197" s="172">
        <f>ROUND(E197*F197,2)</f>
        <v>0</v>
      </c>
      <c r="H197" s="157"/>
      <c r="I197" s="156">
        <f>ROUND(E197*H197,2)</f>
        <v>0</v>
      </c>
      <c r="J197" s="157"/>
      <c r="K197" s="156">
        <f>ROUND(E197*J197,2)</f>
        <v>0</v>
      </c>
      <c r="L197" s="156">
        <v>21</v>
      </c>
      <c r="M197" s="156">
        <f>G197*(1+L197/100)</f>
        <v>0</v>
      </c>
      <c r="N197" s="156">
        <v>0</v>
      </c>
      <c r="O197" s="156">
        <f>ROUND(E197*N197,2)</f>
        <v>0</v>
      </c>
      <c r="P197" s="156">
        <v>0</v>
      </c>
      <c r="Q197" s="156">
        <f>ROUND(E197*P197,2)</f>
        <v>0</v>
      </c>
      <c r="R197" s="156"/>
      <c r="S197" s="156" t="s">
        <v>125</v>
      </c>
      <c r="T197" s="156" t="s">
        <v>191</v>
      </c>
      <c r="U197" s="156">
        <v>0</v>
      </c>
      <c r="V197" s="156">
        <f>ROUND(E197*U197,2)</f>
        <v>0</v>
      </c>
      <c r="W197" s="156"/>
      <c r="X197" s="156" t="s">
        <v>303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312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443" t="s">
        <v>313</v>
      </c>
      <c r="D198" s="444"/>
      <c r="E198" s="444"/>
      <c r="F198" s="444"/>
      <c r="G198" s="444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148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67">
        <v>51</v>
      </c>
      <c r="B199" s="168" t="s">
        <v>314</v>
      </c>
      <c r="C199" s="182" t="s">
        <v>315</v>
      </c>
      <c r="D199" s="169" t="s">
        <v>302</v>
      </c>
      <c r="E199" s="170">
        <v>1</v>
      </c>
      <c r="F199" s="171"/>
      <c r="G199" s="172">
        <f>ROUND(E199*F199,2)</f>
        <v>0</v>
      </c>
      <c r="H199" s="157"/>
      <c r="I199" s="156">
        <f>ROUND(E199*H199,2)</f>
        <v>0</v>
      </c>
      <c r="J199" s="157"/>
      <c r="K199" s="156">
        <f>ROUND(E199*J199,2)</f>
        <v>0</v>
      </c>
      <c r="L199" s="156">
        <v>21</v>
      </c>
      <c r="M199" s="156">
        <f>G199*(1+L199/100)</f>
        <v>0</v>
      </c>
      <c r="N199" s="156">
        <v>0</v>
      </c>
      <c r="O199" s="156">
        <f>ROUND(E199*N199,2)</f>
        <v>0</v>
      </c>
      <c r="P199" s="156">
        <v>0</v>
      </c>
      <c r="Q199" s="156">
        <f>ROUND(E199*P199,2)</f>
        <v>0</v>
      </c>
      <c r="R199" s="156"/>
      <c r="S199" s="156" t="s">
        <v>125</v>
      </c>
      <c r="T199" s="156" t="s">
        <v>191</v>
      </c>
      <c r="U199" s="156">
        <v>0</v>
      </c>
      <c r="V199" s="156">
        <f>ROUND(E199*U199,2)</f>
        <v>0</v>
      </c>
      <c r="W199" s="156"/>
      <c r="X199" s="156" t="s">
        <v>303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312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2.5" outlineLevel="1" x14ac:dyDescent="0.2">
      <c r="A200" s="154"/>
      <c r="B200" s="155"/>
      <c r="C200" s="443" t="s">
        <v>316</v>
      </c>
      <c r="D200" s="444"/>
      <c r="E200" s="444"/>
      <c r="F200" s="444"/>
      <c r="G200" s="444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148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73" t="str">
        <f>C200</f>
        <v>Náklady na ochranu staveniště před vstupem nepovolaných osob, včetně příslušného značení, náklady na osvětlení staveniště.</v>
      </c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67">
        <v>52</v>
      </c>
      <c r="B201" s="168" t="s">
        <v>317</v>
      </c>
      <c r="C201" s="182" t="s">
        <v>318</v>
      </c>
      <c r="D201" s="169" t="s">
        <v>302</v>
      </c>
      <c r="E201" s="170">
        <v>1</v>
      </c>
      <c r="F201" s="171"/>
      <c r="G201" s="172">
        <f>ROUND(E201*F201,2)</f>
        <v>0</v>
      </c>
      <c r="H201" s="157"/>
      <c r="I201" s="156">
        <f>ROUND(E201*H201,2)</f>
        <v>0</v>
      </c>
      <c r="J201" s="157"/>
      <c r="K201" s="156">
        <f>ROUND(E201*J201,2)</f>
        <v>0</v>
      </c>
      <c r="L201" s="156">
        <v>21</v>
      </c>
      <c r="M201" s="156">
        <f>G201*(1+L201/100)</f>
        <v>0</v>
      </c>
      <c r="N201" s="156">
        <v>0</v>
      </c>
      <c r="O201" s="156">
        <f>ROUND(E201*N201,2)</f>
        <v>0</v>
      </c>
      <c r="P201" s="156">
        <v>0</v>
      </c>
      <c r="Q201" s="156">
        <f>ROUND(E201*P201,2)</f>
        <v>0</v>
      </c>
      <c r="R201" s="156"/>
      <c r="S201" s="156" t="s">
        <v>125</v>
      </c>
      <c r="T201" s="156" t="s">
        <v>191</v>
      </c>
      <c r="U201" s="156">
        <v>0</v>
      </c>
      <c r="V201" s="156">
        <f>ROUND(E201*U201,2)</f>
        <v>0</v>
      </c>
      <c r="W201" s="156"/>
      <c r="X201" s="156" t="s">
        <v>303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312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443" t="s">
        <v>319</v>
      </c>
      <c r="D202" s="444"/>
      <c r="E202" s="444"/>
      <c r="F202" s="444"/>
      <c r="G202" s="444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148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73" t="str">
        <f>C202</f>
        <v>Náklady zhotovitele, které vzniknou v souvislosti s povinnostmi zhotovitele při předání a převzetí díla.</v>
      </c>
      <c r="BB202" s="147"/>
      <c r="BC202" s="147"/>
      <c r="BD202" s="147"/>
      <c r="BE202" s="147"/>
      <c r="BF202" s="147"/>
      <c r="BG202" s="147"/>
      <c r="BH202" s="147"/>
    </row>
    <row r="203" spans="1:60" x14ac:dyDescent="0.2">
      <c r="A203" s="3"/>
      <c r="B203" s="4"/>
      <c r="C203" s="185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AE203">
        <v>15</v>
      </c>
      <c r="AF203">
        <v>21</v>
      </c>
      <c r="AG203" t="s">
        <v>107</v>
      </c>
    </row>
    <row r="204" spans="1:60" x14ac:dyDescent="0.2">
      <c r="A204" s="150"/>
      <c r="B204" s="151" t="s">
        <v>31</v>
      </c>
      <c r="C204" s="186"/>
      <c r="D204" s="152"/>
      <c r="E204" s="153"/>
      <c r="F204" s="153"/>
      <c r="G204" s="180">
        <f>G8+G23+G48+G56+G59+G74+G93+G95+G101+G106+G116+G118+G133+G138+G148+G154+G181+G183+G191+G196</f>
        <v>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AE204">
        <f>SUMIF(L7:L202,AE203,G7:G202)</f>
        <v>0</v>
      </c>
      <c r="AF204">
        <f>SUMIF(L7:L202,AF203,G7:G202)</f>
        <v>0</v>
      </c>
      <c r="AG204" t="s">
        <v>320</v>
      </c>
    </row>
    <row r="205" spans="1:60" x14ac:dyDescent="0.2">
      <c r="A205" s="3"/>
      <c r="B205" s="4"/>
      <c r="C205" s="185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60" x14ac:dyDescent="0.2">
      <c r="A206" s="3"/>
      <c r="B206" s="4"/>
      <c r="C206" s="185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60" x14ac:dyDescent="0.2">
      <c r="A207" s="441" t="s">
        <v>321</v>
      </c>
      <c r="B207" s="441"/>
      <c r="C207" s="442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60" x14ac:dyDescent="0.2">
      <c r="A208" s="447"/>
      <c r="B208" s="448"/>
      <c r="C208" s="449"/>
      <c r="D208" s="448"/>
      <c r="E208" s="448"/>
      <c r="F208" s="448"/>
      <c r="G208" s="45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AG208" t="s">
        <v>322</v>
      </c>
    </row>
    <row r="209" spans="1:33" x14ac:dyDescent="0.2">
      <c r="A209" s="451"/>
      <c r="B209" s="452"/>
      <c r="C209" s="453"/>
      <c r="D209" s="452"/>
      <c r="E209" s="452"/>
      <c r="F209" s="452"/>
      <c r="G209" s="45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33" x14ac:dyDescent="0.2">
      <c r="A210" s="451"/>
      <c r="B210" s="452"/>
      <c r="C210" s="453"/>
      <c r="D210" s="452"/>
      <c r="E210" s="452"/>
      <c r="F210" s="452"/>
      <c r="G210" s="45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33" x14ac:dyDescent="0.2">
      <c r="A211" s="451"/>
      <c r="B211" s="452"/>
      <c r="C211" s="453"/>
      <c r="D211" s="452"/>
      <c r="E211" s="452"/>
      <c r="F211" s="452"/>
      <c r="G211" s="45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33" x14ac:dyDescent="0.2">
      <c r="A212" s="455"/>
      <c r="B212" s="456"/>
      <c r="C212" s="457"/>
      <c r="D212" s="456"/>
      <c r="E212" s="456"/>
      <c r="F212" s="456"/>
      <c r="G212" s="458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33" x14ac:dyDescent="0.2">
      <c r="A213" s="3"/>
      <c r="B213" s="4"/>
      <c r="C213" s="185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33" x14ac:dyDescent="0.2">
      <c r="C214" s="187"/>
      <c r="D214" s="10"/>
      <c r="AG214" t="s">
        <v>323</v>
      </c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D8f2aL0thmY5x/pWJgXqbtkItpl+Rrb5Eo+LvzHQKJ7fA37q4dea1kmwPci9Dl4HPVAYCXqeLE86K7+uJURtw==" saltValue="vPGFReNx5XOMo2R9Ll/KjA==" spinCount="100000" sheet="1" objects="1" scenarios="1"/>
  <mergeCells count="27">
    <mergeCell ref="A208:G212"/>
    <mergeCell ref="C25:G25"/>
    <mergeCell ref="C50:G50"/>
    <mergeCell ref="C68:G68"/>
    <mergeCell ref="C76:G76"/>
    <mergeCell ref="C185:G185"/>
    <mergeCell ref="C193:G193"/>
    <mergeCell ref="C195:G195"/>
    <mergeCell ref="C198:G198"/>
    <mergeCell ref="C200:G200"/>
    <mergeCell ref="C202:G202"/>
    <mergeCell ref="A1:G1"/>
    <mergeCell ref="C2:G2"/>
    <mergeCell ref="C3:G3"/>
    <mergeCell ref="C4:G4"/>
    <mergeCell ref="A207:C207"/>
    <mergeCell ref="C189:G189"/>
    <mergeCell ref="C80:G80"/>
    <mergeCell ref="C84:G84"/>
    <mergeCell ref="C88:G88"/>
    <mergeCell ref="C89:G89"/>
    <mergeCell ref="C90:G90"/>
    <mergeCell ref="C103:G103"/>
    <mergeCell ref="C108:G108"/>
    <mergeCell ref="C144:G144"/>
    <mergeCell ref="C150:G150"/>
    <mergeCell ref="C163:G163"/>
  </mergeCells>
  <pageMargins left="0.59055118110236204" right="0.196850393700787" top="0.78740157499999996" bottom="0.78740157499999996" header="0.3" footer="0.3"/>
  <pageSetup paperSize="9" orientation="portrait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N25" sqref="N25"/>
    </sheetView>
  </sheetViews>
  <sheetFormatPr defaultColWidth="9" defaultRowHeight="12.75" x14ac:dyDescent="0.2"/>
  <cols>
    <col min="1" max="1" width="6.28515625" style="191" customWidth="1"/>
    <col min="2" max="2" width="12" style="191" customWidth="1"/>
    <col min="3" max="3" width="60" style="191" customWidth="1"/>
    <col min="4" max="4" width="5.85546875" style="190" customWidth="1"/>
    <col min="5" max="5" width="8.140625" style="190" customWidth="1"/>
    <col min="6" max="6" width="10.28515625" style="190" customWidth="1"/>
    <col min="7" max="7" width="10" style="190" customWidth="1"/>
    <col min="8" max="8" width="13.5703125" style="190" customWidth="1"/>
    <col min="9" max="9" width="9.7109375" style="190" customWidth="1"/>
    <col min="10" max="256" width="9" style="191"/>
    <col min="257" max="257" width="6.28515625" style="191" customWidth="1"/>
    <col min="258" max="258" width="12" style="191" customWidth="1"/>
    <col min="259" max="259" width="60" style="191" customWidth="1"/>
    <col min="260" max="260" width="5.85546875" style="191" customWidth="1"/>
    <col min="261" max="261" width="8.140625" style="191" customWidth="1"/>
    <col min="262" max="262" width="10.28515625" style="191" customWidth="1"/>
    <col min="263" max="263" width="10" style="191" customWidth="1"/>
    <col min="264" max="264" width="13.5703125" style="191" customWidth="1"/>
    <col min="265" max="265" width="9.7109375" style="191" customWidth="1"/>
    <col min="266" max="512" width="9" style="191"/>
    <col min="513" max="513" width="6.28515625" style="191" customWidth="1"/>
    <col min="514" max="514" width="12" style="191" customWidth="1"/>
    <col min="515" max="515" width="60" style="191" customWidth="1"/>
    <col min="516" max="516" width="5.85546875" style="191" customWidth="1"/>
    <col min="517" max="517" width="8.140625" style="191" customWidth="1"/>
    <col min="518" max="518" width="10.28515625" style="191" customWidth="1"/>
    <col min="519" max="519" width="10" style="191" customWidth="1"/>
    <col min="520" max="520" width="13.5703125" style="191" customWidth="1"/>
    <col min="521" max="521" width="9.7109375" style="191" customWidth="1"/>
    <col min="522" max="768" width="9" style="191"/>
    <col min="769" max="769" width="6.28515625" style="191" customWidth="1"/>
    <col min="770" max="770" width="12" style="191" customWidth="1"/>
    <col min="771" max="771" width="60" style="191" customWidth="1"/>
    <col min="772" max="772" width="5.85546875" style="191" customWidth="1"/>
    <col min="773" max="773" width="8.140625" style="191" customWidth="1"/>
    <col min="774" max="774" width="10.28515625" style="191" customWidth="1"/>
    <col min="775" max="775" width="10" style="191" customWidth="1"/>
    <col min="776" max="776" width="13.5703125" style="191" customWidth="1"/>
    <col min="777" max="777" width="9.7109375" style="191" customWidth="1"/>
    <col min="778" max="1024" width="9" style="191"/>
    <col min="1025" max="1025" width="6.28515625" style="191" customWidth="1"/>
    <col min="1026" max="1026" width="12" style="191" customWidth="1"/>
    <col min="1027" max="1027" width="60" style="191" customWidth="1"/>
    <col min="1028" max="1028" width="5.85546875" style="191" customWidth="1"/>
    <col min="1029" max="1029" width="8.140625" style="191" customWidth="1"/>
    <col min="1030" max="1030" width="10.28515625" style="191" customWidth="1"/>
    <col min="1031" max="1031" width="10" style="191" customWidth="1"/>
    <col min="1032" max="1032" width="13.5703125" style="191" customWidth="1"/>
    <col min="1033" max="1033" width="9.7109375" style="191" customWidth="1"/>
    <col min="1034" max="1280" width="9" style="191"/>
    <col min="1281" max="1281" width="6.28515625" style="191" customWidth="1"/>
    <col min="1282" max="1282" width="12" style="191" customWidth="1"/>
    <col min="1283" max="1283" width="60" style="191" customWidth="1"/>
    <col min="1284" max="1284" width="5.85546875" style="191" customWidth="1"/>
    <col min="1285" max="1285" width="8.140625" style="191" customWidth="1"/>
    <col min="1286" max="1286" width="10.28515625" style="191" customWidth="1"/>
    <col min="1287" max="1287" width="10" style="191" customWidth="1"/>
    <col min="1288" max="1288" width="13.5703125" style="191" customWidth="1"/>
    <col min="1289" max="1289" width="9.7109375" style="191" customWidth="1"/>
    <col min="1290" max="1536" width="9" style="191"/>
    <col min="1537" max="1537" width="6.28515625" style="191" customWidth="1"/>
    <col min="1538" max="1538" width="12" style="191" customWidth="1"/>
    <col min="1539" max="1539" width="60" style="191" customWidth="1"/>
    <col min="1540" max="1540" width="5.85546875" style="191" customWidth="1"/>
    <col min="1541" max="1541" width="8.140625" style="191" customWidth="1"/>
    <col min="1542" max="1542" width="10.28515625" style="191" customWidth="1"/>
    <col min="1543" max="1543" width="10" style="191" customWidth="1"/>
    <col min="1544" max="1544" width="13.5703125" style="191" customWidth="1"/>
    <col min="1545" max="1545" width="9.7109375" style="191" customWidth="1"/>
    <col min="1546" max="1792" width="9" style="191"/>
    <col min="1793" max="1793" width="6.28515625" style="191" customWidth="1"/>
    <col min="1794" max="1794" width="12" style="191" customWidth="1"/>
    <col min="1795" max="1795" width="60" style="191" customWidth="1"/>
    <col min="1796" max="1796" width="5.85546875" style="191" customWidth="1"/>
    <col min="1797" max="1797" width="8.140625" style="191" customWidth="1"/>
    <col min="1798" max="1798" width="10.28515625" style="191" customWidth="1"/>
    <col min="1799" max="1799" width="10" style="191" customWidth="1"/>
    <col min="1800" max="1800" width="13.5703125" style="191" customWidth="1"/>
    <col min="1801" max="1801" width="9.7109375" style="191" customWidth="1"/>
    <col min="1802" max="2048" width="9" style="191"/>
    <col min="2049" max="2049" width="6.28515625" style="191" customWidth="1"/>
    <col min="2050" max="2050" width="12" style="191" customWidth="1"/>
    <col min="2051" max="2051" width="60" style="191" customWidth="1"/>
    <col min="2052" max="2052" width="5.85546875" style="191" customWidth="1"/>
    <col min="2053" max="2053" width="8.140625" style="191" customWidth="1"/>
    <col min="2054" max="2054" width="10.28515625" style="191" customWidth="1"/>
    <col min="2055" max="2055" width="10" style="191" customWidth="1"/>
    <col min="2056" max="2056" width="13.5703125" style="191" customWidth="1"/>
    <col min="2057" max="2057" width="9.7109375" style="191" customWidth="1"/>
    <col min="2058" max="2304" width="9" style="191"/>
    <col min="2305" max="2305" width="6.28515625" style="191" customWidth="1"/>
    <col min="2306" max="2306" width="12" style="191" customWidth="1"/>
    <col min="2307" max="2307" width="60" style="191" customWidth="1"/>
    <col min="2308" max="2308" width="5.85546875" style="191" customWidth="1"/>
    <col min="2309" max="2309" width="8.140625" style="191" customWidth="1"/>
    <col min="2310" max="2310" width="10.28515625" style="191" customWidth="1"/>
    <col min="2311" max="2311" width="10" style="191" customWidth="1"/>
    <col min="2312" max="2312" width="13.5703125" style="191" customWidth="1"/>
    <col min="2313" max="2313" width="9.7109375" style="191" customWidth="1"/>
    <col min="2314" max="2560" width="9" style="191"/>
    <col min="2561" max="2561" width="6.28515625" style="191" customWidth="1"/>
    <col min="2562" max="2562" width="12" style="191" customWidth="1"/>
    <col min="2563" max="2563" width="60" style="191" customWidth="1"/>
    <col min="2564" max="2564" width="5.85546875" style="191" customWidth="1"/>
    <col min="2565" max="2565" width="8.140625" style="191" customWidth="1"/>
    <col min="2566" max="2566" width="10.28515625" style="191" customWidth="1"/>
    <col min="2567" max="2567" width="10" style="191" customWidth="1"/>
    <col min="2568" max="2568" width="13.5703125" style="191" customWidth="1"/>
    <col min="2569" max="2569" width="9.7109375" style="191" customWidth="1"/>
    <col min="2570" max="2816" width="9" style="191"/>
    <col min="2817" max="2817" width="6.28515625" style="191" customWidth="1"/>
    <col min="2818" max="2818" width="12" style="191" customWidth="1"/>
    <col min="2819" max="2819" width="60" style="191" customWidth="1"/>
    <col min="2820" max="2820" width="5.85546875" style="191" customWidth="1"/>
    <col min="2821" max="2821" width="8.140625" style="191" customWidth="1"/>
    <col min="2822" max="2822" width="10.28515625" style="191" customWidth="1"/>
    <col min="2823" max="2823" width="10" style="191" customWidth="1"/>
    <col min="2824" max="2824" width="13.5703125" style="191" customWidth="1"/>
    <col min="2825" max="2825" width="9.7109375" style="191" customWidth="1"/>
    <col min="2826" max="3072" width="9" style="191"/>
    <col min="3073" max="3073" width="6.28515625" style="191" customWidth="1"/>
    <col min="3074" max="3074" width="12" style="191" customWidth="1"/>
    <col min="3075" max="3075" width="60" style="191" customWidth="1"/>
    <col min="3076" max="3076" width="5.85546875" style="191" customWidth="1"/>
    <col min="3077" max="3077" width="8.140625" style="191" customWidth="1"/>
    <col min="3078" max="3078" width="10.28515625" style="191" customWidth="1"/>
    <col min="3079" max="3079" width="10" style="191" customWidth="1"/>
    <col min="3080" max="3080" width="13.5703125" style="191" customWidth="1"/>
    <col min="3081" max="3081" width="9.7109375" style="191" customWidth="1"/>
    <col min="3082" max="3328" width="9" style="191"/>
    <col min="3329" max="3329" width="6.28515625" style="191" customWidth="1"/>
    <col min="3330" max="3330" width="12" style="191" customWidth="1"/>
    <col min="3331" max="3331" width="60" style="191" customWidth="1"/>
    <col min="3332" max="3332" width="5.85546875" style="191" customWidth="1"/>
    <col min="3333" max="3333" width="8.140625" style="191" customWidth="1"/>
    <col min="3334" max="3334" width="10.28515625" style="191" customWidth="1"/>
    <col min="3335" max="3335" width="10" style="191" customWidth="1"/>
    <col min="3336" max="3336" width="13.5703125" style="191" customWidth="1"/>
    <col min="3337" max="3337" width="9.7109375" style="191" customWidth="1"/>
    <col min="3338" max="3584" width="9" style="191"/>
    <col min="3585" max="3585" width="6.28515625" style="191" customWidth="1"/>
    <col min="3586" max="3586" width="12" style="191" customWidth="1"/>
    <col min="3587" max="3587" width="60" style="191" customWidth="1"/>
    <col min="3588" max="3588" width="5.85546875" style="191" customWidth="1"/>
    <col min="3589" max="3589" width="8.140625" style="191" customWidth="1"/>
    <col min="3590" max="3590" width="10.28515625" style="191" customWidth="1"/>
    <col min="3591" max="3591" width="10" style="191" customWidth="1"/>
    <col min="3592" max="3592" width="13.5703125" style="191" customWidth="1"/>
    <col min="3593" max="3593" width="9.7109375" style="191" customWidth="1"/>
    <col min="3594" max="3840" width="9" style="191"/>
    <col min="3841" max="3841" width="6.28515625" style="191" customWidth="1"/>
    <col min="3842" max="3842" width="12" style="191" customWidth="1"/>
    <col min="3843" max="3843" width="60" style="191" customWidth="1"/>
    <col min="3844" max="3844" width="5.85546875" style="191" customWidth="1"/>
    <col min="3845" max="3845" width="8.140625" style="191" customWidth="1"/>
    <col min="3846" max="3846" width="10.28515625" style="191" customWidth="1"/>
    <col min="3847" max="3847" width="10" style="191" customWidth="1"/>
    <col min="3848" max="3848" width="13.5703125" style="191" customWidth="1"/>
    <col min="3849" max="3849" width="9.7109375" style="191" customWidth="1"/>
    <col min="3850" max="4096" width="9" style="191"/>
    <col min="4097" max="4097" width="6.28515625" style="191" customWidth="1"/>
    <col min="4098" max="4098" width="12" style="191" customWidth="1"/>
    <col min="4099" max="4099" width="60" style="191" customWidth="1"/>
    <col min="4100" max="4100" width="5.85546875" style="191" customWidth="1"/>
    <col min="4101" max="4101" width="8.140625" style="191" customWidth="1"/>
    <col min="4102" max="4102" width="10.28515625" style="191" customWidth="1"/>
    <col min="4103" max="4103" width="10" style="191" customWidth="1"/>
    <col min="4104" max="4104" width="13.5703125" style="191" customWidth="1"/>
    <col min="4105" max="4105" width="9.7109375" style="191" customWidth="1"/>
    <col min="4106" max="4352" width="9" style="191"/>
    <col min="4353" max="4353" width="6.28515625" style="191" customWidth="1"/>
    <col min="4354" max="4354" width="12" style="191" customWidth="1"/>
    <col min="4355" max="4355" width="60" style="191" customWidth="1"/>
    <col min="4356" max="4356" width="5.85546875" style="191" customWidth="1"/>
    <col min="4357" max="4357" width="8.140625" style="191" customWidth="1"/>
    <col min="4358" max="4358" width="10.28515625" style="191" customWidth="1"/>
    <col min="4359" max="4359" width="10" style="191" customWidth="1"/>
    <col min="4360" max="4360" width="13.5703125" style="191" customWidth="1"/>
    <col min="4361" max="4361" width="9.7109375" style="191" customWidth="1"/>
    <col min="4362" max="4608" width="9" style="191"/>
    <col min="4609" max="4609" width="6.28515625" style="191" customWidth="1"/>
    <col min="4610" max="4610" width="12" style="191" customWidth="1"/>
    <col min="4611" max="4611" width="60" style="191" customWidth="1"/>
    <col min="4612" max="4612" width="5.85546875" style="191" customWidth="1"/>
    <col min="4613" max="4613" width="8.140625" style="191" customWidth="1"/>
    <col min="4614" max="4614" width="10.28515625" style="191" customWidth="1"/>
    <col min="4615" max="4615" width="10" style="191" customWidth="1"/>
    <col min="4616" max="4616" width="13.5703125" style="191" customWidth="1"/>
    <col min="4617" max="4617" width="9.7109375" style="191" customWidth="1"/>
    <col min="4618" max="4864" width="9" style="191"/>
    <col min="4865" max="4865" width="6.28515625" style="191" customWidth="1"/>
    <col min="4866" max="4866" width="12" style="191" customWidth="1"/>
    <col min="4867" max="4867" width="60" style="191" customWidth="1"/>
    <col min="4868" max="4868" width="5.85546875" style="191" customWidth="1"/>
    <col min="4869" max="4869" width="8.140625" style="191" customWidth="1"/>
    <col min="4870" max="4870" width="10.28515625" style="191" customWidth="1"/>
    <col min="4871" max="4871" width="10" style="191" customWidth="1"/>
    <col min="4872" max="4872" width="13.5703125" style="191" customWidth="1"/>
    <col min="4873" max="4873" width="9.7109375" style="191" customWidth="1"/>
    <col min="4874" max="5120" width="9" style="191"/>
    <col min="5121" max="5121" width="6.28515625" style="191" customWidth="1"/>
    <col min="5122" max="5122" width="12" style="191" customWidth="1"/>
    <col min="5123" max="5123" width="60" style="191" customWidth="1"/>
    <col min="5124" max="5124" width="5.85546875" style="191" customWidth="1"/>
    <col min="5125" max="5125" width="8.140625" style="191" customWidth="1"/>
    <col min="5126" max="5126" width="10.28515625" style="191" customWidth="1"/>
    <col min="5127" max="5127" width="10" style="191" customWidth="1"/>
    <col min="5128" max="5128" width="13.5703125" style="191" customWidth="1"/>
    <col min="5129" max="5129" width="9.7109375" style="191" customWidth="1"/>
    <col min="5130" max="5376" width="9" style="191"/>
    <col min="5377" max="5377" width="6.28515625" style="191" customWidth="1"/>
    <col min="5378" max="5378" width="12" style="191" customWidth="1"/>
    <col min="5379" max="5379" width="60" style="191" customWidth="1"/>
    <col min="5380" max="5380" width="5.85546875" style="191" customWidth="1"/>
    <col min="5381" max="5381" width="8.140625" style="191" customWidth="1"/>
    <col min="5382" max="5382" width="10.28515625" style="191" customWidth="1"/>
    <col min="5383" max="5383" width="10" style="191" customWidth="1"/>
    <col min="5384" max="5384" width="13.5703125" style="191" customWidth="1"/>
    <col min="5385" max="5385" width="9.7109375" style="191" customWidth="1"/>
    <col min="5386" max="5632" width="9" style="191"/>
    <col min="5633" max="5633" width="6.28515625" style="191" customWidth="1"/>
    <col min="5634" max="5634" width="12" style="191" customWidth="1"/>
    <col min="5635" max="5635" width="60" style="191" customWidth="1"/>
    <col min="5636" max="5636" width="5.85546875" style="191" customWidth="1"/>
    <col min="5637" max="5637" width="8.140625" style="191" customWidth="1"/>
    <col min="5638" max="5638" width="10.28515625" style="191" customWidth="1"/>
    <col min="5639" max="5639" width="10" style="191" customWidth="1"/>
    <col min="5640" max="5640" width="13.5703125" style="191" customWidth="1"/>
    <col min="5641" max="5641" width="9.7109375" style="191" customWidth="1"/>
    <col min="5642" max="5888" width="9" style="191"/>
    <col min="5889" max="5889" width="6.28515625" style="191" customWidth="1"/>
    <col min="5890" max="5890" width="12" style="191" customWidth="1"/>
    <col min="5891" max="5891" width="60" style="191" customWidth="1"/>
    <col min="5892" max="5892" width="5.85546875" style="191" customWidth="1"/>
    <col min="5893" max="5893" width="8.140625" style="191" customWidth="1"/>
    <col min="5894" max="5894" width="10.28515625" style="191" customWidth="1"/>
    <col min="5895" max="5895" width="10" style="191" customWidth="1"/>
    <col min="5896" max="5896" width="13.5703125" style="191" customWidth="1"/>
    <col min="5897" max="5897" width="9.7109375" style="191" customWidth="1"/>
    <col min="5898" max="6144" width="9" style="191"/>
    <col min="6145" max="6145" width="6.28515625" style="191" customWidth="1"/>
    <col min="6146" max="6146" width="12" style="191" customWidth="1"/>
    <col min="6147" max="6147" width="60" style="191" customWidth="1"/>
    <col min="6148" max="6148" width="5.85546875" style="191" customWidth="1"/>
    <col min="6149" max="6149" width="8.140625" style="191" customWidth="1"/>
    <col min="6150" max="6150" width="10.28515625" style="191" customWidth="1"/>
    <col min="6151" max="6151" width="10" style="191" customWidth="1"/>
    <col min="6152" max="6152" width="13.5703125" style="191" customWidth="1"/>
    <col min="6153" max="6153" width="9.7109375" style="191" customWidth="1"/>
    <col min="6154" max="6400" width="9" style="191"/>
    <col min="6401" max="6401" width="6.28515625" style="191" customWidth="1"/>
    <col min="6402" max="6402" width="12" style="191" customWidth="1"/>
    <col min="6403" max="6403" width="60" style="191" customWidth="1"/>
    <col min="6404" max="6404" width="5.85546875" style="191" customWidth="1"/>
    <col min="6405" max="6405" width="8.140625" style="191" customWidth="1"/>
    <col min="6406" max="6406" width="10.28515625" style="191" customWidth="1"/>
    <col min="6407" max="6407" width="10" style="191" customWidth="1"/>
    <col min="6408" max="6408" width="13.5703125" style="191" customWidth="1"/>
    <col min="6409" max="6409" width="9.7109375" style="191" customWidth="1"/>
    <col min="6410" max="6656" width="9" style="191"/>
    <col min="6657" max="6657" width="6.28515625" style="191" customWidth="1"/>
    <col min="6658" max="6658" width="12" style="191" customWidth="1"/>
    <col min="6659" max="6659" width="60" style="191" customWidth="1"/>
    <col min="6660" max="6660" width="5.85546875" style="191" customWidth="1"/>
    <col min="6661" max="6661" width="8.140625" style="191" customWidth="1"/>
    <col min="6662" max="6662" width="10.28515625" style="191" customWidth="1"/>
    <col min="6663" max="6663" width="10" style="191" customWidth="1"/>
    <col min="6664" max="6664" width="13.5703125" style="191" customWidth="1"/>
    <col min="6665" max="6665" width="9.7109375" style="191" customWidth="1"/>
    <col min="6666" max="6912" width="9" style="191"/>
    <col min="6913" max="6913" width="6.28515625" style="191" customWidth="1"/>
    <col min="6914" max="6914" width="12" style="191" customWidth="1"/>
    <col min="6915" max="6915" width="60" style="191" customWidth="1"/>
    <col min="6916" max="6916" width="5.85546875" style="191" customWidth="1"/>
    <col min="6917" max="6917" width="8.140625" style="191" customWidth="1"/>
    <col min="6918" max="6918" width="10.28515625" style="191" customWidth="1"/>
    <col min="6919" max="6919" width="10" style="191" customWidth="1"/>
    <col min="6920" max="6920" width="13.5703125" style="191" customWidth="1"/>
    <col min="6921" max="6921" width="9.7109375" style="191" customWidth="1"/>
    <col min="6922" max="7168" width="9" style="191"/>
    <col min="7169" max="7169" width="6.28515625" style="191" customWidth="1"/>
    <col min="7170" max="7170" width="12" style="191" customWidth="1"/>
    <col min="7171" max="7171" width="60" style="191" customWidth="1"/>
    <col min="7172" max="7172" width="5.85546875" style="191" customWidth="1"/>
    <col min="7173" max="7173" width="8.140625" style="191" customWidth="1"/>
    <col min="7174" max="7174" width="10.28515625" style="191" customWidth="1"/>
    <col min="7175" max="7175" width="10" style="191" customWidth="1"/>
    <col min="7176" max="7176" width="13.5703125" style="191" customWidth="1"/>
    <col min="7177" max="7177" width="9.7109375" style="191" customWidth="1"/>
    <col min="7178" max="7424" width="9" style="191"/>
    <col min="7425" max="7425" width="6.28515625" style="191" customWidth="1"/>
    <col min="7426" max="7426" width="12" style="191" customWidth="1"/>
    <col min="7427" max="7427" width="60" style="191" customWidth="1"/>
    <col min="7428" max="7428" width="5.85546875" style="191" customWidth="1"/>
    <col min="7429" max="7429" width="8.140625" style="191" customWidth="1"/>
    <col min="7430" max="7430" width="10.28515625" style="191" customWidth="1"/>
    <col min="7431" max="7431" width="10" style="191" customWidth="1"/>
    <col min="7432" max="7432" width="13.5703125" style="191" customWidth="1"/>
    <col min="7433" max="7433" width="9.7109375" style="191" customWidth="1"/>
    <col min="7434" max="7680" width="9" style="191"/>
    <col min="7681" max="7681" width="6.28515625" style="191" customWidth="1"/>
    <col min="7682" max="7682" width="12" style="191" customWidth="1"/>
    <col min="7683" max="7683" width="60" style="191" customWidth="1"/>
    <col min="7684" max="7684" width="5.85546875" style="191" customWidth="1"/>
    <col min="7685" max="7685" width="8.140625" style="191" customWidth="1"/>
    <col min="7686" max="7686" width="10.28515625" style="191" customWidth="1"/>
    <col min="7687" max="7687" width="10" style="191" customWidth="1"/>
    <col min="7688" max="7688" width="13.5703125" style="191" customWidth="1"/>
    <col min="7689" max="7689" width="9.7109375" style="191" customWidth="1"/>
    <col min="7690" max="7936" width="9" style="191"/>
    <col min="7937" max="7937" width="6.28515625" style="191" customWidth="1"/>
    <col min="7938" max="7938" width="12" style="191" customWidth="1"/>
    <col min="7939" max="7939" width="60" style="191" customWidth="1"/>
    <col min="7940" max="7940" width="5.85546875" style="191" customWidth="1"/>
    <col min="7941" max="7941" width="8.140625" style="191" customWidth="1"/>
    <col min="7942" max="7942" width="10.28515625" style="191" customWidth="1"/>
    <col min="7943" max="7943" width="10" style="191" customWidth="1"/>
    <col min="7944" max="7944" width="13.5703125" style="191" customWidth="1"/>
    <col min="7945" max="7945" width="9.7109375" style="191" customWidth="1"/>
    <col min="7946" max="8192" width="9" style="191"/>
    <col min="8193" max="8193" width="6.28515625" style="191" customWidth="1"/>
    <col min="8194" max="8194" width="12" style="191" customWidth="1"/>
    <col min="8195" max="8195" width="60" style="191" customWidth="1"/>
    <col min="8196" max="8196" width="5.85546875" style="191" customWidth="1"/>
    <col min="8197" max="8197" width="8.140625" style="191" customWidth="1"/>
    <col min="8198" max="8198" width="10.28515625" style="191" customWidth="1"/>
    <col min="8199" max="8199" width="10" style="191" customWidth="1"/>
    <col min="8200" max="8200" width="13.5703125" style="191" customWidth="1"/>
    <col min="8201" max="8201" width="9.7109375" style="191" customWidth="1"/>
    <col min="8202" max="8448" width="9" style="191"/>
    <col min="8449" max="8449" width="6.28515625" style="191" customWidth="1"/>
    <col min="8450" max="8450" width="12" style="191" customWidth="1"/>
    <col min="8451" max="8451" width="60" style="191" customWidth="1"/>
    <col min="8452" max="8452" width="5.85546875" style="191" customWidth="1"/>
    <col min="8453" max="8453" width="8.140625" style="191" customWidth="1"/>
    <col min="8454" max="8454" width="10.28515625" style="191" customWidth="1"/>
    <col min="8455" max="8455" width="10" style="191" customWidth="1"/>
    <col min="8456" max="8456" width="13.5703125" style="191" customWidth="1"/>
    <col min="8457" max="8457" width="9.7109375" style="191" customWidth="1"/>
    <col min="8458" max="8704" width="9" style="191"/>
    <col min="8705" max="8705" width="6.28515625" style="191" customWidth="1"/>
    <col min="8706" max="8706" width="12" style="191" customWidth="1"/>
    <col min="8707" max="8707" width="60" style="191" customWidth="1"/>
    <col min="8708" max="8708" width="5.85546875" style="191" customWidth="1"/>
    <col min="8709" max="8709" width="8.140625" style="191" customWidth="1"/>
    <col min="8710" max="8710" width="10.28515625" style="191" customWidth="1"/>
    <col min="8711" max="8711" width="10" style="191" customWidth="1"/>
    <col min="8712" max="8712" width="13.5703125" style="191" customWidth="1"/>
    <col min="8713" max="8713" width="9.7109375" style="191" customWidth="1"/>
    <col min="8714" max="8960" width="9" style="191"/>
    <col min="8961" max="8961" width="6.28515625" style="191" customWidth="1"/>
    <col min="8962" max="8962" width="12" style="191" customWidth="1"/>
    <col min="8963" max="8963" width="60" style="191" customWidth="1"/>
    <col min="8964" max="8964" width="5.85546875" style="191" customWidth="1"/>
    <col min="8965" max="8965" width="8.140625" style="191" customWidth="1"/>
    <col min="8966" max="8966" width="10.28515625" style="191" customWidth="1"/>
    <col min="8967" max="8967" width="10" style="191" customWidth="1"/>
    <col min="8968" max="8968" width="13.5703125" style="191" customWidth="1"/>
    <col min="8969" max="8969" width="9.7109375" style="191" customWidth="1"/>
    <col min="8970" max="9216" width="9" style="191"/>
    <col min="9217" max="9217" width="6.28515625" style="191" customWidth="1"/>
    <col min="9218" max="9218" width="12" style="191" customWidth="1"/>
    <col min="9219" max="9219" width="60" style="191" customWidth="1"/>
    <col min="9220" max="9220" width="5.85546875" style="191" customWidth="1"/>
    <col min="9221" max="9221" width="8.140625" style="191" customWidth="1"/>
    <col min="9222" max="9222" width="10.28515625" style="191" customWidth="1"/>
    <col min="9223" max="9223" width="10" style="191" customWidth="1"/>
    <col min="9224" max="9224" width="13.5703125" style="191" customWidth="1"/>
    <col min="9225" max="9225" width="9.7109375" style="191" customWidth="1"/>
    <col min="9226" max="9472" width="9" style="191"/>
    <col min="9473" max="9473" width="6.28515625" style="191" customWidth="1"/>
    <col min="9474" max="9474" width="12" style="191" customWidth="1"/>
    <col min="9475" max="9475" width="60" style="191" customWidth="1"/>
    <col min="9476" max="9476" width="5.85546875" style="191" customWidth="1"/>
    <col min="9477" max="9477" width="8.140625" style="191" customWidth="1"/>
    <col min="9478" max="9478" width="10.28515625" style="191" customWidth="1"/>
    <col min="9479" max="9479" width="10" style="191" customWidth="1"/>
    <col min="9480" max="9480" width="13.5703125" style="191" customWidth="1"/>
    <col min="9481" max="9481" width="9.7109375" style="191" customWidth="1"/>
    <col min="9482" max="9728" width="9" style="191"/>
    <col min="9729" max="9729" width="6.28515625" style="191" customWidth="1"/>
    <col min="9730" max="9730" width="12" style="191" customWidth="1"/>
    <col min="9731" max="9731" width="60" style="191" customWidth="1"/>
    <col min="9732" max="9732" width="5.85546875" style="191" customWidth="1"/>
    <col min="9733" max="9733" width="8.140625" style="191" customWidth="1"/>
    <col min="9734" max="9734" width="10.28515625" style="191" customWidth="1"/>
    <col min="9735" max="9735" width="10" style="191" customWidth="1"/>
    <col min="9736" max="9736" width="13.5703125" style="191" customWidth="1"/>
    <col min="9737" max="9737" width="9.7109375" style="191" customWidth="1"/>
    <col min="9738" max="9984" width="9" style="191"/>
    <col min="9985" max="9985" width="6.28515625" style="191" customWidth="1"/>
    <col min="9986" max="9986" width="12" style="191" customWidth="1"/>
    <col min="9987" max="9987" width="60" style="191" customWidth="1"/>
    <col min="9988" max="9988" width="5.85546875" style="191" customWidth="1"/>
    <col min="9989" max="9989" width="8.140625" style="191" customWidth="1"/>
    <col min="9990" max="9990" width="10.28515625" style="191" customWidth="1"/>
    <col min="9991" max="9991" width="10" style="191" customWidth="1"/>
    <col min="9992" max="9992" width="13.5703125" style="191" customWidth="1"/>
    <col min="9993" max="9993" width="9.7109375" style="191" customWidth="1"/>
    <col min="9994" max="10240" width="9" style="191"/>
    <col min="10241" max="10241" width="6.28515625" style="191" customWidth="1"/>
    <col min="10242" max="10242" width="12" style="191" customWidth="1"/>
    <col min="10243" max="10243" width="60" style="191" customWidth="1"/>
    <col min="10244" max="10244" width="5.85546875" style="191" customWidth="1"/>
    <col min="10245" max="10245" width="8.140625" style="191" customWidth="1"/>
    <col min="10246" max="10246" width="10.28515625" style="191" customWidth="1"/>
    <col min="10247" max="10247" width="10" style="191" customWidth="1"/>
    <col min="10248" max="10248" width="13.5703125" style="191" customWidth="1"/>
    <col min="10249" max="10249" width="9.7109375" style="191" customWidth="1"/>
    <col min="10250" max="10496" width="9" style="191"/>
    <col min="10497" max="10497" width="6.28515625" style="191" customWidth="1"/>
    <col min="10498" max="10498" width="12" style="191" customWidth="1"/>
    <col min="10499" max="10499" width="60" style="191" customWidth="1"/>
    <col min="10500" max="10500" width="5.85546875" style="191" customWidth="1"/>
    <col min="10501" max="10501" width="8.140625" style="191" customWidth="1"/>
    <col min="10502" max="10502" width="10.28515625" style="191" customWidth="1"/>
    <col min="10503" max="10503" width="10" style="191" customWidth="1"/>
    <col min="10504" max="10504" width="13.5703125" style="191" customWidth="1"/>
    <col min="10505" max="10505" width="9.7109375" style="191" customWidth="1"/>
    <col min="10506" max="10752" width="9" style="191"/>
    <col min="10753" max="10753" width="6.28515625" style="191" customWidth="1"/>
    <col min="10754" max="10754" width="12" style="191" customWidth="1"/>
    <col min="10755" max="10755" width="60" style="191" customWidth="1"/>
    <col min="10756" max="10756" width="5.85546875" style="191" customWidth="1"/>
    <col min="10757" max="10757" width="8.140625" style="191" customWidth="1"/>
    <col min="10758" max="10758" width="10.28515625" style="191" customWidth="1"/>
    <col min="10759" max="10759" width="10" style="191" customWidth="1"/>
    <col min="10760" max="10760" width="13.5703125" style="191" customWidth="1"/>
    <col min="10761" max="10761" width="9.7109375" style="191" customWidth="1"/>
    <col min="10762" max="11008" width="9" style="191"/>
    <col min="11009" max="11009" width="6.28515625" style="191" customWidth="1"/>
    <col min="11010" max="11010" width="12" style="191" customWidth="1"/>
    <col min="11011" max="11011" width="60" style="191" customWidth="1"/>
    <col min="11012" max="11012" width="5.85546875" style="191" customWidth="1"/>
    <col min="11013" max="11013" width="8.140625" style="191" customWidth="1"/>
    <col min="11014" max="11014" width="10.28515625" style="191" customWidth="1"/>
    <col min="11015" max="11015" width="10" style="191" customWidth="1"/>
    <col min="11016" max="11016" width="13.5703125" style="191" customWidth="1"/>
    <col min="11017" max="11017" width="9.7109375" style="191" customWidth="1"/>
    <col min="11018" max="11264" width="9" style="191"/>
    <col min="11265" max="11265" width="6.28515625" style="191" customWidth="1"/>
    <col min="11266" max="11266" width="12" style="191" customWidth="1"/>
    <col min="11267" max="11267" width="60" style="191" customWidth="1"/>
    <col min="11268" max="11268" width="5.85546875" style="191" customWidth="1"/>
    <col min="11269" max="11269" width="8.140625" style="191" customWidth="1"/>
    <col min="11270" max="11270" width="10.28515625" style="191" customWidth="1"/>
    <col min="11271" max="11271" width="10" style="191" customWidth="1"/>
    <col min="11272" max="11272" width="13.5703125" style="191" customWidth="1"/>
    <col min="11273" max="11273" width="9.7109375" style="191" customWidth="1"/>
    <col min="11274" max="11520" width="9" style="191"/>
    <col min="11521" max="11521" width="6.28515625" style="191" customWidth="1"/>
    <col min="11522" max="11522" width="12" style="191" customWidth="1"/>
    <col min="11523" max="11523" width="60" style="191" customWidth="1"/>
    <col min="11524" max="11524" width="5.85546875" style="191" customWidth="1"/>
    <col min="11525" max="11525" width="8.140625" style="191" customWidth="1"/>
    <col min="11526" max="11526" width="10.28515625" style="191" customWidth="1"/>
    <col min="11527" max="11527" width="10" style="191" customWidth="1"/>
    <col min="11528" max="11528" width="13.5703125" style="191" customWidth="1"/>
    <col min="11529" max="11529" width="9.7109375" style="191" customWidth="1"/>
    <col min="11530" max="11776" width="9" style="191"/>
    <col min="11777" max="11777" width="6.28515625" style="191" customWidth="1"/>
    <col min="11778" max="11778" width="12" style="191" customWidth="1"/>
    <col min="11779" max="11779" width="60" style="191" customWidth="1"/>
    <col min="11780" max="11780" width="5.85546875" style="191" customWidth="1"/>
    <col min="11781" max="11781" width="8.140625" style="191" customWidth="1"/>
    <col min="11782" max="11782" width="10.28515625" style="191" customWidth="1"/>
    <col min="11783" max="11783" width="10" style="191" customWidth="1"/>
    <col min="11784" max="11784" width="13.5703125" style="191" customWidth="1"/>
    <col min="11785" max="11785" width="9.7109375" style="191" customWidth="1"/>
    <col min="11786" max="12032" width="9" style="191"/>
    <col min="12033" max="12033" width="6.28515625" style="191" customWidth="1"/>
    <col min="12034" max="12034" width="12" style="191" customWidth="1"/>
    <col min="12035" max="12035" width="60" style="191" customWidth="1"/>
    <col min="12036" max="12036" width="5.85546875" style="191" customWidth="1"/>
    <col min="12037" max="12037" width="8.140625" style="191" customWidth="1"/>
    <col min="12038" max="12038" width="10.28515625" style="191" customWidth="1"/>
    <col min="12039" max="12039" width="10" style="191" customWidth="1"/>
    <col min="12040" max="12040" width="13.5703125" style="191" customWidth="1"/>
    <col min="12041" max="12041" width="9.7109375" style="191" customWidth="1"/>
    <col min="12042" max="12288" width="9" style="191"/>
    <col min="12289" max="12289" width="6.28515625" style="191" customWidth="1"/>
    <col min="12290" max="12290" width="12" style="191" customWidth="1"/>
    <col min="12291" max="12291" width="60" style="191" customWidth="1"/>
    <col min="12292" max="12292" width="5.85546875" style="191" customWidth="1"/>
    <col min="12293" max="12293" width="8.140625" style="191" customWidth="1"/>
    <col min="12294" max="12294" width="10.28515625" style="191" customWidth="1"/>
    <col min="12295" max="12295" width="10" style="191" customWidth="1"/>
    <col min="12296" max="12296" width="13.5703125" style="191" customWidth="1"/>
    <col min="12297" max="12297" width="9.7109375" style="191" customWidth="1"/>
    <col min="12298" max="12544" width="9" style="191"/>
    <col min="12545" max="12545" width="6.28515625" style="191" customWidth="1"/>
    <col min="12546" max="12546" width="12" style="191" customWidth="1"/>
    <col min="12547" max="12547" width="60" style="191" customWidth="1"/>
    <col min="12548" max="12548" width="5.85546875" style="191" customWidth="1"/>
    <col min="12549" max="12549" width="8.140625" style="191" customWidth="1"/>
    <col min="12550" max="12550" width="10.28515625" style="191" customWidth="1"/>
    <col min="12551" max="12551" width="10" style="191" customWidth="1"/>
    <col min="12552" max="12552" width="13.5703125" style="191" customWidth="1"/>
    <col min="12553" max="12553" width="9.7109375" style="191" customWidth="1"/>
    <col min="12554" max="12800" width="9" style="191"/>
    <col min="12801" max="12801" width="6.28515625" style="191" customWidth="1"/>
    <col min="12802" max="12802" width="12" style="191" customWidth="1"/>
    <col min="12803" max="12803" width="60" style="191" customWidth="1"/>
    <col min="12804" max="12804" width="5.85546875" style="191" customWidth="1"/>
    <col min="12805" max="12805" width="8.140625" style="191" customWidth="1"/>
    <col min="12806" max="12806" width="10.28515625" style="191" customWidth="1"/>
    <col min="12807" max="12807" width="10" style="191" customWidth="1"/>
    <col min="12808" max="12808" width="13.5703125" style="191" customWidth="1"/>
    <col min="12809" max="12809" width="9.7109375" style="191" customWidth="1"/>
    <col min="12810" max="13056" width="9" style="191"/>
    <col min="13057" max="13057" width="6.28515625" style="191" customWidth="1"/>
    <col min="13058" max="13058" width="12" style="191" customWidth="1"/>
    <col min="13059" max="13059" width="60" style="191" customWidth="1"/>
    <col min="13060" max="13060" width="5.85546875" style="191" customWidth="1"/>
    <col min="13061" max="13061" width="8.140625" style="191" customWidth="1"/>
    <col min="13062" max="13062" width="10.28515625" style="191" customWidth="1"/>
    <col min="13063" max="13063" width="10" style="191" customWidth="1"/>
    <col min="13064" max="13064" width="13.5703125" style="191" customWidth="1"/>
    <col min="13065" max="13065" width="9.7109375" style="191" customWidth="1"/>
    <col min="13066" max="13312" width="9" style="191"/>
    <col min="13313" max="13313" width="6.28515625" style="191" customWidth="1"/>
    <col min="13314" max="13314" width="12" style="191" customWidth="1"/>
    <col min="13315" max="13315" width="60" style="191" customWidth="1"/>
    <col min="13316" max="13316" width="5.85546875" style="191" customWidth="1"/>
    <col min="13317" max="13317" width="8.140625" style="191" customWidth="1"/>
    <col min="13318" max="13318" width="10.28515625" style="191" customWidth="1"/>
    <col min="13319" max="13319" width="10" style="191" customWidth="1"/>
    <col min="13320" max="13320" width="13.5703125" style="191" customWidth="1"/>
    <col min="13321" max="13321" width="9.7109375" style="191" customWidth="1"/>
    <col min="13322" max="13568" width="9" style="191"/>
    <col min="13569" max="13569" width="6.28515625" style="191" customWidth="1"/>
    <col min="13570" max="13570" width="12" style="191" customWidth="1"/>
    <col min="13571" max="13571" width="60" style="191" customWidth="1"/>
    <col min="13572" max="13572" width="5.85546875" style="191" customWidth="1"/>
    <col min="13573" max="13573" width="8.140625" style="191" customWidth="1"/>
    <col min="13574" max="13574" width="10.28515625" style="191" customWidth="1"/>
    <col min="13575" max="13575" width="10" style="191" customWidth="1"/>
    <col min="13576" max="13576" width="13.5703125" style="191" customWidth="1"/>
    <col min="13577" max="13577" width="9.7109375" style="191" customWidth="1"/>
    <col min="13578" max="13824" width="9" style="191"/>
    <col min="13825" max="13825" width="6.28515625" style="191" customWidth="1"/>
    <col min="13826" max="13826" width="12" style="191" customWidth="1"/>
    <col min="13827" max="13827" width="60" style="191" customWidth="1"/>
    <col min="13828" max="13828" width="5.85546875" style="191" customWidth="1"/>
    <col min="13829" max="13829" width="8.140625" style="191" customWidth="1"/>
    <col min="13830" max="13830" width="10.28515625" style="191" customWidth="1"/>
    <col min="13831" max="13831" width="10" style="191" customWidth="1"/>
    <col min="13832" max="13832" width="13.5703125" style="191" customWidth="1"/>
    <col min="13833" max="13833" width="9.7109375" style="191" customWidth="1"/>
    <col min="13834" max="14080" width="9" style="191"/>
    <col min="14081" max="14081" width="6.28515625" style="191" customWidth="1"/>
    <col min="14082" max="14082" width="12" style="191" customWidth="1"/>
    <col min="14083" max="14083" width="60" style="191" customWidth="1"/>
    <col min="14084" max="14084" width="5.85546875" style="191" customWidth="1"/>
    <col min="14085" max="14085" width="8.140625" style="191" customWidth="1"/>
    <col min="14086" max="14086" width="10.28515625" style="191" customWidth="1"/>
    <col min="14087" max="14087" width="10" style="191" customWidth="1"/>
    <col min="14088" max="14088" width="13.5703125" style="191" customWidth="1"/>
    <col min="14089" max="14089" width="9.7109375" style="191" customWidth="1"/>
    <col min="14090" max="14336" width="9" style="191"/>
    <col min="14337" max="14337" width="6.28515625" style="191" customWidth="1"/>
    <col min="14338" max="14338" width="12" style="191" customWidth="1"/>
    <col min="14339" max="14339" width="60" style="191" customWidth="1"/>
    <col min="14340" max="14340" width="5.85546875" style="191" customWidth="1"/>
    <col min="14341" max="14341" width="8.140625" style="191" customWidth="1"/>
    <col min="14342" max="14342" width="10.28515625" style="191" customWidth="1"/>
    <col min="14343" max="14343" width="10" style="191" customWidth="1"/>
    <col min="14344" max="14344" width="13.5703125" style="191" customWidth="1"/>
    <col min="14345" max="14345" width="9.7109375" style="191" customWidth="1"/>
    <col min="14346" max="14592" width="9" style="191"/>
    <col min="14593" max="14593" width="6.28515625" style="191" customWidth="1"/>
    <col min="14594" max="14594" width="12" style="191" customWidth="1"/>
    <col min="14595" max="14595" width="60" style="191" customWidth="1"/>
    <col min="14596" max="14596" width="5.85546875" style="191" customWidth="1"/>
    <col min="14597" max="14597" width="8.140625" style="191" customWidth="1"/>
    <col min="14598" max="14598" width="10.28515625" style="191" customWidth="1"/>
    <col min="14599" max="14599" width="10" style="191" customWidth="1"/>
    <col min="14600" max="14600" width="13.5703125" style="191" customWidth="1"/>
    <col min="14601" max="14601" width="9.7109375" style="191" customWidth="1"/>
    <col min="14602" max="14848" width="9" style="191"/>
    <col min="14849" max="14849" width="6.28515625" style="191" customWidth="1"/>
    <col min="14850" max="14850" width="12" style="191" customWidth="1"/>
    <col min="14851" max="14851" width="60" style="191" customWidth="1"/>
    <col min="14852" max="14852" width="5.85546875" style="191" customWidth="1"/>
    <col min="14853" max="14853" width="8.140625" style="191" customWidth="1"/>
    <col min="14854" max="14854" width="10.28515625" style="191" customWidth="1"/>
    <col min="14855" max="14855" width="10" style="191" customWidth="1"/>
    <col min="14856" max="14856" width="13.5703125" style="191" customWidth="1"/>
    <col min="14857" max="14857" width="9.7109375" style="191" customWidth="1"/>
    <col min="14858" max="15104" width="9" style="191"/>
    <col min="15105" max="15105" width="6.28515625" style="191" customWidth="1"/>
    <col min="15106" max="15106" width="12" style="191" customWidth="1"/>
    <col min="15107" max="15107" width="60" style="191" customWidth="1"/>
    <col min="15108" max="15108" width="5.85546875" style="191" customWidth="1"/>
    <col min="15109" max="15109" width="8.140625" style="191" customWidth="1"/>
    <col min="15110" max="15110" width="10.28515625" style="191" customWidth="1"/>
    <col min="15111" max="15111" width="10" style="191" customWidth="1"/>
    <col min="15112" max="15112" width="13.5703125" style="191" customWidth="1"/>
    <col min="15113" max="15113" width="9.7109375" style="191" customWidth="1"/>
    <col min="15114" max="15360" width="9" style="191"/>
    <col min="15361" max="15361" width="6.28515625" style="191" customWidth="1"/>
    <col min="15362" max="15362" width="12" style="191" customWidth="1"/>
    <col min="15363" max="15363" width="60" style="191" customWidth="1"/>
    <col min="15364" max="15364" width="5.85546875" style="191" customWidth="1"/>
    <col min="15365" max="15365" width="8.140625" style="191" customWidth="1"/>
    <col min="15366" max="15366" width="10.28515625" style="191" customWidth="1"/>
    <col min="15367" max="15367" width="10" style="191" customWidth="1"/>
    <col min="15368" max="15368" width="13.5703125" style="191" customWidth="1"/>
    <col min="15369" max="15369" width="9.7109375" style="191" customWidth="1"/>
    <col min="15370" max="15616" width="9" style="191"/>
    <col min="15617" max="15617" width="6.28515625" style="191" customWidth="1"/>
    <col min="15618" max="15618" width="12" style="191" customWidth="1"/>
    <col min="15619" max="15619" width="60" style="191" customWidth="1"/>
    <col min="15620" max="15620" width="5.85546875" style="191" customWidth="1"/>
    <col min="15621" max="15621" width="8.140625" style="191" customWidth="1"/>
    <col min="15622" max="15622" width="10.28515625" style="191" customWidth="1"/>
    <col min="15623" max="15623" width="10" style="191" customWidth="1"/>
    <col min="15624" max="15624" width="13.5703125" style="191" customWidth="1"/>
    <col min="15625" max="15625" width="9.7109375" style="191" customWidth="1"/>
    <col min="15626" max="15872" width="9" style="191"/>
    <col min="15873" max="15873" width="6.28515625" style="191" customWidth="1"/>
    <col min="15874" max="15874" width="12" style="191" customWidth="1"/>
    <col min="15875" max="15875" width="60" style="191" customWidth="1"/>
    <col min="15876" max="15876" width="5.85546875" style="191" customWidth="1"/>
    <col min="15877" max="15877" width="8.140625" style="191" customWidth="1"/>
    <col min="15878" max="15878" width="10.28515625" style="191" customWidth="1"/>
    <col min="15879" max="15879" width="10" style="191" customWidth="1"/>
    <col min="15880" max="15880" width="13.5703125" style="191" customWidth="1"/>
    <col min="15881" max="15881" width="9.7109375" style="191" customWidth="1"/>
    <col min="15882" max="16128" width="9" style="191"/>
    <col min="16129" max="16129" width="6.28515625" style="191" customWidth="1"/>
    <col min="16130" max="16130" width="12" style="191" customWidth="1"/>
    <col min="16131" max="16131" width="60" style="191" customWidth="1"/>
    <col min="16132" max="16132" width="5.85546875" style="191" customWidth="1"/>
    <col min="16133" max="16133" width="8.140625" style="191" customWidth="1"/>
    <col min="16134" max="16134" width="10.28515625" style="191" customWidth="1"/>
    <col min="16135" max="16135" width="10" style="191" customWidth="1"/>
    <col min="16136" max="16136" width="13.5703125" style="191" customWidth="1"/>
    <col min="16137" max="16137" width="9.7109375" style="191" customWidth="1"/>
    <col min="16138" max="16384" width="9" style="191"/>
  </cols>
  <sheetData>
    <row r="1" spans="1:14" ht="23.25" x14ac:dyDescent="0.35">
      <c r="A1" s="188"/>
      <c r="B1" s="188"/>
      <c r="C1" s="189" t="s">
        <v>324</v>
      </c>
      <c r="N1"/>
    </row>
    <row r="2" spans="1:14" ht="14.25" x14ac:dyDescent="0.2">
      <c r="A2" s="192"/>
      <c r="B2" s="192"/>
      <c r="C2" s="193" t="s">
        <v>325</v>
      </c>
      <c r="N2"/>
    </row>
    <row r="3" spans="1:14" ht="15" x14ac:dyDescent="0.25">
      <c r="A3"/>
      <c r="B3"/>
      <c r="C3" s="189" t="s">
        <v>326</v>
      </c>
      <c r="N3"/>
    </row>
    <row r="4" spans="1:14" ht="13.5" thickBot="1" x14ac:dyDescent="0.25">
      <c r="A4" s="194"/>
      <c r="B4" s="194"/>
      <c r="N4"/>
    </row>
    <row r="5" spans="1:14" x14ac:dyDescent="0.2">
      <c r="A5" s="195"/>
      <c r="B5" s="196"/>
      <c r="C5" s="197"/>
      <c r="D5" s="197"/>
      <c r="E5" s="197"/>
      <c r="F5" s="459" t="s">
        <v>327</v>
      </c>
      <c r="G5" s="459"/>
      <c r="H5" s="459"/>
      <c r="I5" s="459"/>
      <c r="J5" s="194"/>
      <c r="N5"/>
    </row>
    <row r="6" spans="1:14" x14ac:dyDescent="0.2">
      <c r="A6" s="198"/>
      <c r="B6" s="199"/>
      <c r="C6" s="199"/>
      <c r="D6" s="199"/>
      <c r="E6" s="199"/>
      <c r="F6" s="460" t="s">
        <v>328</v>
      </c>
      <c r="G6" s="460"/>
      <c r="H6" s="461" t="s">
        <v>329</v>
      </c>
      <c r="I6" s="461"/>
      <c r="N6"/>
    </row>
    <row r="7" spans="1:14" x14ac:dyDescent="0.2">
      <c r="A7" s="198" t="s">
        <v>330</v>
      </c>
      <c r="B7" s="199" t="s">
        <v>331</v>
      </c>
      <c r="C7" s="199" t="s">
        <v>332</v>
      </c>
      <c r="D7" s="199" t="s">
        <v>333</v>
      </c>
      <c r="E7" s="199" t="s">
        <v>103</v>
      </c>
      <c r="F7" s="199" t="s">
        <v>334</v>
      </c>
      <c r="G7" s="199" t="s">
        <v>335</v>
      </c>
      <c r="H7" s="199" t="s">
        <v>334</v>
      </c>
      <c r="I7" s="200" t="s">
        <v>335</v>
      </c>
      <c r="N7"/>
    </row>
    <row r="8" spans="1:14" ht="13.5" thickBot="1" x14ac:dyDescent="0.25">
      <c r="A8" s="201">
        <v>1</v>
      </c>
      <c r="B8" s="202">
        <v>800</v>
      </c>
      <c r="C8" s="203">
        <v>2</v>
      </c>
      <c r="D8" s="202">
        <v>3</v>
      </c>
      <c r="E8" s="202">
        <v>4</v>
      </c>
      <c r="F8" s="202">
        <v>5</v>
      </c>
      <c r="G8" s="202">
        <v>6</v>
      </c>
      <c r="H8" s="202">
        <v>7</v>
      </c>
      <c r="I8" s="204">
        <v>8</v>
      </c>
      <c r="N8"/>
    </row>
    <row r="9" spans="1:14" ht="15" x14ac:dyDescent="0.25">
      <c r="A9" s="198"/>
      <c r="B9" s="199"/>
      <c r="C9" s="205" t="s">
        <v>336</v>
      </c>
      <c r="D9" s="199"/>
      <c r="E9" s="199"/>
      <c r="F9" s="199"/>
      <c r="G9" s="199"/>
      <c r="H9" s="199"/>
      <c r="I9" s="200"/>
      <c r="N9"/>
    </row>
    <row r="10" spans="1:14" ht="25.5" x14ac:dyDescent="0.2">
      <c r="A10" s="206">
        <v>1.1000000000000001</v>
      </c>
      <c r="B10" s="199" t="s">
        <v>337</v>
      </c>
      <c r="C10" s="207" t="s">
        <v>338</v>
      </c>
      <c r="D10" s="208" t="s">
        <v>339</v>
      </c>
      <c r="E10" s="208">
        <v>1</v>
      </c>
      <c r="F10" s="370">
        <v>0</v>
      </c>
      <c r="G10" s="209">
        <f t="shared" ref="G10:G17" si="0">E10*F10</f>
        <v>0</v>
      </c>
      <c r="H10" s="370">
        <v>0</v>
      </c>
      <c r="I10" s="210">
        <f t="shared" ref="I10:I17" si="1">E10*H10</f>
        <v>0</v>
      </c>
      <c r="N10"/>
    </row>
    <row r="11" spans="1:14" x14ac:dyDescent="0.2">
      <c r="A11" s="211" t="s">
        <v>340</v>
      </c>
      <c r="B11" s="212" t="s">
        <v>341</v>
      </c>
      <c r="C11" s="213" t="s">
        <v>342</v>
      </c>
      <c r="D11" s="208" t="s">
        <v>339</v>
      </c>
      <c r="E11" s="208">
        <v>2</v>
      </c>
      <c r="F11" s="370">
        <v>0</v>
      </c>
      <c r="G11" s="209">
        <f t="shared" si="0"/>
        <v>0</v>
      </c>
      <c r="H11" s="370">
        <v>0</v>
      </c>
      <c r="I11" s="210">
        <f t="shared" si="1"/>
        <v>0</v>
      </c>
      <c r="N11"/>
    </row>
    <row r="12" spans="1:14" x14ac:dyDescent="0.2">
      <c r="A12" s="211" t="s">
        <v>343</v>
      </c>
      <c r="B12" s="212" t="s">
        <v>344</v>
      </c>
      <c r="C12" s="213" t="s">
        <v>345</v>
      </c>
      <c r="D12" s="208" t="s">
        <v>339</v>
      </c>
      <c r="E12" s="208">
        <v>1</v>
      </c>
      <c r="F12" s="370">
        <v>0</v>
      </c>
      <c r="G12" s="209">
        <f t="shared" si="0"/>
        <v>0</v>
      </c>
      <c r="H12" s="370">
        <v>0</v>
      </c>
      <c r="I12" s="210">
        <f t="shared" si="1"/>
        <v>0</v>
      </c>
      <c r="N12"/>
    </row>
    <row r="13" spans="1:14" x14ac:dyDescent="0.2">
      <c r="A13" s="211" t="s">
        <v>346</v>
      </c>
      <c r="B13" s="212" t="s">
        <v>347</v>
      </c>
      <c r="C13" s="213" t="s">
        <v>348</v>
      </c>
      <c r="D13" s="208" t="s">
        <v>339</v>
      </c>
      <c r="E13" s="208">
        <v>2</v>
      </c>
      <c r="F13" s="370">
        <v>0</v>
      </c>
      <c r="G13" s="209">
        <f t="shared" si="0"/>
        <v>0</v>
      </c>
      <c r="H13" s="370">
        <v>0</v>
      </c>
      <c r="I13" s="210">
        <f t="shared" si="1"/>
        <v>0</v>
      </c>
      <c r="N13"/>
    </row>
    <row r="14" spans="1:14" x14ac:dyDescent="0.2">
      <c r="A14" s="211" t="s">
        <v>349</v>
      </c>
      <c r="B14" s="212" t="s">
        <v>350</v>
      </c>
      <c r="C14" s="213" t="s">
        <v>351</v>
      </c>
      <c r="D14" s="208" t="s">
        <v>339</v>
      </c>
      <c r="E14" s="208">
        <v>1</v>
      </c>
      <c r="F14" s="370">
        <v>0</v>
      </c>
      <c r="G14" s="209">
        <f t="shared" si="0"/>
        <v>0</v>
      </c>
      <c r="H14" s="370">
        <v>0</v>
      </c>
      <c r="I14" s="210">
        <f t="shared" si="1"/>
        <v>0</v>
      </c>
      <c r="N14"/>
    </row>
    <row r="15" spans="1:14" x14ac:dyDescent="0.2">
      <c r="A15" s="211" t="s">
        <v>352</v>
      </c>
      <c r="B15" s="212" t="s">
        <v>353</v>
      </c>
      <c r="C15" s="213" t="s">
        <v>354</v>
      </c>
      <c r="D15" s="208" t="s">
        <v>339</v>
      </c>
      <c r="E15" s="208">
        <v>1</v>
      </c>
      <c r="F15" s="370">
        <v>0</v>
      </c>
      <c r="G15" s="209">
        <f t="shared" si="0"/>
        <v>0</v>
      </c>
      <c r="H15" s="370">
        <v>0</v>
      </c>
      <c r="I15" s="210">
        <f t="shared" si="1"/>
        <v>0</v>
      </c>
      <c r="N15"/>
    </row>
    <row r="16" spans="1:14" x14ac:dyDescent="0.2">
      <c r="A16" s="211" t="s">
        <v>355</v>
      </c>
      <c r="B16" s="212" t="s">
        <v>356</v>
      </c>
      <c r="C16" s="213" t="s">
        <v>357</v>
      </c>
      <c r="D16" s="208" t="s">
        <v>339</v>
      </c>
      <c r="E16" s="208">
        <v>1</v>
      </c>
      <c r="F16" s="370">
        <v>0</v>
      </c>
      <c r="G16" s="209">
        <f t="shared" si="0"/>
        <v>0</v>
      </c>
      <c r="H16" s="370">
        <v>0</v>
      </c>
      <c r="I16" s="210">
        <f t="shared" si="1"/>
        <v>0</v>
      </c>
      <c r="N16"/>
    </row>
    <row r="17" spans="1:14" x14ac:dyDescent="0.2">
      <c r="A17" s="211" t="s">
        <v>358</v>
      </c>
      <c r="B17" s="212" t="s">
        <v>356</v>
      </c>
      <c r="C17" s="213" t="s">
        <v>359</v>
      </c>
      <c r="D17" s="208" t="s">
        <v>339</v>
      </c>
      <c r="E17" s="208">
        <v>1</v>
      </c>
      <c r="F17" s="370">
        <v>0</v>
      </c>
      <c r="G17" s="209">
        <f t="shared" si="0"/>
        <v>0</v>
      </c>
      <c r="H17" s="370">
        <v>0</v>
      </c>
      <c r="I17" s="210">
        <f t="shared" si="1"/>
        <v>0</v>
      </c>
      <c r="N17"/>
    </row>
    <row r="18" spans="1:14" x14ac:dyDescent="0.2">
      <c r="A18" s="214"/>
      <c r="B18" s="212"/>
      <c r="C18" s="215" t="s">
        <v>360</v>
      </c>
      <c r="D18" s="199"/>
      <c r="E18" s="199"/>
      <c r="F18" s="375"/>
      <c r="G18" s="375"/>
      <c r="H18" s="375"/>
      <c r="I18" s="210"/>
      <c r="N18"/>
    </row>
    <row r="19" spans="1:14" x14ac:dyDescent="0.2">
      <c r="A19" s="211" t="s">
        <v>361</v>
      </c>
      <c r="B19" s="199" t="s">
        <v>362</v>
      </c>
      <c r="C19" s="213" t="s">
        <v>363</v>
      </c>
      <c r="D19" s="208" t="s">
        <v>364</v>
      </c>
      <c r="E19" s="208">
        <v>3</v>
      </c>
      <c r="F19" s="370">
        <v>0</v>
      </c>
      <c r="G19" s="209">
        <f>E19*F19</f>
        <v>0</v>
      </c>
      <c r="H19" s="370">
        <v>0</v>
      </c>
      <c r="I19" s="210">
        <f>E19*H19</f>
        <v>0</v>
      </c>
      <c r="N19"/>
    </row>
    <row r="20" spans="1:14" ht="25.5" x14ac:dyDescent="0.2">
      <c r="A20" s="214"/>
      <c r="B20" s="199"/>
      <c r="C20" s="216" t="s">
        <v>365</v>
      </c>
      <c r="D20" s="217"/>
      <c r="E20" s="218"/>
      <c r="F20" s="375"/>
      <c r="G20" s="375"/>
      <c r="H20" s="375"/>
      <c r="I20" s="210"/>
      <c r="N20"/>
    </row>
    <row r="21" spans="1:14" ht="15" x14ac:dyDescent="0.25">
      <c r="A21" s="214"/>
      <c r="B21" s="199" t="s">
        <v>366</v>
      </c>
      <c r="C21" s="219" t="s">
        <v>367</v>
      </c>
      <c r="D21" s="199" t="s">
        <v>368</v>
      </c>
      <c r="E21" s="199">
        <v>0.5</v>
      </c>
      <c r="F21" s="370">
        <v>0</v>
      </c>
      <c r="G21" s="209">
        <f>E21*F21</f>
        <v>0</v>
      </c>
      <c r="H21" s="370">
        <v>0</v>
      </c>
      <c r="I21" s="210">
        <f>E21*H21</f>
        <v>0</v>
      </c>
      <c r="N21"/>
    </row>
    <row r="22" spans="1:14" x14ac:dyDescent="0.2">
      <c r="A22" s="211" t="s">
        <v>369</v>
      </c>
      <c r="B22" s="199"/>
      <c r="C22" s="213" t="s">
        <v>370</v>
      </c>
      <c r="D22" s="208" t="s">
        <v>339</v>
      </c>
      <c r="E22" s="208">
        <v>1</v>
      </c>
      <c r="F22" s="370"/>
      <c r="G22" s="209"/>
      <c r="H22" s="370"/>
      <c r="I22" s="210"/>
      <c r="N22"/>
    </row>
    <row r="23" spans="1:14" x14ac:dyDescent="0.2">
      <c r="A23" s="211" t="s">
        <v>371</v>
      </c>
      <c r="B23" s="199"/>
      <c r="C23" s="213" t="s">
        <v>372</v>
      </c>
      <c r="D23" s="208" t="s">
        <v>339</v>
      </c>
      <c r="E23" s="208">
        <v>1</v>
      </c>
      <c r="F23" s="370"/>
      <c r="G23" s="209"/>
      <c r="H23" s="370"/>
      <c r="I23" s="210"/>
      <c r="N23"/>
    </row>
    <row r="24" spans="1:14" x14ac:dyDescent="0.2">
      <c r="A24" s="220">
        <v>2</v>
      </c>
      <c r="B24" s="221"/>
      <c r="C24" s="222" t="s">
        <v>373</v>
      </c>
      <c r="D24" s="199"/>
      <c r="E24" s="199"/>
      <c r="F24" s="375"/>
      <c r="G24" s="375"/>
      <c r="H24" s="375"/>
      <c r="I24" s="210"/>
      <c r="N24"/>
    </row>
    <row r="25" spans="1:14" ht="15" x14ac:dyDescent="0.25">
      <c r="A25" s="206">
        <v>2.1</v>
      </c>
      <c r="B25" s="223" t="s">
        <v>374</v>
      </c>
      <c r="C25" s="224" t="s">
        <v>375</v>
      </c>
      <c r="D25" s="225" t="s">
        <v>134</v>
      </c>
      <c r="E25" s="199">
        <v>2</v>
      </c>
      <c r="F25" s="370">
        <v>0</v>
      </c>
      <c r="G25" s="209">
        <f>E25*F25</f>
        <v>0</v>
      </c>
      <c r="H25" s="370">
        <v>0</v>
      </c>
      <c r="I25" s="210">
        <f>E25*H25</f>
        <v>0</v>
      </c>
      <c r="N25"/>
    </row>
    <row r="26" spans="1:14" ht="30" x14ac:dyDescent="0.25">
      <c r="A26" s="206">
        <v>2.2000000000000002</v>
      </c>
      <c r="B26" s="223" t="s">
        <v>376</v>
      </c>
      <c r="C26" s="226" t="s">
        <v>377</v>
      </c>
      <c r="D26" s="199" t="s">
        <v>378</v>
      </c>
      <c r="E26" s="199">
        <v>4</v>
      </c>
      <c r="F26" s="370">
        <v>0</v>
      </c>
      <c r="G26" s="209">
        <f>E26*F26</f>
        <v>0</v>
      </c>
      <c r="H26" s="370">
        <v>0</v>
      </c>
      <c r="I26" s="210">
        <f>E26*H26</f>
        <v>0</v>
      </c>
      <c r="N26"/>
    </row>
    <row r="27" spans="1:14" x14ac:dyDescent="0.2">
      <c r="A27" s="211" t="s">
        <v>379</v>
      </c>
      <c r="B27" s="221" t="s">
        <v>380</v>
      </c>
      <c r="C27" s="224" t="s">
        <v>381</v>
      </c>
      <c r="D27" s="199" t="s">
        <v>124</v>
      </c>
      <c r="E27" s="199">
        <v>0.1</v>
      </c>
      <c r="F27" s="370"/>
      <c r="G27" s="209">
        <f>E27*F27</f>
        <v>0</v>
      </c>
      <c r="H27" s="370">
        <v>0</v>
      </c>
      <c r="I27" s="210">
        <f>E27*H27</f>
        <v>0</v>
      </c>
      <c r="N27"/>
    </row>
    <row r="28" spans="1:14" x14ac:dyDescent="0.2">
      <c r="A28" s="211" t="s">
        <v>382</v>
      </c>
      <c r="B28" s="223" t="s">
        <v>383</v>
      </c>
      <c r="C28" s="227" t="s">
        <v>384</v>
      </c>
      <c r="D28" s="199" t="s">
        <v>385</v>
      </c>
      <c r="E28" s="199">
        <v>0.03</v>
      </c>
      <c r="F28" s="370">
        <v>0</v>
      </c>
      <c r="G28" s="209">
        <f>E28*F28</f>
        <v>0</v>
      </c>
      <c r="H28" s="370">
        <v>0</v>
      </c>
      <c r="I28" s="210">
        <f>E28*H28</f>
        <v>0</v>
      </c>
      <c r="N28"/>
    </row>
    <row r="29" spans="1:14" x14ac:dyDescent="0.2">
      <c r="A29" s="211" t="s">
        <v>386</v>
      </c>
      <c r="B29" s="223" t="s">
        <v>383</v>
      </c>
      <c r="C29" s="224" t="s">
        <v>387</v>
      </c>
      <c r="D29" s="199"/>
      <c r="E29" s="199">
        <v>1</v>
      </c>
      <c r="F29" s="370"/>
      <c r="G29" s="209">
        <f>E29*F29</f>
        <v>0</v>
      </c>
      <c r="H29" s="370">
        <v>0</v>
      </c>
      <c r="I29" s="210">
        <f>E29*H29</f>
        <v>0</v>
      </c>
      <c r="N29"/>
    </row>
    <row r="30" spans="1:14" ht="13.5" thickBot="1" x14ac:dyDescent="0.25">
      <c r="A30" s="201"/>
      <c r="B30" s="202"/>
      <c r="C30" s="228" t="s">
        <v>31</v>
      </c>
      <c r="D30" s="202"/>
      <c r="E30" s="202"/>
      <c r="F30" s="229"/>
      <c r="G30" s="230">
        <f>SUM(G10:G28)</f>
        <v>0</v>
      </c>
      <c r="H30" s="229"/>
      <c r="I30" s="231">
        <f>SUM(I10:I29)</f>
        <v>0</v>
      </c>
      <c r="N30"/>
    </row>
    <row r="31" spans="1:14" ht="13.5" thickBot="1" x14ac:dyDescent="0.25">
      <c r="A31" s="232"/>
      <c r="B31" s="233"/>
      <c r="C31" s="228" t="s">
        <v>388</v>
      </c>
      <c r="D31" s="202"/>
      <c r="E31" s="202"/>
      <c r="F31" s="229"/>
      <c r="G31" s="234"/>
      <c r="H31" s="229"/>
      <c r="I31" s="231">
        <f>SUM(G30+I30)</f>
        <v>0</v>
      </c>
      <c r="N31"/>
    </row>
  </sheetData>
  <sheetProtection password="D1A2" sheet="1" objects="1" scenarios="1"/>
  <protectedRanges>
    <protectedRange sqref="H10:H29" name="Oblast2"/>
    <protectedRange sqref="F10:F29" name="Oblast1"/>
  </protectedRanges>
  <mergeCells count="3">
    <mergeCell ref="F5:I5"/>
    <mergeCell ref="F6:G6"/>
    <mergeCell ref="H6:I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66"/>
  <sheetViews>
    <sheetView workbookViewId="0">
      <selection activeCell="X94" sqref="X94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9.85546875" customWidth="1"/>
    <col min="9" max="10" width="17.28515625" customWidth="1"/>
    <col min="11" max="11" width="17.28515625" hidden="1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1:46" ht="36.950000000000003" customHeight="1" x14ac:dyDescent="0.2"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AT2" s="235" t="s">
        <v>389</v>
      </c>
    </row>
    <row r="3" spans="1:46" ht="6.95" customHeight="1" x14ac:dyDescent="0.2">
      <c r="B3" s="236"/>
      <c r="C3" s="237"/>
      <c r="D3" s="237"/>
      <c r="E3" s="237"/>
      <c r="F3" s="237"/>
      <c r="G3" s="237"/>
      <c r="H3" s="237"/>
      <c r="I3" s="237"/>
      <c r="J3" s="237"/>
      <c r="K3" s="237"/>
      <c r="L3" s="238"/>
      <c r="AT3" s="235" t="s">
        <v>390</v>
      </c>
    </row>
    <row r="4" spans="1:46" ht="24.95" customHeight="1" x14ac:dyDescent="0.2">
      <c r="B4" s="238"/>
      <c r="D4" s="239" t="s">
        <v>391</v>
      </c>
      <c r="L4" s="238"/>
      <c r="M4" s="240" t="s">
        <v>392</v>
      </c>
      <c r="AT4" s="235" t="s">
        <v>393</v>
      </c>
    </row>
    <row r="5" spans="1:46" ht="6.95" customHeight="1" x14ac:dyDescent="0.2">
      <c r="B5" s="238"/>
      <c r="L5" s="238"/>
    </row>
    <row r="6" spans="1:46" ht="12" customHeight="1" x14ac:dyDescent="0.2">
      <c r="B6" s="238"/>
      <c r="D6" s="241" t="s">
        <v>24</v>
      </c>
      <c r="L6" s="238"/>
    </row>
    <row r="7" spans="1:46" ht="16.5" customHeight="1" x14ac:dyDescent="0.2">
      <c r="B7" s="238"/>
      <c r="E7" s="467" t="s">
        <v>613</v>
      </c>
      <c r="F7" s="468"/>
      <c r="G7" s="468"/>
      <c r="H7" s="468"/>
      <c r="L7" s="238"/>
    </row>
    <row r="8" spans="1:46" s="245" customFormat="1" ht="12" customHeight="1" x14ac:dyDescent="0.2">
      <c r="A8" s="242"/>
      <c r="B8" s="243"/>
      <c r="C8" s="242"/>
      <c r="D8" s="241" t="s">
        <v>47</v>
      </c>
      <c r="E8" s="242"/>
      <c r="F8" s="242"/>
      <c r="G8" s="242"/>
      <c r="H8" s="242"/>
      <c r="I8" s="242"/>
      <c r="J8" s="242"/>
      <c r="K8" s="242"/>
      <c r="L8" s="244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</row>
    <row r="9" spans="1:46" s="245" customFormat="1" ht="16.5" customHeight="1" x14ac:dyDescent="0.2">
      <c r="A9" s="242"/>
      <c r="B9" s="243"/>
      <c r="C9" s="242"/>
      <c r="D9" s="242"/>
      <c r="E9" s="469" t="s">
        <v>394</v>
      </c>
      <c r="F9" s="470"/>
      <c r="G9" s="470"/>
      <c r="H9" s="470"/>
      <c r="I9" s="242"/>
      <c r="J9" s="242"/>
      <c r="K9" s="242"/>
      <c r="L9" s="244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</row>
    <row r="10" spans="1:46" s="245" customFormat="1" x14ac:dyDescent="0.2">
      <c r="A10" s="242"/>
      <c r="B10" s="243"/>
      <c r="C10" s="242"/>
      <c r="D10" s="242"/>
      <c r="E10" s="242"/>
      <c r="F10" s="242"/>
      <c r="G10" s="242"/>
      <c r="H10" s="242"/>
      <c r="I10" s="242"/>
      <c r="J10" s="242"/>
      <c r="K10" s="242"/>
      <c r="L10" s="244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</row>
    <row r="11" spans="1:46" s="245" customFormat="1" ht="12" customHeight="1" x14ac:dyDescent="0.2">
      <c r="A11" s="242"/>
      <c r="B11" s="243"/>
      <c r="C11" s="242"/>
      <c r="D11" s="241" t="s">
        <v>395</v>
      </c>
      <c r="E11" s="242"/>
      <c r="F11" s="246" t="s">
        <v>396</v>
      </c>
      <c r="G11" s="242"/>
      <c r="H11" s="242"/>
      <c r="I11" s="241" t="s">
        <v>397</v>
      </c>
      <c r="J11" s="246" t="s">
        <v>396</v>
      </c>
      <c r="K11" s="242"/>
      <c r="L11" s="244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</row>
    <row r="12" spans="1:46" s="245" customFormat="1" ht="12" customHeight="1" x14ac:dyDescent="0.2">
      <c r="A12" s="242"/>
      <c r="B12" s="243"/>
      <c r="C12" s="242"/>
      <c r="D12" s="241" t="s">
        <v>398</v>
      </c>
      <c r="E12" s="242"/>
      <c r="F12" s="246" t="s">
        <v>399</v>
      </c>
      <c r="G12" s="242"/>
      <c r="H12" s="242"/>
      <c r="I12" s="241" t="s">
        <v>400</v>
      </c>
      <c r="J12" s="247" t="s">
        <v>614</v>
      </c>
      <c r="K12" s="242"/>
      <c r="L12" s="244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</row>
    <row r="13" spans="1:46" s="245" customFormat="1" ht="10.9" customHeight="1" x14ac:dyDescent="0.2">
      <c r="A13" s="242"/>
      <c r="B13" s="243"/>
      <c r="C13" s="242"/>
      <c r="D13" s="242"/>
      <c r="E13" s="242"/>
      <c r="F13" s="242"/>
      <c r="G13" s="242"/>
      <c r="H13" s="242"/>
      <c r="I13" s="242"/>
      <c r="J13" s="242"/>
      <c r="K13" s="242"/>
      <c r="L13" s="244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</row>
    <row r="14" spans="1:46" s="245" customFormat="1" ht="12" customHeight="1" x14ac:dyDescent="0.2">
      <c r="A14" s="242"/>
      <c r="B14" s="243"/>
      <c r="C14" s="242"/>
      <c r="D14" s="241" t="s">
        <v>401</v>
      </c>
      <c r="E14" s="242"/>
      <c r="F14" s="242"/>
      <c r="G14" s="242"/>
      <c r="H14" s="242"/>
      <c r="I14" s="241" t="s">
        <v>402</v>
      </c>
      <c r="J14" s="246" t="s">
        <v>396</v>
      </c>
      <c r="K14" s="242"/>
      <c r="L14" s="244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</row>
    <row r="15" spans="1:46" s="245" customFormat="1" ht="18" customHeight="1" x14ac:dyDescent="0.2">
      <c r="A15" s="242"/>
      <c r="B15" s="243"/>
      <c r="C15" s="242"/>
      <c r="D15" s="242"/>
      <c r="E15" s="246" t="s">
        <v>615</v>
      </c>
      <c r="F15" s="242"/>
      <c r="G15" s="242"/>
      <c r="H15" s="242"/>
      <c r="I15" s="241" t="s">
        <v>36</v>
      </c>
      <c r="J15" s="246" t="s">
        <v>396</v>
      </c>
      <c r="K15" s="242"/>
      <c r="L15" s="244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</row>
    <row r="16" spans="1:46" s="245" customFormat="1" ht="6.95" customHeight="1" x14ac:dyDescent="0.2">
      <c r="A16" s="242"/>
      <c r="B16" s="243"/>
      <c r="C16" s="242"/>
      <c r="D16" s="242"/>
      <c r="E16" s="242"/>
      <c r="F16" s="242"/>
      <c r="G16" s="242"/>
      <c r="H16" s="242"/>
      <c r="I16" s="242"/>
      <c r="J16" s="242"/>
      <c r="K16" s="242"/>
      <c r="L16" s="244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</row>
    <row r="17" spans="1:31" s="245" customFormat="1" ht="12" customHeight="1" x14ac:dyDescent="0.2">
      <c r="A17" s="242"/>
      <c r="B17" s="243"/>
      <c r="C17" s="242"/>
      <c r="D17" s="241" t="s">
        <v>403</v>
      </c>
      <c r="E17" s="242"/>
      <c r="F17" s="242"/>
      <c r="G17" s="242"/>
      <c r="H17" s="242"/>
      <c r="I17" s="241" t="s">
        <v>402</v>
      </c>
      <c r="J17" s="373" t="s">
        <v>616</v>
      </c>
      <c r="K17" s="242"/>
      <c r="L17" s="244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</row>
    <row r="18" spans="1:31" s="245" customFormat="1" ht="18" customHeight="1" x14ac:dyDescent="0.2">
      <c r="A18" s="242"/>
      <c r="B18" s="243"/>
      <c r="C18" s="242"/>
      <c r="D18" s="242"/>
      <c r="E18" s="471" t="s">
        <v>616</v>
      </c>
      <c r="F18" s="472"/>
      <c r="G18" s="472"/>
      <c r="H18" s="472"/>
      <c r="I18" s="241" t="s">
        <v>36</v>
      </c>
      <c r="J18" s="373" t="s">
        <v>616</v>
      </c>
      <c r="K18" s="242"/>
      <c r="L18" s="244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</row>
    <row r="19" spans="1:31" s="245" customFormat="1" ht="6.95" customHeight="1" x14ac:dyDescent="0.2">
      <c r="A19" s="242"/>
      <c r="B19" s="243"/>
      <c r="C19" s="242"/>
      <c r="D19" s="242"/>
      <c r="E19" s="242"/>
      <c r="F19" s="242"/>
      <c r="G19" s="242"/>
      <c r="H19" s="242"/>
      <c r="I19" s="242"/>
      <c r="J19" s="242"/>
      <c r="K19" s="242"/>
      <c r="L19" s="244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</row>
    <row r="20" spans="1:31" s="245" customFormat="1" ht="12" customHeight="1" x14ac:dyDescent="0.2">
      <c r="A20" s="242"/>
      <c r="B20" s="243"/>
      <c r="C20" s="242"/>
      <c r="D20" s="241" t="s">
        <v>21</v>
      </c>
      <c r="E20" s="242"/>
      <c r="F20" s="242"/>
      <c r="G20" s="242"/>
      <c r="H20" s="242"/>
      <c r="I20" s="241" t="s">
        <v>402</v>
      </c>
      <c r="J20" s="246" t="s">
        <v>396</v>
      </c>
      <c r="K20" s="242"/>
      <c r="L20" s="244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</row>
    <row r="21" spans="1:31" s="245" customFormat="1" ht="18" customHeight="1" x14ac:dyDescent="0.2">
      <c r="A21" s="242"/>
      <c r="B21" s="243"/>
      <c r="C21" s="242"/>
      <c r="D21" s="242"/>
      <c r="E21" s="246" t="s">
        <v>615</v>
      </c>
      <c r="F21" s="242"/>
      <c r="G21" s="242"/>
      <c r="H21" s="242"/>
      <c r="I21" s="241" t="s">
        <v>36</v>
      </c>
      <c r="J21" s="246" t="s">
        <v>396</v>
      </c>
      <c r="K21" s="242"/>
      <c r="L21" s="244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</row>
    <row r="22" spans="1:31" s="245" customFormat="1" ht="6.95" customHeight="1" x14ac:dyDescent="0.2">
      <c r="A22" s="242"/>
      <c r="B22" s="243"/>
      <c r="C22" s="242"/>
      <c r="D22" s="242"/>
      <c r="E22" s="242"/>
      <c r="F22" s="242"/>
      <c r="G22" s="242"/>
      <c r="H22" s="242"/>
      <c r="I22" s="242"/>
      <c r="J22" s="242"/>
      <c r="K22" s="242"/>
      <c r="L22" s="244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</row>
    <row r="23" spans="1:31" s="245" customFormat="1" ht="12" customHeight="1" x14ac:dyDescent="0.2">
      <c r="A23" s="242"/>
      <c r="B23" s="243"/>
      <c r="C23" s="242"/>
      <c r="D23" s="241" t="s">
        <v>404</v>
      </c>
      <c r="E23" s="242"/>
      <c r="F23" s="242"/>
      <c r="G23" s="242"/>
      <c r="H23" s="242"/>
      <c r="I23" s="241" t="s">
        <v>402</v>
      </c>
      <c r="J23" s="246" t="s">
        <v>396</v>
      </c>
      <c r="K23" s="242"/>
      <c r="L23" s="244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</row>
    <row r="24" spans="1:31" s="245" customFormat="1" ht="18" customHeight="1" x14ac:dyDescent="0.2">
      <c r="A24" s="242"/>
      <c r="B24" s="243"/>
      <c r="C24" s="242"/>
      <c r="D24" s="242"/>
      <c r="E24" s="246" t="s">
        <v>615</v>
      </c>
      <c r="F24" s="242"/>
      <c r="G24" s="242"/>
      <c r="H24" s="242"/>
      <c r="I24" s="241" t="s">
        <v>36</v>
      </c>
      <c r="J24" s="246" t="s">
        <v>396</v>
      </c>
      <c r="K24" s="242"/>
      <c r="L24" s="244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</row>
    <row r="25" spans="1:31" s="245" customFormat="1" ht="6.95" customHeight="1" x14ac:dyDescent="0.2">
      <c r="A25" s="242"/>
      <c r="B25" s="243"/>
      <c r="C25" s="242"/>
      <c r="D25" s="242"/>
      <c r="E25" s="242"/>
      <c r="F25" s="242"/>
      <c r="G25" s="242"/>
      <c r="H25" s="242"/>
      <c r="I25" s="242"/>
      <c r="J25" s="242"/>
      <c r="K25" s="242"/>
      <c r="L25" s="244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</row>
    <row r="26" spans="1:31" s="245" customFormat="1" ht="12" customHeight="1" x14ac:dyDescent="0.2">
      <c r="A26" s="242"/>
      <c r="B26" s="243"/>
      <c r="C26" s="242"/>
      <c r="D26" s="241" t="s">
        <v>405</v>
      </c>
      <c r="E26" s="242"/>
      <c r="F26" s="242"/>
      <c r="G26" s="242"/>
      <c r="H26" s="242"/>
      <c r="I26" s="242"/>
      <c r="J26" s="242"/>
      <c r="K26" s="242"/>
      <c r="L26" s="244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</row>
    <row r="27" spans="1:31" s="74" customFormat="1" ht="16.5" customHeight="1" x14ac:dyDescent="0.2">
      <c r="A27" s="248"/>
      <c r="B27" s="249"/>
      <c r="C27" s="248"/>
      <c r="D27" s="248"/>
      <c r="E27" s="473" t="s">
        <v>396</v>
      </c>
      <c r="F27" s="473"/>
      <c r="G27" s="473"/>
      <c r="H27" s="473"/>
      <c r="I27" s="248"/>
      <c r="J27" s="248"/>
      <c r="K27" s="248"/>
      <c r="L27" s="250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</row>
    <row r="28" spans="1:31" s="245" customFormat="1" ht="6.95" customHeight="1" x14ac:dyDescent="0.2">
      <c r="A28" s="242"/>
      <c r="B28" s="243"/>
      <c r="C28" s="242"/>
      <c r="D28" s="242"/>
      <c r="E28" s="242"/>
      <c r="F28" s="242"/>
      <c r="G28" s="242"/>
      <c r="H28" s="242"/>
      <c r="I28" s="242"/>
      <c r="J28" s="242"/>
      <c r="K28" s="242"/>
      <c r="L28" s="244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</row>
    <row r="29" spans="1:31" s="245" customFormat="1" ht="6.95" customHeight="1" x14ac:dyDescent="0.2">
      <c r="A29" s="242"/>
      <c r="B29" s="243"/>
      <c r="C29" s="242"/>
      <c r="D29" s="251"/>
      <c r="E29" s="251"/>
      <c r="F29" s="251"/>
      <c r="G29" s="251"/>
      <c r="H29" s="251"/>
      <c r="I29" s="251"/>
      <c r="J29" s="251"/>
      <c r="K29" s="251"/>
      <c r="L29" s="244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</row>
    <row r="30" spans="1:31" s="245" customFormat="1" ht="25.35" customHeight="1" x14ac:dyDescent="0.2">
      <c r="A30" s="242"/>
      <c r="B30" s="243"/>
      <c r="C30" s="242"/>
      <c r="D30" s="252" t="s">
        <v>406</v>
      </c>
      <c r="E30" s="242"/>
      <c r="F30" s="242"/>
      <c r="G30" s="242"/>
      <c r="H30" s="242"/>
      <c r="I30" s="242"/>
      <c r="J30" s="253">
        <f>ROUND(J121, 2)</f>
        <v>0</v>
      </c>
      <c r="K30" s="242"/>
      <c r="L30" s="244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</row>
    <row r="31" spans="1:31" s="245" customFormat="1" ht="6.95" customHeight="1" x14ac:dyDescent="0.2">
      <c r="A31" s="242"/>
      <c r="B31" s="243"/>
      <c r="C31" s="242"/>
      <c r="D31" s="251"/>
      <c r="E31" s="251"/>
      <c r="F31" s="251"/>
      <c r="G31" s="251"/>
      <c r="H31" s="251"/>
      <c r="I31" s="251"/>
      <c r="J31" s="251"/>
      <c r="K31" s="251"/>
      <c r="L31" s="244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</row>
    <row r="32" spans="1:31" s="245" customFormat="1" ht="14.45" customHeight="1" x14ac:dyDescent="0.2">
      <c r="A32" s="242"/>
      <c r="B32" s="243"/>
      <c r="C32" s="242"/>
      <c r="D32" s="242"/>
      <c r="E32" s="242"/>
      <c r="F32" s="254" t="s">
        <v>407</v>
      </c>
      <c r="G32" s="242"/>
      <c r="H32" s="242"/>
      <c r="I32" s="254" t="s">
        <v>408</v>
      </c>
      <c r="J32" s="254" t="s">
        <v>409</v>
      </c>
      <c r="K32" s="242"/>
      <c r="L32" s="244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spans="1:31" s="245" customFormat="1" ht="14.45" customHeight="1" x14ac:dyDescent="0.2">
      <c r="A33" s="242"/>
      <c r="B33" s="243"/>
      <c r="C33" s="242"/>
      <c r="D33" s="255" t="s">
        <v>107</v>
      </c>
      <c r="E33" s="241" t="s">
        <v>410</v>
      </c>
      <c r="F33" s="256">
        <f>ROUND((SUM(BE121:BE165)),  2)</f>
        <v>0</v>
      </c>
      <c r="G33" s="242"/>
      <c r="H33" s="242"/>
      <c r="I33" s="257">
        <v>0.21</v>
      </c>
      <c r="J33" s="256">
        <f>ROUND(((SUM(BE121:BE165))*I33),  2)</f>
        <v>0</v>
      </c>
      <c r="K33" s="242"/>
      <c r="L33" s="244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</row>
    <row r="34" spans="1:31" s="245" customFormat="1" ht="14.45" customHeight="1" x14ac:dyDescent="0.2">
      <c r="A34" s="242"/>
      <c r="B34" s="243"/>
      <c r="C34" s="242"/>
      <c r="D34" s="242"/>
      <c r="E34" s="241" t="s">
        <v>411</v>
      </c>
      <c r="F34" s="256">
        <f>ROUND((SUM(BF121:BF165)),  2)</f>
        <v>0</v>
      </c>
      <c r="G34" s="242"/>
      <c r="H34" s="242"/>
      <c r="I34" s="257">
        <v>0.15</v>
      </c>
      <c r="J34" s="256">
        <f>ROUND(((SUM(BF121:BF165))*I34),  2)</f>
        <v>0</v>
      </c>
      <c r="K34" s="242"/>
      <c r="L34" s="244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</row>
    <row r="35" spans="1:31" s="245" customFormat="1" ht="14.45" hidden="1" customHeight="1" x14ac:dyDescent="0.2">
      <c r="A35" s="242"/>
      <c r="B35" s="243"/>
      <c r="C35" s="242"/>
      <c r="D35" s="242"/>
      <c r="E35" s="241" t="s">
        <v>412</v>
      </c>
      <c r="F35" s="256">
        <f>ROUND((SUM(BG121:BG165)),  2)</f>
        <v>0</v>
      </c>
      <c r="G35" s="242"/>
      <c r="H35" s="242"/>
      <c r="I35" s="257">
        <v>0.21</v>
      </c>
      <c r="J35" s="256">
        <f>0</f>
        <v>0</v>
      </c>
      <c r="K35" s="242"/>
      <c r="L35" s="244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</row>
    <row r="36" spans="1:31" s="245" customFormat="1" ht="14.45" hidden="1" customHeight="1" x14ac:dyDescent="0.2">
      <c r="A36" s="242"/>
      <c r="B36" s="243"/>
      <c r="C36" s="242"/>
      <c r="D36" s="242"/>
      <c r="E36" s="241" t="s">
        <v>413</v>
      </c>
      <c r="F36" s="256">
        <f>ROUND((SUM(BH121:BH165)),  2)</f>
        <v>0</v>
      </c>
      <c r="G36" s="242"/>
      <c r="H36" s="242"/>
      <c r="I36" s="257">
        <v>0.15</v>
      </c>
      <c r="J36" s="256">
        <f>0</f>
        <v>0</v>
      </c>
      <c r="K36" s="242"/>
      <c r="L36" s="244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</row>
    <row r="37" spans="1:31" s="245" customFormat="1" ht="14.45" hidden="1" customHeight="1" x14ac:dyDescent="0.2">
      <c r="A37" s="242"/>
      <c r="B37" s="243"/>
      <c r="C37" s="242"/>
      <c r="D37" s="242"/>
      <c r="E37" s="241" t="s">
        <v>414</v>
      </c>
      <c r="F37" s="256">
        <f>ROUND((SUM(BI121:BI165)),  2)</f>
        <v>0</v>
      </c>
      <c r="G37" s="242"/>
      <c r="H37" s="242"/>
      <c r="I37" s="257">
        <v>0</v>
      </c>
      <c r="J37" s="256">
        <f>0</f>
        <v>0</v>
      </c>
      <c r="K37" s="242"/>
      <c r="L37" s="244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</row>
    <row r="38" spans="1:31" s="245" customFormat="1" ht="6.95" customHeight="1" x14ac:dyDescent="0.2">
      <c r="A38" s="242"/>
      <c r="B38" s="243"/>
      <c r="C38" s="242"/>
      <c r="D38" s="242"/>
      <c r="E38" s="242"/>
      <c r="F38" s="242"/>
      <c r="G38" s="242"/>
      <c r="H38" s="242"/>
      <c r="I38" s="242"/>
      <c r="J38" s="242"/>
      <c r="K38" s="242"/>
      <c r="L38" s="244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</row>
    <row r="39" spans="1:31" s="245" customFormat="1" ht="25.35" customHeight="1" x14ac:dyDescent="0.2">
      <c r="A39" s="242"/>
      <c r="B39" s="243"/>
      <c r="C39" s="258"/>
      <c r="D39" s="259" t="s">
        <v>108</v>
      </c>
      <c r="E39" s="260"/>
      <c r="F39" s="260"/>
      <c r="G39" s="261" t="s">
        <v>12</v>
      </c>
      <c r="H39" s="262" t="s">
        <v>53</v>
      </c>
      <c r="I39" s="260"/>
      <c r="J39" s="263">
        <f>SUM(J30:J37)</f>
        <v>0</v>
      </c>
      <c r="K39" s="264"/>
      <c r="L39" s="244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</row>
    <row r="40" spans="1:31" s="245" customFormat="1" ht="14.45" customHeight="1" x14ac:dyDescent="0.2">
      <c r="A40" s="242"/>
      <c r="B40" s="243"/>
      <c r="C40" s="242"/>
      <c r="D40" s="242"/>
      <c r="E40" s="242"/>
      <c r="F40" s="242"/>
      <c r="G40" s="242"/>
      <c r="H40" s="242"/>
      <c r="I40" s="242"/>
      <c r="J40" s="242"/>
      <c r="K40" s="242"/>
      <c r="L40" s="244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</row>
    <row r="41" spans="1:31" ht="14.45" customHeight="1" x14ac:dyDescent="0.2">
      <c r="B41" s="238"/>
      <c r="L41" s="238"/>
    </row>
    <row r="42" spans="1:31" ht="14.45" customHeight="1" x14ac:dyDescent="0.2">
      <c r="B42" s="238"/>
      <c r="L42" s="238"/>
    </row>
    <row r="43" spans="1:31" ht="14.45" customHeight="1" x14ac:dyDescent="0.2">
      <c r="B43" s="238"/>
      <c r="L43" s="238"/>
    </row>
    <row r="44" spans="1:31" ht="14.45" customHeight="1" x14ac:dyDescent="0.2">
      <c r="B44" s="238"/>
      <c r="L44" s="238"/>
    </row>
    <row r="45" spans="1:31" ht="14.45" customHeight="1" x14ac:dyDescent="0.2">
      <c r="B45" s="238"/>
      <c r="L45" s="238"/>
    </row>
    <row r="46" spans="1:31" ht="14.45" customHeight="1" x14ac:dyDescent="0.2">
      <c r="B46" s="238"/>
      <c r="L46" s="238"/>
    </row>
    <row r="47" spans="1:31" ht="14.45" customHeight="1" x14ac:dyDescent="0.2">
      <c r="B47" s="238"/>
      <c r="L47" s="238"/>
    </row>
    <row r="48" spans="1:31" ht="14.45" customHeight="1" x14ac:dyDescent="0.2">
      <c r="B48" s="238"/>
      <c r="L48" s="238"/>
    </row>
    <row r="49" spans="1:31" ht="14.45" customHeight="1" x14ac:dyDescent="0.2">
      <c r="B49" s="238"/>
      <c r="L49" s="238"/>
    </row>
    <row r="50" spans="1:31" s="245" customFormat="1" ht="14.45" customHeight="1" x14ac:dyDescent="0.2">
      <c r="B50" s="244"/>
      <c r="D50" s="265" t="s">
        <v>415</v>
      </c>
      <c r="E50" s="266"/>
      <c r="F50" s="266"/>
      <c r="G50" s="265" t="s">
        <v>416</v>
      </c>
      <c r="H50" s="266"/>
      <c r="I50" s="266"/>
      <c r="J50" s="266"/>
      <c r="K50" s="266"/>
      <c r="L50" s="244"/>
    </row>
    <row r="51" spans="1:31" x14ac:dyDescent="0.2">
      <c r="B51" s="238"/>
      <c r="L51" s="238"/>
    </row>
    <row r="52" spans="1:31" x14ac:dyDescent="0.2">
      <c r="B52" s="238"/>
      <c r="L52" s="238"/>
    </row>
    <row r="53" spans="1:31" x14ac:dyDescent="0.2">
      <c r="B53" s="238"/>
      <c r="L53" s="238"/>
    </row>
    <row r="54" spans="1:31" x14ac:dyDescent="0.2">
      <c r="B54" s="238"/>
      <c r="L54" s="238"/>
    </row>
    <row r="55" spans="1:31" x14ac:dyDescent="0.2">
      <c r="B55" s="238"/>
      <c r="L55" s="238"/>
    </row>
    <row r="56" spans="1:31" x14ac:dyDescent="0.2">
      <c r="B56" s="238"/>
      <c r="L56" s="238"/>
    </row>
    <row r="57" spans="1:31" x14ac:dyDescent="0.2">
      <c r="B57" s="238"/>
      <c r="L57" s="238"/>
    </row>
    <row r="58" spans="1:31" x14ac:dyDescent="0.2">
      <c r="B58" s="238"/>
      <c r="L58" s="238"/>
    </row>
    <row r="59" spans="1:31" x14ac:dyDescent="0.2">
      <c r="B59" s="238"/>
      <c r="L59" s="238"/>
    </row>
    <row r="60" spans="1:31" x14ac:dyDescent="0.2">
      <c r="B60" s="238"/>
      <c r="L60" s="238"/>
    </row>
    <row r="61" spans="1:31" s="245" customFormat="1" x14ac:dyDescent="0.2">
      <c r="A61" s="242"/>
      <c r="B61" s="243"/>
      <c r="C61" s="242"/>
      <c r="D61" s="267" t="s">
        <v>417</v>
      </c>
      <c r="E61" s="268"/>
      <c r="F61" s="269" t="s">
        <v>418</v>
      </c>
      <c r="G61" s="267" t="s">
        <v>417</v>
      </c>
      <c r="H61" s="268"/>
      <c r="I61" s="268"/>
      <c r="J61" s="270" t="s">
        <v>418</v>
      </c>
      <c r="K61" s="268"/>
      <c r="L61" s="244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</row>
    <row r="62" spans="1:31" x14ac:dyDescent="0.2">
      <c r="B62" s="238"/>
      <c r="L62" s="238"/>
    </row>
    <row r="63" spans="1:31" x14ac:dyDescent="0.2">
      <c r="B63" s="238"/>
      <c r="L63" s="238"/>
    </row>
    <row r="64" spans="1:31" x14ac:dyDescent="0.2">
      <c r="B64" s="238"/>
      <c r="L64" s="238"/>
    </row>
    <row r="65" spans="1:31" s="245" customFormat="1" x14ac:dyDescent="0.2">
      <c r="A65" s="242"/>
      <c r="B65" s="243"/>
      <c r="C65" s="242"/>
      <c r="D65" s="265" t="s">
        <v>419</v>
      </c>
      <c r="E65" s="271"/>
      <c r="F65" s="271"/>
      <c r="G65" s="265" t="s">
        <v>420</v>
      </c>
      <c r="H65" s="271"/>
      <c r="I65" s="271"/>
      <c r="J65" s="271"/>
      <c r="K65" s="271"/>
      <c r="L65" s="244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</row>
    <row r="66" spans="1:31" x14ac:dyDescent="0.2">
      <c r="B66" s="238"/>
      <c r="L66" s="238"/>
    </row>
    <row r="67" spans="1:31" x14ac:dyDescent="0.2">
      <c r="B67" s="238"/>
      <c r="L67" s="238"/>
    </row>
    <row r="68" spans="1:31" x14ac:dyDescent="0.2">
      <c r="B68" s="238"/>
      <c r="L68" s="238"/>
    </row>
    <row r="69" spans="1:31" x14ac:dyDescent="0.2">
      <c r="B69" s="238"/>
      <c r="L69" s="238"/>
    </row>
    <row r="70" spans="1:31" x14ac:dyDescent="0.2">
      <c r="B70" s="238"/>
      <c r="L70" s="238"/>
    </row>
    <row r="71" spans="1:31" x14ac:dyDescent="0.2">
      <c r="B71" s="238"/>
      <c r="L71" s="238"/>
    </row>
    <row r="72" spans="1:31" x14ac:dyDescent="0.2">
      <c r="B72" s="238"/>
      <c r="L72" s="238"/>
    </row>
    <row r="73" spans="1:31" x14ac:dyDescent="0.2">
      <c r="B73" s="238"/>
      <c r="L73" s="238"/>
    </row>
    <row r="74" spans="1:31" x14ac:dyDescent="0.2">
      <c r="B74" s="238"/>
      <c r="L74" s="238"/>
    </row>
    <row r="75" spans="1:31" x14ac:dyDescent="0.2">
      <c r="B75" s="238"/>
      <c r="L75" s="238"/>
    </row>
    <row r="76" spans="1:31" s="245" customFormat="1" x14ac:dyDescent="0.2">
      <c r="A76" s="242"/>
      <c r="B76" s="243"/>
      <c r="C76" s="242"/>
      <c r="D76" s="267" t="s">
        <v>417</v>
      </c>
      <c r="E76" s="268"/>
      <c r="F76" s="269" t="s">
        <v>418</v>
      </c>
      <c r="G76" s="267" t="s">
        <v>417</v>
      </c>
      <c r="H76" s="268"/>
      <c r="I76" s="268"/>
      <c r="J76" s="270" t="s">
        <v>418</v>
      </c>
      <c r="K76" s="268"/>
      <c r="L76" s="244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</row>
    <row r="77" spans="1:31" s="245" customFormat="1" ht="14.45" customHeight="1" x14ac:dyDescent="0.2">
      <c r="A77" s="242"/>
      <c r="B77" s="272"/>
      <c r="C77" s="273"/>
      <c r="D77" s="273"/>
      <c r="E77" s="273"/>
      <c r="F77" s="273"/>
      <c r="G77" s="273"/>
      <c r="H77" s="273"/>
      <c r="I77" s="273"/>
      <c r="J77" s="273"/>
      <c r="K77" s="273"/>
      <c r="L77" s="244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</row>
    <row r="81" spans="1:47" s="245" customFormat="1" ht="6.95" customHeight="1" x14ac:dyDescent="0.2">
      <c r="A81" s="242"/>
      <c r="B81" s="274"/>
      <c r="C81" s="275"/>
      <c r="D81" s="275"/>
      <c r="E81" s="275"/>
      <c r="F81" s="275"/>
      <c r="G81" s="275"/>
      <c r="H81" s="275"/>
      <c r="I81" s="275"/>
      <c r="J81" s="275"/>
      <c r="K81" s="275"/>
      <c r="L81" s="244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</row>
    <row r="82" spans="1:47" s="245" customFormat="1" ht="24.95" customHeight="1" x14ac:dyDescent="0.2">
      <c r="A82" s="242"/>
      <c r="B82" s="276"/>
      <c r="C82" s="277" t="s">
        <v>421</v>
      </c>
      <c r="D82" s="278"/>
      <c r="E82" s="278"/>
      <c r="F82" s="278"/>
      <c r="G82" s="278"/>
      <c r="H82" s="278"/>
      <c r="I82" s="278"/>
      <c r="J82" s="278"/>
      <c r="K82" s="278"/>
      <c r="L82" s="244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</row>
    <row r="83" spans="1:47" s="245" customFormat="1" ht="6.95" customHeight="1" x14ac:dyDescent="0.2">
      <c r="A83" s="242"/>
      <c r="B83" s="276"/>
      <c r="C83" s="278"/>
      <c r="D83" s="278"/>
      <c r="E83" s="278"/>
      <c r="F83" s="278"/>
      <c r="G83" s="278"/>
      <c r="H83" s="278"/>
      <c r="I83" s="278"/>
      <c r="J83" s="278"/>
      <c r="K83" s="278"/>
      <c r="L83" s="244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</row>
    <row r="84" spans="1:47" s="245" customFormat="1" ht="12" customHeight="1" x14ac:dyDescent="0.2">
      <c r="A84" s="242"/>
      <c r="B84" s="276"/>
      <c r="C84" s="279" t="s">
        <v>24</v>
      </c>
      <c r="D84" s="278"/>
      <c r="E84" s="278"/>
      <c r="F84" s="278"/>
      <c r="G84" s="278"/>
      <c r="H84" s="278"/>
      <c r="I84" s="278"/>
      <c r="J84" s="278"/>
      <c r="K84" s="278"/>
      <c r="L84" s="244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</row>
    <row r="85" spans="1:47" s="245" customFormat="1" ht="16.5" customHeight="1" x14ac:dyDescent="0.2">
      <c r="A85" s="242"/>
      <c r="B85" s="276"/>
      <c r="C85" s="278"/>
      <c r="D85" s="278"/>
      <c r="E85" s="464" t="str">
        <f>E7</f>
        <v>Úpravy pro změny v užívání v 1NP ZŠ Kaplického</v>
      </c>
      <c r="F85" s="465"/>
      <c r="G85" s="465"/>
      <c r="H85" s="465"/>
      <c r="I85" s="278"/>
      <c r="J85" s="278"/>
      <c r="K85" s="278"/>
      <c r="L85" s="244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</row>
    <row r="86" spans="1:47" s="245" customFormat="1" ht="12" customHeight="1" x14ac:dyDescent="0.2">
      <c r="A86" s="242"/>
      <c r="B86" s="276"/>
      <c r="C86" s="279" t="s">
        <v>47</v>
      </c>
      <c r="D86" s="278"/>
      <c r="E86" s="278"/>
      <c r="F86" s="278"/>
      <c r="G86" s="278"/>
      <c r="H86" s="278"/>
      <c r="I86" s="278"/>
      <c r="J86" s="278"/>
      <c r="K86" s="278"/>
      <c r="L86" s="244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</row>
    <row r="87" spans="1:47" s="245" customFormat="1" ht="16.5" customHeight="1" x14ac:dyDescent="0.2">
      <c r="A87" s="242"/>
      <c r="B87" s="276"/>
      <c r="C87" s="278"/>
      <c r="D87" s="278"/>
      <c r="E87" s="462" t="str">
        <f>E9</f>
        <v>01 - Elektroinstalace</v>
      </c>
      <c r="F87" s="463"/>
      <c r="G87" s="463"/>
      <c r="H87" s="463"/>
      <c r="I87" s="278"/>
      <c r="J87" s="278"/>
      <c r="K87" s="278"/>
      <c r="L87" s="244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</row>
    <row r="88" spans="1:47" s="245" customFormat="1" ht="6.95" customHeight="1" x14ac:dyDescent="0.2">
      <c r="A88" s="242"/>
      <c r="B88" s="276"/>
      <c r="C88" s="278"/>
      <c r="D88" s="278"/>
      <c r="E88" s="278"/>
      <c r="F88" s="278"/>
      <c r="G88" s="278"/>
      <c r="H88" s="278"/>
      <c r="I88" s="278"/>
      <c r="J88" s="278"/>
      <c r="K88" s="278"/>
      <c r="L88" s="244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</row>
    <row r="89" spans="1:47" s="245" customFormat="1" ht="12" customHeight="1" x14ac:dyDescent="0.2">
      <c r="A89" s="242"/>
      <c r="B89" s="276"/>
      <c r="C89" s="279" t="s">
        <v>398</v>
      </c>
      <c r="D89" s="278"/>
      <c r="E89" s="278"/>
      <c r="F89" s="280" t="str">
        <f>F12</f>
        <v>Liberec</v>
      </c>
      <c r="G89" s="278"/>
      <c r="H89" s="278"/>
      <c r="I89" s="279" t="s">
        <v>400</v>
      </c>
      <c r="J89" s="281" t="str">
        <f>IF(J12="","",J12)</f>
        <v>23.10.2020</v>
      </c>
      <c r="K89" s="278"/>
      <c r="L89" s="244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</row>
    <row r="90" spans="1:47" s="245" customFormat="1" ht="6.95" customHeight="1" x14ac:dyDescent="0.2">
      <c r="A90" s="242"/>
      <c r="B90" s="276"/>
      <c r="C90" s="278"/>
      <c r="D90" s="278"/>
      <c r="E90" s="278"/>
      <c r="F90" s="278"/>
      <c r="G90" s="278"/>
      <c r="H90" s="278"/>
      <c r="I90" s="278"/>
      <c r="J90" s="278"/>
      <c r="K90" s="278"/>
      <c r="L90" s="244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</row>
    <row r="91" spans="1:47" s="245" customFormat="1" ht="15.2" customHeight="1" x14ac:dyDescent="0.2">
      <c r="A91" s="242"/>
      <c r="B91" s="276"/>
      <c r="C91" s="279" t="s">
        <v>401</v>
      </c>
      <c r="D91" s="278"/>
      <c r="E91" s="278"/>
      <c r="F91" s="280" t="str">
        <f>E15</f>
        <v xml:space="preserve"> </v>
      </c>
      <c r="G91" s="278"/>
      <c r="H91" s="278"/>
      <c r="I91" s="279" t="s">
        <v>21</v>
      </c>
      <c r="J91" s="282" t="str">
        <f>E21</f>
        <v xml:space="preserve"> </v>
      </c>
      <c r="K91" s="278"/>
      <c r="L91" s="244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</row>
    <row r="92" spans="1:47" s="245" customFormat="1" ht="15.2" customHeight="1" x14ac:dyDescent="0.2">
      <c r="A92" s="242"/>
      <c r="B92" s="276"/>
      <c r="C92" s="279" t="s">
        <v>403</v>
      </c>
      <c r="D92" s="278"/>
      <c r="E92" s="278"/>
      <c r="F92" s="280" t="str">
        <f>IF(E18="","",E18)</f>
        <v>Vyplň údaj</v>
      </c>
      <c r="G92" s="278"/>
      <c r="H92" s="278"/>
      <c r="I92" s="279" t="s">
        <v>404</v>
      </c>
      <c r="J92" s="282" t="str">
        <f>E24</f>
        <v xml:space="preserve"> </v>
      </c>
      <c r="K92" s="278"/>
      <c r="L92" s="244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</row>
    <row r="93" spans="1:47" s="245" customFormat="1" ht="10.35" customHeight="1" x14ac:dyDescent="0.2">
      <c r="A93" s="242"/>
      <c r="B93" s="276"/>
      <c r="C93" s="278"/>
      <c r="D93" s="278"/>
      <c r="E93" s="278"/>
      <c r="F93" s="278"/>
      <c r="G93" s="278"/>
      <c r="H93" s="278"/>
      <c r="I93" s="278"/>
      <c r="J93" s="278"/>
      <c r="K93" s="278"/>
      <c r="L93" s="244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</row>
    <row r="94" spans="1:47" s="245" customFormat="1" ht="29.25" customHeight="1" x14ac:dyDescent="0.2">
      <c r="A94" s="242"/>
      <c r="B94" s="276"/>
      <c r="C94" s="283" t="s">
        <v>422</v>
      </c>
      <c r="D94" s="284"/>
      <c r="E94" s="284"/>
      <c r="F94" s="284"/>
      <c r="G94" s="284"/>
      <c r="H94" s="284"/>
      <c r="I94" s="284"/>
      <c r="J94" s="285" t="s">
        <v>423</v>
      </c>
      <c r="K94" s="284"/>
      <c r="L94" s="244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</row>
    <row r="95" spans="1:47" s="245" customFormat="1" ht="10.35" customHeight="1" x14ac:dyDescent="0.2">
      <c r="A95" s="242"/>
      <c r="B95" s="276"/>
      <c r="C95" s="278"/>
      <c r="D95" s="278"/>
      <c r="E95" s="278"/>
      <c r="F95" s="278"/>
      <c r="G95" s="278"/>
      <c r="H95" s="278"/>
      <c r="I95" s="278"/>
      <c r="J95" s="278"/>
      <c r="K95" s="278"/>
      <c r="L95" s="244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</row>
    <row r="96" spans="1:47" s="245" customFormat="1" ht="22.9" customHeight="1" x14ac:dyDescent="0.2">
      <c r="A96" s="242"/>
      <c r="B96" s="276"/>
      <c r="C96" s="286" t="s">
        <v>424</v>
      </c>
      <c r="D96" s="278"/>
      <c r="E96" s="278"/>
      <c r="F96" s="278"/>
      <c r="G96" s="278"/>
      <c r="H96" s="278"/>
      <c r="I96" s="278"/>
      <c r="J96" s="287">
        <f>J121</f>
        <v>0</v>
      </c>
      <c r="K96" s="278"/>
      <c r="L96" s="244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U96" s="235" t="s">
        <v>425</v>
      </c>
    </row>
    <row r="97" spans="1:31" s="288" customFormat="1" ht="24.95" customHeight="1" x14ac:dyDescent="0.2">
      <c r="B97" s="289"/>
      <c r="C97" s="290"/>
      <c r="D97" s="291" t="s">
        <v>426</v>
      </c>
      <c r="E97" s="292"/>
      <c r="F97" s="292"/>
      <c r="G97" s="292"/>
      <c r="H97" s="292"/>
      <c r="I97" s="292"/>
      <c r="J97" s="293">
        <f>J122</f>
        <v>0</v>
      </c>
      <c r="K97" s="290"/>
      <c r="L97" s="294"/>
    </row>
    <row r="98" spans="1:31" s="295" customFormat="1" ht="19.899999999999999" customHeight="1" x14ac:dyDescent="0.2">
      <c r="B98" s="296"/>
      <c r="C98" s="297"/>
      <c r="D98" s="298" t="s">
        <v>427</v>
      </c>
      <c r="E98" s="299"/>
      <c r="F98" s="299"/>
      <c r="G98" s="299"/>
      <c r="H98" s="299"/>
      <c r="I98" s="299"/>
      <c r="J98" s="300">
        <f>J123</f>
        <v>0</v>
      </c>
      <c r="K98" s="297"/>
      <c r="L98" s="301"/>
    </row>
    <row r="99" spans="1:31" s="288" customFormat="1" ht="24.95" customHeight="1" x14ac:dyDescent="0.2">
      <c r="B99" s="289"/>
      <c r="C99" s="290"/>
      <c r="D99" s="291" t="s">
        <v>428</v>
      </c>
      <c r="E99" s="292"/>
      <c r="F99" s="292"/>
      <c r="G99" s="292"/>
      <c r="H99" s="292"/>
      <c r="I99" s="292"/>
      <c r="J99" s="293">
        <f>J159</f>
        <v>0</v>
      </c>
      <c r="K99" s="290"/>
      <c r="L99" s="294"/>
    </row>
    <row r="100" spans="1:31" s="295" customFormat="1" ht="19.899999999999999" customHeight="1" x14ac:dyDescent="0.2">
      <c r="B100" s="296"/>
      <c r="C100" s="297"/>
      <c r="D100" s="298" t="s">
        <v>429</v>
      </c>
      <c r="E100" s="299"/>
      <c r="F100" s="299"/>
      <c r="G100" s="299"/>
      <c r="H100" s="299"/>
      <c r="I100" s="299"/>
      <c r="J100" s="300">
        <f>J160</f>
        <v>0</v>
      </c>
      <c r="K100" s="297"/>
      <c r="L100" s="301"/>
    </row>
    <row r="101" spans="1:31" s="295" customFormat="1" ht="19.899999999999999" customHeight="1" x14ac:dyDescent="0.2">
      <c r="B101" s="296"/>
      <c r="C101" s="297"/>
      <c r="D101" s="298" t="s">
        <v>430</v>
      </c>
      <c r="E101" s="299"/>
      <c r="F101" s="299"/>
      <c r="G101" s="299"/>
      <c r="H101" s="299"/>
      <c r="I101" s="299"/>
      <c r="J101" s="300">
        <f>J161</f>
        <v>0</v>
      </c>
      <c r="K101" s="297"/>
      <c r="L101" s="301"/>
    </row>
    <row r="102" spans="1:31" s="245" customFormat="1" ht="21.75" customHeight="1" x14ac:dyDescent="0.2">
      <c r="A102" s="242"/>
      <c r="B102" s="276"/>
      <c r="C102" s="278"/>
      <c r="D102" s="278"/>
      <c r="E102" s="278"/>
      <c r="F102" s="278"/>
      <c r="G102" s="278"/>
      <c r="H102" s="278"/>
      <c r="I102" s="278"/>
      <c r="J102" s="278"/>
      <c r="K102" s="278"/>
      <c r="L102" s="244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</row>
    <row r="103" spans="1:31" s="245" customFormat="1" ht="6.95" customHeight="1" x14ac:dyDescent="0.2">
      <c r="A103" s="24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244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</row>
    <row r="107" spans="1:31" s="245" customFormat="1" ht="6.95" customHeight="1" x14ac:dyDescent="0.2">
      <c r="A107" s="242"/>
      <c r="B107" s="304"/>
      <c r="C107" s="305"/>
      <c r="D107" s="305"/>
      <c r="E107" s="305"/>
      <c r="F107" s="305"/>
      <c r="G107" s="305"/>
      <c r="H107" s="305"/>
      <c r="I107" s="305"/>
      <c r="J107" s="305"/>
      <c r="K107" s="305"/>
      <c r="L107" s="244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</row>
    <row r="108" spans="1:31" s="245" customFormat="1" ht="24.95" customHeight="1" x14ac:dyDescent="0.2">
      <c r="A108" s="242"/>
      <c r="B108" s="276"/>
      <c r="C108" s="277" t="s">
        <v>431</v>
      </c>
      <c r="D108" s="278"/>
      <c r="E108" s="278"/>
      <c r="F108" s="278"/>
      <c r="G108" s="278"/>
      <c r="H108" s="278"/>
      <c r="I108" s="278"/>
      <c r="J108" s="278"/>
      <c r="K108" s="278"/>
      <c r="L108" s="244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</row>
    <row r="109" spans="1:31" s="245" customFormat="1" ht="6.95" customHeight="1" x14ac:dyDescent="0.2">
      <c r="A109" s="242"/>
      <c r="B109" s="276"/>
      <c r="C109" s="278"/>
      <c r="D109" s="278"/>
      <c r="E109" s="278"/>
      <c r="F109" s="278"/>
      <c r="G109" s="278"/>
      <c r="H109" s="278"/>
      <c r="I109" s="278"/>
      <c r="J109" s="278"/>
      <c r="K109" s="278"/>
      <c r="L109" s="244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</row>
    <row r="110" spans="1:31" s="245" customFormat="1" ht="12" customHeight="1" x14ac:dyDescent="0.2">
      <c r="A110" s="242"/>
      <c r="B110" s="276"/>
      <c r="C110" s="279" t="s">
        <v>24</v>
      </c>
      <c r="D110" s="278"/>
      <c r="E110" s="278"/>
      <c r="F110" s="278"/>
      <c r="G110" s="278"/>
      <c r="H110" s="278"/>
      <c r="I110" s="278"/>
      <c r="J110" s="278"/>
      <c r="K110" s="278"/>
      <c r="L110" s="244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</row>
    <row r="111" spans="1:31" s="245" customFormat="1" ht="16.5" customHeight="1" x14ac:dyDescent="0.2">
      <c r="A111" s="242"/>
      <c r="B111" s="276"/>
      <c r="C111" s="278"/>
      <c r="D111" s="278"/>
      <c r="E111" s="464" t="str">
        <f>E7</f>
        <v>Úpravy pro změny v užívání v 1NP ZŠ Kaplického</v>
      </c>
      <c r="F111" s="465"/>
      <c r="G111" s="465"/>
      <c r="H111" s="465"/>
      <c r="I111" s="278"/>
      <c r="J111" s="278"/>
      <c r="K111" s="278"/>
      <c r="L111" s="244"/>
      <c r="S111" s="242"/>
      <c r="T111" s="242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2"/>
    </row>
    <row r="112" spans="1:31" s="245" customFormat="1" ht="12" customHeight="1" x14ac:dyDescent="0.2">
      <c r="A112" s="242"/>
      <c r="B112" s="276"/>
      <c r="C112" s="279" t="s">
        <v>47</v>
      </c>
      <c r="D112" s="278"/>
      <c r="E112" s="278"/>
      <c r="F112" s="278"/>
      <c r="G112" s="278"/>
      <c r="H112" s="278"/>
      <c r="I112" s="278"/>
      <c r="J112" s="278"/>
      <c r="K112" s="278"/>
      <c r="L112" s="244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</row>
    <row r="113" spans="1:65" s="245" customFormat="1" ht="16.5" customHeight="1" x14ac:dyDescent="0.2">
      <c r="A113" s="242"/>
      <c r="B113" s="276"/>
      <c r="C113" s="278"/>
      <c r="D113" s="278"/>
      <c r="E113" s="462" t="str">
        <f>E9</f>
        <v>01 - Elektroinstalace</v>
      </c>
      <c r="F113" s="463"/>
      <c r="G113" s="463"/>
      <c r="H113" s="463"/>
      <c r="I113" s="278"/>
      <c r="J113" s="278"/>
      <c r="K113" s="278"/>
      <c r="L113" s="244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2"/>
    </row>
    <row r="114" spans="1:65" s="245" customFormat="1" ht="6.95" customHeight="1" x14ac:dyDescent="0.2">
      <c r="A114" s="242"/>
      <c r="B114" s="276"/>
      <c r="C114" s="278"/>
      <c r="D114" s="278"/>
      <c r="E114" s="278"/>
      <c r="F114" s="278"/>
      <c r="G114" s="278"/>
      <c r="H114" s="278"/>
      <c r="I114" s="278"/>
      <c r="J114" s="278"/>
      <c r="K114" s="278"/>
      <c r="L114" s="244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  <c r="AC114" s="242"/>
      <c r="AD114" s="242"/>
      <c r="AE114" s="242"/>
    </row>
    <row r="115" spans="1:65" s="245" customFormat="1" ht="12" customHeight="1" x14ac:dyDescent="0.2">
      <c r="A115" s="242"/>
      <c r="B115" s="276"/>
      <c r="C115" s="279" t="s">
        <v>398</v>
      </c>
      <c r="D115" s="278"/>
      <c r="E115" s="278"/>
      <c r="F115" s="280" t="str">
        <f>F12</f>
        <v>Liberec</v>
      </c>
      <c r="G115" s="278"/>
      <c r="H115" s="278"/>
      <c r="I115" s="279" t="s">
        <v>400</v>
      </c>
      <c r="J115" s="281" t="str">
        <f>IF(J12="","",J12)</f>
        <v>23.10.2020</v>
      </c>
      <c r="K115" s="278"/>
      <c r="L115" s="244"/>
      <c r="S115" s="242"/>
      <c r="T115" s="242"/>
      <c r="U115" s="242"/>
      <c r="V115" s="242"/>
      <c r="W115" s="242"/>
      <c r="X115" s="242"/>
      <c r="Y115" s="242"/>
      <c r="Z115" s="242"/>
      <c r="AA115" s="242"/>
      <c r="AB115" s="242"/>
      <c r="AC115" s="242"/>
      <c r="AD115" s="242"/>
      <c r="AE115" s="242"/>
    </row>
    <row r="116" spans="1:65" s="245" customFormat="1" ht="6.95" customHeight="1" x14ac:dyDescent="0.2">
      <c r="A116" s="242"/>
      <c r="B116" s="276"/>
      <c r="C116" s="278"/>
      <c r="D116" s="278"/>
      <c r="E116" s="278"/>
      <c r="F116" s="278"/>
      <c r="G116" s="278"/>
      <c r="H116" s="278"/>
      <c r="I116" s="278"/>
      <c r="J116" s="278"/>
      <c r="K116" s="278"/>
      <c r="L116" s="244"/>
      <c r="S116" s="242"/>
      <c r="T116" s="242"/>
      <c r="U116" s="242"/>
      <c r="V116" s="242"/>
      <c r="W116" s="242"/>
      <c r="X116" s="242"/>
      <c r="Y116" s="242"/>
      <c r="Z116" s="242"/>
      <c r="AA116" s="242"/>
      <c r="AB116" s="242"/>
      <c r="AC116" s="242"/>
      <c r="AD116" s="242"/>
      <c r="AE116" s="242"/>
    </row>
    <row r="117" spans="1:65" s="245" customFormat="1" ht="15.2" customHeight="1" x14ac:dyDescent="0.2">
      <c r="A117" s="242"/>
      <c r="B117" s="276"/>
      <c r="C117" s="279" t="s">
        <v>401</v>
      </c>
      <c r="D117" s="278"/>
      <c r="E117" s="278"/>
      <c r="F117" s="280" t="str">
        <f>E15</f>
        <v xml:space="preserve"> </v>
      </c>
      <c r="G117" s="278"/>
      <c r="H117" s="278"/>
      <c r="I117" s="279" t="s">
        <v>21</v>
      </c>
      <c r="J117" s="282" t="str">
        <f>E21</f>
        <v xml:space="preserve"> </v>
      </c>
      <c r="K117" s="278"/>
      <c r="L117" s="244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2"/>
    </row>
    <row r="118" spans="1:65" s="245" customFormat="1" ht="15.2" customHeight="1" x14ac:dyDescent="0.2">
      <c r="A118" s="242"/>
      <c r="B118" s="276"/>
      <c r="C118" s="279" t="s">
        <v>403</v>
      </c>
      <c r="D118" s="278"/>
      <c r="E118" s="278"/>
      <c r="F118" s="280" t="str">
        <f>IF(E18="","",E18)</f>
        <v>Vyplň údaj</v>
      </c>
      <c r="G118" s="278"/>
      <c r="H118" s="278"/>
      <c r="I118" s="279" t="s">
        <v>404</v>
      </c>
      <c r="J118" s="282" t="str">
        <f>E24</f>
        <v xml:space="preserve"> </v>
      </c>
      <c r="K118" s="278"/>
      <c r="L118" s="244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</row>
    <row r="119" spans="1:65" s="245" customFormat="1" ht="10.35" customHeight="1" x14ac:dyDescent="0.2">
      <c r="A119" s="242"/>
      <c r="B119" s="276"/>
      <c r="C119" s="278"/>
      <c r="D119" s="278"/>
      <c r="E119" s="278"/>
      <c r="F119" s="278"/>
      <c r="G119" s="278"/>
      <c r="H119" s="278"/>
      <c r="I119" s="278"/>
      <c r="J119" s="278"/>
      <c r="K119" s="278"/>
      <c r="L119" s="244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2"/>
    </row>
    <row r="120" spans="1:65" s="70" customFormat="1" ht="29.25" customHeight="1" x14ac:dyDescent="0.2">
      <c r="A120" s="306"/>
      <c r="B120" s="307"/>
      <c r="C120" s="308" t="s">
        <v>432</v>
      </c>
      <c r="D120" s="309" t="s">
        <v>433</v>
      </c>
      <c r="E120" s="309" t="s">
        <v>434</v>
      </c>
      <c r="F120" s="309" t="s">
        <v>332</v>
      </c>
      <c r="G120" s="309" t="s">
        <v>102</v>
      </c>
      <c r="H120" s="309" t="s">
        <v>103</v>
      </c>
      <c r="I120" s="309" t="s">
        <v>435</v>
      </c>
      <c r="J120" s="310" t="s">
        <v>423</v>
      </c>
      <c r="K120" s="311" t="s">
        <v>436</v>
      </c>
      <c r="L120" s="312"/>
      <c r="M120" s="313" t="s">
        <v>396</v>
      </c>
      <c r="N120" s="314" t="s">
        <v>107</v>
      </c>
      <c r="O120" s="314" t="s">
        <v>437</v>
      </c>
      <c r="P120" s="314" t="s">
        <v>438</v>
      </c>
      <c r="Q120" s="314" t="s">
        <v>439</v>
      </c>
      <c r="R120" s="314" t="s">
        <v>440</v>
      </c>
      <c r="S120" s="314" t="s">
        <v>441</v>
      </c>
      <c r="T120" s="315" t="s">
        <v>442</v>
      </c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</row>
    <row r="121" spans="1:65" s="245" customFormat="1" ht="22.9" customHeight="1" x14ac:dyDescent="0.25">
      <c r="A121" s="242"/>
      <c r="B121" s="276"/>
      <c r="C121" s="316" t="s">
        <v>443</v>
      </c>
      <c r="D121" s="278"/>
      <c r="E121" s="278"/>
      <c r="F121" s="278"/>
      <c r="G121" s="278"/>
      <c r="H121" s="278"/>
      <c r="I121" s="278"/>
      <c r="J121" s="317">
        <f>BK121</f>
        <v>0</v>
      </c>
      <c r="K121" s="278"/>
      <c r="L121" s="243"/>
      <c r="M121" s="318"/>
      <c r="N121" s="319"/>
      <c r="O121" s="320"/>
      <c r="P121" s="321">
        <f>P122+P159</f>
        <v>0</v>
      </c>
      <c r="Q121" s="320"/>
      <c r="R121" s="321">
        <f>R122+R159</f>
        <v>5.1619999999999992E-2</v>
      </c>
      <c r="S121" s="320"/>
      <c r="T121" s="322">
        <f>T122+T159</f>
        <v>0</v>
      </c>
      <c r="U121" s="242"/>
      <c r="V121" s="242"/>
      <c r="W121" s="242"/>
      <c r="X121" s="242"/>
      <c r="Y121" s="242"/>
      <c r="Z121" s="242"/>
      <c r="AA121" s="242"/>
      <c r="AB121" s="242"/>
      <c r="AC121" s="242"/>
      <c r="AD121" s="242"/>
      <c r="AE121" s="242"/>
      <c r="AT121" s="235" t="s">
        <v>444</v>
      </c>
      <c r="AU121" s="235" t="s">
        <v>425</v>
      </c>
      <c r="BK121" s="323">
        <f>BK122+BK159</f>
        <v>0</v>
      </c>
    </row>
    <row r="122" spans="1:65" s="324" customFormat="1" ht="25.9" customHeight="1" x14ac:dyDescent="0.2">
      <c r="B122" s="325"/>
      <c r="C122" s="326"/>
      <c r="D122" s="327" t="s">
        <v>444</v>
      </c>
      <c r="E122" s="328" t="s">
        <v>27</v>
      </c>
      <c r="F122" s="328" t="s">
        <v>445</v>
      </c>
      <c r="G122" s="326"/>
      <c r="H122" s="326"/>
      <c r="I122" s="329"/>
      <c r="J122" s="330">
        <f>BK122</f>
        <v>0</v>
      </c>
      <c r="K122" s="326"/>
      <c r="L122" s="331"/>
      <c r="M122" s="332"/>
      <c r="N122" s="333"/>
      <c r="O122" s="333"/>
      <c r="P122" s="334">
        <f>P123</f>
        <v>0</v>
      </c>
      <c r="Q122" s="333"/>
      <c r="R122" s="334">
        <f>R123</f>
        <v>5.1619999999999992E-2</v>
      </c>
      <c r="S122" s="333"/>
      <c r="T122" s="335">
        <f>T123</f>
        <v>0</v>
      </c>
      <c r="AR122" s="336" t="s">
        <v>390</v>
      </c>
      <c r="AT122" s="337" t="s">
        <v>444</v>
      </c>
      <c r="AU122" s="337" t="s">
        <v>446</v>
      </c>
      <c r="AY122" s="336" t="s">
        <v>447</v>
      </c>
      <c r="BK122" s="338">
        <f>BK123</f>
        <v>0</v>
      </c>
    </row>
    <row r="123" spans="1:65" s="324" customFormat="1" ht="22.9" customHeight="1" x14ac:dyDescent="0.2">
      <c r="B123" s="325"/>
      <c r="C123" s="326"/>
      <c r="D123" s="327" t="s">
        <v>444</v>
      </c>
      <c r="E123" s="339" t="s">
        <v>448</v>
      </c>
      <c r="F123" s="339" t="s">
        <v>449</v>
      </c>
      <c r="G123" s="326"/>
      <c r="H123" s="326"/>
      <c r="I123" s="329"/>
      <c r="J123" s="340">
        <f>BK123</f>
        <v>0</v>
      </c>
      <c r="K123" s="326"/>
      <c r="L123" s="331"/>
      <c r="M123" s="332"/>
      <c r="N123" s="333"/>
      <c r="O123" s="333"/>
      <c r="P123" s="334">
        <f>SUM(P124:P158)</f>
        <v>0</v>
      </c>
      <c r="Q123" s="333"/>
      <c r="R123" s="334">
        <f>SUM(R124:R158)</f>
        <v>5.1619999999999992E-2</v>
      </c>
      <c r="S123" s="333"/>
      <c r="T123" s="335">
        <f>SUM(T124:T158)</f>
        <v>0</v>
      </c>
      <c r="AR123" s="336" t="s">
        <v>390</v>
      </c>
      <c r="AT123" s="337" t="s">
        <v>444</v>
      </c>
      <c r="AU123" s="337" t="s">
        <v>450</v>
      </c>
      <c r="AY123" s="336" t="s">
        <v>447</v>
      </c>
      <c r="BK123" s="338">
        <f>SUM(BK124:BK158)</f>
        <v>0</v>
      </c>
    </row>
    <row r="124" spans="1:65" s="245" customFormat="1" ht="49.15" customHeight="1" x14ac:dyDescent="0.2">
      <c r="A124" s="242"/>
      <c r="B124" s="276"/>
      <c r="C124" s="341" t="s">
        <v>450</v>
      </c>
      <c r="D124" s="341" t="s">
        <v>451</v>
      </c>
      <c r="E124" s="342" t="s">
        <v>452</v>
      </c>
      <c r="F124" s="343" t="s">
        <v>453</v>
      </c>
      <c r="G124" s="344" t="s">
        <v>138</v>
      </c>
      <c r="H124" s="345">
        <v>35</v>
      </c>
      <c r="I124" s="371"/>
      <c r="J124" s="346">
        <f t="shared" ref="J124:J158" si="0">ROUND(I124*H124,2)</f>
        <v>0</v>
      </c>
      <c r="K124" s="347"/>
      <c r="L124" s="243"/>
      <c r="M124" s="348" t="s">
        <v>396</v>
      </c>
      <c r="N124" s="349" t="s">
        <v>410</v>
      </c>
      <c r="O124" s="350"/>
      <c r="P124" s="351">
        <f t="shared" ref="P124:P158" si="1">O124*H124</f>
        <v>0</v>
      </c>
      <c r="Q124" s="351">
        <v>0</v>
      </c>
      <c r="R124" s="351">
        <f t="shared" ref="R124:R158" si="2">Q124*H124</f>
        <v>0</v>
      </c>
      <c r="S124" s="351">
        <v>0</v>
      </c>
      <c r="T124" s="352">
        <f t="shared" ref="T124:T158" si="3">S124*H124</f>
        <v>0</v>
      </c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2"/>
      <c r="AR124" s="353" t="s">
        <v>454</v>
      </c>
      <c r="AT124" s="353" t="s">
        <v>451</v>
      </c>
      <c r="AU124" s="353" t="s">
        <v>390</v>
      </c>
      <c r="AY124" s="235" t="s">
        <v>447</v>
      </c>
      <c r="BE124" s="354">
        <f t="shared" ref="BE124:BE158" si="4">IF(N124="základní",J124,0)</f>
        <v>0</v>
      </c>
      <c r="BF124" s="354">
        <f t="shared" ref="BF124:BF158" si="5">IF(N124="snížená",J124,0)</f>
        <v>0</v>
      </c>
      <c r="BG124" s="354">
        <f t="shared" ref="BG124:BG158" si="6">IF(N124="zákl. přenesená",J124,0)</f>
        <v>0</v>
      </c>
      <c r="BH124" s="354">
        <f t="shared" ref="BH124:BH158" si="7">IF(N124="sníž. přenesená",J124,0)</f>
        <v>0</v>
      </c>
      <c r="BI124" s="354">
        <f t="shared" ref="BI124:BI158" si="8">IF(N124="nulová",J124,0)</f>
        <v>0</v>
      </c>
      <c r="BJ124" s="235" t="s">
        <v>450</v>
      </c>
      <c r="BK124" s="354">
        <f t="shared" ref="BK124:BK158" si="9">ROUND(I124*H124,2)</f>
        <v>0</v>
      </c>
      <c r="BL124" s="235" t="s">
        <v>454</v>
      </c>
      <c r="BM124" s="353" t="s">
        <v>455</v>
      </c>
    </row>
    <row r="125" spans="1:65" s="245" customFormat="1" ht="14.45" customHeight="1" x14ac:dyDescent="0.2">
      <c r="A125" s="242"/>
      <c r="B125" s="276"/>
      <c r="C125" s="355" t="s">
        <v>390</v>
      </c>
      <c r="D125" s="355" t="s">
        <v>456</v>
      </c>
      <c r="E125" s="356" t="s">
        <v>457</v>
      </c>
      <c r="F125" s="357" t="s">
        <v>458</v>
      </c>
      <c r="G125" s="358" t="s">
        <v>138</v>
      </c>
      <c r="H125" s="359">
        <v>35</v>
      </c>
      <c r="I125" s="372"/>
      <c r="J125" s="360">
        <f t="shared" si="0"/>
        <v>0</v>
      </c>
      <c r="K125" s="361"/>
      <c r="L125" s="362"/>
      <c r="M125" s="363" t="s">
        <v>396</v>
      </c>
      <c r="N125" s="364" t="s">
        <v>410</v>
      </c>
      <c r="O125" s="350"/>
      <c r="P125" s="351">
        <f t="shared" si="1"/>
        <v>0</v>
      </c>
      <c r="Q125" s="351">
        <v>0</v>
      </c>
      <c r="R125" s="351">
        <f t="shared" si="2"/>
        <v>0</v>
      </c>
      <c r="S125" s="351">
        <v>0</v>
      </c>
      <c r="T125" s="352">
        <f t="shared" si="3"/>
        <v>0</v>
      </c>
      <c r="U125" s="242"/>
      <c r="V125" s="242"/>
      <c r="W125" s="242"/>
      <c r="X125" s="242"/>
      <c r="Y125" s="242"/>
      <c r="Z125" s="242"/>
      <c r="AA125" s="242"/>
      <c r="AB125" s="242"/>
      <c r="AC125" s="242"/>
      <c r="AD125" s="242"/>
      <c r="AE125" s="242"/>
      <c r="AR125" s="353" t="s">
        <v>459</v>
      </c>
      <c r="AT125" s="353" t="s">
        <v>456</v>
      </c>
      <c r="AU125" s="353" t="s">
        <v>390</v>
      </c>
      <c r="AY125" s="235" t="s">
        <v>447</v>
      </c>
      <c r="BE125" s="354">
        <f t="shared" si="4"/>
        <v>0</v>
      </c>
      <c r="BF125" s="354">
        <f t="shared" si="5"/>
        <v>0</v>
      </c>
      <c r="BG125" s="354">
        <f t="shared" si="6"/>
        <v>0</v>
      </c>
      <c r="BH125" s="354">
        <f t="shared" si="7"/>
        <v>0</v>
      </c>
      <c r="BI125" s="354">
        <f t="shared" si="8"/>
        <v>0</v>
      </c>
      <c r="BJ125" s="235" t="s">
        <v>450</v>
      </c>
      <c r="BK125" s="354">
        <f t="shared" si="9"/>
        <v>0</v>
      </c>
      <c r="BL125" s="235" t="s">
        <v>454</v>
      </c>
      <c r="BM125" s="353" t="s">
        <v>460</v>
      </c>
    </row>
    <row r="126" spans="1:65" s="245" customFormat="1" ht="37.9" customHeight="1" x14ac:dyDescent="0.2">
      <c r="A126" s="242"/>
      <c r="B126" s="276"/>
      <c r="C126" s="341" t="s">
        <v>56</v>
      </c>
      <c r="D126" s="341" t="s">
        <v>451</v>
      </c>
      <c r="E126" s="342" t="s">
        <v>461</v>
      </c>
      <c r="F126" s="343" t="s">
        <v>462</v>
      </c>
      <c r="G126" s="344" t="s">
        <v>159</v>
      </c>
      <c r="H126" s="345">
        <v>80</v>
      </c>
      <c r="I126" s="371"/>
      <c r="J126" s="346">
        <f t="shared" si="0"/>
        <v>0</v>
      </c>
      <c r="K126" s="347"/>
      <c r="L126" s="243"/>
      <c r="M126" s="348" t="s">
        <v>396</v>
      </c>
      <c r="N126" s="349" t="s">
        <v>410</v>
      </c>
      <c r="O126" s="350"/>
      <c r="P126" s="351">
        <f t="shared" si="1"/>
        <v>0</v>
      </c>
      <c r="Q126" s="351">
        <v>0</v>
      </c>
      <c r="R126" s="351">
        <f t="shared" si="2"/>
        <v>0</v>
      </c>
      <c r="S126" s="351">
        <v>0</v>
      </c>
      <c r="T126" s="352">
        <f t="shared" si="3"/>
        <v>0</v>
      </c>
      <c r="U126" s="242"/>
      <c r="V126" s="242"/>
      <c r="W126" s="242"/>
      <c r="X126" s="242"/>
      <c r="Y126" s="242"/>
      <c r="Z126" s="242"/>
      <c r="AA126" s="242"/>
      <c r="AB126" s="242"/>
      <c r="AC126" s="242"/>
      <c r="AD126" s="242"/>
      <c r="AE126" s="242"/>
      <c r="AR126" s="353" t="s">
        <v>454</v>
      </c>
      <c r="AT126" s="353" t="s">
        <v>451</v>
      </c>
      <c r="AU126" s="353" t="s">
        <v>390</v>
      </c>
      <c r="AY126" s="235" t="s">
        <v>447</v>
      </c>
      <c r="BE126" s="354">
        <f t="shared" si="4"/>
        <v>0</v>
      </c>
      <c r="BF126" s="354">
        <f t="shared" si="5"/>
        <v>0</v>
      </c>
      <c r="BG126" s="354">
        <f t="shared" si="6"/>
        <v>0</v>
      </c>
      <c r="BH126" s="354">
        <f t="shared" si="7"/>
        <v>0</v>
      </c>
      <c r="BI126" s="354">
        <f t="shared" si="8"/>
        <v>0</v>
      </c>
      <c r="BJ126" s="235" t="s">
        <v>450</v>
      </c>
      <c r="BK126" s="354">
        <f t="shared" si="9"/>
        <v>0</v>
      </c>
      <c r="BL126" s="235" t="s">
        <v>454</v>
      </c>
      <c r="BM126" s="353" t="s">
        <v>463</v>
      </c>
    </row>
    <row r="127" spans="1:65" s="245" customFormat="1" ht="14.45" customHeight="1" x14ac:dyDescent="0.2">
      <c r="A127" s="242"/>
      <c r="B127" s="276"/>
      <c r="C127" s="355" t="s">
        <v>464</v>
      </c>
      <c r="D127" s="355" t="s">
        <v>456</v>
      </c>
      <c r="E127" s="356" t="s">
        <v>465</v>
      </c>
      <c r="F127" s="357" t="s">
        <v>466</v>
      </c>
      <c r="G127" s="358" t="s">
        <v>159</v>
      </c>
      <c r="H127" s="359">
        <v>80</v>
      </c>
      <c r="I127" s="372"/>
      <c r="J127" s="360">
        <f t="shared" si="0"/>
        <v>0</v>
      </c>
      <c r="K127" s="361"/>
      <c r="L127" s="362"/>
      <c r="M127" s="363" t="s">
        <v>396</v>
      </c>
      <c r="N127" s="364" t="s">
        <v>410</v>
      </c>
      <c r="O127" s="350"/>
      <c r="P127" s="351">
        <f t="shared" si="1"/>
        <v>0</v>
      </c>
      <c r="Q127" s="351">
        <v>6.9999999999999994E-5</v>
      </c>
      <c r="R127" s="351">
        <f t="shared" si="2"/>
        <v>5.5999999999999991E-3</v>
      </c>
      <c r="S127" s="351">
        <v>0</v>
      </c>
      <c r="T127" s="352">
        <f t="shared" si="3"/>
        <v>0</v>
      </c>
      <c r="U127" s="242"/>
      <c r="V127" s="242"/>
      <c r="W127" s="242"/>
      <c r="X127" s="242"/>
      <c r="Y127" s="242"/>
      <c r="Z127" s="242"/>
      <c r="AA127" s="242"/>
      <c r="AB127" s="242"/>
      <c r="AC127" s="242"/>
      <c r="AD127" s="242"/>
      <c r="AE127" s="242"/>
      <c r="AR127" s="353" t="s">
        <v>459</v>
      </c>
      <c r="AT127" s="353" t="s">
        <v>456</v>
      </c>
      <c r="AU127" s="353" t="s">
        <v>390</v>
      </c>
      <c r="AY127" s="235" t="s">
        <v>447</v>
      </c>
      <c r="BE127" s="354">
        <f t="shared" si="4"/>
        <v>0</v>
      </c>
      <c r="BF127" s="354">
        <f t="shared" si="5"/>
        <v>0</v>
      </c>
      <c r="BG127" s="354">
        <f t="shared" si="6"/>
        <v>0</v>
      </c>
      <c r="BH127" s="354">
        <f t="shared" si="7"/>
        <v>0</v>
      </c>
      <c r="BI127" s="354">
        <f t="shared" si="8"/>
        <v>0</v>
      </c>
      <c r="BJ127" s="235" t="s">
        <v>450</v>
      </c>
      <c r="BK127" s="354">
        <f t="shared" si="9"/>
        <v>0</v>
      </c>
      <c r="BL127" s="235" t="s">
        <v>454</v>
      </c>
      <c r="BM127" s="353" t="s">
        <v>467</v>
      </c>
    </row>
    <row r="128" spans="1:65" s="245" customFormat="1" ht="37.9" customHeight="1" x14ac:dyDescent="0.2">
      <c r="A128" s="242"/>
      <c r="B128" s="276"/>
      <c r="C128" s="341" t="s">
        <v>468</v>
      </c>
      <c r="D128" s="341" t="s">
        <v>451</v>
      </c>
      <c r="E128" s="342" t="s">
        <v>469</v>
      </c>
      <c r="F128" s="343" t="s">
        <v>470</v>
      </c>
      <c r="G128" s="344" t="s">
        <v>159</v>
      </c>
      <c r="H128" s="345">
        <v>200</v>
      </c>
      <c r="I128" s="371"/>
      <c r="J128" s="346">
        <f t="shared" si="0"/>
        <v>0</v>
      </c>
      <c r="K128" s="347"/>
      <c r="L128" s="243"/>
      <c r="M128" s="348" t="s">
        <v>396</v>
      </c>
      <c r="N128" s="349" t="s">
        <v>410</v>
      </c>
      <c r="O128" s="350"/>
      <c r="P128" s="351">
        <f t="shared" si="1"/>
        <v>0</v>
      </c>
      <c r="Q128" s="351">
        <v>0</v>
      </c>
      <c r="R128" s="351">
        <f t="shared" si="2"/>
        <v>0</v>
      </c>
      <c r="S128" s="351">
        <v>0</v>
      </c>
      <c r="T128" s="352">
        <f t="shared" si="3"/>
        <v>0</v>
      </c>
      <c r="U128" s="242"/>
      <c r="V128" s="242"/>
      <c r="W128" s="242"/>
      <c r="X128" s="242"/>
      <c r="Y128" s="242"/>
      <c r="Z128" s="242"/>
      <c r="AA128" s="242"/>
      <c r="AB128" s="242"/>
      <c r="AC128" s="242"/>
      <c r="AD128" s="242"/>
      <c r="AE128" s="242"/>
      <c r="AR128" s="353" t="s">
        <v>454</v>
      </c>
      <c r="AT128" s="353" t="s">
        <v>451</v>
      </c>
      <c r="AU128" s="353" t="s">
        <v>390</v>
      </c>
      <c r="AY128" s="235" t="s">
        <v>447</v>
      </c>
      <c r="BE128" s="354">
        <f t="shared" si="4"/>
        <v>0</v>
      </c>
      <c r="BF128" s="354">
        <f t="shared" si="5"/>
        <v>0</v>
      </c>
      <c r="BG128" s="354">
        <f t="shared" si="6"/>
        <v>0</v>
      </c>
      <c r="BH128" s="354">
        <f t="shared" si="7"/>
        <v>0</v>
      </c>
      <c r="BI128" s="354">
        <f t="shared" si="8"/>
        <v>0</v>
      </c>
      <c r="BJ128" s="235" t="s">
        <v>450</v>
      </c>
      <c r="BK128" s="354">
        <f t="shared" si="9"/>
        <v>0</v>
      </c>
      <c r="BL128" s="235" t="s">
        <v>454</v>
      </c>
      <c r="BM128" s="353" t="s">
        <v>471</v>
      </c>
    </row>
    <row r="129" spans="1:65" s="245" customFormat="1" ht="14.45" customHeight="1" x14ac:dyDescent="0.2">
      <c r="A129" s="242"/>
      <c r="B129" s="276"/>
      <c r="C129" s="355" t="s">
        <v>472</v>
      </c>
      <c r="D129" s="355" t="s">
        <v>456</v>
      </c>
      <c r="E129" s="356" t="s">
        <v>473</v>
      </c>
      <c r="F129" s="357" t="s">
        <v>474</v>
      </c>
      <c r="G129" s="358" t="s">
        <v>159</v>
      </c>
      <c r="H129" s="359">
        <v>200</v>
      </c>
      <c r="I129" s="372"/>
      <c r="J129" s="360">
        <f t="shared" si="0"/>
        <v>0</v>
      </c>
      <c r="K129" s="361"/>
      <c r="L129" s="362"/>
      <c r="M129" s="363" t="s">
        <v>396</v>
      </c>
      <c r="N129" s="364" t="s">
        <v>410</v>
      </c>
      <c r="O129" s="350"/>
      <c r="P129" s="351">
        <f t="shared" si="1"/>
        <v>0</v>
      </c>
      <c r="Q129" s="351">
        <v>1.2E-4</v>
      </c>
      <c r="R129" s="351">
        <f t="shared" si="2"/>
        <v>2.4E-2</v>
      </c>
      <c r="S129" s="351">
        <v>0</v>
      </c>
      <c r="T129" s="352">
        <f t="shared" si="3"/>
        <v>0</v>
      </c>
      <c r="U129" s="242"/>
      <c r="V129" s="242"/>
      <c r="W129" s="242"/>
      <c r="X129" s="242"/>
      <c r="Y129" s="242"/>
      <c r="Z129" s="242"/>
      <c r="AA129" s="242"/>
      <c r="AB129" s="242"/>
      <c r="AC129" s="242"/>
      <c r="AD129" s="242"/>
      <c r="AE129" s="242"/>
      <c r="AR129" s="353" t="s">
        <v>459</v>
      </c>
      <c r="AT129" s="353" t="s">
        <v>456</v>
      </c>
      <c r="AU129" s="353" t="s">
        <v>390</v>
      </c>
      <c r="AY129" s="235" t="s">
        <v>447</v>
      </c>
      <c r="BE129" s="354">
        <f t="shared" si="4"/>
        <v>0</v>
      </c>
      <c r="BF129" s="354">
        <f t="shared" si="5"/>
        <v>0</v>
      </c>
      <c r="BG129" s="354">
        <f t="shared" si="6"/>
        <v>0</v>
      </c>
      <c r="BH129" s="354">
        <f t="shared" si="7"/>
        <v>0</v>
      </c>
      <c r="BI129" s="354">
        <f t="shared" si="8"/>
        <v>0</v>
      </c>
      <c r="BJ129" s="235" t="s">
        <v>450</v>
      </c>
      <c r="BK129" s="354">
        <f t="shared" si="9"/>
        <v>0</v>
      </c>
      <c r="BL129" s="235" t="s">
        <v>454</v>
      </c>
      <c r="BM129" s="353" t="s">
        <v>475</v>
      </c>
    </row>
    <row r="130" spans="1:65" s="245" customFormat="1" ht="37.9" customHeight="1" x14ac:dyDescent="0.2">
      <c r="A130" s="242"/>
      <c r="B130" s="276"/>
      <c r="C130" s="341" t="s">
        <v>476</v>
      </c>
      <c r="D130" s="341" t="s">
        <v>451</v>
      </c>
      <c r="E130" s="342" t="s">
        <v>477</v>
      </c>
      <c r="F130" s="343" t="s">
        <v>478</v>
      </c>
      <c r="G130" s="344" t="s">
        <v>159</v>
      </c>
      <c r="H130" s="345">
        <v>100</v>
      </c>
      <c r="I130" s="371"/>
      <c r="J130" s="346">
        <f t="shared" si="0"/>
        <v>0</v>
      </c>
      <c r="K130" s="347"/>
      <c r="L130" s="243"/>
      <c r="M130" s="348" t="s">
        <v>396</v>
      </c>
      <c r="N130" s="349" t="s">
        <v>410</v>
      </c>
      <c r="O130" s="350"/>
      <c r="P130" s="351">
        <f t="shared" si="1"/>
        <v>0</v>
      </c>
      <c r="Q130" s="351">
        <v>0</v>
      </c>
      <c r="R130" s="351">
        <f t="shared" si="2"/>
        <v>0</v>
      </c>
      <c r="S130" s="351">
        <v>0</v>
      </c>
      <c r="T130" s="352">
        <f t="shared" si="3"/>
        <v>0</v>
      </c>
      <c r="U130" s="242"/>
      <c r="V130" s="242"/>
      <c r="W130" s="242"/>
      <c r="X130" s="242"/>
      <c r="Y130" s="242"/>
      <c r="Z130" s="242"/>
      <c r="AA130" s="242"/>
      <c r="AB130" s="242"/>
      <c r="AC130" s="242"/>
      <c r="AD130" s="242"/>
      <c r="AE130" s="242"/>
      <c r="AR130" s="353" t="s">
        <v>454</v>
      </c>
      <c r="AT130" s="353" t="s">
        <v>451</v>
      </c>
      <c r="AU130" s="353" t="s">
        <v>390</v>
      </c>
      <c r="AY130" s="235" t="s">
        <v>447</v>
      </c>
      <c r="BE130" s="354">
        <f t="shared" si="4"/>
        <v>0</v>
      </c>
      <c r="BF130" s="354">
        <f t="shared" si="5"/>
        <v>0</v>
      </c>
      <c r="BG130" s="354">
        <f t="shared" si="6"/>
        <v>0</v>
      </c>
      <c r="BH130" s="354">
        <f t="shared" si="7"/>
        <v>0</v>
      </c>
      <c r="BI130" s="354">
        <f t="shared" si="8"/>
        <v>0</v>
      </c>
      <c r="BJ130" s="235" t="s">
        <v>450</v>
      </c>
      <c r="BK130" s="354">
        <f t="shared" si="9"/>
        <v>0</v>
      </c>
      <c r="BL130" s="235" t="s">
        <v>454</v>
      </c>
      <c r="BM130" s="353" t="s">
        <v>479</v>
      </c>
    </row>
    <row r="131" spans="1:65" s="245" customFormat="1" ht="14.45" customHeight="1" x14ac:dyDescent="0.2">
      <c r="A131" s="242"/>
      <c r="B131" s="276"/>
      <c r="C131" s="355" t="s">
        <v>480</v>
      </c>
      <c r="D131" s="355" t="s">
        <v>456</v>
      </c>
      <c r="E131" s="356" t="s">
        <v>481</v>
      </c>
      <c r="F131" s="357" t="s">
        <v>482</v>
      </c>
      <c r="G131" s="358" t="s">
        <v>159</v>
      </c>
      <c r="H131" s="359">
        <v>100</v>
      </c>
      <c r="I131" s="372"/>
      <c r="J131" s="360">
        <f t="shared" si="0"/>
        <v>0</v>
      </c>
      <c r="K131" s="361"/>
      <c r="L131" s="362"/>
      <c r="M131" s="363" t="s">
        <v>396</v>
      </c>
      <c r="N131" s="364" t="s">
        <v>410</v>
      </c>
      <c r="O131" s="350"/>
      <c r="P131" s="351">
        <f t="shared" si="1"/>
        <v>0</v>
      </c>
      <c r="Q131" s="351">
        <v>1.7000000000000001E-4</v>
      </c>
      <c r="R131" s="351">
        <f t="shared" si="2"/>
        <v>1.7000000000000001E-2</v>
      </c>
      <c r="S131" s="351">
        <v>0</v>
      </c>
      <c r="T131" s="352">
        <f t="shared" si="3"/>
        <v>0</v>
      </c>
      <c r="U131" s="242"/>
      <c r="V131" s="242"/>
      <c r="W131" s="242"/>
      <c r="X131" s="242"/>
      <c r="Y131" s="242"/>
      <c r="Z131" s="242"/>
      <c r="AA131" s="242"/>
      <c r="AB131" s="242"/>
      <c r="AC131" s="242"/>
      <c r="AD131" s="242"/>
      <c r="AE131" s="242"/>
      <c r="AR131" s="353" t="s">
        <v>459</v>
      </c>
      <c r="AT131" s="353" t="s">
        <v>456</v>
      </c>
      <c r="AU131" s="353" t="s">
        <v>390</v>
      </c>
      <c r="AY131" s="235" t="s">
        <v>447</v>
      </c>
      <c r="BE131" s="354">
        <f t="shared" si="4"/>
        <v>0</v>
      </c>
      <c r="BF131" s="354">
        <f t="shared" si="5"/>
        <v>0</v>
      </c>
      <c r="BG131" s="354">
        <f t="shared" si="6"/>
        <v>0</v>
      </c>
      <c r="BH131" s="354">
        <f t="shared" si="7"/>
        <v>0</v>
      </c>
      <c r="BI131" s="354">
        <f t="shared" si="8"/>
        <v>0</v>
      </c>
      <c r="BJ131" s="235" t="s">
        <v>450</v>
      </c>
      <c r="BK131" s="354">
        <f t="shared" si="9"/>
        <v>0</v>
      </c>
      <c r="BL131" s="235" t="s">
        <v>454</v>
      </c>
      <c r="BM131" s="353" t="s">
        <v>483</v>
      </c>
    </row>
    <row r="132" spans="1:65" s="245" customFormat="1" ht="24.2" customHeight="1" x14ac:dyDescent="0.2">
      <c r="A132" s="242"/>
      <c r="B132" s="276"/>
      <c r="C132" s="341" t="s">
        <v>484</v>
      </c>
      <c r="D132" s="341" t="s">
        <v>451</v>
      </c>
      <c r="E132" s="342" t="s">
        <v>485</v>
      </c>
      <c r="F132" s="343" t="s">
        <v>486</v>
      </c>
      <c r="G132" s="344" t="s">
        <v>138</v>
      </c>
      <c r="H132" s="345">
        <v>60</v>
      </c>
      <c r="I132" s="371"/>
      <c r="J132" s="346">
        <f t="shared" si="0"/>
        <v>0</v>
      </c>
      <c r="K132" s="347"/>
      <c r="L132" s="243"/>
      <c r="M132" s="348" t="s">
        <v>396</v>
      </c>
      <c r="N132" s="349" t="s">
        <v>410</v>
      </c>
      <c r="O132" s="350"/>
      <c r="P132" s="351">
        <f t="shared" si="1"/>
        <v>0</v>
      </c>
      <c r="Q132" s="351">
        <v>0</v>
      </c>
      <c r="R132" s="351">
        <f t="shared" si="2"/>
        <v>0</v>
      </c>
      <c r="S132" s="351">
        <v>0</v>
      </c>
      <c r="T132" s="352">
        <f t="shared" si="3"/>
        <v>0</v>
      </c>
      <c r="U132" s="242"/>
      <c r="V132" s="242"/>
      <c r="W132" s="242"/>
      <c r="X132" s="242"/>
      <c r="Y132" s="242"/>
      <c r="Z132" s="242"/>
      <c r="AA132" s="242"/>
      <c r="AB132" s="242"/>
      <c r="AC132" s="242"/>
      <c r="AD132" s="242"/>
      <c r="AE132" s="242"/>
      <c r="AR132" s="353" t="s">
        <v>454</v>
      </c>
      <c r="AT132" s="353" t="s">
        <v>451</v>
      </c>
      <c r="AU132" s="353" t="s">
        <v>390</v>
      </c>
      <c r="AY132" s="235" t="s">
        <v>447</v>
      </c>
      <c r="BE132" s="354">
        <f t="shared" si="4"/>
        <v>0</v>
      </c>
      <c r="BF132" s="354">
        <f t="shared" si="5"/>
        <v>0</v>
      </c>
      <c r="BG132" s="354">
        <f t="shared" si="6"/>
        <v>0</v>
      </c>
      <c r="BH132" s="354">
        <f t="shared" si="7"/>
        <v>0</v>
      </c>
      <c r="BI132" s="354">
        <f t="shared" si="8"/>
        <v>0</v>
      </c>
      <c r="BJ132" s="235" t="s">
        <v>450</v>
      </c>
      <c r="BK132" s="354">
        <f t="shared" si="9"/>
        <v>0</v>
      </c>
      <c r="BL132" s="235" t="s">
        <v>454</v>
      </c>
      <c r="BM132" s="353" t="s">
        <v>487</v>
      </c>
    </row>
    <row r="133" spans="1:65" s="245" customFormat="1" ht="24.2" customHeight="1" x14ac:dyDescent="0.2">
      <c r="A133" s="242"/>
      <c r="B133" s="276"/>
      <c r="C133" s="355" t="s">
        <v>488</v>
      </c>
      <c r="D133" s="355" t="s">
        <v>456</v>
      </c>
      <c r="E133" s="356" t="s">
        <v>489</v>
      </c>
      <c r="F133" s="357" t="s">
        <v>490</v>
      </c>
      <c r="G133" s="358" t="s">
        <v>138</v>
      </c>
      <c r="H133" s="359">
        <v>30</v>
      </c>
      <c r="I133" s="372"/>
      <c r="J133" s="360">
        <f t="shared" si="0"/>
        <v>0</v>
      </c>
      <c r="K133" s="361"/>
      <c r="L133" s="362"/>
      <c r="M133" s="363" t="s">
        <v>396</v>
      </c>
      <c r="N133" s="364" t="s">
        <v>410</v>
      </c>
      <c r="O133" s="350"/>
      <c r="P133" s="351">
        <f t="shared" si="1"/>
        <v>0</v>
      </c>
      <c r="Q133" s="351">
        <v>0</v>
      </c>
      <c r="R133" s="351">
        <f t="shared" si="2"/>
        <v>0</v>
      </c>
      <c r="S133" s="351">
        <v>0</v>
      </c>
      <c r="T133" s="352">
        <f t="shared" si="3"/>
        <v>0</v>
      </c>
      <c r="U133" s="242"/>
      <c r="V133" s="242"/>
      <c r="W133" s="242"/>
      <c r="X133" s="242"/>
      <c r="Y133" s="242"/>
      <c r="Z133" s="242"/>
      <c r="AA133" s="242"/>
      <c r="AB133" s="242"/>
      <c r="AC133" s="242"/>
      <c r="AD133" s="242"/>
      <c r="AE133" s="242"/>
      <c r="AR133" s="353" t="s">
        <v>459</v>
      </c>
      <c r="AT133" s="353" t="s">
        <v>456</v>
      </c>
      <c r="AU133" s="353" t="s">
        <v>390</v>
      </c>
      <c r="AY133" s="235" t="s">
        <v>447</v>
      </c>
      <c r="BE133" s="354">
        <f t="shared" si="4"/>
        <v>0</v>
      </c>
      <c r="BF133" s="354">
        <f t="shared" si="5"/>
        <v>0</v>
      </c>
      <c r="BG133" s="354">
        <f t="shared" si="6"/>
        <v>0</v>
      </c>
      <c r="BH133" s="354">
        <f t="shared" si="7"/>
        <v>0</v>
      </c>
      <c r="BI133" s="354">
        <f t="shared" si="8"/>
        <v>0</v>
      </c>
      <c r="BJ133" s="235" t="s">
        <v>450</v>
      </c>
      <c r="BK133" s="354">
        <f t="shared" si="9"/>
        <v>0</v>
      </c>
      <c r="BL133" s="235" t="s">
        <v>454</v>
      </c>
      <c r="BM133" s="353" t="s">
        <v>491</v>
      </c>
    </row>
    <row r="134" spans="1:65" s="245" customFormat="1" ht="24.2" customHeight="1" x14ac:dyDescent="0.2">
      <c r="A134" s="242"/>
      <c r="B134" s="276"/>
      <c r="C134" s="355" t="s">
        <v>492</v>
      </c>
      <c r="D134" s="355" t="s">
        <v>456</v>
      </c>
      <c r="E134" s="356" t="s">
        <v>493</v>
      </c>
      <c r="F134" s="357" t="s">
        <v>494</v>
      </c>
      <c r="G134" s="358" t="s">
        <v>138</v>
      </c>
      <c r="H134" s="359">
        <v>20</v>
      </c>
      <c r="I134" s="372"/>
      <c r="J134" s="360">
        <f t="shared" si="0"/>
        <v>0</v>
      </c>
      <c r="K134" s="361"/>
      <c r="L134" s="362"/>
      <c r="M134" s="363" t="s">
        <v>396</v>
      </c>
      <c r="N134" s="364" t="s">
        <v>410</v>
      </c>
      <c r="O134" s="350"/>
      <c r="P134" s="351">
        <f t="shared" si="1"/>
        <v>0</v>
      </c>
      <c r="Q134" s="351">
        <v>0</v>
      </c>
      <c r="R134" s="351">
        <f t="shared" si="2"/>
        <v>0</v>
      </c>
      <c r="S134" s="351">
        <v>0</v>
      </c>
      <c r="T134" s="352">
        <f t="shared" si="3"/>
        <v>0</v>
      </c>
      <c r="U134" s="242"/>
      <c r="V134" s="242"/>
      <c r="W134" s="242"/>
      <c r="X134" s="242"/>
      <c r="Y134" s="242"/>
      <c r="Z134" s="242"/>
      <c r="AA134" s="242"/>
      <c r="AB134" s="242"/>
      <c r="AC134" s="242"/>
      <c r="AD134" s="242"/>
      <c r="AE134" s="242"/>
      <c r="AR134" s="353" t="s">
        <v>459</v>
      </c>
      <c r="AT134" s="353" t="s">
        <v>456</v>
      </c>
      <c r="AU134" s="353" t="s">
        <v>390</v>
      </c>
      <c r="AY134" s="235" t="s">
        <v>447</v>
      </c>
      <c r="BE134" s="354">
        <f t="shared" si="4"/>
        <v>0</v>
      </c>
      <c r="BF134" s="354">
        <f t="shared" si="5"/>
        <v>0</v>
      </c>
      <c r="BG134" s="354">
        <f t="shared" si="6"/>
        <v>0</v>
      </c>
      <c r="BH134" s="354">
        <f t="shared" si="7"/>
        <v>0</v>
      </c>
      <c r="BI134" s="354">
        <f t="shared" si="8"/>
        <v>0</v>
      </c>
      <c r="BJ134" s="235" t="s">
        <v>450</v>
      </c>
      <c r="BK134" s="354">
        <f t="shared" si="9"/>
        <v>0</v>
      </c>
      <c r="BL134" s="235" t="s">
        <v>454</v>
      </c>
      <c r="BM134" s="353" t="s">
        <v>495</v>
      </c>
    </row>
    <row r="135" spans="1:65" s="245" customFormat="1" ht="24.2" customHeight="1" x14ac:dyDescent="0.2">
      <c r="A135" s="242"/>
      <c r="B135" s="276"/>
      <c r="C135" s="355" t="s">
        <v>496</v>
      </c>
      <c r="D135" s="355" t="s">
        <v>456</v>
      </c>
      <c r="E135" s="356" t="s">
        <v>497</v>
      </c>
      <c r="F135" s="357" t="s">
        <v>498</v>
      </c>
      <c r="G135" s="358" t="s">
        <v>138</v>
      </c>
      <c r="H135" s="359">
        <v>10</v>
      </c>
      <c r="I135" s="372"/>
      <c r="J135" s="360">
        <f t="shared" si="0"/>
        <v>0</v>
      </c>
      <c r="K135" s="361"/>
      <c r="L135" s="362"/>
      <c r="M135" s="363" t="s">
        <v>396</v>
      </c>
      <c r="N135" s="364" t="s">
        <v>410</v>
      </c>
      <c r="O135" s="350"/>
      <c r="P135" s="351">
        <f t="shared" si="1"/>
        <v>0</v>
      </c>
      <c r="Q135" s="351">
        <v>0</v>
      </c>
      <c r="R135" s="351">
        <f t="shared" si="2"/>
        <v>0</v>
      </c>
      <c r="S135" s="351">
        <v>0</v>
      </c>
      <c r="T135" s="352">
        <f t="shared" si="3"/>
        <v>0</v>
      </c>
      <c r="U135" s="242"/>
      <c r="V135" s="242"/>
      <c r="W135" s="242"/>
      <c r="X135" s="242"/>
      <c r="Y135" s="242"/>
      <c r="Z135" s="242"/>
      <c r="AA135" s="242"/>
      <c r="AB135" s="242"/>
      <c r="AC135" s="242"/>
      <c r="AD135" s="242"/>
      <c r="AE135" s="242"/>
      <c r="AR135" s="353" t="s">
        <v>459</v>
      </c>
      <c r="AT135" s="353" t="s">
        <v>456</v>
      </c>
      <c r="AU135" s="353" t="s">
        <v>390</v>
      </c>
      <c r="AY135" s="235" t="s">
        <v>447</v>
      </c>
      <c r="BE135" s="354">
        <f t="shared" si="4"/>
        <v>0</v>
      </c>
      <c r="BF135" s="354">
        <f t="shared" si="5"/>
        <v>0</v>
      </c>
      <c r="BG135" s="354">
        <f t="shared" si="6"/>
        <v>0</v>
      </c>
      <c r="BH135" s="354">
        <f t="shared" si="7"/>
        <v>0</v>
      </c>
      <c r="BI135" s="354">
        <f t="shared" si="8"/>
        <v>0</v>
      </c>
      <c r="BJ135" s="235" t="s">
        <v>450</v>
      </c>
      <c r="BK135" s="354">
        <f t="shared" si="9"/>
        <v>0</v>
      </c>
      <c r="BL135" s="235" t="s">
        <v>454</v>
      </c>
      <c r="BM135" s="353" t="s">
        <v>499</v>
      </c>
    </row>
    <row r="136" spans="1:65" s="245" customFormat="1" ht="49.15" customHeight="1" x14ac:dyDescent="0.2">
      <c r="A136" s="242"/>
      <c r="B136" s="276"/>
      <c r="C136" s="341" t="s">
        <v>500</v>
      </c>
      <c r="D136" s="341" t="s">
        <v>451</v>
      </c>
      <c r="E136" s="342" t="s">
        <v>501</v>
      </c>
      <c r="F136" s="343" t="s">
        <v>502</v>
      </c>
      <c r="G136" s="344" t="s">
        <v>138</v>
      </c>
      <c r="H136" s="345">
        <v>3</v>
      </c>
      <c r="I136" s="371"/>
      <c r="J136" s="346">
        <f t="shared" si="0"/>
        <v>0</v>
      </c>
      <c r="K136" s="347"/>
      <c r="L136" s="243"/>
      <c r="M136" s="348" t="s">
        <v>396</v>
      </c>
      <c r="N136" s="349" t="s">
        <v>410</v>
      </c>
      <c r="O136" s="350"/>
      <c r="P136" s="351">
        <f t="shared" si="1"/>
        <v>0</v>
      </c>
      <c r="Q136" s="351">
        <v>0</v>
      </c>
      <c r="R136" s="351">
        <f t="shared" si="2"/>
        <v>0</v>
      </c>
      <c r="S136" s="351">
        <v>0</v>
      </c>
      <c r="T136" s="352">
        <f t="shared" si="3"/>
        <v>0</v>
      </c>
      <c r="U136" s="242"/>
      <c r="V136" s="242"/>
      <c r="W136" s="242"/>
      <c r="X136" s="242"/>
      <c r="Y136" s="242"/>
      <c r="Z136" s="242"/>
      <c r="AA136" s="242"/>
      <c r="AB136" s="242"/>
      <c r="AC136" s="242"/>
      <c r="AD136" s="242"/>
      <c r="AE136" s="242"/>
      <c r="AR136" s="353" t="s">
        <v>454</v>
      </c>
      <c r="AT136" s="353" t="s">
        <v>451</v>
      </c>
      <c r="AU136" s="353" t="s">
        <v>390</v>
      </c>
      <c r="AY136" s="235" t="s">
        <v>447</v>
      </c>
      <c r="BE136" s="354">
        <f t="shared" si="4"/>
        <v>0</v>
      </c>
      <c r="BF136" s="354">
        <f t="shared" si="5"/>
        <v>0</v>
      </c>
      <c r="BG136" s="354">
        <f t="shared" si="6"/>
        <v>0</v>
      </c>
      <c r="BH136" s="354">
        <f t="shared" si="7"/>
        <v>0</v>
      </c>
      <c r="BI136" s="354">
        <f t="shared" si="8"/>
        <v>0</v>
      </c>
      <c r="BJ136" s="235" t="s">
        <v>450</v>
      </c>
      <c r="BK136" s="354">
        <f t="shared" si="9"/>
        <v>0</v>
      </c>
      <c r="BL136" s="235" t="s">
        <v>454</v>
      </c>
      <c r="BM136" s="353" t="s">
        <v>503</v>
      </c>
    </row>
    <row r="137" spans="1:65" s="245" customFormat="1" ht="24.2" customHeight="1" x14ac:dyDescent="0.2">
      <c r="A137" s="242"/>
      <c r="B137" s="276"/>
      <c r="C137" s="355" t="s">
        <v>504</v>
      </c>
      <c r="D137" s="355" t="s">
        <v>456</v>
      </c>
      <c r="E137" s="356" t="s">
        <v>505</v>
      </c>
      <c r="F137" s="357" t="s">
        <v>506</v>
      </c>
      <c r="G137" s="358" t="s">
        <v>138</v>
      </c>
      <c r="H137" s="359">
        <v>3</v>
      </c>
      <c r="I137" s="372"/>
      <c r="J137" s="360">
        <f t="shared" si="0"/>
        <v>0</v>
      </c>
      <c r="K137" s="361"/>
      <c r="L137" s="362"/>
      <c r="M137" s="363" t="s">
        <v>396</v>
      </c>
      <c r="N137" s="364" t="s">
        <v>410</v>
      </c>
      <c r="O137" s="350"/>
      <c r="P137" s="351">
        <f t="shared" si="1"/>
        <v>0</v>
      </c>
      <c r="Q137" s="351">
        <v>2.0000000000000002E-5</v>
      </c>
      <c r="R137" s="351">
        <f t="shared" si="2"/>
        <v>6.0000000000000008E-5</v>
      </c>
      <c r="S137" s="351">
        <v>0</v>
      </c>
      <c r="T137" s="352">
        <f t="shared" si="3"/>
        <v>0</v>
      </c>
      <c r="U137" s="242"/>
      <c r="V137" s="242"/>
      <c r="W137" s="242"/>
      <c r="X137" s="242"/>
      <c r="Y137" s="242"/>
      <c r="Z137" s="242"/>
      <c r="AA137" s="242"/>
      <c r="AB137" s="242"/>
      <c r="AC137" s="242"/>
      <c r="AD137" s="242"/>
      <c r="AE137" s="242"/>
      <c r="AR137" s="353" t="s">
        <v>459</v>
      </c>
      <c r="AT137" s="353" t="s">
        <v>456</v>
      </c>
      <c r="AU137" s="353" t="s">
        <v>390</v>
      </c>
      <c r="AY137" s="235" t="s">
        <v>447</v>
      </c>
      <c r="BE137" s="354">
        <f t="shared" si="4"/>
        <v>0</v>
      </c>
      <c r="BF137" s="354">
        <f t="shared" si="5"/>
        <v>0</v>
      </c>
      <c r="BG137" s="354">
        <f t="shared" si="6"/>
        <v>0</v>
      </c>
      <c r="BH137" s="354">
        <f t="shared" si="7"/>
        <v>0</v>
      </c>
      <c r="BI137" s="354">
        <f t="shared" si="8"/>
        <v>0</v>
      </c>
      <c r="BJ137" s="235" t="s">
        <v>450</v>
      </c>
      <c r="BK137" s="354">
        <f t="shared" si="9"/>
        <v>0</v>
      </c>
      <c r="BL137" s="235" t="s">
        <v>454</v>
      </c>
      <c r="BM137" s="353" t="s">
        <v>507</v>
      </c>
    </row>
    <row r="138" spans="1:65" s="245" customFormat="1" ht="49.15" customHeight="1" x14ac:dyDescent="0.2">
      <c r="A138" s="242"/>
      <c r="B138" s="276"/>
      <c r="C138" s="341" t="s">
        <v>508</v>
      </c>
      <c r="D138" s="341" t="s">
        <v>451</v>
      </c>
      <c r="E138" s="342" t="s">
        <v>509</v>
      </c>
      <c r="F138" s="343" t="s">
        <v>510</v>
      </c>
      <c r="G138" s="344" t="s">
        <v>138</v>
      </c>
      <c r="H138" s="345">
        <v>4</v>
      </c>
      <c r="I138" s="371"/>
      <c r="J138" s="346">
        <f t="shared" si="0"/>
        <v>0</v>
      </c>
      <c r="K138" s="347"/>
      <c r="L138" s="243"/>
      <c r="M138" s="348" t="s">
        <v>396</v>
      </c>
      <c r="N138" s="349" t="s">
        <v>410</v>
      </c>
      <c r="O138" s="350"/>
      <c r="P138" s="351">
        <f t="shared" si="1"/>
        <v>0</v>
      </c>
      <c r="Q138" s="351">
        <v>0</v>
      </c>
      <c r="R138" s="351">
        <f t="shared" si="2"/>
        <v>0</v>
      </c>
      <c r="S138" s="351">
        <v>0</v>
      </c>
      <c r="T138" s="352">
        <f t="shared" si="3"/>
        <v>0</v>
      </c>
      <c r="U138" s="242"/>
      <c r="V138" s="242"/>
      <c r="W138" s="242"/>
      <c r="X138" s="242"/>
      <c r="Y138" s="242"/>
      <c r="Z138" s="242"/>
      <c r="AA138" s="242"/>
      <c r="AB138" s="242"/>
      <c r="AC138" s="242"/>
      <c r="AD138" s="242"/>
      <c r="AE138" s="242"/>
      <c r="AR138" s="353" t="s">
        <v>454</v>
      </c>
      <c r="AT138" s="353" t="s">
        <v>451</v>
      </c>
      <c r="AU138" s="353" t="s">
        <v>390</v>
      </c>
      <c r="AY138" s="235" t="s">
        <v>447</v>
      </c>
      <c r="BE138" s="354">
        <f t="shared" si="4"/>
        <v>0</v>
      </c>
      <c r="BF138" s="354">
        <f t="shared" si="5"/>
        <v>0</v>
      </c>
      <c r="BG138" s="354">
        <f t="shared" si="6"/>
        <v>0</v>
      </c>
      <c r="BH138" s="354">
        <f t="shared" si="7"/>
        <v>0</v>
      </c>
      <c r="BI138" s="354">
        <f t="shared" si="8"/>
        <v>0</v>
      </c>
      <c r="BJ138" s="235" t="s">
        <v>450</v>
      </c>
      <c r="BK138" s="354">
        <f t="shared" si="9"/>
        <v>0</v>
      </c>
      <c r="BL138" s="235" t="s">
        <v>454</v>
      </c>
      <c r="BM138" s="353" t="s">
        <v>511</v>
      </c>
    </row>
    <row r="139" spans="1:65" s="245" customFormat="1" ht="24.2" customHeight="1" x14ac:dyDescent="0.2">
      <c r="A139" s="242"/>
      <c r="B139" s="276"/>
      <c r="C139" s="355" t="s">
        <v>454</v>
      </c>
      <c r="D139" s="355" t="s">
        <v>456</v>
      </c>
      <c r="E139" s="356" t="s">
        <v>512</v>
      </c>
      <c r="F139" s="357" t="s">
        <v>513</v>
      </c>
      <c r="G139" s="358" t="s">
        <v>138</v>
      </c>
      <c r="H139" s="359">
        <v>4</v>
      </c>
      <c r="I139" s="372"/>
      <c r="J139" s="360">
        <f t="shared" si="0"/>
        <v>0</v>
      </c>
      <c r="K139" s="361"/>
      <c r="L139" s="362"/>
      <c r="M139" s="363" t="s">
        <v>396</v>
      </c>
      <c r="N139" s="364" t="s">
        <v>410</v>
      </c>
      <c r="O139" s="350"/>
      <c r="P139" s="351">
        <f t="shared" si="1"/>
        <v>0</v>
      </c>
      <c r="Q139" s="351">
        <v>6.0000000000000002E-5</v>
      </c>
      <c r="R139" s="351">
        <f t="shared" si="2"/>
        <v>2.4000000000000001E-4</v>
      </c>
      <c r="S139" s="351">
        <v>0</v>
      </c>
      <c r="T139" s="352">
        <f t="shared" si="3"/>
        <v>0</v>
      </c>
      <c r="U139" s="242"/>
      <c r="V139" s="242"/>
      <c r="W139" s="242"/>
      <c r="X139" s="242"/>
      <c r="Y139" s="242"/>
      <c r="Z139" s="242"/>
      <c r="AA139" s="242"/>
      <c r="AB139" s="242"/>
      <c r="AC139" s="242"/>
      <c r="AD139" s="242"/>
      <c r="AE139" s="242"/>
      <c r="AR139" s="353" t="s">
        <v>459</v>
      </c>
      <c r="AT139" s="353" t="s">
        <v>456</v>
      </c>
      <c r="AU139" s="353" t="s">
        <v>390</v>
      </c>
      <c r="AY139" s="235" t="s">
        <v>447</v>
      </c>
      <c r="BE139" s="354">
        <f t="shared" si="4"/>
        <v>0</v>
      </c>
      <c r="BF139" s="354">
        <f t="shared" si="5"/>
        <v>0</v>
      </c>
      <c r="BG139" s="354">
        <f t="shared" si="6"/>
        <v>0</v>
      </c>
      <c r="BH139" s="354">
        <f t="shared" si="7"/>
        <v>0</v>
      </c>
      <c r="BI139" s="354">
        <f t="shared" si="8"/>
        <v>0</v>
      </c>
      <c r="BJ139" s="235" t="s">
        <v>450</v>
      </c>
      <c r="BK139" s="354">
        <f t="shared" si="9"/>
        <v>0</v>
      </c>
      <c r="BL139" s="235" t="s">
        <v>454</v>
      </c>
      <c r="BM139" s="353" t="s">
        <v>514</v>
      </c>
    </row>
    <row r="140" spans="1:65" s="245" customFormat="1" ht="24.2" customHeight="1" x14ac:dyDescent="0.2">
      <c r="A140" s="242"/>
      <c r="B140" s="276"/>
      <c r="C140" s="355" t="s">
        <v>515</v>
      </c>
      <c r="D140" s="355" t="s">
        <v>456</v>
      </c>
      <c r="E140" s="356" t="s">
        <v>516</v>
      </c>
      <c r="F140" s="357" t="s">
        <v>517</v>
      </c>
      <c r="G140" s="358" t="s">
        <v>138</v>
      </c>
      <c r="H140" s="359">
        <v>32</v>
      </c>
      <c r="I140" s="372"/>
      <c r="J140" s="360">
        <f t="shared" si="0"/>
        <v>0</v>
      </c>
      <c r="K140" s="361"/>
      <c r="L140" s="362"/>
      <c r="M140" s="363" t="s">
        <v>396</v>
      </c>
      <c r="N140" s="364" t="s">
        <v>410</v>
      </c>
      <c r="O140" s="350"/>
      <c r="P140" s="351">
        <f t="shared" si="1"/>
        <v>0</v>
      </c>
      <c r="Q140" s="351">
        <v>5.0000000000000002E-5</v>
      </c>
      <c r="R140" s="351">
        <f t="shared" si="2"/>
        <v>1.6000000000000001E-3</v>
      </c>
      <c r="S140" s="351">
        <v>0</v>
      </c>
      <c r="T140" s="352">
        <f t="shared" si="3"/>
        <v>0</v>
      </c>
      <c r="U140" s="242"/>
      <c r="V140" s="242"/>
      <c r="W140" s="242"/>
      <c r="X140" s="242"/>
      <c r="Y140" s="242"/>
      <c r="Z140" s="242"/>
      <c r="AA140" s="242"/>
      <c r="AB140" s="242"/>
      <c r="AC140" s="242"/>
      <c r="AD140" s="242"/>
      <c r="AE140" s="242"/>
      <c r="AR140" s="353" t="s">
        <v>459</v>
      </c>
      <c r="AT140" s="353" t="s">
        <v>456</v>
      </c>
      <c r="AU140" s="353" t="s">
        <v>390</v>
      </c>
      <c r="AY140" s="235" t="s">
        <v>447</v>
      </c>
      <c r="BE140" s="354">
        <f t="shared" si="4"/>
        <v>0</v>
      </c>
      <c r="BF140" s="354">
        <f t="shared" si="5"/>
        <v>0</v>
      </c>
      <c r="BG140" s="354">
        <f t="shared" si="6"/>
        <v>0</v>
      </c>
      <c r="BH140" s="354">
        <f t="shared" si="7"/>
        <v>0</v>
      </c>
      <c r="BI140" s="354">
        <f t="shared" si="8"/>
        <v>0</v>
      </c>
      <c r="BJ140" s="235" t="s">
        <v>450</v>
      </c>
      <c r="BK140" s="354">
        <f t="shared" si="9"/>
        <v>0</v>
      </c>
      <c r="BL140" s="235" t="s">
        <v>454</v>
      </c>
      <c r="BM140" s="353" t="s">
        <v>518</v>
      </c>
    </row>
    <row r="141" spans="1:65" s="245" customFormat="1" ht="49.15" customHeight="1" x14ac:dyDescent="0.2">
      <c r="A141" s="242"/>
      <c r="B141" s="276"/>
      <c r="C141" s="341" t="s">
        <v>519</v>
      </c>
      <c r="D141" s="341" t="s">
        <v>451</v>
      </c>
      <c r="E141" s="342" t="s">
        <v>520</v>
      </c>
      <c r="F141" s="343" t="s">
        <v>521</v>
      </c>
      <c r="G141" s="344" t="s">
        <v>138</v>
      </c>
      <c r="H141" s="345">
        <v>3</v>
      </c>
      <c r="I141" s="371"/>
      <c r="J141" s="346">
        <f t="shared" si="0"/>
        <v>0</v>
      </c>
      <c r="K141" s="347"/>
      <c r="L141" s="243"/>
      <c r="M141" s="348" t="s">
        <v>396</v>
      </c>
      <c r="N141" s="349" t="s">
        <v>410</v>
      </c>
      <c r="O141" s="350"/>
      <c r="P141" s="351">
        <f t="shared" si="1"/>
        <v>0</v>
      </c>
      <c r="Q141" s="351">
        <v>0</v>
      </c>
      <c r="R141" s="351">
        <f t="shared" si="2"/>
        <v>0</v>
      </c>
      <c r="S141" s="351">
        <v>0</v>
      </c>
      <c r="T141" s="352">
        <f t="shared" si="3"/>
        <v>0</v>
      </c>
      <c r="U141" s="242"/>
      <c r="V141" s="242"/>
      <c r="W141" s="242"/>
      <c r="X141" s="242"/>
      <c r="Y141" s="242"/>
      <c r="Z141" s="242"/>
      <c r="AA141" s="242"/>
      <c r="AB141" s="242"/>
      <c r="AC141" s="242"/>
      <c r="AD141" s="242"/>
      <c r="AE141" s="242"/>
      <c r="AR141" s="353" t="s">
        <v>454</v>
      </c>
      <c r="AT141" s="353" t="s">
        <v>451</v>
      </c>
      <c r="AU141" s="353" t="s">
        <v>390</v>
      </c>
      <c r="AY141" s="235" t="s">
        <v>447</v>
      </c>
      <c r="BE141" s="354">
        <f t="shared" si="4"/>
        <v>0</v>
      </c>
      <c r="BF141" s="354">
        <f t="shared" si="5"/>
        <v>0</v>
      </c>
      <c r="BG141" s="354">
        <f t="shared" si="6"/>
        <v>0</v>
      </c>
      <c r="BH141" s="354">
        <f t="shared" si="7"/>
        <v>0</v>
      </c>
      <c r="BI141" s="354">
        <f t="shared" si="8"/>
        <v>0</v>
      </c>
      <c r="BJ141" s="235" t="s">
        <v>450</v>
      </c>
      <c r="BK141" s="354">
        <f t="shared" si="9"/>
        <v>0</v>
      </c>
      <c r="BL141" s="235" t="s">
        <v>454</v>
      </c>
      <c r="BM141" s="353" t="s">
        <v>522</v>
      </c>
    </row>
    <row r="142" spans="1:65" s="245" customFormat="1" ht="14.45" customHeight="1" x14ac:dyDescent="0.2">
      <c r="A142" s="242"/>
      <c r="B142" s="276"/>
      <c r="C142" s="355" t="s">
        <v>523</v>
      </c>
      <c r="D142" s="355" t="s">
        <v>456</v>
      </c>
      <c r="E142" s="356" t="s">
        <v>524</v>
      </c>
      <c r="F142" s="357" t="s">
        <v>525</v>
      </c>
      <c r="G142" s="358" t="s">
        <v>138</v>
      </c>
      <c r="H142" s="359">
        <v>3</v>
      </c>
      <c r="I142" s="372"/>
      <c r="J142" s="360">
        <f t="shared" si="0"/>
        <v>0</v>
      </c>
      <c r="K142" s="361"/>
      <c r="L142" s="362"/>
      <c r="M142" s="363" t="s">
        <v>396</v>
      </c>
      <c r="N142" s="364" t="s">
        <v>410</v>
      </c>
      <c r="O142" s="350"/>
      <c r="P142" s="351">
        <f t="shared" si="1"/>
        <v>0</v>
      </c>
      <c r="Q142" s="351">
        <v>5.0000000000000002E-5</v>
      </c>
      <c r="R142" s="351">
        <f t="shared" si="2"/>
        <v>1.5000000000000001E-4</v>
      </c>
      <c r="S142" s="351">
        <v>0</v>
      </c>
      <c r="T142" s="352">
        <f t="shared" si="3"/>
        <v>0</v>
      </c>
      <c r="U142" s="242"/>
      <c r="V142" s="242"/>
      <c r="W142" s="242"/>
      <c r="X142" s="242"/>
      <c r="Y142" s="242"/>
      <c r="Z142" s="242"/>
      <c r="AA142" s="242"/>
      <c r="AB142" s="242"/>
      <c r="AC142" s="242"/>
      <c r="AD142" s="242"/>
      <c r="AE142" s="242"/>
      <c r="AR142" s="353" t="s">
        <v>459</v>
      </c>
      <c r="AT142" s="353" t="s">
        <v>456</v>
      </c>
      <c r="AU142" s="353" t="s">
        <v>390</v>
      </c>
      <c r="AY142" s="235" t="s">
        <v>447</v>
      </c>
      <c r="BE142" s="354">
        <f t="shared" si="4"/>
        <v>0</v>
      </c>
      <c r="BF142" s="354">
        <f t="shared" si="5"/>
        <v>0</v>
      </c>
      <c r="BG142" s="354">
        <f t="shared" si="6"/>
        <v>0</v>
      </c>
      <c r="BH142" s="354">
        <f t="shared" si="7"/>
        <v>0</v>
      </c>
      <c r="BI142" s="354">
        <f t="shared" si="8"/>
        <v>0</v>
      </c>
      <c r="BJ142" s="235" t="s">
        <v>450</v>
      </c>
      <c r="BK142" s="354">
        <f t="shared" si="9"/>
        <v>0</v>
      </c>
      <c r="BL142" s="235" t="s">
        <v>454</v>
      </c>
      <c r="BM142" s="353" t="s">
        <v>526</v>
      </c>
    </row>
    <row r="143" spans="1:65" s="245" customFormat="1" ht="49.15" customHeight="1" x14ac:dyDescent="0.2">
      <c r="A143" s="242"/>
      <c r="B143" s="276"/>
      <c r="C143" s="341" t="s">
        <v>527</v>
      </c>
      <c r="D143" s="341" t="s">
        <v>451</v>
      </c>
      <c r="E143" s="342" t="s">
        <v>528</v>
      </c>
      <c r="F143" s="343" t="s">
        <v>529</v>
      </c>
      <c r="G143" s="344" t="s">
        <v>138</v>
      </c>
      <c r="H143" s="345">
        <v>22</v>
      </c>
      <c r="I143" s="371"/>
      <c r="J143" s="346">
        <f t="shared" si="0"/>
        <v>0</v>
      </c>
      <c r="K143" s="347"/>
      <c r="L143" s="243"/>
      <c r="M143" s="348" t="s">
        <v>396</v>
      </c>
      <c r="N143" s="349" t="s">
        <v>410</v>
      </c>
      <c r="O143" s="350"/>
      <c r="P143" s="351">
        <f t="shared" si="1"/>
        <v>0</v>
      </c>
      <c r="Q143" s="351">
        <v>0</v>
      </c>
      <c r="R143" s="351">
        <f t="shared" si="2"/>
        <v>0</v>
      </c>
      <c r="S143" s="351">
        <v>0</v>
      </c>
      <c r="T143" s="352">
        <f t="shared" si="3"/>
        <v>0</v>
      </c>
      <c r="U143" s="242"/>
      <c r="V143" s="242"/>
      <c r="W143" s="242"/>
      <c r="X143" s="242"/>
      <c r="Y143" s="242"/>
      <c r="Z143" s="242"/>
      <c r="AA143" s="242"/>
      <c r="AB143" s="242"/>
      <c r="AC143" s="242"/>
      <c r="AD143" s="242"/>
      <c r="AE143" s="242"/>
      <c r="AR143" s="353" t="s">
        <v>454</v>
      </c>
      <c r="AT143" s="353" t="s">
        <v>451</v>
      </c>
      <c r="AU143" s="353" t="s">
        <v>390</v>
      </c>
      <c r="AY143" s="235" t="s">
        <v>447</v>
      </c>
      <c r="BE143" s="354">
        <f t="shared" si="4"/>
        <v>0</v>
      </c>
      <c r="BF143" s="354">
        <f t="shared" si="5"/>
        <v>0</v>
      </c>
      <c r="BG143" s="354">
        <f t="shared" si="6"/>
        <v>0</v>
      </c>
      <c r="BH143" s="354">
        <f t="shared" si="7"/>
        <v>0</v>
      </c>
      <c r="BI143" s="354">
        <f t="shared" si="8"/>
        <v>0</v>
      </c>
      <c r="BJ143" s="235" t="s">
        <v>450</v>
      </c>
      <c r="BK143" s="354">
        <f t="shared" si="9"/>
        <v>0</v>
      </c>
      <c r="BL143" s="235" t="s">
        <v>454</v>
      </c>
      <c r="BM143" s="353" t="s">
        <v>530</v>
      </c>
    </row>
    <row r="144" spans="1:65" s="245" customFormat="1" ht="14.45" customHeight="1" x14ac:dyDescent="0.2">
      <c r="A144" s="242"/>
      <c r="B144" s="276"/>
      <c r="C144" s="355" t="s">
        <v>531</v>
      </c>
      <c r="D144" s="355" t="s">
        <v>456</v>
      </c>
      <c r="E144" s="356" t="s">
        <v>532</v>
      </c>
      <c r="F144" s="357" t="s">
        <v>533</v>
      </c>
      <c r="G144" s="358" t="s">
        <v>138</v>
      </c>
      <c r="H144" s="359">
        <v>22</v>
      </c>
      <c r="I144" s="372"/>
      <c r="J144" s="360">
        <f t="shared" si="0"/>
        <v>0</v>
      </c>
      <c r="K144" s="361"/>
      <c r="L144" s="362"/>
      <c r="M144" s="363" t="s">
        <v>396</v>
      </c>
      <c r="N144" s="364" t="s">
        <v>410</v>
      </c>
      <c r="O144" s="350"/>
      <c r="P144" s="351">
        <f t="shared" si="1"/>
        <v>0</v>
      </c>
      <c r="Q144" s="351">
        <v>1E-4</v>
      </c>
      <c r="R144" s="351">
        <f t="shared" si="2"/>
        <v>2.2000000000000001E-3</v>
      </c>
      <c r="S144" s="351">
        <v>0</v>
      </c>
      <c r="T144" s="352">
        <f t="shared" si="3"/>
        <v>0</v>
      </c>
      <c r="U144" s="242"/>
      <c r="V144" s="242"/>
      <c r="W144" s="242"/>
      <c r="X144" s="242"/>
      <c r="Y144" s="242"/>
      <c r="Z144" s="242"/>
      <c r="AA144" s="242"/>
      <c r="AB144" s="242"/>
      <c r="AC144" s="242"/>
      <c r="AD144" s="242"/>
      <c r="AE144" s="242"/>
      <c r="AR144" s="353" t="s">
        <v>459</v>
      </c>
      <c r="AT144" s="353" t="s">
        <v>456</v>
      </c>
      <c r="AU144" s="353" t="s">
        <v>390</v>
      </c>
      <c r="AY144" s="235" t="s">
        <v>447</v>
      </c>
      <c r="BE144" s="354">
        <f t="shared" si="4"/>
        <v>0</v>
      </c>
      <c r="BF144" s="354">
        <f t="shared" si="5"/>
        <v>0</v>
      </c>
      <c r="BG144" s="354">
        <f t="shared" si="6"/>
        <v>0</v>
      </c>
      <c r="BH144" s="354">
        <f t="shared" si="7"/>
        <v>0</v>
      </c>
      <c r="BI144" s="354">
        <f t="shared" si="8"/>
        <v>0</v>
      </c>
      <c r="BJ144" s="235" t="s">
        <v>450</v>
      </c>
      <c r="BK144" s="354">
        <f t="shared" si="9"/>
        <v>0</v>
      </c>
      <c r="BL144" s="235" t="s">
        <v>454</v>
      </c>
      <c r="BM144" s="353" t="s">
        <v>534</v>
      </c>
    </row>
    <row r="145" spans="1:65" s="245" customFormat="1" ht="24.2" customHeight="1" x14ac:dyDescent="0.2">
      <c r="A145" s="242"/>
      <c r="B145" s="276"/>
      <c r="C145" s="341" t="s">
        <v>535</v>
      </c>
      <c r="D145" s="341" t="s">
        <v>451</v>
      </c>
      <c r="E145" s="342" t="s">
        <v>536</v>
      </c>
      <c r="F145" s="343" t="s">
        <v>537</v>
      </c>
      <c r="G145" s="344" t="s">
        <v>138</v>
      </c>
      <c r="H145" s="345">
        <v>2</v>
      </c>
      <c r="I145" s="371"/>
      <c r="J145" s="346">
        <f t="shared" si="0"/>
        <v>0</v>
      </c>
      <c r="K145" s="347"/>
      <c r="L145" s="243"/>
      <c r="M145" s="348" t="s">
        <v>396</v>
      </c>
      <c r="N145" s="349" t="s">
        <v>410</v>
      </c>
      <c r="O145" s="350"/>
      <c r="P145" s="351">
        <f t="shared" si="1"/>
        <v>0</v>
      </c>
      <c r="Q145" s="351">
        <v>0</v>
      </c>
      <c r="R145" s="351">
        <f t="shared" si="2"/>
        <v>0</v>
      </c>
      <c r="S145" s="351">
        <v>0</v>
      </c>
      <c r="T145" s="352">
        <f t="shared" si="3"/>
        <v>0</v>
      </c>
      <c r="U145" s="242"/>
      <c r="V145" s="242"/>
      <c r="W145" s="242"/>
      <c r="X145" s="242"/>
      <c r="Y145" s="242"/>
      <c r="Z145" s="242"/>
      <c r="AA145" s="242"/>
      <c r="AB145" s="242"/>
      <c r="AC145" s="242"/>
      <c r="AD145" s="242"/>
      <c r="AE145" s="242"/>
      <c r="AR145" s="353" t="s">
        <v>454</v>
      </c>
      <c r="AT145" s="353" t="s">
        <v>451</v>
      </c>
      <c r="AU145" s="353" t="s">
        <v>390</v>
      </c>
      <c r="AY145" s="235" t="s">
        <v>447</v>
      </c>
      <c r="BE145" s="354">
        <f t="shared" si="4"/>
        <v>0</v>
      </c>
      <c r="BF145" s="354">
        <f t="shared" si="5"/>
        <v>0</v>
      </c>
      <c r="BG145" s="354">
        <f t="shared" si="6"/>
        <v>0</v>
      </c>
      <c r="BH145" s="354">
        <f t="shared" si="7"/>
        <v>0</v>
      </c>
      <c r="BI145" s="354">
        <f t="shared" si="8"/>
        <v>0</v>
      </c>
      <c r="BJ145" s="235" t="s">
        <v>450</v>
      </c>
      <c r="BK145" s="354">
        <f t="shared" si="9"/>
        <v>0</v>
      </c>
      <c r="BL145" s="235" t="s">
        <v>454</v>
      </c>
      <c r="BM145" s="353" t="s">
        <v>538</v>
      </c>
    </row>
    <row r="146" spans="1:65" s="245" customFormat="1" ht="14.45" customHeight="1" x14ac:dyDescent="0.2">
      <c r="A146" s="242"/>
      <c r="B146" s="276"/>
      <c r="C146" s="355" t="s">
        <v>539</v>
      </c>
      <c r="D146" s="355" t="s">
        <v>456</v>
      </c>
      <c r="E146" s="356" t="s">
        <v>540</v>
      </c>
      <c r="F146" s="357" t="s">
        <v>541</v>
      </c>
      <c r="G146" s="358" t="s">
        <v>138</v>
      </c>
      <c r="H146" s="359">
        <v>2</v>
      </c>
      <c r="I146" s="372"/>
      <c r="J146" s="360">
        <f t="shared" si="0"/>
        <v>0</v>
      </c>
      <c r="K146" s="361"/>
      <c r="L146" s="362"/>
      <c r="M146" s="363" t="s">
        <v>396</v>
      </c>
      <c r="N146" s="364" t="s">
        <v>410</v>
      </c>
      <c r="O146" s="350"/>
      <c r="P146" s="351">
        <f t="shared" si="1"/>
        <v>0</v>
      </c>
      <c r="Q146" s="351">
        <v>1.6000000000000001E-4</v>
      </c>
      <c r="R146" s="351">
        <f t="shared" si="2"/>
        <v>3.2000000000000003E-4</v>
      </c>
      <c r="S146" s="351">
        <v>0</v>
      </c>
      <c r="T146" s="352">
        <f t="shared" si="3"/>
        <v>0</v>
      </c>
      <c r="U146" s="242"/>
      <c r="V146" s="242"/>
      <c r="W146" s="242"/>
      <c r="X146" s="242"/>
      <c r="Y146" s="242"/>
      <c r="Z146" s="242"/>
      <c r="AA146" s="242"/>
      <c r="AB146" s="242"/>
      <c r="AC146" s="242"/>
      <c r="AD146" s="242"/>
      <c r="AE146" s="242"/>
      <c r="AR146" s="353" t="s">
        <v>459</v>
      </c>
      <c r="AT146" s="353" t="s">
        <v>456</v>
      </c>
      <c r="AU146" s="353" t="s">
        <v>390</v>
      </c>
      <c r="AY146" s="235" t="s">
        <v>447</v>
      </c>
      <c r="BE146" s="354">
        <f t="shared" si="4"/>
        <v>0</v>
      </c>
      <c r="BF146" s="354">
        <f t="shared" si="5"/>
        <v>0</v>
      </c>
      <c r="BG146" s="354">
        <f t="shared" si="6"/>
        <v>0</v>
      </c>
      <c r="BH146" s="354">
        <f t="shared" si="7"/>
        <v>0</v>
      </c>
      <c r="BI146" s="354">
        <f t="shared" si="8"/>
        <v>0</v>
      </c>
      <c r="BJ146" s="235" t="s">
        <v>450</v>
      </c>
      <c r="BK146" s="354">
        <f t="shared" si="9"/>
        <v>0</v>
      </c>
      <c r="BL146" s="235" t="s">
        <v>454</v>
      </c>
      <c r="BM146" s="353" t="s">
        <v>542</v>
      </c>
    </row>
    <row r="147" spans="1:65" s="245" customFormat="1" ht="14.45" customHeight="1" x14ac:dyDescent="0.2">
      <c r="A147" s="242"/>
      <c r="B147" s="276"/>
      <c r="C147" s="355" t="s">
        <v>543</v>
      </c>
      <c r="D147" s="355" t="s">
        <v>456</v>
      </c>
      <c r="E147" s="356" t="s">
        <v>544</v>
      </c>
      <c r="F147" s="357" t="s">
        <v>545</v>
      </c>
      <c r="G147" s="358" t="s">
        <v>138</v>
      </c>
      <c r="H147" s="359">
        <v>1</v>
      </c>
      <c r="I147" s="372"/>
      <c r="J147" s="360">
        <f t="shared" si="0"/>
        <v>0</v>
      </c>
      <c r="K147" s="361"/>
      <c r="L147" s="362"/>
      <c r="M147" s="363" t="s">
        <v>396</v>
      </c>
      <c r="N147" s="364" t="s">
        <v>410</v>
      </c>
      <c r="O147" s="350"/>
      <c r="P147" s="351">
        <f t="shared" si="1"/>
        <v>0</v>
      </c>
      <c r="Q147" s="351">
        <v>4.4999999999999999E-4</v>
      </c>
      <c r="R147" s="351">
        <f t="shared" si="2"/>
        <v>4.4999999999999999E-4</v>
      </c>
      <c r="S147" s="351">
        <v>0</v>
      </c>
      <c r="T147" s="352">
        <f t="shared" si="3"/>
        <v>0</v>
      </c>
      <c r="U147" s="242"/>
      <c r="V147" s="242"/>
      <c r="W147" s="242"/>
      <c r="X147" s="242"/>
      <c r="Y147" s="242"/>
      <c r="Z147" s="242"/>
      <c r="AA147" s="242"/>
      <c r="AB147" s="242"/>
      <c r="AC147" s="242"/>
      <c r="AD147" s="242"/>
      <c r="AE147" s="242"/>
      <c r="AR147" s="353" t="s">
        <v>459</v>
      </c>
      <c r="AT147" s="353" t="s">
        <v>456</v>
      </c>
      <c r="AU147" s="353" t="s">
        <v>390</v>
      </c>
      <c r="AY147" s="235" t="s">
        <v>447</v>
      </c>
      <c r="BE147" s="354">
        <f t="shared" si="4"/>
        <v>0</v>
      </c>
      <c r="BF147" s="354">
        <f t="shared" si="5"/>
        <v>0</v>
      </c>
      <c r="BG147" s="354">
        <f t="shared" si="6"/>
        <v>0</v>
      </c>
      <c r="BH147" s="354">
        <f t="shared" si="7"/>
        <v>0</v>
      </c>
      <c r="BI147" s="354">
        <f t="shared" si="8"/>
        <v>0</v>
      </c>
      <c r="BJ147" s="235" t="s">
        <v>450</v>
      </c>
      <c r="BK147" s="354">
        <f t="shared" si="9"/>
        <v>0</v>
      </c>
      <c r="BL147" s="235" t="s">
        <v>454</v>
      </c>
      <c r="BM147" s="353" t="s">
        <v>546</v>
      </c>
    </row>
    <row r="148" spans="1:65" s="245" customFormat="1" ht="24.2" customHeight="1" x14ac:dyDescent="0.2">
      <c r="A148" s="242"/>
      <c r="B148" s="276"/>
      <c r="C148" s="341" t="s">
        <v>547</v>
      </c>
      <c r="D148" s="341" t="s">
        <v>451</v>
      </c>
      <c r="E148" s="342" t="s">
        <v>548</v>
      </c>
      <c r="F148" s="343" t="s">
        <v>549</v>
      </c>
      <c r="G148" s="344" t="s">
        <v>138</v>
      </c>
      <c r="H148" s="345">
        <v>4</v>
      </c>
      <c r="I148" s="371"/>
      <c r="J148" s="346">
        <f t="shared" si="0"/>
        <v>0</v>
      </c>
      <c r="K148" s="347"/>
      <c r="L148" s="243"/>
      <c r="M148" s="348" t="s">
        <v>396</v>
      </c>
      <c r="N148" s="349" t="s">
        <v>410</v>
      </c>
      <c r="O148" s="350"/>
      <c r="P148" s="351">
        <f t="shared" si="1"/>
        <v>0</v>
      </c>
      <c r="Q148" s="351">
        <v>0</v>
      </c>
      <c r="R148" s="351">
        <f t="shared" si="2"/>
        <v>0</v>
      </c>
      <c r="S148" s="351">
        <v>0</v>
      </c>
      <c r="T148" s="352">
        <f t="shared" si="3"/>
        <v>0</v>
      </c>
      <c r="U148" s="242"/>
      <c r="V148" s="242"/>
      <c r="W148" s="242"/>
      <c r="X148" s="242"/>
      <c r="Y148" s="242"/>
      <c r="Z148" s="242"/>
      <c r="AA148" s="242"/>
      <c r="AB148" s="242"/>
      <c r="AC148" s="242"/>
      <c r="AD148" s="242"/>
      <c r="AE148" s="242"/>
      <c r="AR148" s="353" t="s">
        <v>454</v>
      </c>
      <c r="AT148" s="353" t="s">
        <v>451</v>
      </c>
      <c r="AU148" s="353" t="s">
        <v>390</v>
      </c>
      <c r="AY148" s="235" t="s">
        <v>447</v>
      </c>
      <c r="BE148" s="354">
        <f t="shared" si="4"/>
        <v>0</v>
      </c>
      <c r="BF148" s="354">
        <f t="shared" si="5"/>
        <v>0</v>
      </c>
      <c r="BG148" s="354">
        <f t="shared" si="6"/>
        <v>0</v>
      </c>
      <c r="BH148" s="354">
        <f t="shared" si="7"/>
        <v>0</v>
      </c>
      <c r="BI148" s="354">
        <f t="shared" si="8"/>
        <v>0</v>
      </c>
      <c r="BJ148" s="235" t="s">
        <v>450</v>
      </c>
      <c r="BK148" s="354">
        <f t="shared" si="9"/>
        <v>0</v>
      </c>
      <c r="BL148" s="235" t="s">
        <v>454</v>
      </c>
      <c r="BM148" s="353" t="s">
        <v>550</v>
      </c>
    </row>
    <row r="149" spans="1:65" s="245" customFormat="1" ht="24.2" customHeight="1" x14ac:dyDescent="0.2">
      <c r="A149" s="242"/>
      <c r="B149" s="276"/>
      <c r="C149" s="355" t="s">
        <v>551</v>
      </c>
      <c r="D149" s="355" t="s">
        <v>456</v>
      </c>
      <c r="E149" s="356" t="s">
        <v>552</v>
      </c>
      <c r="F149" s="357" t="s">
        <v>553</v>
      </c>
      <c r="G149" s="358" t="s">
        <v>138</v>
      </c>
      <c r="H149" s="359">
        <v>2</v>
      </c>
      <c r="I149" s="372"/>
      <c r="J149" s="360">
        <f t="shared" si="0"/>
        <v>0</v>
      </c>
      <c r="K149" s="361"/>
      <c r="L149" s="362"/>
      <c r="M149" s="363" t="s">
        <v>396</v>
      </c>
      <c r="N149" s="364" t="s">
        <v>410</v>
      </c>
      <c r="O149" s="350"/>
      <c r="P149" s="351">
        <f t="shared" si="1"/>
        <v>0</v>
      </c>
      <c r="Q149" s="351">
        <v>0</v>
      </c>
      <c r="R149" s="351">
        <f t="shared" si="2"/>
        <v>0</v>
      </c>
      <c r="S149" s="351">
        <v>0</v>
      </c>
      <c r="T149" s="352">
        <f t="shared" si="3"/>
        <v>0</v>
      </c>
      <c r="U149" s="242"/>
      <c r="V149" s="242"/>
      <c r="W149" s="242"/>
      <c r="X149" s="242"/>
      <c r="Y149" s="242"/>
      <c r="Z149" s="242"/>
      <c r="AA149" s="242"/>
      <c r="AB149" s="242"/>
      <c r="AC149" s="242"/>
      <c r="AD149" s="242"/>
      <c r="AE149" s="242"/>
      <c r="AR149" s="353" t="s">
        <v>459</v>
      </c>
      <c r="AT149" s="353" t="s">
        <v>456</v>
      </c>
      <c r="AU149" s="353" t="s">
        <v>390</v>
      </c>
      <c r="AY149" s="235" t="s">
        <v>447</v>
      </c>
      <c r="BE149" s="354">
        <f t="shared" si="4"/>
        <v>0</v>
      </c>
      <c r="BF149" s="354">
        <f t="shared" si="5"/>
        <v>0</v>
      </c>
      <c r="BG149" s="354">
        <f t="shared" si="6"/>
        <v>0</v>
      </c>
      <c r="BH149" s="354">
        <f t="shared" si="7"/>
        <v>0</v>
      </c>
      <c r="BI149" s="354">
        <f t="shared" si="8"/>
        <v>0</v>
      </c>
      <c r="BJ149" s="235" t="s">
        <v>450</v>
      </c>
      <c r="BK149" s="354">
        <f t="shared" si="9"/>
        <v>0</v>
      </c>
      <c r="BL149" s="235" t="s">
        <v>454</v>
      </c>
      <c r="BM149" s="353" t="s">
        <v>554</v>
      </c>
    </row>
    <row r="150" spans="1:65" s="245" customFormat="1" ht="24.2" customHeight="1" x14ac:dyDescent="0.2">
      <c r="A150" s="242"/>
      <c r="B150" s="276"/>
      <c r="C150" s="355" t="s">
        <v>555</v>
      </c>
      <c r="D150" s="355" t="s">
        <v>456</v>
      </c>
      <c r="E150" s="356" t="s">
        <v>556</v>
      </c>
      <c r="F150" s="357" t="s">
        <v>557</v>
      </c>
      <c r="G150" s="358" t="s">
        <v>138</v>
      </c>
      <c r="H150" s="359">
        <v>2</v>
      </c>
      <c r="I150" s="372"/>
      <c r="J150" s="360">
        <f t="shared" si="0"/>
        <v>0</v>
      </c>
      <c r="K150" s="361"/>
      <c r="L150" s="362"/>
      <c r="M150" s="363" t="s">
        <v>396</v>
      </c>
      <c r="N150" s="364" t="s">
        <v>410</v>
      </c>
      <c r="O150" s="350"/>
      <c r="P150" s="351">
        <f t="shared" si="1"/>
        <v>0</v>
      </c>
      <c r="Q150" s="351">
        <v>0</v>
      </c>
      <c r="R150" s="351">
        <f t="shared" si="2"/>
        <v>0</v>
      </c>
      <c r="S150" s="351">
        <v>0</v>
      </c>
      <c r="T150" s="352">
        <f t="shared" si="3"/>
        <v>0</v>
      </c>
      <c r="U150" s="242"/>
      <c r="V150" s="242"/>
      <c r="W150" s="242"/>
      <c r="X150" s="242"/>
      <c r="Y150" s="242"/>
      <c r="Z150" s="242"/>
      <c r="AA150" s="242"/>
      <c r="AB150" s="242"/>
      <c r="AC150" s="242"/>
      <c r="AD150" s="242"/>
      <c r="AE150" s="242"/>
      <c r="AR150" s="353" t="s">
        <v>459</v>
      </c>
      <c r="AT150" s="353" t="s">
        <v>456</v>
      </c>
      <c r="AU150" s="353" t="s">
        <v>390</v>
      </c>
      <c r="AY150" s="235" t="s">
        <v>447</v>
      </c>
      <c r="BE150" s="354">
        <f t="shared" si="4"/>
        <v>0</v>
      </c>
      <c r="BF150" s="354">
        <f t="shared" si="5"/>
        <v>0</v>
      </c>
      <c r="BG150" s="354">
        <f t="shared" si="6"/>
        <v>0</v>
      </c>
      <c r="BH150" s="354">
        <f t="shared" si="7"/>
        <v>0</v>
      </c>
      <c r="BI150" s="354">
        <f t="shared" si="8"/>
        <v>0</v>
      </c>
      <c r="BJ150" s="235" t="s">
        <v>450</v>
      </c>
      <c r="BK150" s="354">
        <f t="shared" si="9"/>
        <v>0</v>
      </c>
      <c r="BL150" s="235" t="s">
        <v>454</v>
      </c>
      <c r="BM150" s="353" t="s">
        <v>558</v>
      </c>
    </row>
    <row r="151" spans="1:65" s="245" customFormat="1" ht="37.9" customHeight="1" x14ac:dyDescent="0.2">
      <c r="A151" s="242"/>
      <c r="B151" s="276"/>
      <c r="C151" s="341" t="s">
        <v>559</v>
      </c>
      <c r="D151" s="341" t="s">
        <v>451</v>
      </c>
      <c r="E151" s="342" t="s">
        <v>560</v>
      </c>
      <c r="F151" s="343" t="s">
        <v>561</v>
      </c>
      <c r="G151" s="344" t="s">
        <v>138</v>
      </c>
      <c r="H151" s="345">
        <v>22</v>
      </c>
      <c r="I151" s="371"/>
      <c r="J151" s="346">
        <f t="shared" si="0"/>
        <v>0</v>
      </c>
      <c r="K151" s="347"/>
      <c r="L151" s="243"/>
      <c r="M151" s="348" t="s">
        <v>396</v>
      </c>
      <c r="N151" s="349" t="s">
        <v>410</v>
      </c>
      <c r="O151" s="350"/>
      <c r="P151" s="351">
        <f t="shared" si="1"/>
        <v>0</v>
      </c>
      <c r="Q151" s="351">
        <v>0</v>
      </c>
      <c r="R151" s="351">
        <f t="shared" si="2"/>
        <v>0</v>
      </c>
      <c r="S151" s="351">
        <v>0</v>
      </c>
      <c r="T151" s="352">
        <f t="shared" si="3"/>
        <v>0</v>
      </c>
      <c r="U151" s="242"/>
      <c r="V151" s="242"/>
      <c r="W151" s="242"/>
      <c r="X151" s="242"/>
      <c r="Y151" s="242"/>
      <c r="Z151" s="242"/>
      <c r="AA151" s="242"/>
      <c r="AB151" s="242"/>
      <c r="AC151" s="242"/>
      <c r="AD151" s="242"/>
      <c r="AE151" s="242"/>
      <c r="AR151" s="353" t="s">
        <v>454</v>
      </c>
      <c r="AT151" s="353" t="s">
        <v>451</v>
      </c>
      <c r="AU151" s="353" t="s">
        <v>390</v>
      </c>
      <c r="AY151" s="235" t="s">
        <v>447</v>
      </c>
      <c r="BE151" s="354">
        <f t="shared" si="4"/>
        <v>0</v>
      </c>
      <c r="BF151" s="354">
        <f t="shared" si="5"/>
        <v>0</v>
      </c>
      <c r="BG151" s="354">
        <f t="shared" si="6"/>
        <v>0</v>
      </c>
      <c r="BH151" s="354">
        <f t="shared" si="7"/>
        <v>0</v>
      </c>
      <c r="BI151" s="354">
        <f t="shared" si="8"/>
        <v>0</v>
      </c>
      <c r="BJ151" s="235" t="s">
        <v>450</v>
      </c>
      <c r="BK151" s="354">
        <f t="shared" si="9"/>
        <v>0</v>
      </c>
      <c r="BL151" s="235" t="s">
        <v>454</v>
      </c>
      <c r="BM151" s="353" t="s">
        <v>562</v>
      </c>
    </row>
    <row r="152" spans="1:65" s="245" customFormat="1" ht="37.9" customHeight="1" x14ac:dyDescent="0.2">
      <c r="A152" s="242"/>
      <c r="B152" s="276"/>
      <c r="C152" s="355" t="s">
        <v>563</v>
      </c>
      <c r="D152" s="355" t="s">
        <v>456</v>
      </c>
      <c r="E152" s="356" t="s">
        <v>564</v>
      </c>
      <c r="F152" s="357" t="s">
        <v>565</v>
      </c>
      <c r="G152" s="358" t="s">
        <v>138</v>
      </c>
      <c r="H152" s="359">
        <v>11</v>
      </c>
      <c r="I152" s="372"/>
      <c r="J152" s="360">
        <f t="shared" si="0"/>
        <v>0</v>
      </c>
      <c r="K152" s="361"/>
      <c r="L152" s="362"/>
      <c r="M152" s="363" t="s">
        <v>396</v>
      </c>
      <c r="N152" s="364" t="s">
        <v>410</v>
      </c>
      <c r="O152" s="350"/>
      <c r="P152" s="351">
        <f t="shared" si="1"/>
        <v>0</v>
      </c>
      <c r="Q152" s="351">
        <v>0</v>
      </c>
      <c r="R152" s="351">
        <f t="shared" si="2"/>
        <v>0</v>
      </c>
      <c r="S152" s="351">
        <v>0</v>
      </c>
      <c r="T152" s="352">
        <f t="shared" si="3"/>
        <v>0</v>
      </c>
      <c r="U152" s="242"/>
      <c r="V152" s="242"/>
      <c r="W152" s="242"/>
      <c r="X152" s="242"/>
      <c r="Y152" s="242"/>
      <c r="Z152" s="242"/>
      <c r="AA152" s="242"/>
      <c r="AB152" s="242"/>
      <c r="AC152" s="242"/>
      <c r="AD152" s="242"/>
      <c r="AE152" s="242"/>
      <c r="AR152" s="353" t="s">
        <v>459</v>
      </c>
      <c r="AT152" s="353" t="s">
        <v>456</v>
      </c>
      <c r="AU152" s="353" t="s">
        <v>390</v>
      </c>
      <c r="AY152" s="235" t="s">
        <v>447</v>
      </c>
      <c r="BE152" s="354">
        <f t="shared" si="4"/>
        <v>0</v>
      </c>
      <c r="BF152" s="354">
        <f t="shared" si="5"/>
        <v>0</v>
      </c>
      <c r="BG152" s="354">
        <f t="shared" si="6"/>
        <v>0</v>
      </c>
      <c r="BH152" s="354">
        <f t="shared" si="7"/>
        <v>0</v>
      </c>
      <c r="BI152" s="354">
        <f t="shared" si="8"/>
        <v>0</v>
      </c>
      <c r="BJ152" s="235" t="s">
        <v>450</v>
      </c>
      <c r="BK152" s="354">
        <f t="shared" si="9"/>
        <v>0</v>
      </c>
      <c r="BL152" s="235" t="s">
        <v>454</v>
      </c>
      <c r="BM152" s="353" t="s">
        <v>566</v>
      </c>
    </row>
    <row r="153" spans="1:65" s="245" customFormat="1" ht="49.15" customHeight="1" x14ac:dyDescent="0.2">
      <c r="A153" s="242"/>
      <c r="B153" s="276"/>
      <c r="C153" s="355" t="s">
        <v>567</v>
      </c>
      <c r="D153" s="355" t="s">
        <v>456</v>
      </c>
      <c r="E153" s="356" t="s">
        <v>568</v>
      </c>
      <c r="F153" s="357" t="s">
        <v>569</v>
      </c>
      <c r="G153" s="358" t="s">
        <v>138</v>
      </c>
      <c r="H153" s="359">
        <v>8</v>
      </c>
      <c r="I153" s="372"/>
      <c r="J153" s="360">
        <f t="shared" si="0"/>
        <v>0</v>
      </c>
      <c r="K153" s="361"/>
      <c r="L153" s="362"/>
      <c r="M153" s="363" t="s">
        <v>396</v>
      </c>
      <c r="N153" s="364" t="s">
        <v>410</v>
      </c>
      <c r="O153" s="350"/>
      <c r="P153" s="351">
        <f t="shared" si="1"/>
        <v>0</v>
      </c>
      <c r="Q153" s="351">
        <v>0</v>
      </c>
      <c r="R153" s="351">
        <f t="shared" si="2"/>
        <v>0</v>
      </c>
      <c r="S153" s="351">
        <v>0</v>
      </c>
      <c r="T153" s="352">
        <f t="shared" si="3"/>
        <v>0</v>
      </c>
      <c r="U153" s="242"/>
      <c r="V153" s="242"/>
      <c r="W153" s="242"/>
      <c r="X153" s="242"/>
      <c r="Y153" s="242"/>
      <c r="Z153" s="242"/>
      <c r="AA153" s="242"/>
      <c r="AB153" s="242"/>
      <c r="AC153" s="242"/>
      <c r="AD153" s="242"/>
      <c r="AE153" s="242"/>
      <c r="AR153" s="353" t="s">
        <v>459</v>
      </c>
      <c r="AT153" s="353" t="s">
        <v>456</v>
      </c>
      <c r="AU153" s="353" t="s">
        <v>390</v>
      </c>
      <c r="AY153" s="235" t="s">
        <v>447</v>
      </c>
      <c r="BE153" s="354">
        <f t="shared" si="4"/>
        <v>0</v>
      </c>
      <c r="BF153" s="354">
        <f t="shared" si="5"/>
        <v>0</v>
      </c>
      <c r="BG153" s="354">
        <f t="shared" si="6"/>
        <v>0</v>
      </c>
      <c r="BH153" s="354">
        <f t="shared" si="7"/>
        <v>0</v>
      </c>
      <c r="BI153" s="354">
        <f t="shared" si="8"/>
        <v>0</v>
      </c>
      <c r="BJ153" s="235" t="s">
        <v>450</v>
      </c>
      <c r="BK153" s="354">
        <f t="shared" si="9"/>
        <v>0</v>
      </c>
      <c r="BL153" s="235" t="s">
        <v>454</v>
      </c>
      <c r="BM153" s="353" t="s">
        <v>570</v>
      </c>
    </row>
    <row r="154" spans="1:65" s="245" customFormat="1" ht="49.15" customHeight="1" x14ac:dyDescent="0.2">
      <c r="A154" s="242"/>
      <c r="B154" s="276"/>
      <c r="C154" s="355" t="s">
        <v>571</v>
      </c>
      <c r="D154" s="355" t="s">
        <v>456</v>
      </c>
      <c r="E154" s="356" t="s">
        <v>572</v>
      </c>
      <c r="F154" s="357" t="s">
        <v>573</v>
      </c>
      <c r="G154" s="358" t="s">
        <v>138</v>
      </c>
      <c r="H154" s="359">
        <v>3</v>
      </c>
      <c r="I154" s="372"/>
      <c r="J154" s="360">
        <f t="shared" si="0"/>
        <v>0</v>
      </c>
      <c r="K154" s="361"/>
      <c r="L154" s="362"/>
      <c r="M154" s="363" t="s">
        <v>396</v>
      </c>
      <c r="N154" s="364" t="s">
        <v>410</v>
      </c>
      <c r="O154" s="350"/>
      <c r="P154" s="351">
        <f t="shared" si="1"/>
        <v>0</v>
      </c>
      <c r="Q154" s="351">
        <v>0</v>
      </c>
      <c r="R154" s="351">
        <f t="shared" si="2"/>
        <v>0</v>
      </c>
      <c r="S154" s="351">
        <v>0</v>
      </c>
      <c r="T154" s="352">
        <f t="shared" si="3"/>
        <v>0</v>
      </c>
      <c r="U154" s="242"/>
      <c r="V154" s="242"/>
      <c r="W154" s="242"/>
      <c r="X154" s="242"/>
      <c r="Y154" s="242"/>
      <c r="Z154" s="242"/>
      <c r="AA154" s="242"/>
      <c r="AB154" s="242"/>
      <c r="AC154" s="242"/>
      <c r="AD154" s="242"/>
      <c r="AE154" s="242"/>
      <c r="AR154" s="353" t="s">
        <v>459</v>
      </c>
      <c r="AT154" s="353" t="s">
        <v>456</v>
      </c>
      <c r="AU154" s="353" t="s">
        <v>390</v>
      </c>
      <c r="AY154" s="235" t="s">
        <v>447</v>
      </c>
      <c r="BE154" s="354">
        <f t="shared" si="4"/>
        <v>0</v>
      </c>
      <c r="BF154" s="354">
        <f t="shared" si="5"/>
        <v>0</v>
      </c>
      <c r="BG154" s="354">
        <f t="shared" si="6"/>
        <v>0</v>
      </c>
      <c r="BH154" s="354">
        <f t="shared" si="7"/>
        <v>0</v>
      </c>
      <c r="BI154" s="354">
        <f t="shared" si="8"/>
        <v>0</v>
      </c>
      <c r="BJ154" s="235" t="s">
        <v>450</v>
      </c>
      <c r="BK154" s="354">
        <f t="shared" si="9"/>
        <v>0</v>
      </c>
      <c r="BL154" s="235" t="s">
        <v>454</v>
      </c>
      <c r="BM154" s="353" t="s">
        <v>574</v>
      </c>
    </row>
    <row r="155" spans="1:65" s="245" customFormat="1" ht="37.9" customHeight="1" x14ac:dyDescent="0.2">
      <c r="A155" s="242"/>
      <c r="B155" s="276"/>
      <c r="C155" s="341" t="s">
        <v>459</v>
      </c>
      <c r="D155" s="341" t="s">
        <v>451</v>
      </c>
      <c r="E155" s="342" t="s">
        <v>575</v>
      </c>
      <c r="F155" s="343" t="s">
        <v>576</v>
      </c>
      <c r="G155" s="344" t="s">
        <v>138</v>
      </c>
      <c r="H155" s="345">
        <v>1</v>
      </c>
      <c r="I155" s="371"/>
      <c r="J155" s="346">
        <f t="shared" si="0"/>
        <v>0</v>
      </c>
      <c r="K155" s="347"/>
      <c r="L155" s="243"/>
      <c r="M155" s="348" t="s">
        <v>396</v>
      </c>
      <c r="N155" s="349" t="s">
        <v>410</v>
      </c>
      <c r="O155" s="350"/>
      <c r="P155" s="351">
        <f t="shared" si="1"/>
        <v>0</v>
      </c>
      <c r="Q155" s="351">
        <v>0</v>
      </c>
      <c r="R155" s="351">
        <f t="shared" si="2"/>
        <v>0</v>
      </c>
      <c r="S155" s="351">
        <v>0</v>
      </c>
      <c r="T155" s="352">
        <f t="shared" si="3"/>
        <v>0</v>
      </c>
      <c r="U155" s="242"/>
      <c r="V155" s="242"/>
      <c r="W155" s="242"/>
      <c r="X155" s="242"/>
      <c r="Y155" s="242"/>
      <c r="Z155" s="242"/>
      <c r="AA155" s="242"/>
      <c r="AB155" s="242"/>
      <c r="AC155" s="242"/>
      <c r="AD155" s="242"/>
      <c r="AE155" s="242"/>
      <c r="AR155" s="353" t="s">
        <v>454</v>
      </c>
      <c r="AT155" s="353" t="s">
        <v>451</v>
      </c>
      <c r="AU155" s="353" t="s">
        <v>390</v>
      </c>
      <c r="AY155" s="235" t="s">
        <v>447</v>
      </c>
      <c r="BE155" s="354">
        <f t="shared" si="4"/>
        <v>0</v>
      </c>
      <c r="BF155" s="354">
        <f t="shared" si="5"/>
        <v>0</v>
      </c>
      <c r="BG155" s="354">
        <f t="shared" si="6"/>
        <v>0</v>
      </c>
      <c r="BH155" s="354">
        <f t="shared" si="7"/>
        <v>0</v>
      </c>
      <c r="BI155" s="354">
        <f t="shared" si="8"/>
        <v>0</v>
      </c>
      <c r="BJ155" s="235" t="s">
        <v>450</v>
      </c>
      <c r="BK155" s="354">
        <f t="shared" si="9"/>
        <v>0</v>
      </c>
      <c r="BL155" s="235" t="s">
        <v>454</v>
      </c>
      <c r="BM155" s="353" t="s">
        <v>577</v>
      </c>
    </row>
    <row r="156" spans="1:65" s="245" customFormat="1" ht="37.9" customHeight="1" x14ac:dyDescent="0.2">
      <c r="A156" s="242"/>
      <c r="B156" s="276"/>
      <c r="C156" s="341" t="s">
        <v>578</v>
      </c>
      <c r="D156" s="341" t="s">
        <v>451</v>
      </c>
      <c r="E156" s="342" t="s">
        <v>579</v>
      </c>
      <c r="F156" s="343" t="s">
        <v>580</v>
      </c>
      <c r="G156" s="344" t="s">
        <v>0</v>
      </c>
      <c r="H156" s="374"/>
      <c r="I156" s="371"/>
      <c r="J156" s="346">
        <f t="shared" si="0"/>
        <v>0</v>
      </c>
      <c r="K156" s="347"/>
      <c r="L156" s="243"/>
      <c r="M156" s="348" t="s">
        <v>396</v>
      </c>
      <c r="N156" s="349" t="s">
        <v>410</v>
      </c>
      <c r="O156" s="350"/>
      <c r="P156" s="351">
        <f t="shared" si="1"/>
        <v>0</v>
      </c>
      <c r="Q156" s="351">
        <v>0</v>
      </c>
      <c r="R156" s="351">
        <f t="shared" si="2"/>
        <v>0</v>
      </c>
      <c r="S156" s="351">
        <v>0</v>
      </c>
      <c r="T156" s="352">
        <f t="shared" si="3"/>
        <v>0</v>
      </c>
      <c r="U156" s="242"/>
      <c r="V156" s="242"/>
      <c r="W156" s="242"/>
      <c r="X156" s="242"/>
      <c r="Y156" s="242"/>
      <c r="Z156" s="242"/>
      <c r="AA156" s="242"/>
      <c r="AB156" s="242"/>
      <c r="AC156" s="242"/>
      <c r="AD156" s="242"/>
      <c r="AE156" s="242"/>
      <c r="AR156" s="353" t="s">
        <v>454</v>
      </c>
      <c r="AT156" s="353" t="s">
        <v>451</v>
      </c>
      <c r="AU156" s="353" t="s">
        <v>390</v>
      </c>
      <c r="AY156" s="235" t="s">
        <v>447</v>
      </c>
      <c r="BE156" s="354">
        <f t="shared" si="4"/>
        <v>0</v>
      </c>
      <c r="BF156" s="354">
        <f t="shared" si="5"/>
        <v>0</v>
      </c>
      <c r="BG156" s="354">
        <f t="shared" si="6"/>
        <v>0</v>
      </c>
      <c r="BH156" s="354">
        <f t="shared" si="7"/>
        <v>0</v>
      </c>
      <c r="BI156" s="354">
        <f t="shared" si="8"/>
        <v>0</v>
      </c>
      <c r="BJ156" s="235" t="s">
        <v>450</v>
      </c>
      <c r="BK156" s="354">
        <f t="shared" si="9"/>
        <v>0</v>
      </c>
      <c r="BL156" s="235" t="s">
        <v>454</v>
      </c>
      <c r="BM156" s="353" t="s">
        <v>581</v>
      </c>
    </row>
    <row r="157" spans="1:65" s="245" customFormat="1" ht="14.45" customHeight="1" x14ac:dyDescent="0.2">
      <c r="A157" s="242"/>
      <c r="B157" s="276"/>
      <c r="C157" s="341" t="s">
        <v>582</v>
      </c>
      <c r="D157" s="341" t="s">
        <v>451</v>
      </c>
      <c r="E157" s="342" t="s">
        <v>583</v>
      </c>
      <c r="F157" s="343" t="s">
        <v>584</v>
      </c>
      <c r="G157" s="344" t="s">
        <v>396</v>
      </c>
      <c r="H157" s="345">
        <v>1</v>
      </c>
      <c r="I157" s="371"/>
      <c r="J157" s="346">
        <f t="shared" si="0"/>
        <v>0</v>
      </c>
      <c r="K157" s="347"/>
      <c r="L157" s="243"/>
      <c r="M157" s="348" t="s">
        <v>396</v>
      </c>
      <c r="N157" s="349" t="s">
        <v>410</v>
      </c>
      <c r="O157" s="350"/>
      <c r="P157" s="351">
        <f t="shared" si="1"/>
        <v>0</v>
      </c>
      <c r="Q157" s="351">
        <v>0</v>
      </c>
      <c r="R157" s="351">
        <f t="shared" si="2"/>
        <v>0</v>
      </c>
      <c r="S157" s="351">
        <v>0</v>
      </c>
      <c r="T157" s="352">
        <f t="shared" si="3"/>
        <v>0</v>
      </c>
      <c r="U157" s="242"/>
      <c r="V157" s="242"/>
      <c r="W157" s="242"/>
      <c r="X157" s="242"/>
      <c r="Y157" s="242"/>
      <c r="Z157" s="242"/>
      <c r="AA157" s="242"/>
      <c r="AB157" s="242"/>
      <c r="AC157" s="242"/>
      <c r="AD157" s="242"/>
      <c r="AE157" s="242"/>
      <c r="AR157" s="353" t="s">
        <v>454</v>
      </c>
      <c r="AT157" s="353" t="s">
        <v>451</v>
      </c>
      <c r="AU157" s="353" t="s">
        <v>390</v>
      </c>
      <c r="AY157" s="235" t="s">
        <v>447</v>
      </c>
      <c r="BE157" s="354">
        <f t="shared" si="4"/>
        <v>0</v>
      </c>
      <c r="BF157" s="354">
        <f t="shared" si="5"/>
        <v>0</v>
      </c>
      <c r="BG157" s="354">
        <f t="shared" si="6"/>
        <v>0</v>
      </c>
      <c r="BH157" s="354">
        <f t="shared" si="7"/>
        <v>0</v>
      </c>
      <c r="BI157" s="354">
        <f t="shared" si="8"/>
        <v>0</v>
      </c>
      <c r="BJ157" s="235" t="s">
        <v>450</v>
      </c>
      <c r="BK157" s="354">
        <f t="shared" si="9"/>
        <v>0</v>
      </c>
      <c r="BL157" s="235" t="s">
        <v>454</v>
      </c>
      <c r="BM157" s="353" t="s">
        <v>585</v>
      </c>
    </row>
    <row r="158" spans="1:65" s="245" customFormat="1" ht="14.45" customHeight="1" x14ac:dyDescent="0.2">
      <c r="A158" s="242"/>
      <c r="B158" s="276"/>
      <c r="C158" s="341" t="s">
        <v>586</v>
      </c>
      <c r="D158" s="341" t="s">
        <v>451</v>
      </c>
      <c r="E158" s="342" t="s">
        <v>587</v>
      </c>
      <c r="F158" s="343" t="s">
        <v>588</v>
      </c>
      <c r="G158" s="344" t="s">
        <v>589</v>
      </c>
      <c r="H158" s="345">
        <v>1</v>
      </c>
      <c r="I158" s="371"/>
      <c r="J158" s="346">
        <f t="shared" si="0"/>
        <v>0</v>
      </c>
      <c r="K158" s="347"/>
      <c r="L158" s="243"/>
      <c r="M158" s="348" t="s">
        <v>396</v>
      </c>
      <c r="N158" s="349" t="s">
        <v>410</v>
      </c>
      <c r="O158" s="350"/>
      <c r="P158" s="351">
        <f t="shared" si="1"/>
        <v>0</v>
      </c>
      <c r="Q158" s="351">
        <v>0</v>
      </c>
      <c r="R158" s="351">
        <f t="shared" si="2"/>
        <v>0</v>
      </c>
      <c r="S158" s="351">
        <v>0</v>
      </c>
      <c r="T158" s="352">
        <f t="shared" si="3"/>
        <v>0</v>
      </c>
      <c r="U158" s="242"/>
      <c r="V158" s="242"/>
      <c r="W158" s="242"/>
      <c r="X158" s="242"/>
      <c r="Y158" s="242"/>
      <c r="Z158" s="242"/>
      <c r="AA158" s="242"/>
      <c r="AB158" s="242"/>
      <c r="AC158" s="242"/>
      <c r="AD158" s="242"/>
      <c r="AE158" s="242"/>
      <c r="AR158" s="353" t="s">
        <v>454</v>
      </c>
      <c r="AT158" s="353" t="s">
        <v>451</v>
      </c>
      <c r="AU158" s="353" t="s">
        <v>390</v>
      </c>
      <c r="AY158" s="235" t="s">
        <v>447</v>
      </c>
      <c r="BE158" s="354">
        <f t="shared" si="4"/>
        <v>0</v>
      </c>
      <c r="BF158" s="354">
        <f t="shared" si="5"/>
        <v>0</v>
      </c>
      <c r="BG158" s="354">
        <f t="shared" si="6"/>
        <v>0</v>
      </c>
      <c r="BH158" s="354">
        <f t="shared" si="7"/>
        <v>0</v>
      </c>
      <c r="BI158" s="354">
        <f t="shared" si="8"/>
        <v>0</v>
      </c>
      <c r="BJ158" s="235" t="s">
        <v>450</v>
      </c>
      <c r="BK158" s="354">
        <f t="shared" si="9"/>
        <v>0</v>
      </c>
      <c r="BL158" s="235" t="s">
        <v>454</v>
      </c>
      <c r="BM158" s="353" t="s">
        <v>590</v>
      </c>
    </row>
    <row r="159" spans="1:65" s="324" customFormat="1" ht="25.9" customHeight="1" x14ac:dyDescent="0.2">
      <c r="B159" s="325"/>
      <c r="C159" s="326"/>
      <c r="D159" s="327" t="s">
        <v>444</v>
      </c>
      <c r="E159" s="328" t="s">
        <v>456</v>
      </c>
      <c r="F159" s="328" t="s">
        <v>591</v>
      </c>
      <c r="G159" s="326"/>
      <c r="H159" s="326"/>
      <c r="I159" s="329"/>
      <c r="J159" s="330">
        <f>BK159</f>
        <v>0</v>
      </c>
      <c r="K159" s="326"/>
      <c r="L159" s="331"/>
      <c r="M159" s="332"/>
      <c r="N159" s="333"/>
      <c r="O159" s="333"/>
      <c r="P159" s="334">
        <f>P160+P161</f>
        <v>0</v>
      </c>
      <c r="Q159" s="333"/>
      <c r="R159" s="334">
        <f>R160+R161</f>
        <v>0</v>
      </c>
      <c r="S159" s="333"/>
      <c r="T159" s="335">
        <f>T160+T161</f>
        <v>0</v>
      </c>
      <c r="AR159" s="336" t="s">
        <v>56</v>
      </c>
      <c r="AT159" s="337" t="s">
        <v>444</v>
      </c>
      <c r="AU159" s="337" t="s">
        <v>446</v>
      </c>
      <c r="AY159" s="336" t="s">
        <v>447</v>
      </c>
      <c r="BK159" s="338">
        <f>BK160+BK161</f>
        <v>0</v>
      </c>
    </row>
    <row r="160" spans="1:65" s="324" customFormat="1" ht="22.9" customHeight="1" x14ac:dyDescent="0.2">
      <c r="B160" s="325"/>
      <c r="C160" s="326"/>
      <c r="D160" s="327" t="s">
        <v>444</v>
      </c>
      <c r="E160" s="339" t="s">
        <v>592</v>
      </c>
      <c r="F160" s="339" t="s">
        <v>89</v>
      </c>
      <c r="G160" s="326"/>
      <c r="H160" s="326"/>
      <c r="I160" s="329"/>
      <c r="J160" s="340">
        <f>BK160</f>
        <v>0</v>
      </c>
      <c r="K160" s="326"/>
      <c r="L160" s="331"/>
      <c r="M160" s="332"/>
      <c r="N160" s="333"/>
      <c r="O160" s="333"/>
      <c r="P160" s="334">
        <v>0</v>
      </c>
      <c r="Q160" s="333"/>
      <c r="R160" s="334">
        <v>0</v>
      </c>
      <c r="S160" s="333"/>
      <c r="T160" s="335">
        <v>0</v>
      </c>
      <c r="AR160" s="336" t="s">
        <v>56</v>
      </c>
      <c r="AT160" s="337" t="s">
        <v>444</v>
      </c>
      <c r="AU160" s="337" t="s">
        <v>450</v>
      </c>
      <c r="AY160" s="336" t="s">
        <v>447</v>
      </c>
      <c r="BK160" s="338">
        <v>0</v>
      </c>
    </row>
    <row r="161" spans="1:65" s="324" customFormat="1" ht="22.9" customHeight="1" x14ac:dyDescent="0.2">
      <c r="B161" s="325"/>
      <c r="C161" s="326"/>
      <c r="D161" s="327" t="s">
        <v>444</v>
      </c>
      <c r="E161" s="339" t="s">
        <v>593</v>
      </c>
      <c r="F161" s="339" t="s">
        <v>594</v>
      </c>
      <c r="G161" s="326"/>
      <c r="H161" s="326"/>
      <c r="I161" s="329"/>
      <c r="J161" s="340">
        <f>BK161</f>
        <v>0</v>
      </c>
      <c r="K161" s="326"/>
      <c r="L161" s="331"/>
      <c r="M161" s="332"/>
      <c r="N161" s="333"/>
      <c r="O161" s="333"/>
      <c r="P161" s="334">
        <f>SUM(P162:P165)</f>
        <v>0</v>
      </c>
      <c r="Q161" s="333"/>
      <c r="R161" s="334">
        <f>SUM(R162:R165)</f>
        <v>0</v>
      </c>
      <c r="S161" s="333"/>
      <c r="T161" s="335">
        <f>SUM(T162:T165)</f>
        <v>0</v>
      </c>
      <c r="AR161" s="336" t="s">
        <v>56</v>
      </c>
      <c r="AT161" s="337" t="s">
        <v>444</v>
      </c>
      <c r="AU161" s="337" t="s">
        <v>450</v>
      </c>
      <c r="AY161" s="336" t="s">
        <v>447</v>
      </c>
      <c r="BK161" s="338">
        <f>SUM(BK162:BK165)</f>
        <v>0</v>
      </c>
    </row>
    <row r="162" spans="1:65" s="245" customFormat="1" ht="14.45" customHeight="1" x14ac:dyDescent="0.2">
      <c r="A162" s="242"/>
      <c r="B162" s="276"/>
      <c r="C162" s="355" t="s">
        <v>595</v>
      </c>
      <c r="D162" s="355" t="s">
        <v>456</v>
      </c>
      <c r="E162" s="356" t="s">
        <v>596</v>
      </c>
      <c r="F162" s="357" t="s">
        <v>597</v>
      </c>
      <c r="G162" s="358" t="s">
        <v>598</v>
      </c>
      <c r="H162" s="359">
        <v>1</v>
      </c>
      <c r="I162" s="372"/>
      <c r="J162" s="360">
        <f>ROUND(I162*H162,2)</f>
        <v>0</v>
      </c>
      <c r="K162" s="361"/>
      <c r="L162" s="362"/>
      <c r="M162" s="363" t="s">
        <v>396</v>
      </c>
      <c r="N162" s="364" t="s">
        <v>410</v>
      </c>
      <c r="O162" s="350"/>
      <c r="P162" s="351">
        <f>O162*H162</f>
        <v>0</v>
      </c>
      <c r="Q162" s="351">
        <v>0</v>
      </c>
      <c r="R162" s="351">
        <f>Q162*H162</f>
        <v>0</v>
      </c>
      <c r="S162" s="351">
        <v>0</v>
      </c>
      <c r="T162" s="352">
        <f>S162*H162</f>
        <v>0</v>
      </c>
      <c r="U162" s="242"/>
      <c r="V162" s="242"/>
      <c r="W162" s="242"/>
      <c r="X162" s="242"/>
      <c r="Y162" s="242"/>
      <c r="Z162" s="242"/>
      <c r="AA162" s="242"/>
      <c r="AB162" s="242"/>
      <c r="AC162" s="242"/>
      <c r="AD162" s="242"/>
      <c r="AE162" s="242"/>
      <c r="AR162" s="353" t="s">
        <v>599</v>
      </c>
      <c r="AT162" s="353" t="s">
        <v>456</v>
      </c>
      <c r="AU162" s="353" t="s">
        <v>390</v>
      </c>
      <c r="AY162" s="235" t="s">
        <v>447</v>
      </c>
      <c r="BE162" s="354">
        <f>IF(N162="základní",J162,0)</f>
        <v>0</v>
      </c>
      <c r="BF162" s="354">
        <f>IF(N162="snížená",J162,0)</f>
        <v>0</v>
      </c>
      <c r="BG162" s="354">
        <f>IF(N162="zákl. přenesená",J162,0)</f>
        <v>0</v>
      </c>
      <c r="BH162" s="354">
        <f>IF(N162="sníž. přenesená",J162,0)</f>
        <v>0</v>
      </c>
      <c r="BI162" s="354">
        <f>IF(N162="nulová",J162,0)</f>
        <v>0</v>
      </c>
      <c r="BJ162" s="235" t="s">
        <v>450</v>
      </c>
      <c r="BK162" s="354">
        <f>ROUND(I162*H162,2)</f>
        <v>0</v>
      </c>
      <c r="BL162" s="235" t="s">
        <v>599</v>
      </c>
      <c r="BM162" s="353" t="s">
        <v>600</v>
      </c>
    </row>
    <row r="163" spans="1:65" s="245" customFormat="1" ht="37.9" customHeight="1" x14ac:dyDescent="0.2">
      <c r="A163" s="242"/>
      <c r="B163" s="276"/>
      <c r="C163" s="341" t="s">
        <v>601</v>
      </c>
      <c r="D163" s="341" t="s">
        <v>451</v>
      </c>
      <c r="E163" s="342" t="s">
        <v>602</v>
      </c>
      <c r="F163" s="343" t="s">
        <v>603</v>
      </c>
      <c r="G163" s="344" t="s">
        <v>159</v>
      </c>
      <c r="H163" s="345">
        <v>100</v>
      </c>
      <c r="I163" s="371"/>
      <c r="J163" s="346">
        <f>ROUND(I163*H163,2)</f>
        <v>0</v>
      </c>
      <c r="K163" s="347"/>
      <c r="L163" s="243"/>
      <c r="M163" s="348" t="s">
        <v>396</v>
      </c>
      <c r="N163" s="349" t="s">
        <v>410</v>
      </c>
      <c r="O163" s="350"/>
      <c r="P163" s="351">
        <f>O163*H163</f>
        <v>0</v>
      </c>
      <c r="Q163" s="351">
        <v>0</v>
      </c>
      <c r="R163" s="351">
        <f>Q163*H163</f>
        <v>0</v>
      </c>
      <c r="S163" s="351">
        <v>0</v>
      </c>
      <c r="T163" s="352">
        <f>S163*H163</f>
        <v>0</v>
      </c>
      <c r="U163" s="242"/>
      <c r="V163" s="242"/>
      <c r="W163" s="242"/>
      <c r="X163" s="242"/>
      <c r="Y163" s="242"/>
      <c r="Z163" s="242"/>
      <c r="AA163" s="242"/>
      <c r="AB163" s="242"/>
      <c r="AC163" s="242"/>
      <c r="AD163" s="242"/>
      <c r="AE163" s="242"/>
      <c r="AR163" s="353" t="s">
        <v>60</v>
      </c>
      <c r="AT163" s="353" t="s">
        <v>451</v>
      </c>
      <c r="AU163" s="353" t="s">
        <v>390</v>
      </c>
      <c r="AY163" s="235" t="s">
        <v>447</v>
      </c>
      <c r="BE163" s="354">
        <f>IF(N163="základní",J163,0)</f>
        <v>0</v>
      </c>
      <c r="BF163" s="354">
        <f>IF(N163="snížená",J163,0)</f>
        <v>0</v>
      </c>
      <c r="BG163" s="354">
        <f>IF(N163="zákl. přenesená",J163,0)</f>
        <v>0</v>
      </c>
      <c r="BH163" s="354">
        <f>IF(N163="sníž. přenesená",J163,0)</f>
        <v>0</v>
      </c>
      <c r="BI163" s="354">
        <f>IF(N163="nulová",J163,0)</f>
        <v>0</v>
      </c>
      <c r="BJ163" s="235" t="s">
        <v>450</v>
      </c>
      <c r="BK163" s="354">
        <f>ROUND(I163*H163,2)</f>
        <v>0</v>
      </c>
      <c r="BL163" s="235" t="s">
        <v>60</v>
      </c>
      <c r="BM163" s="353" t="s">
        <v>604</v>
      </c>
    </row>
    <row r="164" spans="1:65" s="245" customFormat="1" ht="37.9" customHeight="1" x14ac:dyDescent="0.2">
      <c r="A164" s="242"/>
      <c r="B164" s="276"/>
      <c r="C164" s="341" t="s">
        <v>605</v>
      </c>
      <c r="D164" s="341" t="s">
        <v>451</v>
      </c>
      <c r="E164" s="342" t="s">
        <v>606</v>
      </c>
      <c r="F164" s="343" t="s">
        <v>607</v>
      </c>
      <c r="G164" s="344" t="s">
        <v>159</v>
      </c>
      <c r="H164" s="345">
        <v>50</v>
      </c>
      <c r="I164" s="371"/>
      <c r="J164" s="346">
        <f>ROUND(I164*H164,2)</f>
        <v>0</v>
      </c>
      <c r="K164" s="347"/>
      <c r="L164" s="243"/>
      <c r="M164" s="348" t="s">
        <v>396</v>
      </c>
      <c r="N164" s="349" t="s">
        <v>410</v>
      </c>
      <c r="O164" s="350"/>
      <c r="P164" s="351">
        <f>O164*H164</f>
        <v>0</v>
      </c>
      <c r="Q164" s="351">
        <v>0</v>
      </c>
      <c r="R164" s="351">
        <f>Q164*H164</f>
        <v>0</v>
      </c>
      <c r="S164" s="351">
        <v>0</v>
      </c>
      <c r="T164" s="352">
        <f>S164*H164</f>
        <v>0</v>
      </c>
      <c r="U164" s="242"/>
      <c r="V164" s="242"/>
      <c r="W164" s="242"/>
      <c r="X164" s="242"/>
      <c r="Y164" s="242"/>
      <c r="Z164" s="242"/>
      <c r="AA164" s="242"/>
      <c r="AB164" s="242"/>
      <c r="AC164" s="242"/>
      <c r="AD164" s="242"/>
      <c r="AE164" s="242"/>
      <c r="AR164" s="353" t="s">
        <v>60</v>
      </c>
      <c r="AT164" s="353" t="s">
        <v>451</v>
      </c>
      <c r="AU164" s="353" t="s">
        <v>390</v>
      </c>
      <c r="AY164" s="235" t="s">
        <v>447</v>
      </c>
      <c r="BE164" s="354">
        <f>IF(N164="základní",J164,0)</f>
        <v>0</v>
      </c>
      <c r="BF164" s="354">
        <f>IF(N164="snížená",J164,0)</f>
        <v>0</v>
      </c>
      <c r="BG164" s="354">
        <f>IF(N164="zákl. přenesená",J164,0)</f>
        <v>0</v>
      </c>
      <c r="BH164" s="354">
        <f>IF(N164="sníž. přenesená",J164,0)</f>
        <v>0</v>
      </c>
      <c r="BI164" s="354">
        <f>IF(N164="nulová",J164,0)</f>
        <v>0</v>
      </c>
      <c r="BJ164" s="235" t="s">
        <v>450</v>
      </c>
      <c r="BK164" s="354">
        <f>ROUND(I164*H164,2)</f>
        <v>0</v>
      </c>
      <c r="BL164" s="235" t="s">
        <v>60</v>
      </c>
      <c r="BM164" s="353" t="s">
        <v>608</v>
      </c>
    </row>
    <row r="165" spans="1:65" s="245" customFormat="1" ht="37.9" customHeight="1" x14ac:dyDescent="0.2">
      <c r="A165" s="242"/>
      <c r="B165" s="276"/>
      <c r="C165" s="341" t="s">
        <v>609</v>
      </c>
      <c r="D165" s="341" t="s">
        <v>451</v>
      </c>
      <c r="E165" s="342" t="s">
        <v>610</v>
      </c>
      <c r="F165" s="343" t="s">
        <v>611</v>
      </c>
      <c r="G165" s="344" t="s">
        <v>138</v>
      </c>
      <c r="H165" s="345">
        <v>100</v>
      </c>
      <c r="I165" s="371"/>
      <c r="J165" s="346">
        <f>ROUND(I165*H165,2)</f>
        <v>0</v>
      </c>
      <c r="K165" s="347"/>
      <c r="L165" s="243"/>
      <c r="M165" s="365" t="s">
        <v>396</v>
      </c>
      <c r="N165" s="366" t="s">
        <v>410</v>
      </c>
      <c r="O165" s="367"/>
      <c r="P165" s="368">
        <f>O165*H165</f>
        <v>0</v>
      </c>
      <c r="Q165" s="368">
        <v>0</v>
      </c>
      <c r="R165" s="368">
        <f>Q165*H165</f>
        <v>0</v>
      </c>
      <c r="S165" s="368">
        <v>0</v>
      </c>
      <c r="T165" s="369">
        <f>S165*H165</f>
        <v>0</v>
      </c>
      <c r="U165" s="242"/>
      <c r="V165" s="242"/>
      <c r="W165" s="242"/>
      <c r="X165" s="242"/>
      <c r="Y165" s="242"/>
      <c r="Z165" s="242"/>
      <c r="AA165" s="242"/>
      <c r="AB165" s="242"/>
      <c r="AC165" s="242"/>
      <c r="AD165" s="242"/>
      <c r="AE165" s="242"/>
      <c r="AR165" s="353" t="s">
        <v>60</v>
      </c>
      <c r="AT165" s="353" t="s">
        <v>451</v>
      </c>
      <c r="AU165" s="353" t="s">
        <v>390</v>
      </c>
      <c r="AY165" s="235" t="s">
        <v>447</v>
      </c>
      <c r="BE165" s="354">
        <f>IF(N165="základní",J165,0)</f>
        <v>0</v>
      </c>
      <c r="BF165" s="354">
        <f>IF(N165="snížená",J165,0)</f>
        <v>0</v>
      </c>
      <c r="BG165" s="354">
        <f>IF(N165="zákl. přenesená",J165,0)</f>
        <v>0</v>
      </c>
      <c r="BH165" s="354">
        <f>IF(N165="sníž. přenesená",J165,0)</f>
        <v>0</v>
      </c>
      <c r="BI165" s="354">
        <f>IF(N165="nulová",J165,0)</f>
        <v>0</v>
      </c>
      <c r="BJ165" s="235" t="s">
        <v>450</v>
      </c>
      <c r="BK165" s="354">
        <f>ROUND(I165*H165,2)</f>
        <v>0</v>
      </c>
      <c r="BL165" s="235" t="s">
        <v>60</v>
      </c>
      <c r="BM165" s="353" t="s">
        <v>612</v>
      </c>
    </row>
    <row r="166" spans="1:65" s="245" customFormat="1" ht="6.95" customHeight="1" x14ac:dyDescent="0.2">
      <c r="A166" s="242"/>
      <c r="B166" s="302"/>
      <c r="C166" s="303"/>
      <c r="D166" s="303"/>
      <c r="E166" s="303"/>
      <c r="F166" s="303"/>
      <c r="G166" s="303"/>
      <c r="H166" s="303"/>
      <c r="I166" s="303"/>
      <c r="J166" s="303"/>
      <c r="K166" s="303"/>
      <c r="L166" s="243"/>
      <c r="M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  <c r="Y166" s="242"/>
      <c r="Z166" s="242"/>
      <c r="AA166" s="242"/>
      <c r="AB166" s="242"/>
      <c r="AC166" s="242"/>
      <c r="AD166" s="242"/>
      <c r="AE166" s="242"/>
    </row>
  </sheetData>
  <sheetProtection password="D1A2" sheet="1" objects="1" scenarios="1"/>
  <protectedRanges>
    <protectedRange sqref="H156" name="Oblast2"/>
    <protectedRange sqref="I124:I165" name="Oblast1"/>
  </protectedRanges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48</vt:i4>
      </vt:variant>
    </vt:vector>
  </HeadingPairs>
  <TitlesOfParts>
    <vt:vector size="54" baseType="lpstr">
      <vt:lpstr>Pokyny pro vyplnění</vt:lpstr>
      <vt:lpstr>Stavba</vt:lpstr>
      <vt:lpstr>VzorPolozky</vt:lpstr>
      <vt:lpstr>SO01 1.00 Pol</vt:lpstr>
      <vt:lpstr>Příloha 728 VZT</vt:lpstr>
      <vt:lpstr>Příloha M21 Elektro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1.00 Pol'!Názvy_tisku</vt:lpstr>
      <vt:lpstr>oadresa</vt:lpstr>
      <vt:lpstr>Stavba!Objednatel</vt:lpstr>
      <vt:lpstr>Stavba!Objekt</vt:lpstr>
      <vt:lpstr>'SO01 1.00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Vorlová Dana</cp:lastModifiedBy>
  <cp:lastPrinted>2019-03-19T12:27:02Z</cp:lastPrinted>
  <dcterms:created xsi:type="dcterms:W3CDTF">2009-04-08T07:15:50Z</dcterms:created>
  <dcterms:modified xsi:type="dcterms:W3CDTF">2021-06-29T11:31:24Z</dcterms:modified>
</cp:coreProperties>
</file>