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7"/>
  </bookViews>
  <sheets>
    <sheet name="Rekapitulace" sheetId="1" r:id="rId1"/>
    <sheet name="VRN" sheetId="2" r:id="rId2"/>
    <sheet name="Asanace" sheetId="3" r:id="rId3"/>
    <sheet name="SU" sheetId="4" r:id="rId4"/>
    <sheet name="Mobiliář a Herní" sheetId="5" r:id="rId5"/>
    <sheet name="Rostliny" sheetId="6" r:id="rId6"/>
    <sheet name="Cesty 1" sheetId="7" r:id="rId7"/>
    <sheet name="Cesty 2" sheetId="8" r:id="rId8"/>
  </sheets>
  <definedNames>
    <definedName name="_xlnm.Print_Area" localSheetId="2">'Asanace'!$A$1:$F$24</definedName>
    <definedName name="_xlnm.Print_Area" localSheetId="5">'Rostliny'!$A$1:$D$58</definedName>
    <definedName name="_xlnm.Print_Area" localSheetId="1">'VRN'!$A$1:$D$26</definedName>
  </definedNames>
  <calcPr fullCalcOnLoad="1"/>
</workbook>
</file>

<file path=xl/sharedStrings.xml><?xml version="1.0" encoding="utf-8"?>
<sst xmlns="http://schemas.openxmlformats.org/spreadsheetml/2006/main" count="1640" uniqueCount="631">
  <si>
    <t>VÝKAZ VÝMĚR</t>
  </si>
  <si>
    <t>ks</t>
  </si>
  <si>
    <t>m2</t>
  </si>
  <si>
    <t>ROZPOČET</t>
  </si>
  <si>
    <t>P.Č.</t>
  </si>
  <si>
    <t>TEXT</t>
  </si>
  <si>
    <t>M.J.</t>
  </si>
  <si>
    <t>MNOŽSTVÍ</t>
  </si>
  <si>
    <t>JEDN.CENA</t>
  </si>
  <si>
    <t>CELK.CENA</t>
  </si>
  <si>
    <t>m3</t>
  </si>
  <si>
    <t>t</t>
  </si>
  <si>
    <t>doporučená velikost</t>
  </si>
  <si>
    <t>SADOVÉ ÚPRAVY</t>
  </si>
  <si>
    <t>VÝKAZ VYMĚR</t>
  </si>
  <si>
    <t>Stromy listnaté soliterní</t>
  </si>
  <si>
    <t>ASANACE A ARBORISTIKA</t>
  </si>
  <si>
    <t>ROZPOČET PĚSTEBNÍCH OPATŘENÍ</t>
  </si>
  <si>
    <t xml:space="preserve">Ocenění navržených pěstebních operací bylo stanoveno na základě Katalogu popisů a směrných cen stavebních prací (823-1 ÚRS Praha), dle Nákladů obvyklých opatření pro posuzování v OP ŽP, dle ceníků okrasných a lesních školek, případně na základě znalosti cen v čase a místě obvyklých. </t>
  </si>
  <si>
    <t>Z toho:</t>
  </si>
  <si>
    <t>Listnaté stromy soliterní</t>
  </si>
  <si>
    <t>Přihnojení startovacím hnojivem</t>
  </si>
  <si>
    <t>Obdělání půdy válením</t>
  </si>
  <si>
    <t>Přesun hmot pro SÚ</t>
  </si>
  <si>
    <t>Ostatní materiály</t>
  </si>
  <si>
    <t>lt</t>
  </si>
  <si>
    <t>kg</t>
  </si>
  <si>
    <t>Založení</t>
  </si>
  <si>
    <t xml:space="preserve">m2 </t>
  </si>
  <si>
    <t xml:space="preserve">Kotvení dřeviny 3 kůly </t>
  </si>
  <si>
    <t>Další práce</t>
  </si>
  <si>
    <t>Ošetření dřevin soliterních po výsadbě včetně výchovného řezu</t>
  </si>
  <si>
    <t>A</t>
  </si>
  <si>
    <t>B</t>
  </si>
  <si>
    <t>ROZPOČET REKAPITULACE</t>
  </si>
  <si>
    <t>Založení trávníků</t>
  </si>
  <si>
    <t>Vedlejší rozpočtové náklady 3%</t>
  </si>
  <si>
    <t>CELKEM ZPŮSOBILÉ NÁKLADY BEZ DPH</t>
  </si>
  <si>
    <t>DPH 21%</t>
  </si>
  <si>
    <t>CELKEM VČETNĚ DPH</t>
  </si>
  <si>
    <t>m.j.</t>
  </si>
  <si>
    <t>množ.</t>
  </si>
  <si>
    <t>jedn.cena</t>
  </si>
  <si>
    <t>celk.cena</t>
  </si>
  <si>
    <t>Celkem asanace</t>
  </si>
  <si>
    <t>ks / m2</t>
  </si>
  <si>
    <t>Asanační práce</t>
  </si>
  <si>
    <t>Asanace - Porostní skupiny - ztížené podmínky svah 1:2 - 1:1</t>
  </si>
  <si>
    <r>
      <t xml:space="preserve">Celkový počet a plocha  inventarizovaných </t>
    </r>
    <r>
      <rPr>
        <b/>
        <sz val="10"/>
        <rFont val="Arial Narrow"/>
        <family val="2"/>
      </rPr>
      <t>porostních a keřových</t>
    </r>
    <r>
      <rPr>
        <sz val="10"/>
        <rFont val="Arial Narrow"/>
        <family val="2"/>
      </rPr>
      <t xml:space="preserve"> skupin</t>
    </r>
  </si>
  <si>
    <t xml:space="preserve">Rostlinný materiál </t>
  </si>
  <si>
    <t>množství</t>
  </si>
  <si>
    <t>Acer campestre (javor babyka) VK, Zb</t>
  </si>
  <si>
    <t>Celková plocha SÚ</t>
  </si>
  <si>
    <t>Z toho :</t>
  </si>
  <si>
    <t>Trávníky založení</t>
  </si>
  <si>
    <t>Odstranění abiotických zbytků a odpadů</t>
  </si>
  <si>
    <t>Založení trávníku parkového zátěžového výsevem se zapravením</t>
  </si>
  <si>
    <t>Ošetření trávníku po založení s dosevem</t>
  </si>
  <si>
    <t>Herbicid eko pro celoplošnou přípravu stanoviště pro trávník</t>
  </si>
  <si>
    <t>Herbicid selektivní</t>
  </si>
  <si>
    <t>Travní směs zátěžová parková domácí provenience dle PD 0,025 kg/m2</t>
  </si>
  <si>
    <t>CELKEM TRÁVNÍKY</t>
  </si>
  <si>
    <t>Výsadby stromů a keřů</t>
  </si>
  <si>
    <t>Chemické odplevelení před založením kultury v rovině</t>
  </si>
  <si>
    <t>Aplikace půdního kondicionéru se zapravením do záhonů a výsadbových jam</t>
  </si>
  <si>
    <t>Výsadba dřeviny s balem, ve svahu, při průměru balu do 20 cm</t>
  </si>
  <si>
    <t>Zřízení závlahové mísy a namulčování drcenou borkou</t>
  </si>
  <si>
    <t xml:space="preserve">Mulčování 10 cm ve svahu borkou keřové skupiny </t>
  </si>
  <si>
    <t>Rostlinný materiál</t>
  </si>
  <si>
    <t>ostatní materiály</t>
  </si>
  <si>
    <t>Herbicid eko pro celoplošnou přípravu záhonů</t>
  </si>
  <si>
    <t>půdní kondicionér</t>
  </si>
  <si>
    <t>Kůly 2,5 m frézované</t>
  </si>
  <si>
    <t>Příčky frézované</t>
  </si>
  <si>
    <t>Úvazky ke stromům</t>
  </si>
  <si>
    <t>Celkem výsadby</t>
  </si>
  <si>
    <t>Trávník parkový zátěžový</t>
  </si>
  <si>
    <t>Zahradnická zemina pro výměnu v jamkách</t>
  </si>
  <si>
    <t xml:space="preserve">Ocenění navržených prací a dodávek bylo stanoveno na základě Katalogu popisů a směrných cen stavebních prací (823-1, 800-1 ÚRS Praha), dle Nákladů obvyklých opatření pro posuzování v OP ŽP, dle ceníků okrasných a lesních školek, případně na základě znalosti cen v čase a místě obvyklých. </t>
  </si>
  <si>
    <t>Revitalizace a posílení rekreačního využití</t>
  </si>
  <si>
    <t>Lesopark Rochlice za DPS</t>
  </si>
  <si>
    <t>Stavební a komunální odpad k likvidaci</t>
  </si>
  <si>
    <t xml:space="preserve"> 6 / 5922</t>
  </si>
  <si>
    <t>m2 / m3</t>
  </si>
  <si>
    <t>Prunus avium (třešeň ptačí) VK Zb</t>
  </si>
  <si>
    <t>Quercus robur (dub letní) VK Zb</t>
  </si>
  <si>
    <t>Ulmus minor (jilm habrolistý) VK Zb</t>
  </si>
  <si>
    <t>Celkem stromy alejové</t>
  </si>
  <si>
    <t>ztratné 5%</t>
  </si>
  <si>
    <t>P</t>
  </si>
  <si>
    <t>150/180</t>
  </si>
  <si>
    <t>Zb</t>
  </si>
  <si>
    <t>Carpinus betulus ( habr obecný )</t>
  </si>
  <si>
    <t>100/120</t>
  </si>
  <si>
    <t>Malus sylvestris ( jabloň lesní )</t>
  </si>
  <si>
    <t>Quercus robur (dub letní)</t>
  </si>
  <si>
    <t>Sorbus aucuparia (jeřáb ptačí)</t>
  </si>
  <si>
    <t>Tilia cordata (lípa srdčitá)</t>
  </si>
  <si>
    <t>Celkem odrostky</t>
  </si>
  <si>
    <t>80/100</t>
  </si>
  <si>
    <t>Corylus avellana (líska obecná)</t>
  </si>
  <si>
    <t>Crataegus monogyna (hloh jednosemenný )</t>
  </si>
  <si>
    <t>Euonymus europaeus (brslen evropský)</t>
  </si>
  <si>
    <t>Cornus sanguinea (svída krvavá)</t>
  </si>
  <si>
    <t>40/60</t>
  </si>
  <si>
    <t>Ligustrum vulgare (ptačí zob obecný)</t>
  </si>
  <si>
    <t>Lonicera xylosteum ( zimolez obecný )</t>
  </si>
  <si>
    <t>Viburnum opulus (kalina obecná)</t>
  </si>
  <si>
    <t>Celkem keře</t>
  </si>
  <si>
    <t>Vzrůstné keře</t>
  </si>
  <si>
    <t>Půdokryvné keře</t>
  </si>
  <si>
    <t>30/40</t>
  </si>
  <si>
    <t>12/14</t>
  </si>
  <si>
    <t>Fagus sylvatica (buk lesní)</t>
  </si>
  <si>
    <t xml:space="preserve">Acer campestre (javor babyka) </t>
  </si>
  <si>
    <t>Abies alba (jedle bělokorá)</t>
  </si>
  <si>
    <t>Odrostky listnaté (kotlíková dosadba spon 3x3 m)</t>
  </si>
  <si>
    <t>Odrostky jehličnaté (kotlíková dosadba spon 3x3 m)</t>
  </si>
  <si>
    <t>Ribes alpinum (meruzalka)</t>
  </si>
  <si>
    <t>Odstranění, odvoz a likvidace stávajícího stavebního a komunálního odpadu</t>
  </si>
  <si>
    <t xml:space="preserve">Kotvení dřeviny 1 kůlem </t>
  </si>
  <si>
    <t>Ochranný nátěr kmene Arbo-Flex</t>
  </si>
  <si>
    <t>Odrostky listnaté</t>
  </si>
  <si>
    <t>Odrostky jehličnaté</t>
  </si>
  <si>
    <t>Tabletové pomalurozpustné hnojivo pro rostliny</t>
  </si>
  <si>
    <t>Chránička proti okusu a vytloukání PVC</t>
  </si>
  <si>
    <t>Nátěr Arbo flex na ochranu kmenů soliter</t>
  </si>
  <si>
    <t>Dokončovací a rozvojová péče o založené výsadby - způsobilé náklady</t>
  </si>
  <si>
    <t>1.Rok</t>
  </si>
  <si>
    <t>Jednotlivé soliterní keře - položka pro odrostky</t>
  </si>
  <si>
    <t>Skupiny keřů v zápoji</t>
  </si>
  <si>
    <t>2.Rok</t>
  </si>
  <si>
    <t>3.Rok</t>
  </si>
  <si>
    <t>Celkem rozvojová péče způsobilá</t>
  </si>
  <si>
    <t>Stromy listnaté soliterní a alejové</t>
  </si>
  <si>
    <t>Vzrůstné keře listnaté</t>
  </si>
  <si>
    <t>Půdokryvné keře listnaté</t>
  </si>
  <si>
    <t xml:space="preserve">Borka nebo štěpka mulčovací </t>
  </si>
  <si>
    <t>Protierozní kokosová rohož AktiSafe G400 včetně kotevních prvků</t>
  </si>
  <si>
    <t>Trávník krajinný do stínu</t>
  </si>
  <si>
    <t>Keřové skupiny zakládané ve svahu</t>
  </si>
  <si>
    <t xml:space="preserve">Trávník extenzivní bylinotravní </t>
  </si>
  <si>
    <t xml:space="preserve">Keře listnaté vzrůstné </t>
  </si>
  <si>
    <t>Keře listnaté půdokryvné</t>
  </si>
  <si>
    <t>Listnaté odrostky pro kotlíkovou dosadbu</t>
  </si>
  <si>
    <t>Rekultivace degradovaných ploch po starých zátěžích</t>
  </si>
  <si>
    <t>Jehlličnaté odrostky pro kotlíkovou dosadbu</t>
  </si>
  <si>
    <t>Doplnění zeminy v rekultivovaných plochách do 20 cm</t>
  </si>
  <si>
    <t>Chemické odplevelení před založením kultury v rovině a svahu</t>
  </si>
  <si>
    <t xml:space="preserve">Obdělání půdy rotavátorováním, smykováním a hrabáním 2x </t>
  </si>
  <si>
    <t>Založení trávníku lučního stinného výsevem se zapravením</t>
  </si>
  <si>
    <t>Založení trávníku extenzivního bylinotravního ve svahu do 1:1 výsevem se zapravením</t>
  </si>
  <si>
    <t>Bodový selektivní herbicidní postřik proti dvouděložným plevelům (mimo bylinotravního)</t>
  </si>
  <si>
    <t>Kosení trávníku s odstraněním shrabků 2x</t>
  </si>
  <si>
    <t>Obdělání půdy zasekáním nebo dusáním ve svahu</t>
  </si>
  <si>
    <t>Ornice pro rekultivaci starých zátěží (nad rámec zeminy z výkopků)</t>
  </si>
  <si>
    <t>Hnojivo startovací trávníkové 0,05kg/m2</t>
  </si>
  <si>
    <t>Travní směs luční stínomilná domácí provenience dle PD 0,025 kg/m3</t>
  </si>
  <si>
    <t>Plošná úprava terénu +-20 cm v rovině a svahu</t>
  </si>
  <si>
    <t>Travní směs bylinotravní květnatá domácí provenience dle PD 0,01 kg/m4</t>
  </si>
  <si>
    <t>Zřízení záhonů pro keřové skupiny ve svahu</t>
  </si>
  <si>
    <t>Instalace protierozní rohože pro výsadby keřů ve svahu</t>
  </si>
  <si>
    <t>Oddrnování, nakopání plošek a hrázek pro výsadbu odrostků</t>
  </si>
  <si>
    <t>Hloubení jam do 0125 m3 ve svahu do 1:1</t>
  </si>
  <si>
    <t>Hloubení jam do 0.05 m3  ve svahu do 1:1</t>
  </si>
  <si>
    <t>Výsadba dřeviny s balem, ve svahu, při průměru balu do 60 cm</t>
  </si>
  <si>
    <t>Ochrana vysazených keřů a jehličnatých odrostků repelentním nátěrem</t>
  </si>
  <si>
    <t>Hloubení jam do 1 m3 s 50% výměnou zeminy</t>
  </si>
  <si>
    <t>Výsadba dřeviny s balem, ve svahu, při průměru balu do 30 cm</t>
  </si>
  <si>
    <t>Zhotovení ochrany proti okusu z  PE chráničky</t>
  </si>
  <si>
    <t xml:space="preserve">Hnojení rostlin pomalurozpustným tabletovým hnojivem </t>
  </si>
  <si>
    <t xml:space="preserve">Ošetřemí keřových skupin </t>
  </si>
  <si>
    <t>Zalití vysazených dřevin po výsadbě včetně dopravy a dodávky vody 3x</t>
  </si>
  <si>
    <t>Aesculus hippocastanum (jírovec) VK Zb</t>
  </si>
  <si>
    <t>C</t>
  </si>
  <si>
    <t>Alnus incana´Aurea´ (olše šedá) VK, Zb</t>
  </si>
  <si>
    <t>D</t>
  </si>
  <si>
    <t>Crataegus laevigata´Paul´s Scarlet´ (hloh) VK, Zb</t>
  </si>
  <si>
    <t>E</t>
  </si>
  <si>
    <t>F</t>
  </si>
  <si>
    <t>G</t>
  </si>
  <si>
    <t>Sorbus aucuparia (jeřáb ptačí) VK, Zb</t>
  </si>
  <si>
    <t>Frangula alnus  (krušina olšová)</t>
  </si>
  <si>
    <t>Cornus stolonifera´Kelsey´ (svída výběžkatá)</t>
  </si>
  <si>
    <t>Euonymus fortunei´Coloratus´ (brslen)</t>
  </si>
  <si>
    <t>Stephanadra incisa´Crispa´ (korunatka klanná)</t>
  </si>
  <si>
    <t>Symphoriocarpos chenaultii´Hancock´ (pámelnák)</t>
  </si>
  <si>
    <t>Stabilizace kokosovou rohoží</t>
  </si>
  <si>
    <t>Plocha pro kotlíkové dosadby odrostků v porostu</t>
  </si>
  <si>
    <t>Repelent proti okusu keřů</t>
  </si>
  <si>
    <t>Kůly 2,0 m frézované</t>
  </si>
  <si>
    <t>Cotoneaster salicifolius´Parktrteppich´ (skalník)</t>
  </si>
  <si>
    <t>Vegetační prvky</t>
  </si>
  <si>
    <t>Výčet ostatních a vedlejších nákladů, nezbytných pro realizaci díla a zahrnutých do 3% nákladů VRN v Rekapitulaci</t>
  </si>
  <si>
    <t>vytýčení všech dotčených IS na místě plnění zakázky a zajištění jejich ochrany během provádění zakázky, rozměření pozic dřevin</t>
  </si>
  <si>
    <t>kpt</t>
  </si>
  <si>
    <t>případné zajištění povolení záboru veřejného prostranství či komunikací nutných k provedení prací, včetně úhrady poplatků</t>
  </si>
  <si>
    <t>zajištění přípojky vody pro realizaci zakázky, přičemž spotřebu těchto energií v průběhu provádění prací hradí dodavatel</t>
  </si>
  <si>
    <t xml:space="preserve"> případné zajištění dopravního značení po dobu plnění předmětu zakázky </t>
  </si>
  <si>
    <t>zajištění informovanosti občanů v dané lokalitě o způsobu obslužnosti, parkování atd. v dostatečném předstihu a míře v případě realizace dopravních opatření</t>
  </si>
  <si>
    <t xml:space="preserve"> zajištění bezpečnosti při plnění předmětu zakázky a zajištění ochrany životního prostředí</t>
  </si>
  <si>
    <t>ostatní související práce potřebné ke kompletnímu dokončení zakázky podle zadávací PD, příslušných povolení a vyjádření v rámci realizace díla a platných norem a předpisů</t>
  </si>
  <si>
    <t xml:space="preserve"> zajištění čistoty staveniště a zejména okolí, v případě potřeby zajistit čištění komunikací dotčených provozem dodavatele, zejména výjezd a příjezd na místo plnění zakázky</t>
  </si>
  <si>
    <t>odvoz a likvidace odpadů vzniklých při plnění zakázky včetně poplatků ve smyslu platné legislativy</t>
  </si>
  <si>
    <t>průběžná fotodokumentace z průběhu provádění zakázky (digitální forma) především fotodokumentace dřevin před ošetřením a po ošetření</t>
  </si>
  <si>
    <t>zařízení staveniště, případně zřízení mezideponie po dobu realizace díla</t>
  </si>
  <si>
    <t>zajištění dokumentace skutečného stavu (dále jen „DSPS“) ve 2 vyhotoveních (1x tis  + 1x dig. forma ; výkresy ve formátu .dwg, textová část ve formátech Word a Excel)</t>
  </si>
  <si>
    <t>337/35</t>
  </si>
  <si>
    <t>m2 / m2</t>
  </si>
  <si>
    <t>Terénní úpravy - přemístění zeminy a zásyp výkopu</t>
  </si>
  <si>
    <t>34/9</t>
  </si>
  <si>
    <t>Přemístění zeminy ve svahu se zásypem výkopu</t>
  </si>
  <si>
    <t>zálivka včetně dopravy vody, běžně 10-12x ročně, kontrola, oprava, doplnění kotvících a ochranných prvků, hnojení, kypření výsadbové mísy, odplevelování, ochrana proti chorobám, doplnění mulče</t>
  </si>
  <si>
    <t>zálivka včetně dopravy vody, běžně 8-10x ročně, kontrola, oprava, doplnění kotvících a ochranných prvků, hnojení, kypření výsadbové mísy, odplevelování, ochrana proti chorobám, doplnění mulče</t>
  </si>
  <si>
    <t>zálivka včetně dopravy vody, běžně 6-8x ročně, výchovný řez, kontrola nebo odstranění kotvících a ochranných prvků, hnojení, kypření výsadbové mísy, odplevelování, ochrana proti chorobám</t>
  </si>
  <si>
    <t>4.Rok</t>
  </si>
  <si>
    <t>zálivka včetně dopravy vody, běžně 2-4x ročně,  kontrola, hnojení, kypření výsadbové mísy, odplevelování, ochrana proti chorobám a škůdcům</t>
  </si>
  <si>
    <t>5.Rok</t>
  </si>
  <si>
    <t>opravný řez, kontrola, kypření výsadbové mísy, odplevelování, ochrana proti chorobám a škůdcům</t>
  </si>
  <si>
    <t xml:space="preserve">Jednotlivé neovocné stromy </t>
  </si>
  <si>
    <t>Rozvojová a dokončovací péče o výsadby 5 let</t>
  </si>
  <si>
    <t>REKREAČNÍ PRVKY A MOBILIÁŘ</t>
  </si>
  <si>
    <t>Mobiliář</t>
  </si>
  <si>
    <t>Lavička parková bez opěradla</t>
  </si>
  <si>
    <t>Lavička parková s opěradlem</t>
  </si>
  <si>
    <t>Lavička kruhová</t>
  </si>
  <si>
    <t>Stojan na kola</t>
  </si>
  <si>
    <t>Odpadkový koš</t>
  </si>
  <si>
    <t>Informační tabule - provozní řád</t>
  </si>
  <si>
    <t>Dřevěné zábradlí</t>
  </si>
  <si>
    <t>bm</t>
  </si>
  <si>
    <t>Herní a cvičební prvky</t>
  </si>
  <si>
    <t>Robinsonádní dětské hřiště</t>
  </si>
  <si>
    <t>Vyhlídkový prvek</t>
  </si>
  <si>
    <t xml:space="preserve">Workout stanice </t>
  </si>
  <si>
    <t>Dopadové plochy</t>
  </si>
  <si>
    <t>Dopadová plocha  dětské hřiště a workout mocnost 40cm</t>
  </si>
  <si>
    <t>m2/m3</t>
  </si>
  <si>
    <t>191/ 76</t>
  </si>
  <si>
    <t>Dopadová plocha  dětské hřiště mocnost 20cm</t>
  </si>
  <si>
    <t>50/ 10</t>
  </si>
  <si>
    <t xml:space="preserve">Ocenění navržených technologických operací  a dodávek bylo stanoveno na základě Katalogu popisů a směrných cen stavebních prací (800-1, 823-1 ÚRS Praha), cen výrobců mobiliáře a na základě znalosti cen v čase a místě obvyklých. </t>
  </si>
  <si>
    <t>Mobiliář a herní a sportovní prvky</t>
  </si>
  <si>
    <t>Dokončovací terénní úpravy pro umístění prvků, plošná úprava a vysvahování terénu s využitím stávající zeminy z výkomků lože ploch</t>
  </si>
  <si>
    <t>Příprava pro instalaci prvků, vytýčení a rozměření v terénu</t>
  </si>
  <si>
    <t>Montáž lavičky a kolostavu  stabilního do betonu dle technologie výrobce</t>
  </si>
  <si>
    <t>Montáž odpadkového koše a infoprvků  do betonu dle technologie výrobce</t>
  </si>
  <si>
    <t>Montáž herních sestav do betonu dle technologie výrobce</t>
  </si>
  <si>
    <t>Montáž workoutového cvičiště do betonu dle technologe výrobce</t>
  </si>
  <si>
    <t>Montáž a kotvení dřevěného zábradlí  do betonových patek</t>
  </si>
  <si>
    <t>m</t>
  </si>
  <si>
    <t>Vytýčení ploch v terénu</t>
  </si>
  <si>
    <t>Pomístná plošná úprava a doplnění nebo svahování terénu v ploše aktivit</t>
  </si>
  <si>
    <t>Odkopávky nezapažené pro  dopadové plochy do 40cm</t>
  </si>
  <si>
    <t>Úprava pláně v zářezech se zhutněním</t>
  </si>
  <si>
    <t>Montáž a kotvení do betonu obvodového pryžového obrubníku dopadové plochy herních sestav a workoutu</t>
  </si>
  <si>
    <t>Zřízení dopadové plochy z tříděného kačírku 4/8mm vrstva 400 mm včetně separační textilie</t>
  </si>
  <si>
    <t>Rozprostření zeminy z odkopávek v místě nebo s odvozem na skládku</t>
  </si>
  <si>
    <t>Dodávka :</t>
  </si>
  <si>
    <t>Lavička parková bez opěradla dřevo kov</t>
  </si>
  <si>
    <t>Lavička parková s opěradlem dřevo kov</t>
  </si>
  <si>
    <t>Lavička kruhová celodřevěná</t>
  </si>
  <si>
    <t>Stojan na kola celodřevěný</t>
  </si>
  <si>
    <t>Odpadkový koš celokovový včetně sloupku a kotevních prvků</t>
  </si>
  <si>
    <t>Informační tabule celokovová - provozní řád včetně potisku</t>
  </si>
  <si>
    <t>Robinzonádní herní sestava akát hraněný, sítě, lana, šplhadla komplet</t>
  </si>
  <si>
    <t>Workout stanice - kompletní sestava cvičebních prvků včetně infosystému</t>
  </si>
  <si>
    <t>Dřevěné zábradlí akátová kulatina hraněná Stakato včetně lazurovacího nátěru,  kotevních a spojovacích prvků komplet</t>
  </si>
  <si>
    <t xml:space="preserve">m </t>
  </si>
  <si>
    <t>Praný kačírek certifikovaný 4/8 mm</t>
  </si>
  <si>
    <t>Pryžový obrubník včetně spojovacích trnů 1000/250/60 mm + 1%</t>
  </si>
  <si>
    <t>Beton prostý C20/25 pro kotvení prvků mobiliáře a obrubníků</t>
  </si>
  <si>
    <t>Přesun hmot pro TÚ</t>
  </si>
  <si>
    <t xml:space="preserve">CELKEM </t>
  </si>
  <si>
    <t>Výsadby</t>
  </si>
  <si>
    <t>Mobiliář a herní prvky</t>
  </si>
  <si>
    <t>ASPE10</t>
  </si>
  <si>
    <t>Firma: ALB plus spol. s r.o.</t>
  </si>
  <si>
    <t>Příloha k formuláři pro ocenění nabídky</t>
  </si>
  <si>
    <t>S</t>
  </si>
  <si>
    <t>Stavba:</t>
  </si>
  <si>
    <t>180</t>
  </si>
  <si>
    <t>Liberec_lesopark Burianova 2022</t>
  </si>
  <si>
    <t>101</t>
  </si>
  <si>
    <t>O</t>
  </si>
  <si>
    <t>Rozpočet:</t>
  </si>
  <si>
    <t>I. etapa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</si>
  <si>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</si>
  <si>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</si>
  <si>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</si>
  <si>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</si>
  <si>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</si>
  <si>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</si>
  <si>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</si>
  <si>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</si>
  <si>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Jednotková</t>
  </si>
  <si>
    <t>Celkem</t>
  </si>
  <si>
    <t>0</t>
  </si>
  <si>
    <t>1</t>
  </si>
  <si>
    <t>2</t>
  </si>
  <si>
    <t>3</t>
  </si>
  <si>
    <t>4</t>
  </si>
  <si>
    <t>5</t>
  </si>
  <si>
    <t>6</t>
  </si>
  <si>
    <t>9</t>
  </si>
  <si>
    <t>10</t>
  </si>
  <si>
    <t>SD</t>
  </si>
  <si>
    <t>Všeobecné konstrukce a práce</t>
  </si>
  <si>
    <t>014102</t>
  </si>
  <si>
    <t/>
  </si>
  <si>
    <t>POPLATKY ZA SKLÁDKU</t>
  </si>
  <si>
    <t>T</t>
  </si>
  <si>
    <t>PP</t>
  </si>
  <si>
    <t>vybouraný beton, recyklační skládka (dle místních podmínek)</t>
  </si>
  <si>
    <t>VV</t>
  </si>
  <si>
    <t>(44+15)*0,2*2*1,10=25,9600 [A]</t>
  </si>
  <si>
    <t>TS</t>
  </si>
  <si>
    <t>zahrnuje veškeré poplatky provozovateli skládky související s uložením odpadu na skládce.</t>
  </si>
  <si>
    <t>014102a</t>
  </si>
  <si>
    <t>přebytečná zemina (upřesní se dle skutečné potřeby odvozu)- recyklační skládka dle místních podmínek</t>
  </si>
  <si>
    <t>(102,685+23)*0,5*1,08=67,8699 [A]</t>
  </si>
  <si>
    <t>02720</t>
  </si>
  <si>
    <t>POMOC PRÁCE ZŘÍZ NEBO ZAJIŠŤ REGULACI A OCHRANU DOPRAVY</t>
  </si>
  <si>
    <t>KPL</t>
  </si>
  <si>
    <t>dopravní opatření během výstavby - dílčí část I. etapa</t>
  </si>
  <si>
    <t>zahrnuje veškeré náklady spojené s objednatelem požadovanými zařízeními</t>
  </si>
  <si>
    <t>02730</t>
  </si>
  <si>
    <t>POMOC PRÁCE ZŘÍZ NEBO ZAJIŠŤ OCHRANU INŽENÝRSKÝCH SÍTÍ</t>
  </si>
  <si>
    <t>odborný odhad</t>
  </si>
  <si>
    <t>02911</t>
  </si>
  <si>
    <t>OSTATNÍ POŽADAVKY - GEODETICKÉ ZAMĚŘENÍ</t>
  </si>
  <si>
    <t>KČ</t>
  </si>
  <si>
    <t>skutečné provedení - bude-li investor požadovat (dle nabídky) - odhad projektanta pro I. a II. etapu</t>
  </si>
  <si>
    <t>zahrnuje veškeré náklady spojené s objednatelem požadovanými pracemi</t>
  </si>
  <si>
    <t>02944</t>
  </si>
  <si>
    <t>OSTAT POŽADAVKY - DOKUMENTACE SKUTEČ PROVEDENÍ V DIGIT FORMĚ</t>
  </si>
  <si>
    <t>bude-li investor požadovat - pro obě etapy</t>
  </si>
  <si>
    <t>7</t>
  </si>
  <si>
    <t>02945</t>
  </si>
  <si>
    <t>OSTAT POŽADAVKY - GEOMETRICKÝ PLÁN</t>
  </si>
  <si>
    <t>bude-li investor požadovat, pro obě etapy dle nabídky geodet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</si>
  <si>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</si>
  <si>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8</t>
  </si>
  <si>
    <t>02950</t>
  </si>
  <si>
    <t>OSTATNÍ POŽADAVKY - POSUDKY, KONTROLY, REVIZNÍ ZPRÁVY</t>
  </si>
  <si>
    <t>KS</t>
  </si>
  <si>
    <t>statická zatěžovací zkouška, dílčí část I. etapa, event. dynamická penetrace</t>
  </si>
  <si>
    <t>Zemní práce</t>
  </si>
  <si>
    <t>11348A</t>
  </si>
  <si>
    <t>ODSTRANĚNÍ KRYTU ZPEVNĚNÝCH PLOCH Z DLAŽDIC VČETNĚ PODKLADU - BEZ DOPRAVY</t>
  </si>
  <si>
    <t>M3</t>
  </si>
  <si>
    <t>včetně obrub v tl. pr. 200 mm, 10% navíc</t>
  </si>
  <si>
    <t>(44+15)*0,2*1,10=12,9800 [A]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</si>
  <si>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</si>
  <si>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11348B</t>
  </si>
  <si>
    <t>ODSTRANĚNÍ KRYTU ZPEVNĚNÝCH PLOCH Z DLAŽDIC VČETNĚ PODKLADU - DOPRAVA</t>
  </si>
  <si>
    <t>tkm</t>
  </si>
  <si>
    <t>doprava do 40 km</t>
  </si>
  <si>
    <t>(44+15)*0,2*1,10*2*40=1 038,4000 [A]</t>
  </si>
  <si>
    <t>Položka zahrnuje samostatnou dopravu suti a vybouraných hmot. Množství se určí jako součin hmotnosti [t] a požadované vzdálenosti [km].</t>
  </si>
  <si>
    <t>11</t>
  </si>
  <si>
    <t>12273</t>
  </si>
  <si>
    <t>ODKOPÁVKY A PROKOPÁVKY OBECNÉ TŘ. I</t>
  </si>
  <si>
    <t>uložení v místě - modelace terénu - odborný odhad dle potřeby, 10% navíc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</si>
  <si>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</si>
  <si>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</t>
  </si>
  <si>
    <t>12373A</t>
  </si>
  <si>
    <t>ODKOP PRO SPOD STAVBU SILNIC A ŽELEZNIC TŘ. I - BEZ DOPRAVY</t>
  </si>
  <si>
    <t>kufr pro konstrukci, výkopk uložen v trase - 50%  modelace terénu (50% odvoz na skládku), 10% navíc</t>
  </si>
  <si>
    <t>(22*0,5+274,5*0,3)*1,10=102,6850 [A]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</si>
  <si>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</si>
  <si>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</t>
  </si>
  <si>
    <t>12373Aa</t>
  </si>
  <si>
    <t>příkop s uložením v místě - modelace terénu</t>
  </si>
  <si>
    <t>(35+11)*0,5=23,0000 [A]</t>
  </si>
  <si>
    <t>14</t>
  </si>
  <si>
    <t>12373B</t>
  </si>
  <si>
    <t>ODKOP PRO SPOD STAVBU SILNIC A ŽELEZNIC TŘ. I - DOPRAVA</t>
  </si>
  <si>
    <t>M3KM</t>
  </si>
  <si>
    <t>40 km, 50% výkopku na skládku</t>
  </si>
  <si>
    <t>(102,685+23)*40*0,5=2 513,7000 [A]</t>
  </si>
  <si>
    <t>Položka zahrnuje samostatnou dopravu zeminy. Množství se určí jako součin kubatutry [m3] a požadované vzdálenosti [km].</t>
  </si>
  <si>
    <t>15</t>
  </si>
  <si>
    <t>12922</t>
  </si>
  <si>
    <t>ČIŠTĚNÍ KRAJNIC OD NÁNOSU TL. DO 100MM</t>
  </si>
  <si>
    <t>M2</t>
  </si>
  <si>
    <t>znečištěné přilehlé vozovky a chodníky - odborný odhad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</si>
  <si>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</si>
  <si>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16</t>
  </si>
  <si>
    <t>13273</t>
  </si>
  <si>
    <t>HLOUBENÍ RÝH ŠÍŘ DO 2M PAŽ I NEPAŽ TŘ. I</t>
  </si>
  <si>
    <t>propust P1 - výkopek *- modelace terénu včetně rýh pro prahy, 10% navíc</t>
  </si>
  <si>
    <t>8*1*0,4*1,10=3,5200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</si>
  <si>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</si>
  <si>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</t>
  </si>
  <si>
    <t>17110</t>
  </si>
  <si>
    <t>ULOŽENÍ SYPANINY DO NÁSYPŮ SE ZHUTNĚNÍM</t>
  </si>
  <si>
    <t>z materiálu z výkopku (ověří se jeho použitelnost in situ), předpoklad využitelnost 60% z trasy</t>
  </si>
  <si>
    <t>12*0,5*0,6=3,6000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</si>
  <si>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</si>
  <si>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</t>
  </si>
  <si>
    <t>17180</t>
  </si>
  <si>
    <t>ULOŽENÍ SYPANINY DO NÁSYPŮ Z NAKUPOVANÝCH MATERIÁLŮ</t>
  </si>
  <si>
    <t>předpoklad 40%, 10% navíc, skládka 40 km</t>
  </si>
  <si>
    <t>12*0,5*0,4*1,10=2,6400 [A]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</si>
  <si>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</si>
  <si>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19</t>
  </si>
  <si>
    <t>17481</t>
  </si>
  <si>
    <t>ZÁSYP JAM A RÝH Z NAKUPOVANÝCH MATERIÁLŮ</t>
  </si>
  <si>
    <t>erozní rýhy v trase - zásyp HDK frakce 0/63 mm - upřesní se po odsouhlasení s TDI a stavbou - odborný odhad - upřesní se při výstavbě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</si>
  <si>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</si>
  <si>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20</t>
  </si>
  <si>
    <t>18110</t>
  </si>
  <si>
    <t>ÚPRAVA PLÁNĚ SE ZHUTNĚNÍM V HORNINĚ TŘ. I</t>
  </si>
  <si>
    <t>274,5+3,5+2,5+10=290,5000 [A]</t>
  </si>
  <si>
    <t>položka zahrnuje úpravu pláně včetně vyrovnání výškových rozdílů. Míru zhutnění určuje projekt.</t>
  </si>
  <si>
    <t>21</t>
  </si>
  <si>
    <t>18210</t>
  </si>
  <si>
    <t>ÚPRAVA POVRCHŮ SROVNÁNÍM ÚZEMÍ</t>
  </si>
  <si>
    <t>upřesní se dle skutečnosti - odborný odhad - modelace terénu z výkopku z trasy</t>
  </si>
  <si>
    <t>položka zahrnuje srovnání výškových rozdílů terénu</t>
  </si>
  <si>
    <t>22</t>
  </si>
  <si>
    <t>18220</t>
  </si>
  <si>
    <t>ROZPROSTŘENÍ ORNICE VE SVAHU</t>
  </si>
  <si>
    <t>v tl. 0,1 m z nakoupeného materiálu - zbytkové plochy</t>
  </si>
  <si>
    <t>50*0,1=5,0000 [A]</t>
  </si>
  <si>
    <t>položka zahrnuje:  
nutné přemístění ornice z dočasných skládek vzdálených do 50m  
rozprostření ornice v předepsané tloušťce ve svahu přes 1:5</t>
  </si>
  <si>
    <t>23</t>
  </si>
  <si>
    <t>18230</t>
  </si>
  <si>
    <t>ROZPROSTŘENÍ ORNICE V ROVINĚ</t>
  </si>
  <si>
    <t>v tl. 0,1 m - dohumusování z nakoupených materiálů - zbytkové plochy</t>
  </si>
  <si>
    <t>500*0,1=50,0000 [A]</t>
  </si>
  <si>
    <t>položka zahrnuje:  
nutné přemístění ornice z dočasných skládek vzdálených do 50m  
rozprostření ornice v předepsané tloušťce v rovině a ve svahu do 1:5</t>
  </si>
  <si>
    <t>24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</si>
  <si>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</si>
  <si>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</si>
  <si>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</si>
  <si>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</si>
  <si>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25</t>
  </si>
  <si>
    <t>27157</t>
  </si>
  <si>
    <t>POLŠTÁŘE POD ZÁKLADY Z KAMENIVA TĚŽENÉHO</t>
  </si>
  <si>
    <t>pod zpevněním vtoku a výtoku tl. 100 mm - pod dlažby P1 20% navíc včetně plochy pod šikmými čely</t>
  </si>
  <si>
    <t>(3,5+2,5)*0,1*1,20+8*1*0,1*1,10=1,6000 [A]</t>
  </si>
  <si>
    <t>položka zahrnuje dodávku předepsaného kameniva, mimostaveništní a vnitrostaveništní dopravu a jeho uložení  
není-li v zadávací dokumentaci uvedeno jinak, jedná se o nakupovaný materiál</t>
  </si>
  <si>
    <t>Svislé konstrukce</t>
  </si>
  <si>
    <t>26</t>
  </si>
  <si>
    <t>34895</t>
  </si>
  <si>
    <t>ZÁBRADLÍ ZE DŘEVA TRVALÉ</t>
  </si>
  <si>
    <t>M</t>
  </si>
  <si>
    <t>dvoumadlové D+M  atypické včetně kotvení - propust P1 (upřesní nabídka)</t>
  </si>
  <si>
    <t>2+3+4=9,0000 [A]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</si>
  <si>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výpomocí,                              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úpravy dřeva pro zlepšení jeho užitných vlastností (impregnace, zpevňování a pod.),  
- zvláštní spojovací prostředky, rozebíratelnost konstrukce,</t>
  </si>
  <si>
    <t>Vodorovné konstrukce</t>
  </si>
  <si>
    <t>27</t>
  </si>
  <si>
    <t>434212</t>
  </si>
  <si>
    <t>SCHODIŠŤOVÉ STUPNĚ, Z LOMOVÉHO KAMENE NA MC</t>
  </si>
  <si>
    <t>krajníky do bet. lože s opěrkou, 10% navíc</t>
  </si>
  <si>
    <t>(5*1,3+9*(2,15+1,55)*0,5)*1,10=25,4650 [A]</t>
  </si>
  <si>
    <t>Položka zahrnuje veškerý materiál, výrobky a polotovary, včetně mimostaveništní a vnitrostaveništní dopravy (rovněž přesuny), včetně naložení a složení, případně s uložením.</t>
  </si>
  <si>
    <t>28</t>
  </si>
  <si>
    <t>45157</t>
  </si>
  <si>
    <t>PODKLADNÍ A VÝPLŇOVÉ VRSTVY Z KAMENIVA TĚŽENÉHO</t>
  </si>
  <si>
    <t>100 mm pod beton, 10% navíc</t>
  </si>
  <si>
    <t>22*0,5*0,10*1,10+5*1*0,1*1,10=1,7600 [A]</t>
  </si>
  <si>
    <t>29</t>
  </si>
  <si>
    <t>46251</t>
  </si>
  <si>
    <t>ZÁHOZ Z LOMOVÉHO KAMENE</t>
  </si>
  <si>
    <t>výtok z propustu 50-80 kg jednotlivě</t>
  </si>
  <si>
    <t>položka zahrnuje:  
- dodávku a zához lomového kamene předepsané frakce včetně mimostaveništní a vnitrostaveništní dopravy  
není-li v zadávací dokumentaci uvedeno jinak, jedná se o nakupovaný materiál</t>
  </si>
  <si>
    <t>30</t>
  </si>
  <si>
    <t>465512</t>
  </si>
  <si>
    <t>DLAŽBY Z LOMOVÉHO KAMENE NA MC</t>
  </si>
  <si>
    <t>(3,5+2,5)*0,20*1,2=1,4400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</si>
  <si>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</si>
  <si>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31</t>
  </si>
  <si>
    <t>467314</t>
  </si>
  <si>
    <t>STUPNĚ A PRAHY VODNÍCH KORYT Z PROSTÉHO BETONU C25/30</t>
  </si>
  <si>
    <t>propust P1, 5% navíc</t>
  </si>
  <si>
    <t>(0,5*0,8*2+0,4*0,5)*1,05=1,0500 [A]</t>
  </si>
  <si>
    <t>položka zahrnuje:  
- nutné zemní práce (hloubení rýh apod.)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</si>
  <si>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Komunikace</t>
  </si>
  <si>
    <t>32</t>
  </si>
  <si>
    <t>56110</t>
  </si>
  <si>
    <t>PODKLADNÍ BETON</t>
  </si>
  <si>
    <t>tl. 0,15 m C20/25nFX3 pod dlažbu z lom. kamene - P1, 10% navíc</t>
  </si>
  <si>
    <t>(3,5+2,5)*0,15*1,10=0,9900 [A]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</si>
  <si>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</si>
  <si>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33</t>
  </si>
  <si>
    <t>56330</t>
  </si>
  <si>
    <t>VOZOVKOVÉ VRSTVY ZE ŠTĚRKODRTI</t>
  </si>
  <si>
    <t>v tl. 150 mm - kce pro odseky, 10% navíc</t>
  </si>
  <si>
    <t>274,5*0,15*1,10=45,2925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</si>
  <si>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</si>
  <si>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34</t>
  </si>
  <si>
    <t>58221</t>
  </si>
  <si>
    <t>DLÁŽDĚNÉ KRYTY Z KAMENNÝCH ODSEKŮ DO LOŽE Z KAMENIVA</t>
  </si>
  <si>
    <t>D+M, 10% navíc</t>
  </si>
  <si>
    <t>274,5*1,10=301,9500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</si>
  <si>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</si>
  <si>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Ostatní konstrukce a práce</t>
  </si>
  <si>
    <t>35</t>
  </si>
  <si>
    <t>914361</t>
  </si>
  <si>
    <t>DOPRAV ZNAČKY ZMENŠ VEL HLINÍK FÓLIE TŘ 1 - DOD A MONT</t>
  </si>
  <si>
    <t>KUS</t>
  </si>
  <si>
    <t>3x E13</t>
  </si>
  <si>
    <t>položka zahrnuje:  
- dodávku a montáž značek v požadovaném provedení</t>
  </si>
  <si>
    <t>36</t>
  </si>
  <si>
    <t>91743</t>
  </si>
  <si>
    <t>CHODNÍKOVÉ OBRUBY Z KAMENNÝCH KRAJNÍKŮ</t>
  </si>
  <si>
    <t>do betonu s boční opěrkou D+M, 8% navíc</t>
  </si>
  <si>
    <t>158*1,08=170,6400 [A]</t>
  </si>
  <si>
    <t>Položka zahrnuje:  
dodání a pokládku kamenných krajníků o rozměrech předepsaných zadávací dokumentací  
betonové lože i boční betonovou opěrku.</t>
  </si>
  <si>
    <t>37</t>
  </si>
  <si>
    <t>918346</t>
  </si>
  <si>
    <t>PROPUSTY Z TRUB DN 400MM</t>
  </si>
  <si>
    <t>propust P1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</si>
  <si>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</si>
  <si>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38</t>
  </si>
  <si>
    <t>22*0,5*1,08=11,8800 [A]</t>
  </si>
  <si>
    <t>39</t>
  </si>
  <si>
    <t>93650</t>
  </si>
  <si>
    <t>DROBNÉ DOPLŇK KONSTR KOVOVÉ</t>
  </si>
  <si>
    <t>KG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</si>
  <si>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</si>
  <si>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40</t>
  </si>
  <si>
    <t>93811</t>
  </si>
  <si>
    <t>OČIŠTĚNÍ ASFALTOVÝCH VOZOVEK UMYTÍM VODOU</t>
  </si>
  <si>
    <t>4x během výstavby</t>
  </si>
  <si>
    <t>4*100=400,0000 [A]</t>
  </si>
  <si>
    <t>položka zahrnuje očištění předepsaným způsobem včetně odklizení vzniklého odpadu</t>
  </si>
  <si>
    <t>0,00</t>
  </si>
  <si>
    <t>15,00</t>
  </si>
  <si>
    <t>21,00</t>
  </si>
  <si>
    <t>102</t>
  </si>
  <si>
    <t>II. etapa</t>
  </si>
  <si>
    <t>dopravní opatření během výstavby - dílčí část etapa II</t>
  </si>
  <si>
    <t>ověření průběhu II. etapa - spodní část - půlená chránička event. žlab dle správce2x5 m = 10 m - odborný odhad - upřesní se dle skutečnosti</t>
  </si>
  <si>
    <t>statická zatěžovací zkouška pro dílčí část - II. etapa, event. dynamická penetrace</t>
  </si>
  <si>
    <t>uložení v místě - modelace terénu - odborný odhad</t>
  </si>
  <si>
    <t>12373</t>
  </si>
  <si>
    <t>ODKOP PRO SPOD STAVBU SILNIC A ŽELEZNIC TŘ. I</t>
  </si>
  <si>
    <t>chodníky, schody, 10% navíc, uloženo na místě</t>
  </si>
  <si>
    <t>0,9*1,3*1,10+30*0,3*1,5*1,10=16,1370 [A]</t>
  </si>
  <si>
    <t>znečištění chodníku event. silnice - dle potřeby - odborný odhad</t>
  </si>
  <si>
    <t>12932</t>
  </si>
  <si>
    <t>ČIŠTĚNÍ PŘÍKOPŮ OD NÁNOSU DO 0,5M3/M</t>
  </si>
  <si>
    <t>propust P2 a opěrná zeď výkopek pro modelaci terénu v místě včetně prahů, 10% navíc</t>
  </si>
  <si>
    <t>(10*1*0,4+(10*0,7*0,9)*1)*1,10=11,3300 [A]</t>
  </si>
  <si>
    <t>z výkopku 60%</t>
  </si>
  <si>
    <t>(0,5*1,5+5*8,5)*0,6=25,9500 [A]</t>
  </si>
  <si>
    <t>D+M předpoklad 40% nových násypů</t>
  </si>
  <si>
    <t>(0,5*1,5+5*8,5)*0,4=17,3000 [A]</t>
  </si>
  <si>
    <t>erozní či terénní rýhy či propady - zásyp HDK frakce 0/63 mm - upřesní se dle potřeby - odsouhlasí TDI a stavba - odborný odhad</t>
  </si>
  <si>
    <t>87,5+2,5+2,5+20=112,5000 [A]</t>
  </si>
  <si>
    <t>v tl. 100 mm - dohumusování z nakoupeného humusu - zbytkové plochy</t>
  </si>
  <si>
    <t>v tl. 100 mm - dohumusování z nakoupeného humusu - zbytkové plochy - odborný odhad</t>
  </si>
  <si>
    <t>zbytkové plochy</t>
  </si>
  <si>
    <t>212635</t>
  </si>
  <si>
    <t>TRATIVODY KOMPL Z TRUB Z PLAST HM DN DO 150MM, RÝHA TŘ I</t>
  </si>
  <si>
    <t>včetně vyvedení za OZ skládanou, 10% navíc</t>
  </si>
  <si>
    <t>10*1,10=11,0000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</si>
  <si>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</si>
  <si>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ŠTP polštář pod zpevněním vtoku a výtoku, 20% navíc</t>
  </si>
  <si>
    <t>2*2,25*0,10*1,20+10*1*0,10*1,10=1,6400 [A]</t>
  </si>
  <si>
    <t>32711</t>
  </si>
  <si>
    <t>ZDI OPĚR, ZÁRUB, NÁBŘEŽ Z DÍLCŮ BETON</t>
  </si>
  <si>
    <t>montáž z použitého vybraného materiálu Atalus včetně zásypů dílců při montáži zdi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</si>
  <si>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</si>
  <si>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32711a</t>
  </si>
  <si>
    <t>dodávka a montáž včetně zásypů dílců při montáži zdi, ztratné 10%</t>
  </si>
  <si>
    <t>(15-8)*1,10=7,7000 [A]</t>
  </si>
  <si>
    <t>D+M atypické (upřesní nabídka)</t>
  </si>
  <si>
    <t>14+3=17,0000 [A]</t>
  </si>
  <si>
    <t>kamenné krajníky do bet. lože s boční oěprkou - jezdecké schody, 10% navíc</t>
  </si>
  <si>
    <t>(18*1,3+3*1,5)*1,10+(14*1,3+16*1,5)*1,10=77,1100 [A]</t>
  </si>
  <si>
    <t>45152</t>
  </si>
  <si>
    <t>PODKLADNÍ A VÝPLŇOVÉ VRSTVY Z KAMENIVA DRCENÉHO</t>
  </si>
  <si>
    <t>štěrkový polštář pod opěrnou skládanou zdí, 10% navíc</t>
  </si>
  <si>
    <t>1,1*0,3*10*1,10=3,6300 [A]</t>
  </si>
  <si>
    <t>45850</t>
  </si>
  <si>
    <t>VÝPLŇ ZA OPĚRAMI A ZDMI Z KAMENIVA</t>
  </si>
  <si>
    <t>nová OZ, ukládané a hutněné po vrstvách, 10% navíc - drenážní vrstva</t>
  </si>
  <si>
    <t>0,5*3*10*1,10=16,5000 [A]</t>
  </si>
  <si>
    <t>tl. 0,2 m včetně vyspárování včetně šikmých čel - propust P2, 20% navíc</t>
  </si>
  <si>
    <t>2*2,25*0,2*1,20=1,0800 [A]</t>
  </si>
  <si>
    <t>propust P2, 5% navíc</t>
  </si>
  <si>
    <t>0,5*0,8*2*1*1,05=0,8400 [A]</t>
  </si>
  <si>
    <t>tl. 0,15 m C20/25nFX3 pod dlažbu z lom. kamene - P2, 20% navíc</t>
  </si>
  <si>
    <t>(2,5*2)*0,15*1,20=0,9000 [A]</t>
  </si>
  <si>
    <t>v tl. 150 mm pod odseky, 10% navíc</t>
  </si>
  <si>
    <t>87,5*0,15*1,10=14,4375 [A]</t>
  </si>
  <si>
    <t>DLÁŽDĚNÉ KRYTY Z KAMENNÝCH ODSEKŮD+M, 10% navíc DO LOŽE Z KAMENIVA</t>
  </si>
  <si>
    <t>frakce 0-4 mm s tl. do 100 mm, utažení kamenivem 2/4</t>
  </si>
  <si>
    <t>87,5*1,10=96,2500 [A]</t>
  </si>
  <si>
    <t>9111A1</t>
  </si>
  <si>
    <t>ZÁBRADLÍ SILNIČNÍ S VODOR MADLY - DODÁVKA A MONTÁŽ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</si>
  <si>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</si>
  <si>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9111B1</t>
  </si>
  <si>
    <t>ZÁBRADLÍ SILNIČNÍ SE SVISLOU VÝPLNÍ - DODÁVKA A MONTÁŽ</t>
  </si>
  <si>
    <t>10+10=20,0000 [A]</t>
  </si>
  <si>
    <t>2x E13</t>
  </si>
  <si>
    <t>do betonu s boční oěprkou D+M, 8% navíc</t>
  </si>
  <si>
    <t>79,1*1,08=85,4280 [A]</t>
  </si>
  <si>
    <t>propust P2</t>
  </si>
  <si>
    <t>93650a</t>
  </si>
  <si>
    <t>spřahující trn prof. R22 dl. 0,7 m, 5% prořez</t>
  </si>
  <si>
    <t>12*0,7*2,98*1,05=26,2836 [A]</t>
  </si>
  <si>
    <t>předpokald 4x během výstavby</t>
  </si>
  <si>
    <t>96611</t>
  </si>
  <si>
    <t>BOURÁNÍ KONSTRUKCÍ Z BETONOVÝCH DÍLCŮ</t>
  </si>
  <si>
    <t>Atalus s očištěním pro další použití</t>
  </si>
  <si>
    <t>16*0,7=11,2000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</si>
  <si>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</si>
  <si>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Cesty I. etapa</t>
  </si>
  <si>
    <t>Cesty II. Etapa</t>
  </si>
  <si>
    <t>lomový kámen tl. 0,2 m včetně vyspárování včetně šikmých čel, propust P1, 20% navíc</t>
  </si>
  <si>
    <t>935832</t>
  </si>
  <si>
    <t>ŽLABY A RIGOLY DLÁŽDĚNÉ Z LOMOVÉHO KAMENE TL DO 250MMM DO BETONU TL 100MM</t>
  </si>
  <si>
    <t>kamenné odseky včetně vyspárování proti erozi, 8% navíc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</si>
  <si>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úravu napojení a ukončení 
- vnitrostaveništní i mimostaveništní dopravu 
- měří se vydlážděná plocha.</t>
  </si>
  <si>
    <t>dvoumadlové, řárově zinkované viz detaily - 2 ks, s nátěrem kovářská čerň</t>
  </si>
  <si>
    <t>žárově zinkované v=1,1 m, s nátěrem kovářská čerň</t>
  </si>
  <si>
    <t>pásovina s ukotvením, váha 4,71 kg/m včetně trnů, pásovina 100/6 mm, prořez 5%</t>
  </si>
  <si>
    <t>46,3*1,05*4,71=228,97665 [A]</t>
  </si>
  <si>
    <t>D+M pásovina s ukotvením, váha prvku 4,71 kg/m včetně trnů, uvažovaná pásovina min. 100/6, obsahuje i spojenou stavební připravenost, 5% prořez</t>
  </si>
  <si>
    <t>183,4*1,05*4,71=907,0047 [A]</t>
  </si>
  <si>
    <t xml:space="preserve">Vyhlídková herní sestava akát hraněný sítě, šplhadla, skluzavka </t>
  </si>
  <si>
    <t>Separační textilie Geofiltex g500</t>
  </si>
  <si>
    <t>Zřízení dopadové plochy z tříděného kačírku 4/8mm vrstva 300 mm včetně separační textilie</t>
  </si>
  <si>
    <t xml:space="preserve">Odkopávky nezapažené pro dopadové plochy do 30 cm </t>
  </si>
  <si>
    <t>Pryžový obrubník 60x250x1000mm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</si>
</sst>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"/>
    <numFmt numFmtId="171" formatCode="[$¥€-2]\ #\ ##,000_);[Red]\([$€-2]\ #\ ##,000\)"/>
    <numFmt numFmtId="172" formatCode="#,##0.0\ _K_č"/>
    <numFmt numFmtId="173" formatCode="#,##0\ _K_č"/>
    <numFmt numFmtId="174" formatCode="#,##0.00_ ;\-#,##0.00\ "/>
    <numFmt numFmtId="175" formatCode="#,##0\ &quot;Kč&quot;"/>
    <numFmt numFmtId="176" formatCode="#,##0.00\ &quot;Kč&quot;"/>
    <numFmt numFmtId="177" formatCode="[$-405]d\.\ mmmm\ yyyy"/>
    <numFmt numFmtId="178" formatCode="###0;###0"/>
    <numFmt numFmtId="179" formatCode="#,##0;#,##0"/>
    <numFmt numFmtId="180" formatCode="#,##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0"/>
      <name val="Arial CE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2"/>
      <name val="formata"/>
      <family val="0"/>
    </font>
    <font>
      <sz val="12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6"/>
      <name val="Arial Narrow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9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62" applyFont="1" applyFill="1" applyBorder="1" applyAlignment="1">
      <alignment horizontal="left" vertical="center"/>
      <protection/>
    </xf>
    <xf numFmtId="0" fontId="6" fillId="0" borderId="0" xfId="58" applyFont="1" applyAlignment="1">
      <alignment vertical="center"/>
      <protection/>
    </xf>
    <xf numFmtId="0" fontId="9" fillId="0" borderId="0" xfId="62" applyFont="1" applyFill="1" applyBorder="1" applyAlignment="1">
      <alignment horizontal="left" vertical="center"/>
      <protection/>
    </xf>
    <xf numFmtId="0" fontId="6" fillId="0" borderId="0" xfId="0" applyFont="1" applyAlignment="1">
      <alignment wrapText="1"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58" applyFont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44" fontId="6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0" xfId="0" applyFont="1" applyFill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68" fillId="0" borderId="0" xfId="0" applyFont="1" applyAlignment="1">
      <alignment/>
    </xf>
    <xf numFmtId="0" fontId="6" fillId="0" borderId="13" xfId="53" applyFont="1" applyBorder="1" applyAlignment="1">
      <alignment horizontal="center" vertical="center" wrapText="1"/>
      <protection/>
    </xf>
    <xf numFmtId="0" fontId="2" fillId="0" borderId="0" xfId="53" applyFont="1" applyAlignment="1">
      <alignment vertical="center"/>
      <protection/>
    </xf>
    <xf numFmtId="0" fontId="6" fillId="0" borderId="13" xfId="53" applyFont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76" fontId="6" fillId="0" borderId="0" xfId="0" applyNumberFormat="1" applyFont="1" applyAlignment="1">
      <alignment vertical="center"/>
    </xf>
    <xf numFmtId="176" fontId="3" fillId="0" borderId="0" xfId="42" applyNumberFormat="1" applyFont="1" applyAlignment="1">
      <alignment vertical="center"/>
    </xf>
    <xf numFmtId="176" fontId="3" fillId="0" borderId="0" xfId="42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vertical="center" wrapText="1"/>
      <protection/>
    </xf>
    <xf numFmtId="0" fontId="13" fillId="0" borderId="13" xfId="62" applyFont="1" applyFill="1" applyBorder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0" fillId="0" borderId="0" xfId="0" applyFont="1" applyAlignment="1">
      <alignment vertical="center"/>
    </xf>
    <xf numFmtId="0" fontId="69" fillId="0" borderId="13" xfId="0" applyFont="1" applyBorder="1" applyAlignment="1">
      <alignment horizontal="center" vertical="center"/>
    </xf>
    <xf numFmtId="0" fontId="6" fillId="0" borderId="0" xfId="53" applyFont="1" applyAlignment="1">
      <alignment vertical="center"/>
      <protection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2" fontId="69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6" fillId="0" borderId="13" xfId="58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62" applyFont="1" applyFill="1" applyBorder="1" applyAlignment="1" applyProtection="1">
      <alignment horizontal="left" vertical="center"/>
      <protection/>
    </xf>
    <xf numFmtId="0" fontId="6" fillId="0" borderId="0" xfId="58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2" fillId="0" borderId="0" xfId="56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Fill="1" applyBorder="1" applyAlignment="1" applyProtection="1">
      <alignment horizontal="center" vertical="center"/>
      <protection/>
    </xf>
    <xf numFmtId="2" fontId="6" fillId="0" borderId="13" xfId="0" applyNumberFormat="1" applyFont="1" applyFill="1" applyBorder="1" applyAlignment="1" applyProtection="1">
      <alignment horizontal="right" vertical="center"/>
      <protection/>
    </xf>
    <xf numFmtId="2" fontId="6" fillId="0" borderId="13" xfId="62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2" fontId="6" fillId="0" borderId="0" xfId="0" applyNumberFormat="1" applyFont="1" applyFill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2" fontId="6" fillId="0" borderId="13" xfId="0" applyNumberFormat="1" applyFont="1" applyFill="1" applyBorder="1" applyAlignment="1" applyProtection="1">
      <alignment horizontal="right" vertical="center"/>
      <protection locked="0"/>
    </xf>
    <xf numFmtId="0" fontId="6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7" fillId="0" borderId="0" xfId="63" applyFont="1" applyFill="1" applyBorder="1" applyAlignment="1" applyProtection="1">
      <alignment horizontal="left"/>
      <protection/>
    </xf>
    <xf numFmtId="0" fontId="6" fillId="0" borderId="0" xfId="58" applyFont="1" applyProtection="1">
      <alignment/>
      <protection/>
    </xf>
    <xf numFmtId="0" fontId="6" fillId="0" borderId="0" xfId="63" applyFont="1" applyFill="1" applyBorder="1" applyAlignment="1" applyProtection="1">
      <alignment horizontal="left"/>
      <protection/>
    </xf>
    <xf numFmtId="0" fontId="6" fillId="0" borderId="0" xfId="63" applyFont="1" applyFill="1" applyBorder="1" applyProtection="1">
      <alignment/>
      <protection/>
    </xf>
    <xf numFmtId="0" fontId="6" fillId="0" borderId="0" xfId="63" applyFont="1" applyFill="1" applyBorder="1" applyAlignment="1" applyProtection="1">
      <alignment horizontal="center"/>
      <protection/>
    </xf>
    <xf numFmtId="2" fontId="6" fillId="0" borderId="0" xfId="63" applyNumberFormat="1" applyFont="1" applyFill="1" applyBorder="1" applyProtection="1">
      <alignment/>
      <protection/>
    </xf>
    <xf numFmtId="0" fontId="9" fillId="0" borderId="0" xfId="63" applyFont="1" applyFill="1" applyBorder="1" applyProtection="1">
      <alignment/>
      <protection/>
    </xf>
    <xf numFmtId="0" fontId="16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9" fillId="0" borderId="14" xfId="63" applyFont="1" applyFill="1" applyBorder="1" applyAlignment="1" applyProtection="1">
      <alignment horizontal="left"/>
      <protection/>
    </xf>
    <xf numFmtId="0" fontId="2" fillId="0" borderId="0" xfId="53" applyFont="1" applyProtection="1">
      <alignment/>
      <protection/>
    </xf>
    <xf numFmtId="0" fontId="16" fillId="0" borderId="0" xfId="0" applyFont="1" applyAlignment="1" applyProtection="1">
      <alignment/>
      <protection/>
    </xf>
    <xf numFmtId="0" fontId="9" fillId="0" borderId="16" xfId="63" applyFont="1" applyFill="1" applyBorder="1" applyAlignment="1" applyProtection="1">
      <alignment horizontal="left"/>
      <protection/>
    </xf>
    <xf numFmtId="0" fontId="6" fillId="0" borderId="12" xfId="63" applyFont="1" applyFill="1" applyBorder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3" fillId="0" borderId="0" xfId="63" applyFont="1" applyFill="1" applyBorder="1" applyProtection="1">
      <alignment/>
      <protection/>
    </xf>
    <xf numFmtId="0" fontId="3" fillId="0" borderId="0" xfId="63" applyFont="1" applyFill="1" applyBorder="1" applyAlignment="1" applyProtection="1">
      <alignment horizontal="center"/>
      <protection/>
    </xf>
    <xf numFmtId="2" fontId="3" fillId="0" borderId="0" xfId="63" applyNumberFormat="1" applyFont="1" applyFill="1" applyBorder="1" applyProtection="1">
      <alignment/>
      <protection/>
    </xf>
    <xf numFmtId="0" fontId="7" fillId="0" borderId="0" xfId="63" applyFont="1" applyFill="1" applyBorder="1" applyProtection="1">
      <alignment/>
      <protection/>
    </xf>
    <xf numFmtId="0" fontId="8" fillId="0" borderId="0" xfId="53" applyFont="1" applyProtection="1">
      <alignment/>
      <protection/>
    </xf>
    <xf numFmtId="0" fontId="6" fillId="0" borderId="0" xfId="63" applyFont="1" applyFill="1" applyBorder="1" applyAlignment="1" applyProtection="1">
      <alignment horizontal="left" vertical="center"/>
      <protection/>
    </xf>
    <xf numFmtId="0" fontId="3" fillId="0" borderId="0" xfId="58" applyFont="1" applyAlignment="1" applyProtection="1">
      <alignment vertical="center"/>
      <protection/>
    </xf>
    <xf numFmtId="0" fontId="5" fillId="0" borderId="0" xfId="63" applyFont="1" applyFill="1" applyBorder="1" applyAlignment="1" applyProtection="1">
      <alignment horizontal="left"/>
      <protection/>
    </xf>
    <xf numFmtId="0" fontId="13" fillId="0" borderId="13" xfId="63" applyFont="1" applyFill="1" applyBorder="1" applyAlignment="1" applyProtection="1">
      <alignment horizontal="center"/>
      <protection/>
    </xf>
    <xf numFmtId="2" fontId="13" fillId="0" borderId="13" xfId="63" applyNumberFormat="1" applyFont="1" applyFill="1" applyBorder="1" applyAlignment="1" applyProtection="1">
      <alignment horizontal="center"/>
      <protection/>
    </xf>
    <xf numFmtId="0" fontId="6" fillId="0" borderId="13" xfId="53" applyFont="1" applyBorder="1" applyAlignment="1" applyProtection="1">
      <alignment horizontal="center" vertical="center" wrapText="1"/>
      <protection/>
    </xf>
    <xf numFmtId="0" fontId="9" fillId="0" borderId="13" xfId="53" applyFont="1" applyBorder="1" applyAlignment="1" applyProtection="1">
      <alignment vertical="center" wrapText="1"/>
      <protection/>
    </xf>
    <xf numFmtId="0" fontId="6" fillId="0" borderId="13" xfId="63" applyFont="1" applyFill="1" applyBorder="1" applyAlignment="1" applyProtection="1">
      <alignment vertical="center"/>
      <protection/>
    </xf>
    <xf numFmtId="2" fontId="6" fillId="0" borderId="13" xfId="53" applyNumberFormat="1" applyFont="1" applyBorder="1" applyAlignment="1" applyProtection="1">
      <alignment horizontal="right" vertical="center" wrapText="1"/>
      <protection/>
    </xf>
    <xf numFmtId="2" fontId="6" fillId="0" borderId="13" xfId="53" applyNumberFormat="1" applyFont="1" applyBorder="1" applyAlignment="1" applyProtection="1">
      <alignment horizontal="right" vertical="center"/>
      <protection/>
    </xf>
    <xf numFmtId="0" fontId="2" fillId="0" borderId="0" xfId="53" applyFont="1" applyAlignment="1" applyProtection="1">
      <alignment vertical="center"/>
      <protection/>
    </xf>
    <xf numFmtId="0" fontId="6" fillId="0" borderId="13" xfId="63" applyFont="1" applyFill="1" applyBorder="1" applyAlignment="1" applyProtection="1">
      <alignment horizontal="center" vertical="center"/>
      <protection/>
    </xf>
    <xf numFmtId="0" fontId="6" fillId="0" borderId="13" xfId="63" applyFont="1" applyFill="1" applyBorder="1" applyAlignment="1" applyProtection="1">
      <alignment vertical="center" wrapText="1"/>
      <protection/>
    </xf>
    <xf numFmtId="2" fontId="6" fillId="0" borderId="13" xfId="63" applyNumberFormat="1" applyFont="1" applyFill="1" applyBorder="1" applyAlignment="1" applyProtection="1">
      <alignment vertical="center"/>
      <protection/>
    </xf>
    <xf numFmtId="2" fontId="6" fillId="0" borderId="13" xfId="0" applyNumberFormat="1" applyFont="1" applyBorder="1" applyAlignment="1" applyProtection="1">
      <alignment vertical="center"/>
      <protection/>
    </xf>
    <xf numFmtId="0" fontId="6" fillId="0" borderId="13" xfId="53" applyFont="1" applyBorder="1" applyAlignment="1" applyProtection="1">
      <alignment vertical="center" wrapText="1"/>
      <protection/>
    </xf>
    <xf numFmtId="0" fontId="6" fillId="0" borderId="13" xfId="53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/>
      <protection/>
    </xf>
    <xf numFmtId="2" fontId="6" fillId="0" borderId="13" xfId="53" applyNumberFormat="1" applyFont="1" applyBorder="1" applyAlignment="1" applyProtection="1">
      <alignment vertical="center" wrapText="1"/>
      <protection/>
    </xf>
    <xf numFmtId="0" fontId="6" fillId="0" borderId="13" xfId="53" applyFont="1" applyFill="1" applyBorder="1" applyAlignment="1" applyProtection="1">
      <alignment horizontal="center" vertical="center"/>
      <protection/>
    </xf>
    <xf numFmtId="0" fontId="9" fillId="0" borderId="13" xfId="53" applyFont="1" applyFill="1" applyBorder="1" applyAlignment="1" applyProtection="1">
      <alignment vertical="center" wrapText="1"/>
      <protection/>
    </xf>
    <xf numFmtId="172" fontId="6" fillId="0" borderId="13" xfId="53" applyNumberFormat="1" applyFont="1" applyFill="1" applyBorder="1" applyAlignment="1" applyProtection="1">
      <alignment horizontal="right" vertical="center"/>
      <protection/>
    </xf>
    <xf numFmtId="173" fontId="6" fillId="0" borderId="13" xfId="53" applyNumberFormat="1" applyFont="1" applyFill="1" applyBorder="1" applyAlignment="1" applyProtection="1">
      <alignment horizontal="right" vertical="center"/>
      <protection/>
    </xf>
    <xf numFmtId="176" fontId="9" fillId="0" borderId="13" xfId="41" applyNumberFormat="1" applyFont="1" applyFill="1" applyBorder="1" applyAlignment="1" applyProtection="1">
      <alignment horizontal="right" vertical="center"/>
      <protection/>
    </xf>
    <xf numFmtId="0" fontId="2" fillId="0" borderId="0" xfId="53" applyFont="1" applyFill="1" applyAlignment="1" applyProtection="1">
      <alignment vertical="center"/>
      <protection/>
    </xf>
    <xf numFmtId="2" fontId="9" fillId="0" borderId="13" xfId="53" applyNumberFormat="1" applyFont="1" applyFill="1" applyBorder="1" applyAlignment="1" applyProtection="1">
      <alignment horizontal="right" vertical="center"/>
      <protection/>
    </xf>
    <xf numFmtId="0" fontId="16" fillId="0" borderId="13" xfId="0" applyFont="1" applyBorder="1" applyAlignment="1" applyProtection="1">
      <alignment vertical="center"/>
      <protection/>
    </xf>
    <xf numFmtId="2" fontId="6" fillId="0" borderId="13" xfId="63" applyNumberFormat="1" applyFont="1" applyFill="1" applyBorder="1" applyAlignment="1" applyProtection="1">
      <alignment horizontal="center" vertical="center"/>
      <protection/>
    </xf>
    <xf numFmtId="2" fontId="6" fillId="0" borderId="13" xfId="63" applyNumberFormat="1" applyFont="1" applyFill="1" applyBorder="1" applyAlignment="1" applyProtection="1">
      <alignment horizontal="right" vertical="center"/>
      <protection/>
    </xf>
    <xf numFmtId="2" fontId="6" fillId="0" borderId="13" xfId="53" applyNumberFormat="1" applyFont="1" applyFill="1" applyBorder="1" applyAlignment="1" applyProtection="1">
      <alignment horizontal="right" vertical="center"/>
      <protection/>
    </xf>
    <xf numFmtId="0" fontId="6" fillId="0" borderId="13" xfId="63" applyFont="1" applyFill="1" applyBorder="1" applyAlignment="1" applyProtection="1">
      <alignment horizontal="left" vertical="center"/>
      <protection/>
    </xf>
    <xf numFmtId="0" fontId="6" fillId="0" borderId="13" xfId="63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 applyProtection="1">
      <alignment horizontal="left" vertical="center" wrapText="1"/>
      <protection/>
    </xf>
    <xf numFmtId="0" fontId="6" fillId="0" borderId="13" xfId="53" applyFont="1" applyBorder="1" applyAlignment="1" applyProtection="1">
      <alignment horizontal="center" vertical="center"/>
      <protection/>
    </xf>
    <xf numFmtId="2" fontId="6" fillId="0" borderId="13" xfId="53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2" fontId="6" fillId="0" borderId="13" xfId="0" applyNumberFormat="1" applyFont="1" applyBorder="1" applyAlignment="1" applyProtection="1">
      <alignment horizontal="right" vertical="center"/>
      <protection/>
    </xf>
    <xf numFmtId="4" fontId="6" fillId="0" borderId="13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3" xfId="62" applyFont="1" applyFill="1" applyBorder="1" applyAlignment="1" applyProtection="1">
      <alignment horizontal="center" vertical="center"/>
      <protection/>
    </xf>
    <xf numFmtId="0" fontId="6" fillId="0" borderId="13" xfId="62" applyFont="1" applyFill="1" applyBorder="1" applyAlignment="1" applyProtection="1">
      <alignment vertical="center" wrapText="1"/>
      <protection/>
    </xf>
    <xf numFmtId="2" fontId="6" fillId="0" borderId="13" xfId="62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3" xfId="53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17" xfId="53" applyFont="1" applyBorder="1" applyAlignment="1" applyProtection="1">
      <alignment horizontal="center" vertical="center" wrapText="1"/>
      <protection/>
    </xf>
    <xf numFmtId="2" fontId="6" fillId="0" borderId="17" xfId="53" applyNumberFormat="1" applyFont="1" applyBorder="1" applyAlignment="1" applyProtection="1">
      <alignment vertical="center" wrapText="1"/>
      <protection/>
    </xf>
    <xf numFmtId="0" fontId="11" fillId="0" borderId="0" xfId="53" applyFont="1" applyBorder="1" applyProtection="1">
      <alignment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4" fontId="9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3" xfId="0" applyNumberFormat="1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6" fillId="0" borderId="13" xfId="53" applyFont="1" applyFill="1" applyBorder="1" applyAlignment="1" applyProtection="1">
      <alignment horizontal="center" vertical="center" wrapText="1"/>
      <protection/>
    </xf>
    <xf numFmtId="2" fontId="6" fillId="0" borderId="13" xfId="53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2" fontId="6" fillId="0" borderId="13" xfId="63" applyNumberFormat="1" applyFont="1" applyFill="1" applyBorder="1" applyAlignment="1" applyProtection="1">
      <alignment vertical="center"/>
      <protection locked="0"/>
    </xf>
    <xf numFmtId="2" fontId="6" fillId="0" borderId="13" xfId="53" applyNumberFormat="1" applyFont="1" applyBorder="1" applyAlignment="1" applyProtection="1">
      <alignment horizontal="right" vertical="center" wrapText="1"/>
      <protection locked="0"/>
    </xf>
    <xf numFmtId="2" fontId="6" fillId="0" borderId="13" xfId="0" applyNumberFormat="1" applyFont="1" applyBorder="1" applyAlignment="1" applyProtection="1">
      <alignment vertical="center"/>
      <protection locked="0"/>
    </xf>
    <xf numFmtId="2" fontId="6" fillId="0" borderId="13" xfId="53" applyNumberFormat="1" applyFont="1" applyBorder="1" applyAlignment="1" applyProtection="1">
      <alignment vertical="center" wrapText="1"/>
      <protection locked="0"/>
    </xf>
    <xf numFmtId="2" fontId="6" fillId="0" borderId="13" xfId="63" applyNumberFormat="1" applyFont="1" applyFill="1" applyBorder="1" applyAlignment="1" applyProtection="1">
      <alignment horizontal="right" vertical="center"/>
      <protection locked="0"/>
    </xf>
    <xf numFmtId="2" fontId="6" fillId="0" borderId="13" xfId="53" applyNumberFormat="1" applyFont="1" applyBorder="1" applyAlignment="1" applyProtection="1">
      <alignment vertical="center"/>
      <protection locked="0"/>
    </xf>
    <xf numFmtId="4" fontId="6" fillId="0" borderId="13" xfId="0" applyNumberFormat="1" applyFont="1" applyBorder="1" applyAlignment="1" applyProtection="1">
      <alignment vertical="center"/>
      <protection locked="0"/>
    </xf>
    <xf numFmtId="2" fontId="6" fillId="0" borderId="13" xfId="62" applyNumberFormat="1" applyFont="1" applyFill="1" applyBorder="1" applyAlignment="1" applyProtection="1">
      <alignment vertical="center"/>
      <protection locked="0"/>
    </xf>
    <xf numFmtId="2" fontId="6" fillId="0" borderId="18" xfId="53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4" fontId="6" fillId="0" borderId="13" xfId="0" applyNumberFormat="1" applyFont="1" applyFill="1" applyBorder="1" applyAlignment="1" applyProtection="1">
      <alignment vertical="center"/>
      <protection locked="0"/>
    </xf>
    <xf numFmtId="4" fontId="6" fillId="0" borderId="13" xfId="0" applyNumberFormat="1" applyFont="1" applyBorder="1" applyAlignment="1" applyProtection="1">
      <alignment horizontal="right" vertical="center"/>
      <protection locked="0"/>
    </xf>
    <xf numFmtId="4" fontId="6" fillId="0" borderId="18" xfId="0" applyNumberFormat="1" applyFont="1" applyFill="1" applyBorder="1" applyAlignment="1" applyProtection="1">
      <alignment vertical="center"/>
      <protection locked="0"/>
    </xf>
    <xf numFmtId="172" fontId="19" fillId="0" borderId="0" xfId="0" applyNumberFormat="1" applyFont="1" applyBorder="1" applyAlignment="1" applyProtection="1">
      <alignment horizontal="center"/>
      <protection/>
    </xf>
    <xf numFmtId="4" fontId="19" fillId="0" borderId="0" xfId="0" applyNumberFormat="1" applyFont="1" applyBorder="1" applyAlignment="1" applyProtection="1">
      <alignment horizontal="left"/>
      <protection/>
    </xf>
    <xf numFmtId="3" fontId="19" fillId="0" borderId="0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1" fillId="0" borderId="0" xfId="58" applyFont="1" applyProtection="1">
      <alignment/>
      <protection/>
    </xf>
    <xf numFmtId="0" fontId="11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7" fillId="0" borderId="0" xfId="58" applyFont="1" applyProtection="1">
      <alignment/>
      <protection/>
    </xf>
    <xf numFmtId="0" fontId="4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58" applyFont="1" applyFill="1" applyBorder="1" applyAlignment="1" applyProtection="1">
      <alignment horizontal="left"/>
      <protection/>
    </xf>
    <xf numFmtId="0" fontId="6" fillId="0" borderId="0" xfId="58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9" fillId="0" borderId="0" xfId="58" applyFont="1" applyFill="1" applyBorder="1" applyProtection="1">
      <alignment/>
      <protection/>
    </xf>
    <xf numFmtId="0" fontId="6" fillId="0" borderId="0" xfId="58" applyFont="1" applyFill="1" applyBorder="1" applyProtection="1">
      <alignment/>
      <protection/>
    </xf>
    <xf numFmtId="0" fontId="9" fillId="0" borderId="10" xfId="62" applyFont="1" applyFill="1" applyBorder="1" applyAlignment="1" applyProtection="1">
      <alignment horizontal="left"/>
      <protection/>
    </xf>
    <xf numFmtId="0" fontId="6" fillId="0" borderId="11" xfId="58" applyFont="1" applyFill="1" applyBorder="1" applyAlignment="1" applyProtection="1">
      <alignment horizontal="left"/>
      <protection/>
    </xf>
    <xf numFmtId="0" fontId="6" fillId="0" borderId="11" xfId="58" applyFont="1" applyFill="1" applyBorder="1" applyAlignment="1" applyProtection="1">
      <alignment horizontal="center"/>
      <protection/>
    </xf>
    <xf numFmtId="0" fontId="6" fillId="0" borderId="19" xfId="58" applyFont="1" applyFill="1" applyBorder="1" applyAlignment="1" applyProtection="1">
      <alignment horizontal="center"/>
      <protection/>
    </xf>
    <xf numFmtId="0" fontId="9" fillId="0" borderId="14" xfId="62" applyFont="1" applyFill="1" applyBorder="1" applyAlignment="1" applyProtection="1">
      <alignment horizontal="left" vertical="center"/>
      <protection/>
    </xf>
    <xf numFmtId="0" fontId="6" fillId="0" borderId="0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Border="1" applyAlignment="1" applyProtection="1">
      <alignment horizontal="center" vertical="center"/>
      <protection/>
    </xf>
    <xf numFmtId="0" fontId="6" fillId="0" borderId="15" xfId="58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9" fillId="0" borderId="14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/>
      <protection/>
    </xf>
    <xf numFmtId="0" fontId="9" fillId="0" borderId="16" xfId="58" applyFont="1" applyBorder="1" applyAlignment="1" applyProtection="1">
      <alignment vertical="center"/>
      <protection/>
    </xf>
    <xf numFmtId="0" fontId="6" fillId="0" borderId="12" xfId="58" applyFont="1" applyBorder="1" applyAlignment="1" applyProtection="1">
      <alignment vertical="center"/>
      <protection/>
    </xf>
    <xf numFmtId="0" fontId="9" fillId="0" borderId="0" xfId="62" applyFont="1" applyFill="1" applyBorder="1" applyAlignment="1" applyProtection="1">
      <alignment horizontal="left"/>
      <protection/>
    </xf>
    <xf numFmtId="0" fontId="3" fillId="0" borderId="0" xfId="62" applyFont="1" applyFill="1" applyBorder="1" applyProtection="1">
      <alignment/>
      <protection/>
    </xf>
    <xf numFmtId="0" fontId="3" fillId="0" borderId="0" xfId="62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vertical="center"/>
      <protection/>
    </xf>
    <xf numFmtId="0" fontId="9" fillId="0" borderId="0" xfId="62" applyFont="1" applyFill="1" applyBorder="1" applyProtection="1">
      <alignment/>
      <protection/>
    </xf>
    <xf numFmtId="0" fontId="9" fillId="0" borderId="0" xfId="62" applyFont="1" applyFill="1" applyBorder="1" applyAlignment="1" applyProtection="1">
      <alignment horizontal="center"/>
      <protection/>
    </xf>
    <xf numFmtId="0" fontId="13" fillId="0" borderId="13" xfId="62" applyFont="1" applyFill="1" applyBorder="1" applyAlignment="1" applyProtection="1">
      <alignment horizontal="center"/>
      <protection/>
    </xf>
    <xf numFmtId="2" fontId="13" fillId="0" borderId="13" xfId="62" applyNumberFormat="1" applyFont="1" applyFill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vertical="center"/>
      <protection/>
    </xf>
    <xf numFmtId="2" fontId="6" fillId="0" borderId="13" xfId="0" applyNumberFormat="1" applyFont="1" applyFill="1" applyBorder="1" applyAlignment="1" applyProtection="1">
      <alignment vertical="center"/>
      <protection/>
    </xf>
    <xf numFmtId="2" fontId="6" fillId="0" borderId="13" xfId="45" applyNumberFormat="1" applyFont="1" applyFill="1" applyBorder="1" applyAlignment="1" applyProtection="1">
      <alignment horizontal="right" vertical="center"/>
      <protection/>
    </xf>
    <xf numFmtId="0" fontId="6" fillId="0" borderId="13" xfId="53" applyFont="1" applyFill="1" applyBorder="1" applyAlignment="1" applyProtection="1">
      <alignment horizontal="left" vertical="center" wrapText="1"/>
      <protection/>
    </xf>
    <xf numFmtId="2" fontId="6" fillId="0" borderId="13" xfId="62" applyNumberFormat="1" applyFont="1" applyFill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2" fontId="6" fillId="0" borderId="13" xfId="37" applyNumberFormat="1" applyFont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2" fontId="6" fillId="0" borderId="13" xfId="36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Alignment="1" applyProtection="1">
      <alignment vertical="center"/>
      <protection/>
    </xf>
    <xf numFmtId="0" fontId="6" fillId="0" borderId="13" xfId="58" applyFont="1" applyFill="1" applyBorder="1" applyAlignment="1" applyProtection="1">
      <alignment horizontal="left"/>
      <protection/>
    </xf>
    <xf numFmtId="0" fontId="6" fillId="0" borderId="13" xfId="58" applyFont="1" applyFill="1" applyBorder="1" applyAlignment="1" applyProtection="1">
      <alignment horizontal="center" vertical="center"/>
      <protection/>
    </xf>
    <xf numFmtId="0" fontId="6" fillId="0" borderId="13" xfId="58" applyFont="1" applyFill="1" applyBorder="1" applyAlignment="1" applyProtection="1">
      <alignment vertical="center" wrapText="1"/>
      <protection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vertical="center" wrapText="1"/>
      <protection/>
    </xf>
    <xf numFmtId="0" fontId="6" fillId="0" borderId="0" xfId="53" applyFont="1" applyFill="1" applyBorder="1" applyAlignment="1" applyProtection="1">
      <alignment horizontal="center" vertical="center"/>
      <protection/>
    </xf>
    <xf numFmtId="172" fontId="6" fillId="0" borderId="0" xfId="53" applyNumberFormat="1" applyFont="1" applyFill="1" applyBorder="1" applyAlignment="1" applyProtection="1">
      <alignment horizontal="right" vertical="center"/>
      <protection/>
    </xf>
    <xf numFmtId="176" fontId="9" fillId="0" borderId="0" xfId="42" applyNumberFormat="1" applyFont="1" applyFill="1" applyBorder="1" applyAlignment="1" applyProtection="1">
      <alignment horizontal="right" vertical="center"/>
      <protection/>
    </xf>
    <xf numFmtId="2" fontId="6" fillId="0" borderId="13" xfId="0" applyNumberFormat="1" applyFont="1" applyFill="1" applyBorder="1" applyAlignment="1" applyProtection="1">
      <alignment vertical="center"/>
      <protection locked="0"/>
    </xf>
    <xf numFmtId="2" fontId="6" fillId="0" borderId="13" xfId="53" applyNumberFormat="1" applyFont="1" applyFill="1" applyBorder="1" applyAlignment="1" applyProtection="1">
      <alignment horizontal="right" vertical="center" wrapText="1"/>
      <protection locked="0"/>
    </xf>
    <xf numFmtId="2" fontId="6" fillId="0" borderId="13" xfId="37" applyNumberFormat="1" applyFont="1" applyBorder="1" applyAlignment="1" applyProtection="1">
      <alignment horizontal="right" vertical="center"/>
      <protection locked="0"/>
    </xf>
    <xf numFmtId="2" fontId="6" fillId="0" borderId="13" xfId="0" applyNumberFormat="1" applyFont="1" applyBorder="1" applyAlignment="1" applyProtection="1">
      <alignment horizontal="right" vertical="center"/>
      <protection locked="0"/>
    </xf>
    <xf numFmtId="2" fontId="6" fillId="0" borderId="13" xfId="36" applyNumberFormat="1" applyFont="1" applyBorder="1" applyAlignment="1" applyProtection="1">
      <alignment horizontal="right" vertical="center"/>
      <protection locked="0"/>
    </xf>
    <xf numFmtId="2" fontId="6" fillId="0" borderId="13" xfId="35" applyNumberFormat="1" applyFont="1" applyBorder="1" applyAlignment="1" applyProtection="1">
      <alignment horizontal="right" vertical="center"/>
      <protection locked="0"/>
    </xf>
    <xf numFmtId="2" fontId="6" fillId="0" borderId="13" xfId="36" applyNumberFormat="1" applyFont="1" applyFill="1" applyBorder="1" applyAlignment="1" applyProtection="1">
      <alignment vertical="center"/>
      <protection locked="0"/>
    </xf>
    <xf numFmtId="0" fontId="5" fillId="0" borderId="0" xfId="62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0" xfId="56" applyFont="1" applyProtection="1">
      <alignment/>
      <protection/>
    </xf>
    <xf numFmtId="0" fontId="11" fillId="0" borderId="0" xfId="56" applyFo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6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/>
      <protection/>
    </xf>
    <xf numFmtId="0" fontId="7" fillId="0" borderId="13" xfId="0" applyFont="1" applyFill="1" applyBorder="1" applyAlignment="1" applyProtection="1">
      <alignment wrapText="1"/>
      <protection/>
    </xf>
    <xf numFmtId="49" fontId="9" fillId="0" borderId="13" xfId="0" applyNumberFormat="1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3" fillId="0" borderId="13" xfId="63" applyFont="1" applyBorder="1" applyProtection="1">
      <alignment/>
      <protection/>
    </xf>
    <xf numFmtId="49" fontId="6" fillId="0" borderId="13" xfId="0" applyNumberFormat="1" applyFont="1" applyBorder="1" applyAlignment="1" applyProtection="1">
      <alignment horizontal="center"/>
      <protection/>
    </xf>
    <xf numFmtId="0" fontId="7" fillId="0" borderId="13" xfId="63" applyFont="1" applyBorder="1" applyAlignment="1" applyProtection="1">
      <alignment horizontal="left"/>
      <protection/>
    </xf>
    <xf numFmtId="0" fontId="68" fillId="0" borderId="13" xfId="0" applyFont="1" applyBorder="1" applyAlignment="1" applyProtection="1">
      <alignment horizontal="center" vertical="center"/>
      <protection/>
    </xf>
    <xf numFmtId="0" fontId="7" fillId="0" borderId="13" xfId="63" applyFont="1" applyBorder="1" applyProtection="1">
      <alignment/>
      <protection/>
    </xf>
    <xf numFmtId="0" fontId="9" fillId="0" borderId="13" xfId="63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3" fillId="0" borderId="13" xfId="63" applyFont="1" applyFill="1" applyBorder="1" applyAlignment="1" applyProtection="1">
      <alignment horizontal="center"/>
      <protection/>
    </xf>
    <xf numFmtId="0" fontId="3" fillId="0" borderId="13" xfId="63" applyFont="1" applyFill="1" applyBorder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63" applyFon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7" fillId="0" borderId="13" xfId="63" applyFont="1" applyBorder="1" applyAlignment="1" applyProtection="1">
      <alignment horizontal="left" vertical="top"/>
      <protection/>
    </xf>
    <xf numFmtId="0" fontId="7" fillId="0" borderId="13" xfId="63" applyFont="1" applyFill="1" applyBorder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4" fontId="0" fillId="33" borderId="22" xfId="0" applyNumberFormat="1" applyFill="1" applyBorder="1" applyAlignment="1" applyProtection="1">
      <alignment horizontal="center" vertical="center"/>
      <protection/>
    </xf>
    <xf numFmtId="0" fontId="21" fillId="33" borderId="20" xfId="0" applyFont="1" applyFill="1" applyBorder="1" applyAlignment="1" applyProtection="1">
      <alignment vertical="center"/>
      <protection/>
    </xf>
    <xf numFmtId="0" fontId="21" fillId="33" borderId="20" xfId="0" applyFont="1" applyFill="1" applyBorder="1" applyAlignment="1" applyProtection="1">
      <alignment horizontal="left"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22" fillId="34" borderId="22" xfId="0" applyFont="1" applyFill="1" applyBorder="1" applyAlignment="1" applyProtection="1">
      <alignment horizontal="center" vertical="center" wrapText="1"/>
      <protection/>
    </xf>
    <xf numFmtId="0" fontId="23" fillId="33" borderId="23" xfId="0" applyFont="1" applyFill="1" applyBorder="1" applyAlignment="1" applyProtection="1">
      <alignment horizontal="right" vertical="center"/>
      <protection/>
    </xf>
    <xf numFmtId="0" fontId="23" fillId="33" borderId="23" xfId="0" applyFont="1" applyFill="1" applyBorder="1" applyAlignment="1" applyProtection="1">
      <alignment vertical="center" wrapText="1"/>
      <protection/>
    </xf>
    <xf numFmtId="4" fontId="23" fillId="33" borderId="23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180" fontId="0" fillId="0" borderId="22" xfId="0" applyNumberFormat="1" applyBorder="1" applyAlignment="1" applyProtection="1">
      <alignment horizontal="center" vertical="center"/>
      <protection/>
    </xf>
    <xf numFmtId="4" fontId="0" fillId="0" borderId="22" xfId="0" applyNumberForma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vertical="top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top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3" fillId="33" borderId="20" xfId="0" applyFont="1" applyFill="1" applyBorder="1" applyAlignment="1" applyProtection="1">
      <alignment horizontal="right" vertical="center"/>
      <protection/>
    </xf>
    <xf numFmtId="4" fontId="23" fillId="33" borderId="20" xfId="0" applyNumberFormat="1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4" fontId="0" fillId="0" borderId="22" xfId="0" applyNumberFormat="1" applyBorder="1" applyAlignment="1" applyProtection="1">
      <alignment horizontal="center" vertical="center"/>
      <protection locked="0"/>
    </xf>
    <xf numFmtId="176" fontId="7" fillId="0" borderId="11" xfId="42" applyNumberFormat="1" applyFont="1" applyBorder="1" applyAlignment="1">
      <alignment horizontal="right" vertical="center"/>
    </xf>
    <xf numFmtId="176" fontId="7" fillId="0" borderId="19" xfId="42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6" fontId="7" fillId="0" borderId="0" xfId="42" applyNumberFormat="1" applyFont="1" applyBorder="1" applyAlignment="1">
      <alignment horizontal="right" vertical="center"/>
    </xf>
    <xf numFmtId="176" fontId="7" fillId="0" borderId="15" xfId="42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12" fillId="0" borderId="0" xfId="56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176" fontId="9" fillId="0" borderId="11" xfId="62" applyNumberFormat="1" applyFont="1" applyFill="1" applyBorder="1" applyAlignment="1" applyProtection="1">
      <alignment horizontal="right" vertical="center" wrapText="1"/>
      <protection/>
    </xf>
    <xf numFmtId="176" fontId="9" fillId="0" borderId="19" xfId="62" applyNumberFormat="1" applyFont="1" applyFill="1" applyBorder="1" applyAlignment="1" applyProtection="1">
      <alignment horizontal="right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16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 wrapText="1"/>
      <protection/>
    </xf>
    <xf numFmtId="0" fontId="18" fillId="0" borderId="13" xfId="0" applyFont="1" applyBorder="1" applyAlignment="1" applyProtection="1">
      <alignment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72" fillId="0" borderId="16" xfId="0" applyFont="1" applyBorder="1" applyAlignment="1" applyProtection="1">
      <alignment horizontal="left" vertical="center" wrapText="1"/>
      <protection/>
    </xf>
    <xf numFmtId="0" fontId="72" fillId="0" borderId="12" xfId="0" applyFont="1" applyBorder="1" applyAlignment="1" applyProtection="1">
      <alignment horizontal="left" vertical="center" wrapText="1"/>
      <protection/>
    </xf>
    <xf numFmtId="0" fontId="72" fillId="0" borderId="25" xfId="0" applyFont="1" applyBorder="1" applyAlignment="1" applyProtection="1">
      <alignment horizontal="left" vertical="center" wrapText="1"/>
      <protection/>
    </xf>
    <xf numFmtId="0" fontId="9" fillId="0" borderId="18" xfId="53" applyFont="1" applyBorder="1" applyAlignment="1" applyProtection="1">
      <alignment horizontal="left" vertical="center" wrapText="1"/>
      <protection/>
    </xf>
    <xf numFmtId="0" fontId="9" fillId="0" borderId="17" xfId="53" applyFont="1" applyBorder="1" applyAlignment="1" applyProtection="1">
      <alignment horizontal="left" vertical="center" wrapText="1"/>
      <protection/>
    </xf>
    <xf numFmtId="176" fontId="9" fillId="0" borderId="17" xfId="41" applyNumberFormat="1" applyFont="1" applyBorder="1" applyAlignment="1" applyProtection="1">
      <alignment horizontal="right" vertical="center" wrapText="1"/>
      <protection/>
    </xf>
    <xf numFmtId="176" fontId="9" fillId="0" borderId="26" xfId="41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/>
      <protection/>
    </xf>
    <xf numFmtId="1" fontId="6" fillId="0" borderId="15" xfId="0" applyNumberFormat="1" applyFont="1" applyBorder="1" applyAlignment="1" applyProtection="1">
      <alignment horizontal="center"/>
      <protection/>
    </xf>
    <xf numFmtId="1" fontId="6" fillId="0" borderId="12" xfId="0" applyNumberFormat="1" applyFont="1" applyBorder="1" applyAlignment="1" applyProtection="1">
      <alignment horizontal="center"/>
      <protection/>
    </xf>
    <xf numFmtId="1" fontId="6" fillId="0" borderId="25" xfId="0" applyNumberFormat="1" applyFont="1" applyBorder="1" applyAlignment="1" applyProtection="1">
      <alignment horizontal="center"/>
      <protection/>
    </xf>
    <xf numFmtId="0" fontId="9" fillId="0" borderId="13" xfId="53" applyFont="1" applyFill="1" applyBorder="1" applyAlignment="1" applyProtection="1">
      <alignment horizontal="left" vertical="center" wrapText="1"/>
      <protection/>
    </xf>
    <xf numFmtId="176" fontId="9" fillId="0" borderId="18" xfId="42" applyNumberFormat="1" applyFont="1" applyFill="1" applyBorder="1" applyAlignment="1" applyProtection="1">
      <alignment horizontal="right" vertical="center" wrapText="1"/>
      <protection/>
    </xf>
    <xf numFmtId="176" fontId="9" fillId="0" borderId="26" xfId="42" applyNumberFormat="1" applyFont="1" applyFill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0" fontId="9" fillId="0" borderId="13" xfId="53" applyFont="1" applyBorder="1" applyAlignment="1" applyProtection="1">
      <alignment horizontal="left" vertical="center" wrapText="1"/>
      <protection/>
    </xf>
    <xf numFmtId="0" fontId="9" fillId="0" borderId="26" xfId="53" applyFont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left" vertical="center" wrapText="1"/>
      <protection/>
    </xf>
    <xf numFmtId="0" fontId="9" fillId="0" borderId="26" xfId="0" applyFont="1" applyFill="1" applyBorder="1" applyAlignment="1" applyProtection="1">
      <alignment horizontal="left" vertical="center" wrapText="1"/>
      <protection/>
    </xf>
    <xf numFmtId="176" fontId="9" fillId="0" borderId="13" xfId="42" applyNumberFormat="1" applyFont="1" applyFill="1" applyBorder="1" applyAlignment="1" applyProtection="1">
      <alignment horizontal="right" vertical="center"/>
      <protection/>
    </xf>
    <xf numFmtId="0" fontId="6" fillId="0" borderId="0" xfId="58" applyFont="1" applyBorder="1" applyAlignment="1" applyProtection="1">
      <alignment horizontal="center" vertical="center"/>
      <protection/>
    </xf>
    <xf numFmtId="0" fontId="6" fillId="0" borderId="0" xfId="58" applyFont="1" applyFill="1" applyBorder="1" applyAlignment="1" applyProtection="1">
      <alignment horizontal="center" vertical="center"/>
      <protection/>
    </xf>
    <xf numFmtId="0" fontId="6" fillId="0" borderId="15" xfId="58" applyFont="1" applyFill="1" applyBorder="1" applyAlignment="1" applyProtection="1">
      <alignment horizontal="center" vertical="center"/>
      <protection/>
    </xf>
    <xf numFmtId="0" fontId="6" fillId="0" borderId="12" xfId="58" applyFont="1" applyBorder="1" applyAlignment="1" applyProtection="1">
      <alignment horizontal="center" vertical="center"/>
      <protection/>
    </xf>
    <xf numFmtId="0" fontId="6" fillId="0" borderId="12" xfId="58" applyFont="1" applyFill="1" applyBorder="1" applyAlignment="1" applyProtection="1">
      <alignment horizontal="center" vertical="center"/>
      <protection/>
    </xf>
    <xf numFmtId="0" fontId="6" fillId="0" borderId="25" xfId="58" applyFont="1" applyFill="1" applyBorder="1" applyAlignment="1" applyProtection="1">
      <alignment horizontal="center" vertical="center"/>
      <protection/>
    </xf>
    <xf numFmtId="0" fontId="6" fillId="0" borderId="0" xfId="58" applyFont="1" applyFill="1" applyBorder="1" applyAlignment="1" applyProtection="1">
      <alignment horizontal="center"/>
      <protection/>
    </xf>
    <xf numFmtId="0" fontId="22" fillId="34" borderId="22" xfId="0" applyFont="1" applyFill="1" applyBorder="1" applyAlignment="1" applyProtection="1">
      <alignment horizontal="center" vertical="center" wrapText="1"/>
      <protection/>
    </xf>
    <xf numFmtId="0" fontId="21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21" fillId="33" borderId="20" xfId="0" applyFont="1" applyFill="1" applyBorder="1" applyAlignment="1" applyProtection="1">
      <alignment horizontal="right" vertical="center"/>
      <protection/>
    </xf>
    <xf numFmtId="0" fontId="0" fillId="33" borderId="20" xfId="0" applyFill="1" applyBorder="1" applyAlignment="1" applyProtection="1">
      <alignment vertical="center"/>
      <protection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 2" xfId="35"/>
    <cellStyle name="Čárka 2 3" xfId="36"/>
    <cellStyle name="Čárka 4" xfId="37"/>
    <cellStyle name="Comma [0]" xfId="38"/>
    <cellStyle name="Hyperlink" xfId="39"/>
    <cellStyle name="Kontrolní buňka" xfId="40"/>
    <cellStyle name="Currency" xfId="41"/>
    <cellStyle name="Měna 2" xfId="42"/>
    <cellStyle name="Měna 3" xfId="43"/>
    <cellStyle name="Měna 5" xfId="44"/>
    <cellStyle name="měny 3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" xfId="53"/>
    <cellStyle name="normální 2 2" xfId="54"/>
    <cellStyle name="normální 3" xfId="55"/>
    <cellStyle name="normální 4" xfId="56"/>
    <cellStyle name="normální 4 2" xfId="57"/>
    <cellStyle name="normální 5" xfId="58"/>
    <cellStyle name="normální 5 2" xfId="59"/>
    <cellStyle name="normální 7" xfId="60"/>
    <cellStyle name="normální 8" xfId="61"/>
    <cellStyle name="normální_List1" xfId="62"/>
    <cellStyle name="normální_List1 2" xfId="63"/>
    <cellStyle name="Followed Hyperlink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4.57421875" style="10" customWidth="1"/>
    <col min="2" max="2" width="48.140625" style="10" customWidth="1"/>
    <col min="3" max="3" width="7.8515625" style="10" customWidth="1"/>
    <col min="4" max="4" width="4.8515625" style="10" customWidth="1"/>
    <col min="5" max="5" width="17.28125" style="10" customWidth="1"/>
    <col min="6" max="6" width="9.140625" style="10" customWidth="1"/>
    <col min="7" max="7" width="13.421875" style="10" bestFit="1" customWidth="1"/>
    <col min="8" max="16384" width="9.140625" style="10" customWidth="1"/>
  </cols>
  <sheetData>
    <row r="1" spans="1:252" s="13" customFormat="1" ht="16.5" customHeight="1">
      <c r="A1" s="337" t="s">
        <v>79</v>
      </c>
      <c r="B1" s="33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</row>
    <row r="2" spans="1:252" s="13" customFormat="1" ht="16.5">
      <c r="A2" s="37" t="s">
        <v>80</v>
      </c>
      <c r="B2" s="37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</row>
    <row r="3" spans="1:256" ht="16.5">
      <c r="A3" s="2"/>
      <c r="B3" s="3"/>
      <c r="C3" s="3"/>
      <c r="D3" s="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6.5">
      <c r="A4" s="4" t="s">
        <v>192</v>
      </c>
      <c r="B4" s="3"/>
      <c r="C4" s="3"/>
      <c r="D4" s="3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6.5">
      <c r="A5" s="7"/>
      <c r="B5" s="8"/>
      <c r="C5" s="8"/>
      <c r="D5" s="8"/>
      <c r="E5" s="9"/>
      <c r="F5" s="9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5" ht="16.5">
      <c r="A6" s="12"/>
      <c r="B6" s="12"/>
      <c r="C6" s="36"/>
      <c r="D6" s="36"/>
      <c r="E6" s="36"/>
    </row>
    <row r="7" spans="1:239" s="11" customFormat="1" ht="16.5">
      <c r="A7" s="12" t="s">
        <v>34</v>
      </c>
      <c r="B7" s="12"/>
      <c r="C7" s="36"/>
      <c r="D7" s="36"/>
      <c r="E7" s="3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</row>
    <row r="8" spans="1:239" s="11" customFormat="1" ht="16.5">
      <c r="A8" s="12"/>
      <c r="B8" s="12"/>
      <c r="C8" s="36"/>
      <c r="D8" s="36"/>
      <c r="E8" s="3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</row>
    <row r="9" spans="1:239" s="11" customFormat="1" ht="16.5">
      <c r="A9" s="12"/>
      <c r="B9" s="12"/>
      <c r="C9" s="36"/>
      <c r="D9" s="36"/>
      <c r="E9" s="3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</row>
    <row r="10" spans="1:239" s="11" customFormat="1" ht="16.5">
      <c r="A10" s="12"/>
      <c r="B10" s="12"/>
      <c r="C10" s="36"/>
      <c r="D10" s="36"/>
      <c r="E10" s="3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</row>
    <row r="11" spans="1:239" s="11" customFormat="1" ht="16.5">
      <c r="A11" s="15" t="s">
        <v>46</v>
      </c>
      <c r="B11" s="16"/>
      <c r="C11" s="35"/>
      <c r="D11" s="38"/>
      <c r="E11" s="39">
        <f>SUM(Asanace!E22)</f>
        <v>0</v>
      </c>
      <c r="F11" s="16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</row>
    <row r="12" spans="1:239" s="11" customFormat="1" ht="16.5">
      <c r="A12" s="15"/>
      <c r="B12" s="16"/>
      <c r="C12" s="35"/>
      <c r="D12" s="38"/>
      <c r="E12" s="39"/>
      <c r="F12" s="16"/>
      <c r="G12" s="18"/>
      <c r="H12" s="18"/>
      <c r="I12" s="18"/>
      <c r="J12" s="18"/>
      <c r="K12" s="18"/>
      <c r="L12" s="18"/>
      <c r="M12" s="18"/>
      <c r="N12" s="18"/>
      <c r="O12" s="18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</row>
    <row r="13" spans="1:239" s="11" customFormat="1" ht="16.5">
      <c r="A13" s="19" t="s">
        <v>274</v>
      </c>
      <c r="B13" s="17"/>
      <c r="C13" s="34"/>
      <c r="D13" s="20"/>
      <c r="E13" s="40">
        <f>SUM(SU!E100)</f>
        <v>0</v>
      </c>
      <c r="F13" s="16"/>
      <c r="G13" s="18"/>
      <c r="H13" s="18"/>
      <c r="I13" s="18"/>
      <c r="J13" s="18"/>
      <c r="K13" s="18"/>
      <c r="L13" s="18"/>
      <c r="M13" s="18"/>
      <c r="N13" s="18"/>
      <c r="O13" s="18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</row>
    <row r="14" spans="1:239" s="11" customFormat="1" ht="16.5">
      <c r="A14" s="15"/>
      <c r="B14" s="16"/>
      <c r="C14" s="35"/>
      <c r="D14" s="38"/>
      <c r="E14" s="39"/>
      <c r="F14" s="16"/>
      <c r="G14" s="18"/>
      <c r="H14" s="18"/>
      <c r="I14" s="18"/>
      <c r="J14" s="18"/>
      <c r="K14" s="18"/>
      <c r="L14" s="18"/>
      <c r="M14" s="18"/>
      <c r="N14" s="18"/>
      <c r="O14" s="18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</row>
    <row r="15" spans="1:239" s="11" customFormat="1" ht="16.5">
      <c r="A15" s="29" t="s">
        <v>275</v>
      </c>
      <c r="B15" s="29"/>
      <c r="C15" s="29"/>
      <c r="D15" s="29"/>
      <c r="E15" s="55">
        <f>SUM('Mobiliář a Herní'!E65:F65)</f>
        <v>0</v>
      </c>
      <c r="F15" s="17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</row>
    <row r="16" spans="1:239" s="11" customFormat="1" ht="16.5">
      <c r="A16" s="19"/>
      <c r="B16" s="17"/>
      <c r="C16" s="34"/>
      <c r="D16" s="20"/>
      <c r="E16" s="20"/>
      <c r="F16" s="17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</row>
    <row r="17" spans="1:239" s="11" customFormat="1" ht="16.5">
      <c r="A17" s="19" t="s">
        <v>220</v>
      </c>
      <c r="B17" s="17"/>
      <c r="C17" s="34"/>
      <c r="D17" s="20"/>
      <c r="E17" s="41">
        <f>SUM(SU!E129)</f>
        <v>0</v>
      </c>
      <c r="F17" s="17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</row>
    <row r="18" spans="1:239" s="11" customFormat="1" ht="16.5">
      <c r="A18" s="19"/>
      <c r="B18" s="17"/>
      <c r="C18" s="34"/>
      <c r="D18" s="20"/>
      <c r="E18" s="41"/>
      <c r="F18" s="17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</row>
    <row r="19" spans="1:239" s="11" customFormat="1" ht="16.5">
      <c r="A19" s="19" t="s">
        <v>35</v>
      </c>
      <c r="B19" s="17"/>
      <c r="C19" s="34"/>
      <c r="D19" s="20"/>
      <c r="E19" s="41">
        <f>SUM(SU!F52)</f>
        <v>0</v>
      </c>
      <c r="F19" s="17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</row>
    <row r="20" spans="1:239" s="11" customFormat="1" ht="16.5">
      <c r="A20" s="19"/>
      <c r="B20" s="17"/>
      <c r="C20" s="34"/>
      <c r="D20" s="20"/>
      <c r="E20" s="41"/>
      <c r="F20" s="17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</row>
    <row r="21" spans="1:239" s="11" customFormat="1" ht="16.5">
      <c r="A21" s="19" t="s">
        <v>36</v>
      </c>
      <c r="B21" s="17"/>
      <c r="C21" s="34"/>
      <c r="D21" s="20"/>
      <c r="E21" s="41">
        <f>SUM(E11+E13+E15+E17+E19)*0.03</f>
        <v>0</v>
      </c>
      <c r="F21" s="17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</row>
    <row r="22" spans="1:239" s="11" customFormat="1" ht="16.5">
      <c r="A22" s="19"/>
      <c r="B22" s="17"/>
      <c r="C22" s="34"/>
      <c r="D22" s="20"/>
      <c r="E22" s="41"/>
      <c r="F22" s="17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</row>
    <row r="23" spans="1:239" s="11" customFormat="1" ht="16.5">
      <c r="A23" s="19" t="s">
        <v>613</v>
      </c>
      <c r="B23" s="19"/>
      <c r="C23" s="53"/>
      <c r="D23" s="41"/>
      <c r="E23" s="41">
        <f>SUM('Cesty 1'!I3)</f>
        <v>0</v>
      </c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</row>
    <row r="24" spans="1:239" s="11" customFormat="1" ht="16.5">
      <c r="A24" s="19"/>
      <c r="B24" s="17"/>
      <c r="C24" s="34"/>
      <c r="D24" s="20"/>
      <c r="E24" s="20"/>
      <c r="F24" s="17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</row>
    <row r="25" spans="1:239" s="11" customFormat="1" ht="16.5">
      <c r="A25" s="19" t="s">
        <v>614</v>
      </c>
      <c r="B25" s="19"/>
      <c r="C25" s="53"/>
      <c r="D25" s="41"/>
      <c r="E25" s="41">
        <f>SUM('Cesty 2'!I3)</f>
        <v>0</v>
      </c>
      <c r="F25" s="17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</row>
    <row r="26" spans="1:239" s="11" customFormat="1" ht="16.5">
      <c r="A26" s="10"/>
      <c r="B26" s="10"/>
      <c r="C26" s="10"/>
      <c r="D26" s="42"/>
      <c r="E26" s="4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</row>
    <row r="27" spans="1:239" s="11" customFormat="1" ht="16.5">
      <c r="A27" s="22" t="s">
        <v>37</v>
      </c>
      <c r="B27" s="23"/>
      <c r="C27" s="23"/>
      <c r="D27" s="327">
        <f>SUM(E11:E25)</f>
        <v>0</v>
      </c>
      <c r="E27" s="328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</row>
    <row r="28" spans="1:239" s="11" customFormat="1" ht="16.5">
      <c r="A28" s="329" t="s">
        <v>38</v>
      </c>
      <c r="B28" s="330"/>
      <c r="C28" s="25"/>
      <c r="D28" s="331">
        <f>PRODUCT(D27,0.21)</f>
        <v>0</v>
      </c>
      <c r="E28" s="332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</row>
    <row r="29" spans="1:239" s="11" customFormat="1" ht="16.5">
      <c r="A29" s="333" t="s">
        <v>39</v>
      </c>
      <c r="B29" s="334"/>
      <c r="C29" s="26"/>
      <c r="D29" s="335">
        <f>SUM(D27:E28)</f>
        <v>0</v>
      </c>
      <c r="E29" s="336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</row>
  </sheetData>
  <sheetProtection password="C65C" sheet="1" selectLockedCells="1"/>
  <mergeCells count="6">
    <mergeCell ref="D27:E27"/>
    <mergeCell ref="A28:B28"/>
    <mergeCell ref="D28:E28"/>
    <mergeCell ref="A29:B29"/>
    <mergeCell ref="D29:E29"/>
    <mergeCell ref="A1:B1"/>
  </mergeCells>
  <printOptions/>
  <pageMargins left="0.9055118110236221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19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4.8515625" style="1" customWidth="1"/>
    <col min="2" max="2" width="67.140625" style="5" customWidth="1"/>
    <col min="3" max="3" width="6.7109375" style="1" customWidth="1"/>
    <col min="4" max="4" width="12.00390625" style="1" customWidth="1"/>
    <col min="5" max="5" width="9.140625" style="1" customWidth="1"/>
    <col min="6" max="6" width="10.7109375" style="1" customWidth="1"/>
    <col min="7" max="16384" width="9.140625" style="1" customWidth="1"/>
  </cols>
  <sheetData>
    <row r="1" spans="1:246" s="13" customFormat="1" ht="16.5" customHeight="1">
      <c r="A1" s="337" t="s">
        <v>79</v>
      </c>
      <c r="B1" s="337"/>
      <c r="C1" s="28"/>
      <c r="D1" s="28"/>
      <c r="E1" s="28"/>
      <c r="F1" s="28"/>
      <c r="G1" s="28"/>
      <c r="H1" s="28"/>
      <c r="I1" s="28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</row>
    <row r="2" spans="1:246" s="13" customFormat="1" ht="16.5">
      <c r="A2" s="37" t="s">
        <v>80</v>
      </c>
      <c r="B2" s="37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</row>
    <row r="3" spans="1:246" s="13" customFormat="1" ht="11.25" customHeight="1">
      <c r="A3" s="14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</row>
    <row r="4" s="11" customFormat="1" ht="12.75">
      <c r="B4" s="27"/>
    </row>
    <row r="5" s="30" customFormat="1" ht="16.5">
      <c r="A5" s="30" t="s">
        <v>193</v>
      </c>
    </row>
    <row r="6" ht="15"/>
    <row r="7" spans="1:5" s="47" customFormat="1" ht="15">
      <c r="A7" s="45" t="s">
        <v>4</v>
      </c>
      <c r="B7" s="45" t="s">
        <v>5</v>
      </c>
      <c r="C7" s="45" t="s">
        <v>6</v>
      </c>
      <c r="D7" s="45" t="s">
        <v>7</v>
      </c>
      <c r="E7" s="46"/>
    </row>
    <row r="8" spans="1:5" s="50" customFormat="1" ht="32.25" customHeight="1">
      <c r="A8" s="48">
        <v>1</v>
      </c>
      <c r="B8" s="33" t="s">
        <v>194</v>
      </c>
      <c r="C8" s="31" t="s">
        <v>195</v>
      </c>
      <c r="D8" s="43">
        <v>1</v>
      </c>
      <c r="E8" s="49"/>
    </row>
    <row r="9" spans="1:5" s="51" customFormat="1" ht="33.75" customHeight="1">
      <c r="A9" s="48">
        <v>2</v>
      </c>
      <c r="B9" s="44" t="s">
        <v>196</v>
      </c>
      <c r="C9" s="31" t="s">
        <v>195</v>
      </c>
      <c r="D9" s="43">
        <v>1</v>
      </c>
      <c r="E9" s="32"/>
    </row>
    <row r="10" spans="1:5" s="50" customFormat="1" ht="30.75" customHeight="1">
      <c r="A10" s="48">
        <v>3</v>
      </c>
      <c r="B10" s="33" t="s">
        <v>197</v>
      </c>
      <c r="C10" s="31" t="s">
        <v>195</v>
      </c>
      <c r="D10" s="43">
        <v>1</v>
      </c>
      <c r="E10" s="49"/>
    </row>
    <row r="11" spans="1:5" s="50" customFormat="1" ht="15.75" customHeight="1">
      <c r="A11" s="48">
        <v>4</v>
      </c>
      <c r="B11" s="33" t="s">
        <v>198</v>
      </c>
      <c r="C11" s="31" t="s">
        <v>195</v>
      </c>
      <c r="D11" s="43">
        <v>1</v>
      </c>
      <c r="E11" s="49"/>
    </row>
    <row r="12" spans="1:5" s="51" customFormat="1" ht="25.5">
      <c r="A12" s="48">
        <v>5</v>
      </c>
      <c r="B12" s="33" t="s">
        <v>199</v>
      </c>
      <c r="C12" s="31" t="s">
        <v>195</v>
      </c>
      <c r="D12" s="43">
        <v>1</v>
      </c>
      <c r="E12" s="32"/>
    </row>
    <row r="13" spans="1:5" s="50" customFormat="1" ht="21" customHeight="1">
      <c r="A13" s="48">
        <v>6</v>
      </c>
      <c r="B13" s="33" t="s">
        <v>200</v>
      </c>
      <c r="C13" s="31" t="s">
        <v>195</v>
      </c>
      <c r="D13" s="43">
        <v>1</v>
      </c>
      <c r="E13" s="49"/>
    </row>
    <row r="14" spans="1:4" s="51" customFormat="1" ht="32.25" customHeight="1">
      <c r="A14" s="48">
        <v>7</v>
      </c>
      <c r="B14" s="33" t="s">
        <v>201</v>
      </c>
      <c r="C14" s="31" t="s">
        <v>195</v>
      </c>
      <c r="D14" s="43">
        <v>1</v>
      </c>
    </row>
    <row r="15" spans="1:6" s="50" customFormat="1" ht="30" customHeight="1">
      <c r="A15" s="48">
        <v>8</v>
      </c>
      <c r="B15" s="33" t="s">
        <v>202</v>
      </c>
      <c r="C15" s="31" t="s">
        <v>195</v>
      </c>
      <c r="D15" s="43">
        <v>1</v>
      </c>
      <c r="E15" s="49"/>
      <c r="F15" s="52"/>
    </row>
    <row r="16" spans="1:5" s="51" customFormat="1" ht="21" customHeight="1">
      <c r="A16" s="48">
        <v>9</v>
      </c>
      <c r="B16" s="33" t="s">
        <v>203</v>
      </c>
      <c r="C16" s="31" t="s">
        <v>195</v>
      </c>
      <c r="D16" s="43">
        <v>1</v>
      </c>
      <c r="E16" s="32"/>
    </row>
    <row r="17" spans="1:5" s="51" customFormat="1" ht="29.25" customHeight="1">
      <c r="A17" s="48">
        <v>10</v>
      </c>
      <c r="B17" s="33" t="s">
        <v>204</v>
      </c>
      <c r="C17" s="31" t="s">
        <v>195</v>
      </c>
      <c r="D17" s="43">
        <v>1</v>
      </c>
      <c r="E17" s="32"/>
    </row>
    <row r="18" spans="1:5" s="51" customFormat="1" ht="16.5" customHeight="1">
      <c r="A18" s="48">
        <v>11</v>
      </c>
      <c r="B18" s="44" t="s">
        <v>205</v>
      </c>
      <c r="C18" s="31" t="s">
        <v>1</v>
      </c>
      <c r="D18" s="43">
        <v>1</v>
      </c>
      <c r="E18" s="32"/>
    </row>
    <row r="19" spans="1:5" s="51" customFormat="1" ht="29.25" customHeight="1">
      <c r="A19" s="48">
        <v>12</v>
      </c>
      <c r="B19" s="33" t="s">
        <v>206</v>
      </c>
      <c r="C19" s="31" t="s">
        <v>195</v>
      </c>
      <c r="D19" s="43">
        <v>1</v>
      </c>
      <c r="E19" s="32"/>
    </row>
  </sheetData>
  <sheetProtection password="C65C" sheet="1" selectLockedCells="1"/>
  <mergeCells count="1">
    <mergeCell ref="A1:B1"/>
  </mergeCells>
  <printOptions/>
  <pageMargins left="0.7" right="0.7" top="0.787401575" bottom="0.787401575" header="0.3" footer="0.3"/>
  <pageSetup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.8515625" style="66" customWidth="1"/>
    <col min="2" max="2" width="67.140625" style="65" customWidth="1"/>
    <col min="3" max="3" width="6.7109375" style="66" customWidth="1"/>
    <col min="4" max="4" width="7.28125" style="66" customWidth="1"/>
    <col min="5" max="5" width="9.140625" style="66" customWidth="1"/>
    <col min="6" max="6" width="10.7109375" style="66" customWidth="1"/>
    <col min="7" max="16384" width="9.140625" style="66" customWidth="1"/>
  </cols>
  <sheetData>
    <row r="1" spans="1:246" s="58" customFormat="1" ht="16.5" customHeight="1">
      <c r="A1" s="338" t="s">
        <v>79</v>
      </c>
      <c r="B1" s="338"/>
      <c r="C1" s="56"/>
      <c r="D1" s="56"/>
      <c r="E1" s="56"/>
      <c r="F1" s="56"/>
      <c r="G1" s="56"/>
      <c r="H1" s="56"/>
      <c r="I1" s="56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</row>
    <row r="2" spans="1:246" s="58" customFormat="1" ht="16.5">
      <c r="A2" s="59" t="s">
        <v>80</v>
      </c>
      <c r="B2" s="59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</row>
    <row r="3" spans="1:246" s="58" customFormat="1" ht="11.25" customHeight="1">
      <c r="A3" s="60"/>
      <c r="B3" s="6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</row>
    <row r="4" spans="1:246" s="58" customFormat="1" ht="36" customHeight="1">
      <c r="A4" s="61" t="s">
        <v>16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</row>
    <row r="5" ht="3.75" customHeight="1">
      <c r="A5" s="64"/>
    </row>
    <row r="6" ht="15" customHeight="1">
      <c r="A6" s="66" t="s">
        <v>0</v>
      </c>
    </row>
    <row r="7" spans="1:2" ht="3.75" customHeight="1">
      <c r="A7" s="67"/>
      <c r="B7" s="68"/>
    </row>
    <row r="8" spans="1:6" s="70" customFormat="1" ht="16.5" customHeight="1">
      <c r="A8" s="339" t="s">
        <v>48</v>
      </c>
      <c r="B8" s="340"/>
      <c r="C8" s="341" t="s">
        <v>45</v>
      </c>
      <c r="D8" s="341"/>
      <c r="E8" s="357" t="s">
        <v>82</v>
      </c>
      <c r="F8" s="358"/>
    </row>
    <row r="9" spans="1:6" s="57" customFormat="1" ht="16.5">
      <c r="A9" s="71" t="s">
        <v>19</v>
      </c>
      <c r="B9" s="68"/>
      <c r="C9" s="72"/>
      <c r="D9" s="72"/>
      <c r="E9" s="347"/>
      <c r="F9" s="348"/>
    </row>
    <row r="10" spans="1:6" s="70" customFormat="1" ht="16.5" customHeight="1">
      <c r="A10" s="349" t="s">
        <v>209</v>
      </c>
      <c r="B10" s="350"/>
      <c r="C10" s="344" t="s">
        <v>208</v>
      </c>
      <c r="D10" s="345"/>
      <c r="E10" s="353" t="s">
        <v>210</v>
      </c>
      <c r="F10" s="354"/>
    </row>
    <row r="11" spans="1:6" s="70" customFormat="1" ht="16.5" customHeight="1">
      <c r="A11" s="349" t="s">
        <v>81</v>
      </c>
      <c r="B11" s="350"/>
      <c r="C11" s="344" t="s">
        <v>83</v>
      </c>
      <c r="D11" s="345"/>
      <c r="E11" s="353" t="s">
        <v>207</v>
      </c>
      <c r="F11" s="354"/>
    </row>
    <row r="12" spans="1:6" s="57" customFormat="1" ht="12" customHeight="1">
      <c r="A12" s="71"/>
      <c r="B12" s="68"/>
      <c r="C12" s="66"/>
      <c r="D12" s="66"/>
      <c r="E12" s="66"/>
      <c r="F12" s="66"/>
    </row>
    <row r="13" spans="1:2" s="57" customFormat="1" ht="12" customHeight="1">
      <c r="A13" s="73"/>
      <c r="B13" s="74"/>
    </row>
    <row r="14" spans="1:6" ht="15.75" customHeight="1">
      <c r="A14" s="75" t="s">
        <v>17</v>
      </c>
      <c r="B14" s="76"/>
      <c r="C14" s="76"/>
      <c r="D14" s="76"/>
      <c r="E14" s="76"/>
      <c r="F14" s="76"/>
    </row>
    <row r="15" spans="1:6" ht="15" customHeight="1">
      <c r="A15" s="75"/>
      <c r="B15" s="76"/>
      <c r="C15" s="76"/>
      <c r="D15" s="76"/>
      <c r="E15" s="76"/>
      <c r="F15" s="76"/>
    </row>
    <row r="16" spans="1:10" s="65" customFormat="1" ht="37.5" customHeight="1">
      <c r="A16" s="346" t="s">
        <v>18</v>
      </c>
      <c r="B16" s="346"/>
      <c r="C16" s="346"/>
      <c r="D16" s="346"/>
      <c r="E16" s="346"/>
      <c r="F16" s="346"/>
      <c r="G16" s="77"/>
      <c r="H16" s="77"/>
      <c r="I16" s="342"/>
      <c r="J16" s="343"/>
    </row>
    <row r="17" spans="1:6" s="76" customFormat="1" ht="5.25" customHeight="1">
      <c r="A17" s="78"/>
      <c r="B17" s="79"/>
      <c r="C17" s="69"/>
      <c r="D17" s="69"/>
      <c r="E17" s="69"/>
      <c r="F17" s="69"/>
    </row>
    <row r="18" spans="1:6" s="76" customFormat="1" ht="15.75" customHeight="1">
      <c r="A18" s="80"/>
      <c r="B18" s="81" t="s">
        <v>5</v>
      </c>
      <c r="C18" s="81" t="s">
        <v>40</v>
      </c>
      <c r="D18" s="81" t="s">
        <v>41</v>
      </c>
      <c r="E18" s="81" t="s">
        <v>42</v>
      </c>
      <c r="F18" s="81" t="s">
        <v>43</v>
      </c>
    </row>
    <row r="19" spans="1:6" s="76" customFormat="1" ht="15.75" customHeight="1">
      <c r="A19" s="82"/>
      <c r="B19" s="355" t="s">
        <v>47</v>
      </c>
      <c r="C19" s="356"/>
      <c r="D19" s="356"/>
      <c r="E19" s="356"/>
      <c r="F19" s="356"/>
    </row>
    <row r="20" spans="1:6" s="89" customFormat="1" ht="13.5" customHeight="1">
      <c r="A20" s="83">
        <v>1</v>
      </c>
      <c r="B20" s="84" t="s">
        <v>211</v>
      </c>
      <c r="C20" s="85" t="s">
        <v>10</v>
      </c>
      <c r="D20" s="86">
        <v>9</v>
      </c>
      <c r="E20" s="98">
        <v>0</v>
      </c>
      <c r="F20" s="88">
        <f>PRODUCT(D20:E20)</f>
        <v>0</v>
      </c>
    </row>
    <row r="21" spans="1:9" s="89" customFormat="1" ht="13.5" customHeight="1">
      <c r="A21" s="83">
        <v>2</v>
      </c>
      <c r="B21" s="84" t="s">
        <v>119</v>
      </c>
      <c r="C21" s="85" t="s">
        <v>10</v>
      </c>
      <c r="D21" s="86">
        <v>35</v>
      </c>
      <c r="E21" s="98">
        <v>0</v>
      </c>
      <c r="F21" s="88">
        <f>PRODUCT(D21:E21)</f>
        <v>0</v>
      </c>
      <c r="I21" s="90"/>
    </row>
    <row r="22" spans="1:6" s="95" customFormat="1" ht="15" customHeight="1">
      <c r="A22" s="91"/>
      <c r="B22" s="92" t="s">
        <v>44</v>
      </c>
      <c r="C22" s="93"/>
      <c r="D22" s="94"/>
      <c r="E22" s="351">
        <f>SUM(F20:F21)</f>
        <v>0</v>
      </c>
      <c r="F22" s="352"/>
    </row>
    <row r="23" s="76" customFormat="1" ht="12.75">
      <c r="B23" s="89"/>
    </row>
    <row r="24" s="76" customFormat="1" ht="12.75">
      <c r="B24" s="89"/>
    </row>
    <row r="25" s="76" customFormat="1" ht="12.75">
      <c r="B25" s="89"/>
    </row>
    <row r="26" s="76" customFormat="1" ht="12.75">
      <c r="B26" s="89"/>
    </row>
    <row r="27" s="76" customFormat="1" ht="12.75">
      <c r="B27" s="89"/>
    </row>
    <row r="28" s="76" customFormat="1" ht="12.75">
      <c r="B28" s="89"/>
    </row>
    <row r="29" s="76" customFormat="1" ht="12.75">
      <c r="B29" s="89"/>
    </row>
    <row r="30" s="76" customFormat="1" ht="12.75">
      <c r="B30" s="89"/>
    </row>
    <row r="31" s="96" customFormat="1" ht="12.75">
      <c r="B31" s="97"/>
    </row>
    <row r="32" s="96" customFormat="1" ht="12.75">
      <c r="B32" s="97"/>
    </row>
    <row r="33" s="96" customFormat="1" ht="12.75">
      <c r="B33" s="97"/>
    </row>
    <row r="34" s="96" customFormat="1" ht="12.75">
      <c r="B34" s="97"/>
    </row>
    <row r="35" s="96" customFormat="1" ht="12.75">
      <c r="B35" s="97"/>
    </row>
    <row r="36" s="96" customFormat="1" ht="12.75">
      <c r="B36" s="97"/>
    </row>
    <row r="37" s="96" customFormat="1" ht="12.75">
      <c r="B37" s="97"/>
    </row>
    <row r="38" s="96" customFormat="1" ht="12.75">
      <c r="B38" s="97"/>
    </row>
    <row r="39" s="96" customFormat="1" ht="12.75">
      <c r="B39" s="97"/>
    </row>
    <row r="40" s="96" customFormat="1" ht="12.75">
      <c r="B40" s="97"/>
    </row>
    <row r="41" s="96" customFormat="1" ht="12.75">
      <c r="B41" s="97"/>
    </row>
    <row r="42" s="96" customFormat="1" ht="12.75">
      <c r="B42" s="97"/>
    </row>
    <row r="43" s="96" customFormat="1" ht="12.75">
      <c r="B43" s="97"/>
    </row>
    <row r="44" s="96" customFormat="1" ht="12.75">
      <c r="B44" s="97"/>
    </row>
    <row r="45" s="96" customFormat="1" ht="12.75">
      <c r="B45" s="97"/>
    </row>
    <row r="46" s="96" customFormat="1" ht="12.75">
      <c r="B46" s="97"/>
    </row>
    <row r="47" s="96" customFormat="1" ht="12.75">
      <c r="B47" s="97"/>
    </row>
    <row r="48" s="96" customFormat="1" ht="12.75">
      <c r="B48" s="97"/>
    </row>
    <row r="49" s="96" customFormat="1" ht="12.75">
      <c r="B49" s="97"/>
    </row>
    <row r="50" s="96" customFormat="1" ht="12.75">
      <c r="B50" s="97"/>
    </row>
    <row r="51" s="96" customFormat="1" ht="12.75">
      <c r="B51" s="97"/>
    </row>
    <row r="52" s="96" customFormat="1" ht="12.75">
      <c r="B52" s="97"/>
    </row>
    <row r="53" s="96" customFormat="1" ht="12.75">
      <c r="B53" s="97"/>
    </row>
    <row r="54" s="96" customFormat="1" ht="12.75">
      <c r="B54" s="97"/>
    </row>
    <row r="55" s="96" customFormat="1" ht="12.75">
      <c r="B55" s="97"/>
    </row>
    <row r="56" s="96" customFormat="1" ht="12.75">
      <c r="B56" s="97"/>
    </row>
    <row r="57" s="96" customFormat="1" ht="12.75">
      <c r="B57" s="97"/>
    </row>
    <row r="58" s="96" customFormat="1" ht="12.75">
      <c r="B58" s="97"/>
    </row>
    <row r="59" s="96" customFormat="1" ht="12.75">
      <c r="B59" s="97"/>
    </row>
    <row r="60" s="96" customFormat="1" ht="12.75">
      <c r="B60" s="97"/>
    </row>
    <row r="61" s="96" customFormat="1" ht="12.75">
      <c r="B61" s="97"/>
    </row>
    <row r="62" s="96" customFormat="1" ht="12.75">
      <c r="B62" s="97"/>
    </row>
    <row r="63" s="96" customFormat="1" ht="12.75">
      <c r="B63" s="97"/>
    </row>
    <row r="64" s="96" customFormat="1" ht="12.75">
      <c r="B64" s="97"/>
    </row>
    <row r="65" s="96" customFormat="1" ht="12.75">
      <c r="B65" s="97"/>
    </row>
    <row r="66" s="96" customFormat="1" ht="12.75">
      <c r="B66" s="97"/>
    </row>
    <row r="67" s="96" customFormat="1" ht="12.75">
      <c r="B67" s="97"/>
    </row>
    <row r="68" s="96" customFormat="1" ht="12.75">
      <c r="B68" s="97"/>
    </row>
    <row r="69" s="96" customFormat="1" ht="12.75">
      <c r="B69" s="97"/>
    </row>
    <row r="70" s="96" customFormat="1" ht="12.75">
      <c r="B70" s="97"/>
    </row>
    <row r="71" s="96" customFormat="1" ht="12.75">
      <c r="B71" s="97"/>
    </row>
    <row r="72" s="96" customFormat="1" ht="12.75">
      <c r="B72" s="97"/>
    </row>
    <row r="73" s="96" customFormat="1" ht="12.75">
      <c r="B73" s="97"/>
    </row>
    <row r="74" s="96" customFormat="1" ht="12.75">
      <c r="B74" s="97"/>
    </row>
    <row r="75" s="96" customFormat="1" ht="12.75">
      <c r="B75" s="97"/>
    </row>
    <row r="76" s="96" customFormat="1" ht="12.75">
      <c r="B76" s="97"/>
    </row>
    <row r="77" s="96" customFormat="1" ht="12.75">
      <c r="B77" s="97"/>
    </row>
    <row r="78" s="96" customFormat="1" ht="12.75">
      <c r="B78" s="97"/>
    </row>
    <row r="79" s="96" customFormat="1" ht="12.75">
      <c r="B79" s="97"/>
    </row>
    <row r="80" s="96" customFormat="1" ht="12.75">
      <c r="B80" s="97"/>
    </row>
    <row r="81" s="96" customFormat="1" ht="12.75">
      <c r="B81" s="97"/>
    </row>
    <row r="82" s="96" customFormat="1" ht="12.75">
      <c r="B82" s="97"/>
    </row>
    <row r="83" s="96" customFormat="1" ht="12.75">
      <c r="B83" s="97"/>
    </row>
    <row r="84" s="96" customFormat="1" ht="12.75">
      <c r="B84" s="97"/>
    </row>
    <row r="85" s="96" customFormat="1" ht="12.75">
      <c r="B85" s="97"/>
    </row>
    <row r="86" s="96" customFormat="1" ht="12.75">
      <c r="B86" s="97"/>
    </row>
    <row r="87" s="96" customFormat="1" ht="12.75">
      <c r="B87" s="97"/>
    </row>
    <row r="88" s="96" customFormat="1" ht="12.75">
      <c r="B88" s="97"/>
    </row>
    <row r="89" s="96" customFormat="1" ht="12.75">
      <c r="B89" s="97"/>
    </row>
    <row r="90" s="96" customFormat="1" ht="12.75">
      <c r="B90" s="97"/>
    </row>
    <row r="91" s="96" customFormat="1" ht="12.75">
      <c r="B91" s="97"/>
    </row>
    <row r="92" s="96" customFormat="1" ht="12.75">
      <c r="B92" s="97"/>
    </row>
    <row r="93" s="96" customFormat="1" ht="12.75">
      <c r="B93" s="97"/>
    </row>
    <row r="94" s="96" customFormat="1" ht="12.75">
      <c r="B94" s="97"/>
    </row>
    <row r="95" s="96" customFormat="1" ht="12.75">
      <c r="B95" s="97"/>
    </row>
    <row r="96" s="96" customFormat="1" ht="12.75">
      <c r="B96" s="97"/>
    </row>
  </sheetData>
  <sheetProtection password="C65C" sheet="1" selectLockedCells="1"/>
  <mergeCells count="15">
    <mergeCell ref="E22:F22"/>
    <mergeCell ref="E11:F11"/>
    <mergeCell ref="B19:F19"/>
    <mergeCell ref="E8:F8"/>
    <mergeCell ref="A10:B10"/>
    <mergeCell ref="C10:D10"/>
    <mergeCell ref="E10:F10"/>
    <mergeCell ref="A1:B1"/>
    <mergeCell ref="A8:B8"/>
    <mergeCell ref="C8:D8"/>
    <mergeCell ref="I16:J16"/>
    <mergeCell ref="C11:D11"/>
    <mergeCell ref="A16:F16"/>
    <mergeCell ref="E9:F9"/>
    <mergeCell ref="A11:B11"/>
  </mergeCells>
  <printOptions/>
  <pageMargins left="0.7086614173228347" right="0.5118110236220472" top="0.7874015748031497" bottom="0.5905511811023623" header="0.31496062992125984" footer="0.31496062992125984"/>
  <pageSetup fitToHeight="2" fitToWidth="1" horizontalDpi="300" verticalDpi="300" orientation="portrait" paperSize="9" scale="83" r:id="rId1"/>
  <rowBreaks count="1" manualBreakCount="1">
    <brk id="2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29"/>
  <sheetViews>
    <sheetView zoomScalePageLayoutView="0" workbookViewId="0" topLeftCell="A37">
      <selection activeCell="E45" sqref="E45"/>
    </sheetView>
  </sheetViews>
  <sheetFormatPr defaultColWidth="9.140625" defaultRowHeight="15"/>
  <cols>
    <col min="1" max="1" width="5.28125" style="58" customWidth="1"/>
    <col min="2" max="2" width="51.8515625" style="58" customWidth="1"/>
    <col min="3" max="3" width="6.00390625" style="58" customWidth="1"/>
    <col min="4" max="4" width="10.28125" style="58" customWidth="1"/>
    <col min="5" max="5" width="10.140625" style="58" customWidth="1"/>
    <col min="6" max="6" width="14.140625" style="58" customWidth="1"/>
    <col min="7" max="16384" width="9.140625" style="58" customWidth="1"/>
  </cols>
  <sheetData>
    <row r="1" spans="1:252" s="100" customFormat="1" ht="16.5" customHeight="1">
      <c r="A1" s="338" t="s">
        <v>79</v>
      </c>
      <c r="B1" s="338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</row>
    <row r="2" spans="1:252" s="100" customFormat="1" ht="16.5">
      <c r="A2" s="59" t="s">
        <v>80</v>
      </c>
      <c r="B2" s="5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</row>
    <row r="3" spans="1:252" s="101" customFormat="1" ht="16.5">
      <c r="A3" s="60"/>
      <c r="B3" s="60"/>
      <c r="C3" s="60"/>
      <c r="D3" s="60"/>
      <c r="E3" s="60"/>
      <c r="F3" s="60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</row>
    <row r="4" spans="1:4" s="57" customFormat="1" ht="21.75" customHeight="1">
      <c r="A4" s="102" t="s">
        <v>13</v>
      </c>
      <c r="B4" s="103"/>
      <c r="C4" s="103"/>
      <c r="D4" s="103"/>
    </row>
    <row r="5" spans="1:4" s="66" customFormat="1" ht="30" customHeight="1">
      <c r="A5" s="104" t="s">
        <v>14</v>
      </c>
      <c r="B5" s="103"/>
      <c r="C5" s="103"/>
      <c r="D5" s="103"/>
    </row>
    <row r="6" spans="1:7" s="109" customFormat="1" ht="7.5" customHeight="1">
      <c r="A6" s="105"/>
      <c r="B6" s="105"/>
      <c r="C6" s="105"/>
      <c r="D6" s="106"/>
      <c r="E6" s="105"/>
      <c r="F6" s="107"/>
      <c r="G6" s="108"/>
    </row>
    <row r="7" spans="1:6" s="66" customFormat="1" ht="12.75">
      <c r="A7" s="110" t="s">
        <v>52</v>
      </c>
      <c r="B7" s="111"/>
      <c r="C7" s="112" t="s">
        <v>2</v>
      </c>
      <c r="D7" s="359"/>
      <c r="E7" s="359"/>
      <c r="F7" s="360"/>
    </row>
    <row r="8" spans="1:6" s="66" customFormat="1" ht="12.75">
      <c r="A8" s="71"/>
      <c r="B8" s="67" t="s">
        <v>53</v>
      </c>
      <c r="C8" s="113"/>
      <c r="D8" s="113"/>
      <c r="E8" s="113"/>
      <c r="F8" s="114"/>
    </row>
    <row r="9" spans="1:6" s="66" customFormat="1" ht="12.75">
      <c r="A9" s="71"/>
      <c r="B9" s="67" t="s">
        <v>145</v>
      </c>
      <c r="C9" s="113" t="s">
        <v>2</v>
      </c>
      <c r="D9" s="368">
        <v>247</v>
      </c>
      <c r="E9" s="368"/>
      <c r="F9" s="369"/>
    </row>
    <row r="10" spans="1:6" s="66" customFormat="1" ht="12.75">
      <c r="A10" s="71"/>
      <c r="B10" s="67" t="s">
        <v>76</v>
      </c>
      <c r="C10" s="113" t="s">
        <v>2</v>
      </c>
      <c r="D10" s="368">
        <v>520</v>
      </c>
      <c r="E10" s="368"/>
      <c r="F10" s="369"/>
    </row>
    <row r="11" spans="1:6" s="66" customFormat="1" ht="12.75">
      <c r="A11" s="71"/>
      <c r="B11" s="67" t="s">
        <v>139</v>
      </c>
      <c r="C11" s="113" t="s">
        <v>2</v>
      </c>
      <c r="D11" s="368">
        <v>655</v>
      </c>
      <c r="E11" s="368"/>
      <c r="F11" s="369"/>
    </row>
    <row r="12" spans="1:6" s="66" customFormat="1" ht="12.75">
      <c r="A12" s="71"/>
      <c r="B12" s="67" t="s">
        <v>141</v>
      </c>
      <c r="C12" s="113" t="s">
        <v>2</v>
      </c>
      <c r="D12" s="368">
        <v>568</v>
      </c>
      <c r="E12" s="368"/>
      <c r="F12" s="369"/>
    </row>
    <row r="13" spans="1:6" s="66" customFormat="1" ht="12.75">
      <c r="A13" s="71"/>
      <c r="B13" s="67" t="s">
        <v>140</v>
      </c>
      <c r="C13" s="113" t="s">
        <v>2</v>
      </c>
      <c r="D13" s="368">
        <v>262</v>
      </c>
      <c r="E13" s="368"/>
      <c r="F13" s="369"/>
    </row>
    <row r="14" spans="1:6" s="66" customFormat="1" ht="12.75">
      <c r="A14" s="71"/>
      <c r="B14" s="67" t="s">
        <v>187</v>
      </c>
      <c r="C14" s="113" t="s">
        <v>2</v>
      </c>
      <c r="D14" s="368">
        <v>204</v>
      </c>
      <c r="E14" s="368"/>
      <c r="F14" s="369"/>
    </row>
    <row r="15" spans="1:6" s="66" customFormat="1" ht="12.75">
      <c r="A15" s="71"/>
      <c r="B15" s="67" t="s">
        <v>188</v>
      </c>
      <c r="C15" s="113" t="s">
        <v>2</v>
      </c>
      <c r="D15" s="368">
        <v>622</v>
      </c>
      <c r="E15" s="368"/>
      <c r="F15" s="369"/>
    </row>
    <row r="16" spans="1:6" s="66" customFormat="1" ht="12.75">
      <c r="A16" s="71"/>
      <c r="B16" s="67" t="s">
        <v>142</v>
      </c>
      <c r="C16" s="113" t="s">
        <v>1</v>
      </c>
      <c r="D16" s="370">
        <f>SUM(Rostliny!D46)</f>
        <v>212</v>
      </c>
      <c r="E16" s="370"/>
      <c r="F16" s="371"/>
    </row>
    <row r="17" spans="1:6" s="66" customFormat="1" ht="12.75">
      <c r="A17" s="71"/>
      <c r="B17" s="67" t="s">
        <v>143</v>
      </c>
      <c r="C17" s="113" t="s">
        <v>1</v>
      </c>
      <c r="D17" s="370">
        <f>SUM(Rostliny!D55)</f>
        <v>393</v>
      </c>
      <c r="E17" s="370"/>
      <c r="F17" s="371"/>
    </row>
    <row r="18" spans="1:6" s="66" customFormat="1" ht="12.75">
      <c r="A18" s="71"/>
      <c r="B18" s="67" t="s">
        <v>20</v>
      </c>
      <c r="C18" s="113" t="s">
        <v>1</v>
      </c>
      <c r="D18" s="370">
        <v>13</v>
      </c>
      <c r="E18" s="370"/>
      <c r="F18" s="371"/>
    </row>
    <row r="19" spans="1:7" s="117" customFormat="1" ht="12.75">
      <c r="A19" s="115"/>
      <c r="B19" s="105" t="s">
        <v>144</v>
      </c>
      <c r="C19" s="113" t="s">
        <v>1</v>
      </c>
      <c r="D19" s="370">
        <v>60</v>
      </c>
      <c r="E19" s="370"/>
      <c r="F19" s="371"/>
      <c r="G19" s="116"/>
    </row>
    <row r="20" spans="1:7" s="117" customFormat="1" ht="12.75">
      <c r="A20" s="118"/>
      <c r="B20" s="119" t="s">
        <v>146</v>
      </c>
      <c r="C20" s="120" t="s">
        <v>1</v>
      </c>
      <c r="D20" s="372">
        <v>10</v>
      </c>
      <c r="E20" s="372"/>
      <c r="F20" s="373"/>
      <c r="G20" s="116"/>
    </row>
    <row r="21" spans="1:7" s="101" customFormat="1" ht="16.5">
      <c r="A21" s="102"/>
      <c r="B21" s="121"/>
      <c r="C21" s="122"/>
      <c r="D21" s="121"/>
      <c r="E21" s="123"/>
      <c r="F21" s="124"/>
      <c r="G21" s="125"/>
    </row>
    <row r="22" spans="1:7" s="101" customFormat="1" ht="16.5">
      <c r="A22" s="102"/>
      <c r="B22" s="121"/>
      <c r="C22" s="122"/>
      <c r="D22" s="121"/>
      <c r="E22" s="123"/>
      <c r="F22" s="124"/>
      <c r="G22" s="125"/>
    </row>
    <row r="23" spans="1:4" s="63" customFormat="1" ht="19.5" customHeight="1">
      <c r="A23" s="126" t="s">
        <v>3</v>
      </c>
      <c r="B23" s="127"/>
      <c r="C23" s="127"/>
      <c r="D23" s="127"/>
    </row>
    <row r="24" spans="1:6" s="63" customFormat="1" ht="42.75" customHeight="1">
      <c r="A24" s="346" t="s">
        <v>78</v>
      </c>
      <c r="B24" s="346"/>
      <c r="C24" s="346"/>
      <c r="D24" s="346"/>
      <c r="E24" s="346"/>
      <c r="F24" s="346"/>
    </row>
    <row r="25" spans="1:7" s="101" customFormat="1" ht="9" customHeight="1">
      <c r="A25" s="128"/>
      <c r="B25" s="105"/>
      <c r="C25" s="106"/>
      <c r="D25" s="105"/>
      <c r="E25" s="107"/>
      <c r="F25" s="108"/>
      <c r="G25" s="125"/>
    </row>
    <row r="26" spans="1:7" s="101" customFormat="1" ht="13.5" customHeight="1">
      <c r="A26" s="129" t="s">
        <v>4</v>
      </c>
      <c r="B26" s="129" t="s">
        <v>5</v>
      </c>
      <c r="C26" s="129" t="s">
        <v>6</v>
      </c>
      <c r="D26" s="129" t="s">
        <v>7</v>
      </c>
      <c r="E26" s="130" t="s">
        <v>8</v>
      </c>
      <c r="F26" s="129" t="s">
        <v>9</v>
      </c>
      <c r="G26" s="116"/>
    </row>
    <row r="27" spans="1:7" s="57" customFormat="1" ht="16.5">
      <c r="A27" s="131"/>
      <c r="B27" s="132" t="s">
        <v>54</v>
      </c>
      <c r="C27" s="131"/>
      <c r="D27" s="133"/>
      <c r="E27" s="134"/>
      <c r="F27" s="135"/>
      <c r="G27" s="136"/>
    </row>
    <row r="28" spans="1:7" s="57" customFormat="1" ht="12.75" customHeight="1">
      <c r="A28" s="137">
        <v>1</v>
      </c>
      <c r="B28" s="138" t="s">
        <v>148</v>
      </c>
      <c r="C28" s="137" t="s">
        <v>2</v>
      </c>
      <c r="D28" s="139">
        <f>SUM(D10:F12)</f>
        <v>1743</v>
      </c>
      <c r="E28" s="188">
        <v>0</v>
      </c>
      <c r="F28" s="140">
        <f aca="true" t="shared" si="0" ref="F28:F51">PRODUCT(D28:E28)</f>
        <v>0</v>
      </c>
      <c r="G28" s="136"/>
    </row>
    <row r="29" spans="1:7" s="57" customFormat="1" ht="12.75" customHeight="1">
      <c r="A29" s="137">
        <v>2</v>
      </c>
      <c r="B29" s="138" t="s">
        <v>55</v>
      </c>
      <c r="C29" s="137" t="s">
        <v>10</v>
      </c>
      <c r="D29" s="139">
        <v>8</v>
      </c>
      <c r="E29" s="188">
        <v>0</v>
      </c>
      <c r="F29" s="140">
        <f t="shared" si="0"/>
        <v>0</v>
      </c>
      <c r="G29" s="136"/>
    </row>
    <row r="30" spans="1:7" s="57" customFormat="1" ht="12.75" customHeight="1">
      <c r="A30" s="137">
        <v>3</v>
      </c>
      <c r="B30" s="138" t="s">
        <v>147</v>
      </c>
      <c r="C30" s="137" t="s">
        <v>2</v>
      </c>
      <c r="D30" s="139">
        <f>SUM(D9)</f>
        <v>247</v>
      </c>
      <c r="E30" s="188">
        <v>0</v>
      </c>
      <c r="F30" s="140">
        <f t="shared" si="0"/>
        <v>0</v>
      </c>
      <c r="G30" s="136"/>
    </row>
    <row r="31" spans="1:7" s="57" customFormat="1" ht="12.75" customHeight="1">
      <c r="A31" s="137">
        <v>4</v>
      </c>
      <c r="B31" s="141" t="s">
        <v>149</v>
      </c>
      <c r="C31" s="131" t="s">
        <v>2</v>
      </c>
      <c r="D31" s="139">
        <f>SUM(D10:F11)</f>
        <v>1175</v>
      </c>
      <c r="E31" s="189">
        <v>0</v>
      </c>
      <c r="F31" s="140">
        <f t="shared" si="0"/>
        <v>0</v>
      </c>
      <c r="G31" s="136"/>
    </row>
    <row r="32" spans="1:7" s="57" customFormat="1" ht="12.75" customHeight="1">
      <c r="A32" s="137">
        <v>5</v>
      </c>
      <c r="B32" s="142" t="s">
        <v>158</v>
      </c>
      <c r="C32" s="131" t="s">
        <v>2</v>
      </c>
      <c r="D32" s="140">
        <f>SUM(D28)</f>
        <v>1743</v>
      </c>
      <c r="E32" s="190">
        <v>0</v>
      </c>
      <c r="F32" s="140">
        <f t="shared" si="0"/>
        <v>0</v>
      </c>
      <c r="G32" s="143"/>
    </row>
    <row r="33" spans="1:7" s="57" customFormat="1" ht="12.75" customHeight="1">
      <c r="A33" s="137">
        <v>6</v>
      </c>
      <c r="B33" s="142" t="s">
        <v>56</v>
      </c>
      <c r="C33" s="131" t="s">
        <v>2</v>
      </c>
      <c r="D33" s="140">
        <f>SUM(D10)</f>
        <v>520</v>
      </c>
      <c r="E33" s="190">
        <v>0</v>
      </c>
      <c r="F33" s="140">
        <f t="shared" si="0"/>
        <v>0</v>
      </c>
      <c r="G33" s="143"/>
    </row>
    <row r="34" spans="1:7" s="57" customFormat="1" ht="12.75" customHeight="1">
      <c r="A34" s="137">
        <v>7</v>
      </c>
      <c r="B34" s="142" t="s">
        <v>150</v>
      </c>
      <c r="C34" s="131" t="s">
        <v>2</v>
      </c>
      <c r="D34" s="140">
        <f>SUM(D11)</f>
        <v>655</v>
      </c>
      <c r="E34" s="190">
        <v>0</v>
      </c>
      <c r="F34" s="140">
        <f t="shared" si="0"/>
        <v>0</v>
      </c>
      <c r="G34" s="143"/>
    </row>
    <row r="35" spans="1:7" s="57" customFormat="1" ht="27.75" customHeight="1">
      <c r="A35" s="137">
        <v>8</v>
      </c>
      <c r="B35" s="142" t="s">
        <v>151</v>
      </c>
      <c r="C35" s="131" t="s">
        <v>2</v>
      </c>
      <c r="D35" s="140">
        <f>SUM(D12)</f>
        <v>568</v>
      </c>
      <c r="E35" s="190">
        <v>0</v>
      </c>
      <c r="F35" s="140">
        <f t="shared" si="0"/>
        <v>0</v>
      </c>
      <c r="G35" s="143"/>
    </row>
    <row r="36" spans="1:7" s="57" customFormat="1" ht="12.75" customHeight="1">
      <c r="A36" s="137">
        <v>9</v>
      </c>
      <c r="B36" s="142" t="s">
        <v>21</v>
      </c>
      <c r="C36" s="131" t="s">
        <v>2</v>
      </c>
      <c r="D36" s="140">
        <f>SUM(D33:D35)</f>
        <v>1743</v>
      </c>
      <c r="E36" s="190">
        <v>0</v>
      </c>
      <c r="F36" s="140">
        <f t="shared" si="0"/>
        <v>0</v>
      </c>
      <c r="G36" s="143"/>
    </row>
    <row r="37" spans="1:7" s="57" customFormat="1" ht="12.75" customHeight="1">
      <c r="A37" s="137">
        <v>10</v>
      </c>
      <c r="B37" s="141" t="s">
        <v>22</v>
      </c>
      <c r="C37" s="131" t="s">
        <v>2</v>
      </c>
      <c r="D37" s="139">
        <f>SUM(D31)</f>
        <v>1175</v>
      </c>
      <c r="E37" s="189">
        <v>0</v>
      </c>
      <c r="F37" s="140">
        <f t="shared" si="0"/>
        <v>0</v>
      </c>
      <c r="G37" s="136"/>
    </row>
    <row r="38" spans="1:7" s="57" customFormat="1" ht="12.75" customHeight="1">
      <c r="A38" s="137">
        <v>11</v>
      </c>
      <c r="B38" s="141" t="s">
        <v>154</v>
      </c>
      <c r="C38" s="131" t="s">
        <v>2</v>
      </c>
      <c r="D38" s="139">
        <f>SUM(D35)</f>
        <v>568</v>
      </c>
      <c r="E38" s="189">
        <v>0</v>
      </c>
      <c r="F38" s="140">
        <f t="shared" si="0"/>
        <v>0</v>
      </c>
      <c r="G38" s="136"/>
    </row>
    <row r="39" spans="1:7" s="57" customFormat="1" ht="12.75" customHeight="1">
      <c r="A39" s="131"/>
      <c r="B39" s="141" t="s">
        <v>30</v>
      </c>
      <c r="C39" s="131"/>
      <c r="D39" s="144"/>
      <c r="E39" s="144"/>
      <c r="F39" s="140"/>
      <c r="G39" s="136"/>
    </row>
    <row r="40" spans="1:7" s="57" customFormat="1" ht="12.75" customHeight="1">
      <c r="A40" s="131">
        <v>1</v>
      </c>
      <c r="B40" s="141" t="s">
        <v>57</v>
      </c>
      <c r="C40" s="131" t="s">
        <v>2</v>
      </c>
      <c r="D40" s="144">
        <f>SUM(D32)</f>
        <v>1743</v>
      </c>
      <c r="E40" s="191">
        <v>0</v>
      </c>
      <c r="F40" s="140">
        <f t="shared" si="0"/>
        <v>0</v>
      </c>
      <c r="G40" s="136"/>
    </row>
    <row r="41" spans="1:7" s="57" customFormat="1" ht="29.25" customHeight="1">
      <c r="A41" s="131">
        <v>2</v>
      </c>
      <c r="B41" s="141" t="s">
        <v>152</v>
      </c>
      <c r="C41" s="131" t="s">
        <v>2</v>
      </c>
      <c r="D41" s="144">
        <f>SUM(D31)</f>
        <v>1175</v>
      </c>
      <c r="E41" s="191">
        <v>0</v>
      </c>
      <c r="F41" s="140">
        <f t="shared" si="0"/>
        <v>0</v>
      </c>
      <c r="G41" s="136"/>
    </row>
    <row r="42" spans="1:7" s="57" customFormat="1" ht="15.75" customHeight="1">
      <c r="A42" s="131">
        <v>3</v>
      </c>
      <c r="B42" s="141" t="s">
        <v>153</v>
      </c>
      <c r="C42" s="131" t="s">
        <v>2</v>
      </c>
      <c r="D42" s="144">
        <f>SUM(D36)</f>
        <v>1743</v>
      </c>
      <c r="E42" s="191">
        <v>0</v>
      </c>
      <c r="F42" s="140">
        <f t="shared" si="0"/>
        <v>0</v>
      </c>
      <c r="G42" s="136"/>
    </row>
    <row r="43" spans="1:7" s="57" customFormat="1" ht="12.75" customHeight="1">
      <c r="A43" s="131">
        <v>4</v>
      </c>
      <c r="B43" s="141" t="s">
        <v>23</v>
      </c>
      <c r="C43" s="131" t="s">
        <v>11</v>
      </c>
      <c r="D43" s="144">
        <v>65</v>
      </c>
      <c r="E43" s="191">
        <v>0</v>
      </c>
      <c r="F43" s="140">
        <f t="shared" si="0"/>
        <v>0</v>
      </c>
      <c r="G43" s="136"/>
    </row>
    <row r="44" spans="1:7" s="57" customFormat="1" ht="12.75" customHeight="1">
      <c r="A44" s="131"/>
      <c r="B44" s="141" t="s">
        <v>24</v>
      </c>
      <c r="C44" s="131"/>
      <c r="D44" s="144"/>
      <c r="E44" s="144"/>
      <c r="F44" s="140"/>
      <c r="G44" s="143"/>
    </row>
    <row r="45" spans="1:7" s="57" customFormat="1" ht="12.75" customHeight="1">
      <c r="A45" s="131">
        <v>1</v>
      </c>
      <c r="B45" s="141" t="s">
        <v>155</v>
      </c>
      <c r="C45" s="131" t="s">
        <v>10</v>
      </c>
      <c r="D45" s="144">
        <v>30</v>
      </c>
      <c r="E45" s="191">
        <v>0</v>
      </c>
      <c r="F45" s="140">
        <f t="shared" si="0"/>
        <v>0</v>
      </c>
      <c r="G45" s="143"/>
    </row>
    <row r="46" spans="1:7" s="57" customFormat="1" ht="12.75" customHeight="1">
      <c r="A46" s="137">
        <v>2</v>
      </c>
      <c r="B46" s="133" t="s">
        <v>58</v>
      </c>
      <c r="C46" s="137" t="s">
        <v>25</v>
      </c>
      <c r="D46" s="139">
        <v>1.4</v>
      </c>
      <c r="E46" s="188">
        <v>0</v>
      </c>
      <c r="F46" s="140">
        <f t="shared" si="0"/>
        <v>0</v>
      </c>
      <c r="G46" s="143"/>
    </row>
    <row r="47" spans="1:7" s="57" customFormat="1" ht="12.75" customHeight="1">
      <c r="A47" s="137">
        <v>3</v>
      </c>
      <c r="B47" s="133" t="s">
        <v>59</v>
      </c>
      <c r="C47" s="137" t="s">
        <v>25</v>
      </c>
      <c r="D47" s="139">
        <v>0.7</v>
      </c>
      <c r="E47" s="188">
        <v>0</v>
      </c>
      <c r="F47" s="140">
        <f t="shared" si="0"/>
        <v>0</v>
      </c>
      <c r="G47" s="143"/>
    </row>
    <row r="48" spans="1:7" s="57" customFormat="1" ht="12.75" customHeight="1">
      <c r="A48" s="131">
        <v>4</v>
      </c>
      <c r="B48" s="141" t="s">
        <v>156</v>
      </c>
      <c r="C48" s="131" t="s">
        <v>26</v>
      </c>
      <c r="D48" s="144">
        <v>88</v>
      </c>
      <c r="E48" s="191">
        <v>0</v>
      </c>
      <c r="F48" s="140">
        <f t="shared" si="0"/>
        <v>0</v>
      </c>
      <c r="G48" s="143"/>
    </row>
    <row r="49" spans="1:7" s="57" customFormat="1" ht="12.75" customHeight="1">
      <c r="A49" s="137">
        <v>5</v>
      </c>
      <c r="B49" s="141" t="s">
        <v>60</v>
      </c>
      <c r="C49" s="131" t="s">
        <v>26</v>
      </c>
      <c r="D49" s="144">
        <v>13</v>
      </c>
      <c r="E49" s="191">
        <v>0</v>
      </c>
      <c r="F49" s="140">
        <f t="shared" si="0"/>
        <v>0</v>
      </c>
      <c r="G49" s="143"/>
    </row>
    <row r="50" spans="1:7" s="57" customFormat="1" ht="12.75" customHeight="1">
      <c r="A50" s="137">
        <v>6</v>
      </c>
      <c r="B50" s="141" t="s">
        <v>157</v>
      </c>
      <c r="C50" s="131" t="s">
        <v>26</v>
      </c>
      <c r="D50" s="144">
        <v>17</v>
      </c>
      <c r="E50" s="191">
        <v>0</v>
      </c>
      <c r="F50" s="140">
        <f t="shared" si="0"/>
        <v>0</v>
      </c>
      <c r="G50" s="143"/>
    </row>
    <row r="51" spans="1:7" s="57" customFormat="1" ht="12.75" customHeight="1">
      <c r="A51" s="131">
        <v>7</v>
      </c>
      <c r="B51" s="141" t="s">
        <v>159</v>
      </c>
      <c r="C51" s="131" t="s">
        <v>26</v>
      </c>
      <c r="D51" s="144">
        <v>6</v>
      </c>
      <c r="E51" s="191">
        <v>0</v>
      </c>
      <c r="F51" s="140">
        <f t="shared" si="0"/>
        <v>0</v>
      </c>
      <c r="G51" s="143"/>
    </row>
    <row r="52" spans="1:7" s="57" customFormat="1" ht="12.75" customHeight="1">
      <c r="A52" s="145"/>
      <c r="B52" s="146" t="s">
        <v>61</v>
      </c>
      <c r="C52" s="145"/>
      <c r="D52" s="147"/>
      <c r="E52" s="148"/>
      <c r="F52" s="149">
        <f>SUM(F28:F51)</f>
        <v>0</v>
      </c>
      <c r="G52" s="150"/>
    </row>
    <row r="53" spans="1:7" s="143" customFormat="1" ht="12.75">
      <c r="A53" s="145"/>
      <c r="B53" s="146"/>
      <c r="C53" s="145"/>
      <c r="D53" s="147"/>
      <c r="E53" s="148"/>
      <c r="F53" s="151"/>
      <c r="G53" s="136"/>
    </row>
    <row r="54" spans="1:7" s="143" customFormat="1" ht="17.25" customHeight="1">
      <c r="A54" s="152"/>
      <c r="B54" s="132" t="s">
        <v>62</v>
      </c>
      <c r="C54" s="137"/>
      <c r="D54" s="137"/>
      <c r="E54" s="153"/>
      <c r="F54" s="153"/>
      <c r="G54" s="136"/>
    </row>
    <row r="55" spans="1:7" s="143" customFormat="1" ht="12.75">
      <c r="A55" s="137"/>
      <c r="B55" s="132" t="s">
        <v>27</v>
      </c>
      <c r="C55" s="137"/>
      <c r="D55" s="137"/>
      <c r="E55" s="153"/>
      <c r="F55" s="153"/>
      <c r="G55" s="136"/>
    </row>
    <row r="56" spans="1:7" s="143" customFormat="1" ht="12.75">
      <c r="A56" s="137">
        <v>1</v>
      </c>
      <c r="B56" s="133" t="s">
        <v>63</v>
      </c>
      <c r="C56" s="137" t="s">
        <v>28</v>
      </c>
      <c r="D56" s="154">
        <f>SUM(D13,D15,D18)</f>
        <v>897</v>
      </c>
      <c r="E56" s="192">
        <v>0</v>
      </c>
      <c r="F56" s="155">
        <f aca="true" t="shared" si="1" ref="F56:F74">PRODUCT(D56,E56)</f>
        <v>0</v>
      </c>
      <c r="G56" s="136"/>
    </row>
    <row r="57" spans="1:7" s="143" customFormat="1" ht="12.75">
      <c r="A57" s="137">
        <v>3</v>
      </c>
      <c r="B57" s="156" t="s">
        <v>160</v>
      </c>
      <c r="C57" s="137" t="s">
        <v>2</v>
      </c>
      <c r="D57" s="139">
        <f>SUM(D13)</f>
        <v>262</v>
      </c>
      <c r="E57" s="188">
        <v>0</v>
      </c>
      <c r="F57" s="155">
        <f t="shared" si="1"/>
        <v>0</v>
      </c>
      <c r="G57" s="136"/>
    </row>
    <row r="58" spans="1:7" s="143" customFormat="1" ht="12.75">
      <c r="A58" s="137">
        <v>4</v>
      </c>
      <c r="B58" s="156" t="s">
        <v>161</v>
      </c>
      <c r="C58" s="137" t="s">
        <v>2</v>
      </c>
      <c r="D58" s="139">
        <f>SUM(D14)</f>
        <v>204</v>
      </c>
      <c r="E58" s="188">
        <v>0</v>
      </c>
      <c r="F58" s="155">
        <f t="shared" si="1"/>
        <v>0</v>
      </c>
      <c r="G58" s="136"/>
    </row>
    <row r="59" spans="1:7" s="143" customFormat="1" ht="25.5">
      <c r="A59" s="137">
        <v>5</v>
      </c>
      <c r="B59" s="157" t="s">
        <v>64</v>
      </c>
      <c r="C59" s="137" t="s">
        <v>2</v>
      </c>
      <c r="D59" s="139">
        <f>SUM(D13,D18:F20)</f>
        <v>345</v>
      </c>
      <c r="E59" s="188">
        <v>0</v>
      </c>
      <c r="F59" s="155">
        <f t="shared" si="1"/>
        <v>0</v>
      </c>
      <c r="G59" s="136"/>
    </row>
    <row r="60" spans="1:7" s="143" customFormat="1" ht="12.75">
      <c r="A60" s="137">
        <v>6</v>
      </c>
      <c r="B60" s="157" t="s">
        <v>162</v>
      </c>
      <c r="C60" s="137" t="s">
        <v>1</v>
      </c>
      <c r="D60" s="139">
        <f>SUM(D19:F20)</f>
        <v>70</v>
      </c>
      <c r="E60" s="188">
        <v>0</v>
      </c>
      <c r="F60" s="155">
        <f t="shared" si="1"/>
        <v>0</v>
      </c>
      <c r="G60" s="136"/>
    </row>
    <row r="61" spans="1:247" s="101" customFormat="1" ht="16.5">
      <c r="A61" s="137">
        <v>7</v>
      </c>
      <c r="B61" s="158" t="s">
        <v>167</v>
      </c>
      <c r="C61" s="159" t="s">
        <v>1</v>
      </c>
      <c r="D61" s="160">
        <f>SUM(D18)</f>
        <v>13</v>
      </c>
      <c r="E61" s="193">
        <v>0</v>
      </c>
      <c r="F61" s="155">
        <f t="shared" si="1"/>
        <v>0</v>
      </c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</row>
    <row r="62" spans="1:6" s="101" customFormat="1" ht="15">
      <c r="A62" s="137">
        <v>8</v>
      </c>
      <c r="B62" s="158" t="s">
        <v>163</v>
      </c>
      <c r="C62" s="159" t="s">
        <v>1</v>
      </c>
      <c r="D62" s="160">
        <f>SUM(D19:F20)</f>
        <v>70</v>
      </c>
      <c r="E62" s="193">
        <v>0</v>
      </c>
      <c r="F62" s="155">
        <f t="shared" si="1"/>
        <v>0</v>
      </c>
    </row>
    <row r="63" spans="1:247" s="101" customFormat="1" ht="16.5">
      <c r="A63" s="137">
        <v>9</v>
      </c>
      <c r="B63" s="158" t="s">
        <v>164</v>
      </c>
      <c r="C63" s="159" t="s">
        <v>1</v>
      </c>
      <c r="D63" s="160">
        <f>SUM(D16:F17)</f>
        <v>605</v>
      </c>
      <c r="E63" s="193">
        <v>0</v>
      </c>
      <c r="F63" s="155">
        <f t="shared" si="1"/>
        <v>0</v>
      </c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</row>
    <row r="64" spans="1:247" s="101" customFormat="1" ht="16.5">
      <c r="A64" s="137">
        <v>10</v>
      </c>
      <c r="B64" s="158" t="s">
        <v>165</v>
      </c>
      <c r="C64" s="159" t="s">
        <v>1</v>
      </c>
      <c r="D64" s="160">
        <f>SUM(D61)</f>
        <v>13</v>
      </c>
      <c r="E64" s="193">
        <v>0</v>
      </c>
      <c r="F64" s="155">
        <f t="shared" si="1"/>
        <v>0</v>
      </c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</row>
    <row r="65" spans="1:6" s="101" customFormat="1" ht="15">
      <c r="A65" s="137">
        <v>11</v>
      </c>
      <c r="B65" s="158" t="s">
        <v>168</v>
      </c>
      <c r="C65" s="159" t="s">
        <v>1</v>
      </c>
      <c r="D65" s="160">
        <f>SUM(D62)</f>
        <v>70</v>
      </c>
      <c r="E65" s="193">
        <v>0</v>
      </c>
      <c r="F65" s="155">
        <f t="shared" si="1"/>
        <v>0</v>
      </c>
    </row>
    <row r="66" spans="1:247" s="101" customFormat="1" ht="16.5">
      <c r="A66" s="137">
        <v>12</v>
      </c>
      <c r="B66" s="158" t="s">
        <v>65</v>
      </c>
      <c r="C66" s="159" t="s">
        <v>1</v>
      </c>
      <c r="D66" s="160">
        <f>SUM(D63)</f>
        <v>605</v>
      </c>
      <c r="E66" s="193">
        <v>0</v>
      </c>
      <c r="F66" s="155">
        <f t="shared" si="1"/>
        <v>0</v>
      </c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</row>
    <row r="67" spans="1:247" s="101" customFormat="1" ht="16.5">
      <c r="A67" s="137">
        <v>13</v>
      </c>
      <c r="B67" s="141" t="s">
        <v>169</v>
      </c>
      <c r="C67" s="131" t="s">
        <v>1</v>
      </c>
      <c r="D67" s="144">
        <f>SUM(D18:F19)</f>
        <v>73</v>
      </c>
      <c r="E67" s="191">
        <v>0</v>
      </c>
      <c r="F67" s="155">
        <f t="shared" si="1"/>
        <v>0</v>
      </c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</row>
    <row r="68" spans="1:6" s="165" customFormat="1" ht="12.75">
      <c r="A68" s="137">
        <v>14</v>
      </c>
      <c r="B68" s="161" t="s">
        <v>121</v>
      </c>
      <c r="C68" s="162" t="s">
        <v>1</v>
      </c>
      <c r="D68" s="163">
        <f>SUM(D18)</f>
        <v>13</v>
      </c>
      <c r="E68" s="194">
        <v>0</v>
      </c>
      <c r="F68" s="155">
        <f t="shared" si="1"/>
        <v>0</v>
      </c>
    </row>
    <row r="69" spans="1:247" s="101" customFormat="1" ht="16.5">
      <c r="A69" s="137">
        <v>15</v>
      </c>
      <c r="B69" s="141" t="s">
        <v>166</v>
      </c>
      <c r="C69" s="131" t="s">
        <v>1</v>
      </c>
      <c r="D69" s="144">
        <f>SUM(D20,D16:F17)</f>
        <v>615</v>
      </c>
      <c r="E69" s="191">
        <v>0</v>
      </c>
      <c r="F69" s="155">
        <f t="shared" si="1"/>
        <v>0</v>
      </c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</row>
    <row r="70" spans="1:247" s="101" customFormat="1" ht="16.5">
      <c r="A70" s="137">
        <v>16</v>
      </c>
      <c r="B70" s="158" t="s">
        <v>29</v>
      </c>
      <c r="C70" s="166" t="s">
        <v>1</v>
      </c>
      <c r="D70" s="160">
        <f>SUM(D18)</f>
        <v>13</v>
      </c>
      <c r="E70" s="193">
        <v>0</v>
      </c>
      <c r="F70" s="155">
        <f t="shared" si="1"/>
        <v>0</v>
      </c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</row>
    <row r="71" spans="1:6" s="101" customFormat="1" ht="15">
      <c r="A71" s="137">
        <v>17</v>
      </c>
      <c r="B71" s="158" t="s">
        <v>120</v>
      </c>
      <c r="C71" s="166" t="s">
        <v>1</v>
      </c>
      <c r="D71" s="160">
        <f>SUM(D19:F20)</f>
        <v>70</v>
      </c>
      <c r="E71" s="193">
        <v>0</v>
      </c>
      <c r="F71" s="155">
        <f t="shared" si="1"/>
        <v>0</v>
      </c>
    </row>
    <row r="72" spans="1:247" s="101" customFormat="1" ht="16.5">
      <c r="A72" s="137">
        <v>18</v>
      </c>
      <c r="B72" s="167" t="s">
        <v>170</v>
      </c>
      <c r="C72" s="166" t="s">
        <v>1</v>
      </c>
      <c r="D72" s="168">
        <f>SUM(D61:D63)</f>
        <v>688</v>
      </c>
      <c r="E72" s="195">
        <v>0</v>
      </c>
      <c r="F72" s="155">
        <f t="shared" si="1"/>
        <v>0</v>
      </c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</row>
    <row r="73" spans="1:7" s="143" customFormat="1" ht="12.75">
      <c r="A73" s="137">
        <v>19</v>
      </c>
      <c r="B73" s="158" t="s">
        <v>66</v>
      </c>
      <c r="C73" s="159" t="s">
        <v>2</v>
      </c>
      <c r="D73" s="160">
        <f>SUM(D61:D62)</f>
        <v>83</v>
      </c>
      <c r="E73" s="193">
        <v>0</v>
      </c>
      <c r="F73" s="155">
        <f t="shared" si="1"/>
        <v>0</v>
      </c>
      <c r="G73" s="136"/>
    </row>
    <row r="74" spans="1:7" s="143" customFormat="1" ht="12.75">
      <c r="A74" s="137">
        <v>20</v>
      </c>
      <c r="B74" s="133" t="s">
        <v>67</v>
      </c>
      <c r="C74" s="137" t="s">
        <v>2</v>
      </c>
      <c r="D74" s="139">
        <f>SUM(D57)</f>
        <v>262</v>
      </c>
      <c r="E74" s="188">
        <v>0</v>
      </c>
      <c r="F74" s="155">
        <f t="shared" si="1"/>
        <v>0</v>
      </c>
      <c r="G74" s="136"/>
    </row>
    <row r="75" spans="1:7" s="143" customFormat="1" ht="12.75">
      <c r="A75" s="131"/>
      <c r="B75" s="132" t="s">
        <v>30</v>
      </c>
      <c r="C75" s="131"/>
      <c r="D75" s="144"/>
      <c r="E75" s="144"/>
      <c r="F75" s="144"/>
      <c r="G75" s="136"/>
    </row>
    <row r="76" spans="1:7" s="143" customFormat="1" ht="12.75">
      <c r="A76" s="131">
        <v>1</v>
      </c>
      <c r="B76" s="141" t="s">
        <v>172</v>
      </c>
      <c r="C76" s="131" t="s">
        <v>10</v>
      </c>
      <c r="D76" s="144">
        <v>12</v>
      </c>
      <c r="E76" s="191">
        <v>0</v>
      </c>
      <c r="F76" s="155">
        <f>PRODUCT(D76,E76)</f>
        <v>0</v>
      </c>
      <c r="G76" s="136"/>
    </row>
    <row r="77" spans="1:7" s="143" customFormat="1" ht="12.75">
      <c r="A77" s="131">
        <v>2</v>
      </c>
      <c r="B77" s="141" t="s">
        <v>31</v>
      </c>
      <c r="C77" s="131" t="s">
        <v>1</v>
      </c>
      <c r="D77" s="144">
        <f>SUM(D18)</f>
        <v>13</v>
      </c>
      <c r="E77" s="191">
        <v>0</v>
      </c>
      <c r="F77" s="155">
        <f>PRODUCT(D77,E77)</f>
        <v>0</v>
      </c>
      <c r="G77" s="136"/>
    </row>
    <row r="78" spans="1:7" s="143" customFormat="1" ht="12.75">
      <c r="A78" s="131">
        <v>3</v>
      </c>
      <c r="B78" s="141" t="s">
        <v>171</v>
      </c>
      <c r="C78" s="131" t="s">
        <v>2</v>
      </c>
      <c r="D78" s="144">
        <f>SUM(D57)</f>
        <v>262</v>
      </c>
      <c r="E78" s="191">
        <v>0</v>
      </c>
      <c r="F78" s="155">
        <f>PRODUCT(D78,E78)</f>
        <v>0</v>
      </c>
      <c r="G78" s="136"/>
    </row>
    <row r="79" spans="1:7" s="143" customFormat="1" ht="12.75">
      <c r="A79" s="131">
        <v>4</v>
      </c>
      <c r="B79" s="141" t="s">
        <v>23</v>
      </c>
      <c r="C79" s="131" t="s">
        <v>11</v>
      </c>
      <c r="D79" s="144">
        <v>56</v>
      </c>
      <c r="E79" s="191">
        <v>0</v>
      </c>
      <c r="F79" s="155">
        <f>PRODUCT(D79,E79)</f>
        <v>0</v>
      </c>
      <c r="G79" s="136"/>
    </row>
    <row r="80" spans="1:7" s="143" customFormat="1" ht="12.75">
      <c r="A80" s="131"/>
      <c r="B80" s="132" t="s">
        <v>68</v>
      </c>
      <c r="C80" s="131"/>
      <c r="D80" s="144"/>
      <c r="E80" s="144"/>
      <c r="F80" s="144"/>
      <c r="G80" s="136"/>
    </row>
    <row r="81" spans="1:6" s="165" customFormat="1" ht="15" customHeight="1">
      <c r="A81" s="169">
        <v>1</v>
      </c>
      <c r="B81" s="170" t="s">
        <v>134</v>
      </c>
      <c r="C81" s="162" t="s">
        <v>1</v>
      </c>
      <c r="D81" s="163">
        <v>14</v>
      </c>
      <c r="E81" s="194">
        <v>0</v>
      </c>
      <c r="F81" s="164">
        <f>PRODUCT(D81:E81)</f>
        <v>0</v>
      </c>
    </row>
    <row r="82" spans="1:6" s="165" customFormat="1" ht="12.75">
      <c r="A82" s="169">
        <v>2</v>
      </c>
      <c r="B82" s="170" t="s">
        <v>122</v>
      </c>
      <c r="C82" s="162" t="s">
        <v>1</v>
      </c>
      <c r="D82" s="163">
        <v>63</v>
      </c>
      <c r="E82" s="194">
        <v>0</v>
      </c>
      <c r="F82" s="164">
        <f>PRODUCT(D82:E82)</f>
        <v>0</v>
      </c>
    </row>
    <row r="83" spans="1:6" s="165" customFormat="1" ht="12.75">
      <c r="A83" s="169">
        <v>3</v>
      </c>
      <c r="B83" s="170" t="s">
        <v>123</v>
      </c>
      <c r="C83" s="162" t="s">
        <v>1</v>
      </c>
      <c r="D83" s="163">
        <v>11</v>
      </c>
      <c r="E83" s="194">
        <v>0</v>
      </c>
      <c r="F83" s="164">
        <f>PRODUCT(D83:E83)</f>
        <v>0</v>
      </c>
    </row>
    <row r="84" spans="1:6" s="165" customFormat="1" ht="12.75">
      <c r="A84" s="169">
        <v>4</v>
      </c>
      <c r="B84" s="170" t="s">
        <v>135</v>
      </c>
      <c r="C84" s="162" t="s">
        <v>1</v>
      </c>
      <c r="D84" s="163">
        <v>223</v>
      </c>
      <c r="E84" s="194">
        <v>0</v>
      </c>
      <c r="F84" s="164">
        <f>PRODUCT(D84:E84)</f>
        <v>0</v>
      </c>
    </row>
    <row r="85" spans="1:6" s="165" customFormat="1" ht="12.75">
      <c r="A85" s="169">
        <v>5</v>
      </c>
      <c r="B85" s="170" t="s">
        <v>136</v>
      </c>
      <c r="C85" s="162" t="s">
        <v>1</v>
      </c>
      <c r="D85" s="163">
        <v>413</v>
      </c>
      <c r="E85" s="194">
        <v>0</v>
      </c>
      <c r="F85" s="164">
        <f>PRODUCT(D85:E85)</f>
        <v>0</v>
      </c>
    </row>
    <row r="86" spans="1:7" s="143" customFormat="1" ht="12.75">
      <c r="A86" s="131"/>
      <c r="B86" s="132" t="s">
        <v>69</v>
      </c>
      <c r="C86" s="131"/>
      <c r="D86" s="144"/>
      <c r="E86" s="144"/>
      <c r="F86" s="144"/>
      <c r="G86" s="136"/>
    </row>
    <row r="87" spans="1:7" s="57" customFormat="1" ht="12.75" customHeight="1">
      <c r="A87" s="137">
        <v>1</v>
      </c>
      <c r="B87" s="133" t="s">
        <v>70</v>
      </c>
      <c r="C87" s="137" t="s">
        <v>25</v>
      </c>
      <c r="D87" s="139">
        <v>0.7</v>
      </c>
      <c r="E87" s="188">
        <v>0</v>
      </c>
      <c r="F87" s="140">
        <f>PRODUCT(D87:E87)</f>
        <v>0</v>
      </c>
      <c r="G87" s="143"/>
    </row>
    <row r="88" spans="1:6" s="143" customFormat="1" ht="12.75">
      <c r="A88" s="137">
        <v>2</v>
      </c>
      <c r="B88" s="133" t="s">
        <v>71</v>
      </c>
      <c r="C88" s="137" t="s">
        <v>26</v>
      </c>
      <c r="D88" s="139">
        <v>34</v>
      </c>
      <c r="E88" s="188">
        <v>0</v>
      </c>
      <c r="F88" s="140">
        <f aca="true" t="shared" si="2" ref="F88:F99">PRODUCT(D88:E88)</f>
        <v>0</v>
      </c>
    </row>
    <row r="89" spans="1:6" s="143" customFormat="1" ht="12.75">
      <c r="A89" s="137">
        <v>3</v>
      </c>
      <c r="B89" s="171" t="s">
        <v>77</v>
      </c>
      <c r="C89" s="159" t="s">
        <v>10</v>
      </c>
      <c r="D89" s="160">
        <v>4</v>
      </c>
      <c r="E89" s="193">
        <v>0</v>
      </c>
      <c r="F89" s="140">
        <f t="shared" si="2"/>
        <v>0</v>
      </c>
    </row>
    <row r="90" spans="1:6" s="172" customFormat="1" ht="12.75">
      <c r="A90" s="137">
        <v>4</v>
      </c>
      <c r="B90" s="161" t="s">
        <v>138</v>
      </c>
      <c r="C90" s="162" t="s">
        <v>2</v>
      </c>
      <c r="D90" s="163">
        <v>204</v>
      </c>
      <c r="E90" s="194">
        <v>0</v>
      </c>
      <c r="F90" s="140">
        <f t="shared" si="2"/>
        <v>0</v>
      </c>
    </row>
    <row r="91" spans="1:6" s="172" customFormat="1" ht="12.75">
      <c r="A91" s="137">
        <v>5</v>
      </c>
      <c r="B91" s="161" t="s">
        <v>137</v>
      </c>
      <c r="C91" s="162" t="s">
        <v>10</v>
      </c>
      <c r="D91" s="163">
        <v>35</v>
      </c>
      <c r="E91" s="194">
        <v>0</v>
      </c>
      <c r="F91" s="140">
        <f t="shared" si="2"/>
        <v>0</v>
      </c>
    </row>
    <row r="92" spans="1:6" s="172" customFormat="1" ht="12.75">
      <c r="A92" s="137">
        <v>6</v>
      </c>
      <c r="B92" s="161" t="s">
        <v>124</v>
      </c>
      <c r="C92" s="162" t="s">
        <v>26</v>
      </c>
      <c r="D92" s="163">
        <v>35</v>
      </c>
      <c r="E92" s="194">
        <v>0</v>
      </c>
      <c r="F92" s="140">
        <f t="shared" si="2"/>
        <v>0</v>
      </c>
    </row>
    <row r="93" spans="1:6" s="173" customFormat="1" ht="15">
      <c r="A93" s="137">
        <v>7</v>
      </c>
      <c r="B93" s="161" t="s">
        <v>125</v>
      </c>
      <c r="C93" s="131" t="s">
        <v>1</v>
      </c>
      <c r="D93" s="144">
        <f>SUM(D67)</f>
        <v>73</v>
      </c>
      <c r="E93" s="196">
        <v>0</v>
      </c>
      <c r="F93" s="140">
        <f t="shared" si="2"/>
        <v>0</v>
      </c>
    </row>
    <row r="94" spans="1:6" s="173" customFormat="1" ht="15">
      <c r="A94" s="137">
        <v>8</v>
      </c>
      <c r="B94" s="82" t="s">
        <v>189</v>
      </c>
      <c r="C94" s="131" t="s">
        <v>26</v>
      </c>
      <c r="D94" s="144">
        <v>31</v>
      </c>
      <c r="E94" s="196">
        <v>0</v>
      </c>
      <c r="F94" s="140">
        <f t="shared" si="2"/>
        <v>0</v>
      </c>
    </row>
    <row r="95" spans="1:6" s="173" customFormat="1" ht="15">
      <c r="A95" s="137">
        <v>9</v>
      </c>
      <c r="B95" s="82" t="s">
        <v>126</v>
      </c>
      <c r="C95" s="131" t="s">
        <v>26</v>
      </c>
      <c r="D95" s="144">
        <v>4</v>
      </c>
      <c r="E95" s="196">
        <v>0</v>
      </c>
      <c r="F95" s="140">
        <f t="shared" si="2"/>
        <v>0</v>
      </c>
    </row>
    <row r="96" spans="1:6" s="143" customFormat="1" ht="12.75">
      <c r="A96" s="137">
        <v>10</v>
      </c>
      <c r="B96" s="141" t="s">
        <v>72</v>
      </c>
      <c r="C96" s="131" t="s">
        <v>1</v>
      </c>
      <c r="D96" s="144">
        <v>39</v>
      </c>
      <c r="E96" s="191">
        <v>0</v>
      </c>
      <c r="F96" s="140">
        <f t="shared" si="2"/>
        <v>0</v>
      </c>
    </row>
    <row r="97" spans="1:8" s="143" customFormat="1" ht="12.75">
      <c r="A97" s="137">
        <v>11</v>
      </c>
      <c r="B97" s="141" t="s">
        <v>190</v>
      </c>
      <c r="C97" s="131" t="s">
        <v>1</v>
      </c>
      <c r="D97" s="144">
        <v>70</v>
      </c>
      <c r="E97" s="191">
        <v>0</v>
      </c>
      <c r="F97" s="140">
        <f t="shared" si="2"/>
        <v>0</v>
      </c>
      <c r="H97" s="197"/>
    </row>
    <row r="98" spans="1:6" s="143" customFormat="1" ht="12.75">
      <c r="A98" s="137">
        <v>12</v>
      </c>
      <c r="B98" s="141" t="s">
        <v>73</v>
      </c>
      <c r="C98" s="131" t="s">
        <v>1</v>
      </c>
      <c r="D98" s="144">
        <v>39</v>
      </c>
      <c r="E98" s="191">
        <v>0</v>
      </c>
      <c r="F98" s="140">
        <f t="shared" si="2"/>
        <v>0</v>
      </c>
    </row>
    <row r="99" spans="1:6" s="143" customFormat="1" ht="12.75">
      <c r="A99" s="137">
        <v>13</v>
      </c>
      <c r="B99" s="141" t="s">
        <v>74</v>
      </c>
      <c r="C99" s="131" t="s">
        <v>1</v>
      </c>
      <c r="D99" s="144">
        <v>83</v>
      </c>
      <c r="E99" s="191">
        <v>0</v>
      </c>
      <c r="F99" s="140">
        <f t="shared" si="2"/>
        <v>0</v>
      </c>
    </row>
    <row r="100" spans="1:6" s="143" customFormat="1" ht="14.25" customHeight="1">
      <c r="A100" s="364" t="s">
        <v>75</v>
      </c>
      <c r="B100" s="365"/>
      <c r="C100" s="174"/>
      <c r="D100" s="175"/>
      <c r="E100" s="366">
        <f>SUM(F56:F99)</f>
        <v>0</v>
      </c>
      <c r="F100" s="367"/>
    </row>
    <row r="101" spans="1:6" ht="15.75">
      <c r="A101" s="176"/>
      <c r="B101" s="176"/>
      <c r="C101" s="176"/>
      <c r="D101" s="176"/>
      <c r="E101" s="176"/>
      <c r="F101" s="176"/>
    </row>
    <row r="102" s="173" customFormat="1" ht="15"/>
    <row r="103" spans="1:6" s="92" customFormat="1" ht="12.75">
      <c r="A103" s="177"/>
      <c r="B103" s="178" t="s">
        <v>127</v>
      </c>
      <c r="C103" s="177"/>
      <c r="D103" s="177"/>
      <c r="E103" s="179"/>
      <c r="F103" s="179"/>
    </row>
    <row r="104" spans="1:6" s="92" customFormat="1" ht="12.75">
      <c r="A104" s="177"/>
      <c r="B104" s="178" t="s">
        <v>128</v>
      </c>
      <c r="C104" s="177"/>
      <c r="D104" s="177"/>
      <c r="E104" s="179"/>
      <c r="F104" s="179"/>
    </row>
    <row r="105" spans="1:6" s="92" customFormat="1" ht="38.25" customHeight="1">
      <c r="A105" s="177"/>
      <c r="B105" s="361" t="s">
        <v>212</v>
      </c>
      <c r="C105" s="362"/>
      <c r="D105" s="362"/>
      <c r="E105" s="362"/>
      <c r="F105" s="363"/>
    </row>
    <row r="106" spans="1:6" s="78" customFormat="1" ht="12.75">
      <c r="A106" s="85">
        <v>1</v>
      </c>
      <c r="B106" s="84" t="s">
        <v>219</v>
      </c>
      <c r="C106" s="85" t="s">
        <v>1</v>
      </c>
      <c r="D106" s="87">
        <f>SUM(D18)</f>
        <v>13</v>
      </c>
      <c r="E106" s="198">
        <v>0</v>
      </c>
      <c r="F106" s="180">
        <f>E106*D106</f>
        <v>0</v>
      </c>
    </row>
    <row r="107" spans="1:6" s="78" customFormat="1" ht="15" customHeight="1">
      <c r="A107" s="85">
        <v>2</v>
      </c>
      <c r="B107" s="82" t="s">
        <v>129</v>
      </c>
      <c r="C107" s="85" t="s">
        <v>1</v>
      </c>
      <c r="D107" s="87">
        <f>SUM(D19:F20)</f>
        <v>70</v>
      </c>
      <c r="E107" s="199">
        <v>0</v>
      </c>
      <c r="F107" s="180">
        <f>E107*D107</f>
        <v>0</v>
      </c>
    </row>
    <row r="108" spans="1:6" s="78" customFormat="1" ht="15" customHeight="1">
      <c r="A108" s="85">
        <v>3</v>
      </c>
      <c r="B108" s="82" t="s">
        <v>130</v>
      </c>
      <c r="C108" s="85" t="s">
        <v>2</v>
      </c>
      <c r="D108" s="87">
        <f>SUM(D13)</f>
        <v>262</v>
      </c>
      <c r="E108" s="199">
        <v>0</v>
      </c>
      <c r="F108" s="180">
        <f>E108*D108</f>
        <v>0</v>
      </c>
    </row>
    <row r="109" spans="1:6" s="92" customFormat="1" ht="12.75">
      <c r="A109" s="177"/>
      <c r="B109" s="178" t="s">
        <v>131</v>
      </c>
      <c r="C109" s="177"/>
      <c r="D109" s="177"/>
      <c r="E109" s="179"/>
      <c r="F109" s="179"/>
    </row>
    <row r="110" spans="1:6" s="92" customFormat="1" ht="38.25" customHeight="1">
      <c r="A110" s="177"/>
      <c r="B110" s="361" t="s">
        <v>213</v>
      </c>
      <c r="C110" s="362"/>
      <c r="D110" s="362"/>
      <c r="E110" s="362"/>
      <c r="F110" s="363"/>
    </row>
    <row r="111" spans="1:6" s="78" customFormat="1" ht="12.75">
      <c r="A111" s="85">
        <v>1</v>
      </c>
      <c r="B111" s="84" t="s">
        <v>219</v>
      </c>
      <c r="C111" s="85" t="s">
        <v>1</v>
      </c>
      <c r="D111" s="87">
        <v>13</v>
      </c>
      <c r="E111" s="198">
        <v>0</v>
      </c>
      <c r="F111" s="180">
        <f>E111*D111</f>
        <v>0</v>
      </c>
    </row>
    <row r="112" spans="1:6" s="78" customFormat="1" ht="15" customHeight="1">
      <c r="A112" s="85">
        <v>2</v>
      </c>
      <c r="B112" s="82" t="s">
        <v>129</v>
      </c>
      <c r="C112" s="85" t="s">
        <v>1</v>
      </c>
      <c r="D112" s="87">
        <v>70</v>
      </c>
      <c r="E112" s="199">
        <v>0</v>
      </c>
      <c r="F112" s="180">
        <f>E112*D112</f>
        <v>0</v>
      </c>
    </row>
    <row r="113" spans="1:6" s="78" customFormat="1" ht="15" customHeight="1">
      <c r="A113" s="85">
        <v>3</v>
      </c>
      <c r="B113" s="82" t="s">
        <v>130</v>
      </c>
      <c r="C113" s="85" t="s">
        <v>2</v>
      </c>
      <c r="D113" s="87">
        <v>262</v>
      </c>
      <c r="E113" s="199">
        <v>0</v>
      </c>
      <c r="F113" s="180">
        <f>E113*D113</f>
        <v>0</v>
      </c>
    </row>
    <row r="114" spans="1:6" s="92" customFormat="1" ht="12.75">
      <c r="A114" s="177"/>
      <c r="B114" s="178" t="s">
        <v>132</v>
      </c>
      <c r="C114" s="177"/>
      <c r="D114" s="177"/>
      <c r="E114" s="179"/>
      <c r="F114" s="179"/>
    </row>
    <row r="115" spans="1:6" s="92" customFormat="1" ht="38.25" customHeight="1">
      <c r="A115" s="177"/>
      <c r="B115" s="361" t="s">
        <v>214</v>
      </c>
      <c r="C115" s="362"/>
      <c r="D115" s="362"/>
      <c r="E115" s="362"/>
      <c r="F115" s="363"/>
    </row>
    <row r="116" spans="1:6" s="78" customFormat="1" ht="12.75">
      <c r="A116" s="85">
        <v>1</v>
      </c>
      <c r="B116" s="84" t="s">
        <v>219</v>
      </c>
      <c r="C116" s="85" t="s">
        <v>1</v>
      </c>
      <c r="D116" s="87">
        <v>13</v>
      </c>
      <c r="E116" s="198">
        <v>0</v>
      </c>
      <c r="F116" s="180">
        <f>E116*D116</f>
        <v>0</v>
      </c>
    </row>
    <row r="117" spans="1:6" s="78" customFormat="1" ht="15" customHeight="1">
      <c r="A117" s="85">
        <v>2</v>
      </c>
      <c r="B117" s="82" t="s">
        <v>129</v>
      </c>
      <c r="C117" s="85" t="s">
        <v>1</v>
      </c>
      <c r="D117" s="87">
        <v>70</v>
      </c>
      <c r="E117" s="199">
        <v>0</v>
      </c>
      <c r="F117" s="180">
        <f>E117*D117</f>
        <v>0</v>
      </c>
    </row>
    <row r="118" spans="1:6" s="78" customFormat="1" ht="15" customHeight="1">
      <c r="A118" s="85">
        <v>3</v>
      </c>
      <c r="B118" s="82" t="s">
        <v>130</v>
      </c>
      <c r="C118" s="85" t="s">
        <v>2</v>
      </c>
      <c r="D118" s="87">
        <v>262</v>
      </c>
      <c r="E118" s="199">
        <v>0</v>
      </c>
      <c r="F118" s="180">
        <f>E118*D118</f>
        <v>0</v>
      </c>
    </row>
    <row r="119" spans="1:6" s="184" customFormat="1" ht="12.75">
      <c r="A119" s="181"/>
      <c r="B119" s="182" t="s">
        <v>215</v>
      </c>
      <c r="C119" s="181"/>
      <c r="D119" s="181"/>
      <c r="E119" s="183"/>
      <c r="F119" s="183"/>
    </row>
    <row r="120" spans="1:6" s="184" customFormat="1" ht="30" customHeight="1">
      <c r="A120" s="181"/>
      <c r="B120" s="361" t="s">
        <v>216</v>
      </c>
      <c r="C120" s="362"/>
      <c r="D120" s="362"/>
      <c r="E120" s="362"/>
      <c r="F120" s="363"/>
    </row>
    <row r="121" spans="1:6" s="172" customFormat="1" ht="12.75">
      <c r="A121" s="85">
        <v>1</v>
      </c>
      <c r="B121" s="84" t="s">
        <v>219</v>
      </c>
      <c r="C121" s="85" t="s">
        <v>1</v>
      </c>
      <c r="D121" s="87">
        <v>13</v>
      </c>
      <c r="E121" s="200">
        <v>0</v>
      </c>
      <c r="F121" s="164">
        <f>E121*D121</f>
        <v>0</v>
      </c>
    </row>
    <row r="122" spans="1:6" s="172" customFormat="1" ht="12.75">
      <c r="A122" s="85">
        <v>2</v>
      </c>
      <c r="B122" s="82" t="s">
        <v>129</v>
      </c>
      <c r="C122" s="85" t="s">
        <v>1</v>
      </c>
      <c r="D122" s="87">
        <v>70</v>
      </c>
      <c r="E122" s="200">
        <v>0</v>
      </c>
      <c r="F122" s="164">
        <f>E122*D122</f>
        <v>0</v>
      </c>
    </row>
    <row r="123" spans="1:6" s="172" customFormat="1" ht="12.75">
      <c r="A123" s="85">
        <v>3</v>
      </c>
      <c r="B123" s="82" t="s">
        <v>130</v>
      </c>
      <c r="C123" s="85" t="s">
        <v>2</v>
      </c>
      <c r="D123" s="87">
        <v>262</v>
      </c>
      <c r="E123" s="200">
        <v>0</v>
      </c>
      <c r="F123" s="164">
        <f>E123*D123</f>
        <v>0</v>
      </c>
    </row>
    <row r="124" spans="1:6" s="184" customFormat="1" ht="12.75">
      <c r="A124" s="181"/>
      <c r="B124" s="182" t="s">
        <v>217</v>
      </c>
      <c r="C124" s="181"/>
      <c r="D124" s="181"/>
      <c r="E124" s="183"/>
      <c r="F124" s="183"/>
    </row>
    <row r="125" spans="1:6" s="184" customFormat="1" ht="18.75" customHeight="1">
      <c r="A125" s="181"/>
      <c r="B125" s="361" t="s">
        <v>218</v>
      </c>
      <c r="C125" s="362"/>
      <c r="D125" s="362"/>
      <c r="E125" s="362"/>
      <c r="F125" s="363"/>
    </row>
    <row r="126" spans="1:6" s="172" customFormat="1" ht="12.75">
      <c r="A126" s="85">
        <v>1</v>
      </c>
      <c r="B126" s="84" t="s">
        <v>219</v>
      </c>
      <c r="C126" s="85" t="s">
        <v>1</v>
      </c>
      <c r="D126" s="87">
        <v>13</v>
      </c>
      <c r="E126" s="200">
        <v>0</v>
      </c>
      <c r="F126" s="164">
        <f>E126*D126</f>
        <v>0</v>
      </c>
    </row>
    <row r="127" spans="1:6" s="78" customFormat="1" ht="15" customHeight="1">
      <c r="A127" s="85">
        <v>2</v>
      </c>
      <c r="B127" s="82" t="s">
        <v>129</v>
      </c>
      <c r="C127" s="85" t="s">
        <v>1</v>
      </c>
      <c r="D127" s="87">
        <v>70</v>
      </c>
      <c r="E127" s="201">
        <v>0</v>
      </c>
      <c r="F127" s="164">
        <f>E127*D127</f>
        <v>0</v>
      </c>
    </row>
    <row r="128" spans="1:6" s="78" customFormat="1" ht="15" customHeight="1">
      <c r="A128" s="85">
        <v>3</v>
      </c>
      <c r="B128" s="82" t="s">
        <v>130</v>
      </c>
      <c r="C128" s="85" t="s">
        <v>2</v>
      </c>
      <c r="D128" s="87">
        <v>262</v>
      </c>
      <c r="E128" s="201">
        <v>0</v>
      </c>
      <c r="F128" s="164">
        <f>E128*D128</f>
        <v>0</v>
      </c>
    </row>
    <row r="129" spans="1:6" s="187" customFormat="1" ht="21.75" customHeight="1">
      <c r="A129" s="374" t="s">
        <v>133</v>
      </c>
      <c r="B129" s="374"/>
      <c r="C129" s="185"/>
      <c r="D129" s="186"/>
      <c r="E129" s="375">
        <f>SUM(F106:F108,F111:F113,F116:F118,F121:F123,F126:F128)</f>
        <v>0</v>
      </c>
      <c r="F129" s="376"/>
    </row>
  </sheetData>
  <sheetProtection password="C65C" sheet="1" selectLockedCells="1"/>
  <mergeCells count="24">
    <mergeCell ref="D18:F18"/>
    <mergeCell ref="D19:F19"/>
    <mergeCell ref="D15:F15"/>
    <mergeCell ref="D20:F20"/>
    <mergeCell ref="A129:B129"/>
    <mergeCell ref="E129:F129"/>
    <mergeCell ref="B120:F120"/>
    <mergeCell ref="B125:F125"/>
    <mergeCell ref="D9:F9"/>
    <mergeCell ref="D11:F11"/>
    <mergeCell ref="D12:F12"/>
    <mergeCell ref="D14:F14"/>
    <mergeCell ref="D17:F17"/>
    <mergeCell ref="D16:F16"/>
    <mergeCell ref="D7:F7"/>
    <mergeCell ref="A1:B1"/>
    <mergeCell ref="A24:F24"/>
    <mergeCell ref="B105:F105"/>
    <mergeCell ref="B110:F110"/>
    <mergeCell ref="B115:F115"/>
    <mergeCell ref="A100:B100"/>
    <mergeCell ref="E100:F100"/>
    <mergeCell ref="D13:F13"/>
    <mergeCell ref="D10:F10"/>
  </mergeCells>
  <printOptions/>
  <pageMargins left="0.7086614173228347" right="0.5118110236220472" top="0.7874015748031497" bottom="0.5905511811023623" header="0.31496062992125984" footer="0.31496062992125984"/>
  <pageSetup fitToHeight="3" fitToWidth="1"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66"/>
  <sheetViews>
    <sheetView zoomScalePageLayoutView="0" workbookViewId="0" topLeftCell="A32">
      <selection activeCell="E60" sqref="E60"/>
    </sheetView>
  </sheetViews>
  <sheetFormatPr defaultColWidth="9.140625" defaultRowHeight="15"/>
  <cols>
    <col min="1" max="1" width="4.8515625" style="213" customWidth="1"/>
    <col min="2" max="2" width="57.00390625" style="213" customWidth="1"/>
    <col min="3" max="3" width="6.421875" style="213" customWidth="1"/>
    <col min="4" max="4" width="9.140625" style="213" customWidth="1"/>
    <col min="5" max="5" width="10.140625" style="213" customWidth="1"/>
    <col min="6" max="6" width="11.57421875" style="213" customWidth="1"/>
    <col min="7" max="16384" width="9.140625" style="213" customWidth="1"/>
  </cols>
  <sheetData>
    <row r="1" spans="1:5" s="205" customFormat="1" ht="26.25" customHeight="1">
      <c r="A1" s="338" t="s">
        <v>79</v>
      </c>
      <c r="B1" s="338"/>
      <c r="C1" s="202"/>
      <c r="D1" s="203"/>
      <c r="E1" s="204"/>
    </row>
    <row r="2" spans="1:2" s="206" customFormat="1" ht="19.5" customHeight="1">
      <c r="A2" s="59" t="s">
        <v>80</v>
      </c>
      <c r="B2" s="59"/>
    </row>
    <row r="3" spans="1:6" s="210" customFormat="1" ht="15.75">
      <c r="A3" s="207"/>
      <c r="B3" s="208"/>
      <c r="C3" s="208"/>
      <c r="D3" s="208"/>
      <c r="E3" s="209"/>
      <c r="F3" s="209"/>
    </row>
    <row r="4" spans="1:6" s="212" customFormat="1" ht="16.5">
      <c r="A4" s="206" t="s">
        <v>221</v>
      </c>
      <c r="B4" s="211"/>
      <c r="C4" s="211"/>
      <c r="D4" s="211"/>
      <c r="E4" s="206"/>
      <c r="F4" s="206"/>
    </row>
    <row r="5" spans="1:6" ht="16.5">
      <c r="A5" s="206"/>
      <c r="B5" s="103"/>
      <c r="C5" s="103"/>
      <c r="D5" s="103"/>
      <c r="E5" s="57"/>
      <c r="F5" s="57"/>
    </row>
    <row r="6" spans="1:6" s="217" customFormat="1" ht="15">
      <c r="A6" s="214"/>
      <c r="B6" s="215"/>
      <c r="C6" s="215"/>
      <c r="D6" s="216"/>
      <c r="E6" s="216"/>
      <c r="F6" s="216"/>
    </row>
    <row r="7" spans="1:6" s="217" customFormat="1" ht="15">
      <c r="A7" s="218" t="s">
        <v>0</v>
      </c>
      <c r="B7" s="219"/>
      <c r="C7" s="214"/>
      <c r="D7" s="216"/>
      <c r="E7" s="389"/>
      <c r="F7" s="389"/>
    </row>
    <row r="8" spans="1:6" s="217" customFormat="1" ht="4.5" customHeight="1">
      <c r="A8" s="218"/>
      <c r="B8" s="219"/>
      <c r="C8" s="214"/>
      <c r="D8" s="216"/>
      <c r="E8" s="216"/>
      <c r="F8" s="216"/>
    </row>
    <row r="9" spans="1:6" s="217" customFormat="1" ht="15">
      <c r="A9" s="220" t="s">
        <v>222</v>
      </c>
      <c r="B9" s="221"/>
      <c r="C9" s="221"/>
      <c r="D9" s="222"/>
      <c r="E9" s="222"/>
      <c r="F9" s="223"/>
    </row>
    <row r="10" spans="1:6" s="228" customFormat="1" ht="15.75" customHeight="1">
      <c r="A10" s="224"/>
      <c r="B10" s="225" t="s">
        <v>223</v>
      </c>
      <c r="C10" s="384" t="s">
        <v>1</v>
      </c>
      <c r="D10" s="384"/>
      <c r="E10" s="384">
        <v>2</v>
      </c>
      <c r="F10" s="385"/>
    </row>
    <row r="11" spans="1:6" s="228" customFormat="1" ht="15">
      <c r="A11" s="224"/>
      <c r="B11" s="225" t="s">
        <v>224</v>
      </c>
      <c r="C11" s="384" t="s">
        <v>1</v>
      </c>
      <c r="D11" s="384"/>
      <c r="E11" s="384">
        <v>5</v>
      </c>
      <c r="F11" s="385"/>
    </row>
    <row r="12" spans="1:6" s="228" customFormat="1" ht="15">
      <c r="A12" s="224"/>
      <c r="B12" s="225" t="s">
        <v>225</v>
      </c>
      <c r="C12" s="384" t="s">
        <v>1</v>
      </c>
      <c r="D12" s="384"/>
      <c r="E12" s="384">
        <v>1</v>
      </c>
      <c r="F12" s="385"/>
    </row>
    <row r="13" spans="1:6" s="228" customFormat="1" ht="15">
      <c r="A13" s="224"/>
      <c r="B13" s="225" t="s">
        <v>226</v>
      </c>
      <c r="C13" s="384" t="s">
        <v>1</v>
      </c>
      <c r="D13" s="384"/>
      <c r="E13" s="384">
        <v>1</v>
      </c>
      <c r="F13" s="385"/>
    </row>
    <row r="14" spans="1:6" s="228" customFormat="1" ht="15">
      <c r="A14" s="224"/>
      <c r="B14" s="225" t="s">
        <v>227</v>
      </c>
      <c r="C14" s="384" t="s">
        <v>1</v>
      </c>
      <c r="D14" s="384"/>
      <c r="E14" s="384">
        <v>2</v>
      </c>
      <c r="F14" s="385"/>
    </row>
    <row r="15" spans="1:6" s="228" customFormat="1" ht="15">
      <c r="A15" s="224"/>
      <c r="B15" s="225" t="s">
        <v>228</v>
      </c>
      <c r="C15" s="384" t="s">
        <v>1</v>
      </c>
      <c r="D15" s="384"/>
      <c r="E15" s="384">
        <v>1</v>
      </c>
      <c r="F15" s="385"/>
    </row>
    <row r="16" spans="1:6" s="184" customFormat="1" ht="15" customHeight="1">
      <c r="A16" s="229"/>
      <c r="B16" s="230" t="s">
        <v>229</v>
      </c>
      <c r="C16" s="383" t="s">
        <v>230</v>
      </c>
      <c r="D16" s="383"/>
      <c r="E16" s="384">
        <v>30</v>
      </c>
      <c r="F16" s="385"/>
    </row>
    <row r="17" spans="1:6" s="228" customFormat="1" ht="15">
      <c r="A17" s="224" t="s">
        <v>231</v>
      </c>
      <c r="B17" s="225"/>
      <c r="C17" s="384"/>
      <c r="D17" s="384"/>
      <c r="E17" s="384"/>
      <c r="F17" s="385"/>
    </row>
    <row r="18" spans="1:6" s="228" customFormat="1" ht="15">
      <c r="A18" s="224"/>
      <c r="B18" s="225" t="s">
        <v>232</v>
      </c>
      <c r="C18" s="384" t="s">
        <v>1</v>
      </c>
      <c r="D18" s="384"/>
      <c r="E18" s="384">
        <v>1</v>
      </c>
      <c r="F18" s="385"/>
    </row>
    <row r="19" spans="1:6" s="228" customFormat="1" ht="15">
      <c r="A19" s="224"/>
      <c r="B19" s="225" t="s">
        <v>233</v>
      </c>
      <c r="C19" s="384" t="s">
        <v>1</v>
      </c>
      <c r="D19" s="384"/>
      <c r="E19" s="384">
        <v>1</v>
      </c>
      <c r="F19" s="385"/>
    </row>
    <row r="20" spans="1:6" s="228" customFormat="1" ht="15">
      <c r="A20" s="224"/>
      <c r="B20" s="225" t="s">
        <v>234</v>
      </c>
      <c r="C20" s="384" t="s">
        <v>1</v>
      </c>
      <c r="D20" s="384"/>
      <c r="E20" s="384">
        <v>1</v>
      </c>
      <c r="F20" s="385"/>
    </row>
    <row r="21" spans="1:6" s="228" customFormat="1" ht="15">
      <c r="A21" s="224" t="s">
        <v>235</v>
      </c>
      <c r="B21" s="225"/>
      <c r="C21" s="225"/>
      <c r="D21" s="226"/>
      <c r="E21" s="226"/>
      <c r="F21" s="227"/>
    </row>
    <row r="22" spans="1:6" s="184" customFormat="1" ht="15" customHeight="1">
      <c r="A22" s="229"/>
      <c r="B22" s="230" t="s">
        <v>236</v>
      </c>
      <c r="C22" s="383" t="s">
        <v>237</v>
      </c>
      <c r="D22" s="383"/>
      <c r="E22" s="384" t="s">
        <v>238</v>
      </c>
      <c r="F22" s="385"/>
    </row>
    <row r="23" spans="1:6" s="184" customFormat="1" ht="15" customHeight="1">
      <c r="A23" s="229"/>
      <c r="B23" s="230" t="s">
        <v>239</v>
      </c>
      <c r="C23" s="383" t="s">
        <v>237</v>
      </c>
      <c r="D23" s="383"/>
      <c r="E23" s="384" t="s">
        <v>240</v>
      </c>
      <c r="F23" s="385"/>
    </row>
    <row r="24" spans="1:6" s="184" customFormat="1" ht="15" customHeight="1">
      <c r="A24" s="231"/>
      <c r="B24" s="232" t="s">
        <v>630</v>
      </c>
      <c r="C24" s="386" t="s">
        <v>230</v>
      </c>
      <c r="D24" s="386"/>
      <c r="E24" s="387">
        <v>105</v>
      </c>
      <c r="F24" s="388"/>
    </row>
    <row r="25" spans="1:6" s="217" customFormat="1" ht="15">
      <c r="A25" s="233"/>
      <c r="B25" s="215"/>
      <c r="C25" s="215"/>
      <c r="D25" s="216"/>
      <c r="E25" s="216"/>
      <c r="F25" s="216"/>
    </row>
    <row r="26" spans="1:6" s="66" customFormat="1" ht="16.5">
      <c r="A26" s="233" t="s">
        <v>3</v>
      </c>
      <c r="B26" s="234"/>
      <c r="C26" s="235"/>
      <c r="D26" s="235"/>
      <c r="E26" s="234"/>
      <c r="F26" s="234"/>
    </row>
    <row r="27" spans="1:6" s="66" customFormat="1" ht="9.75" customHeight="1">
      <c r="A27" s="233"/>
      <c r="B27" s="234"/>
      <c r="C27" s="235"/>
      <c r="D27" s="235"/>
      <c r="E27" s="234"/>
      <c r="F27" s="234"/>
    </row>
    <row r="28" spans="1:242" s="96" customFormat="1" ht="33.75" customHeight="1">
      <c r="A28" s="377" t="s">
        <v>241</v>
      </c>
      <c r="B28" s="377"/>
      <c r="C28" s="377"/>
      <c r="D28" s="377"/>
      <c r="E28" s="377"/>
      <c r="F28" s="377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/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/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36"/>
      <c r="GS28" s="236"/>
      <c r="GT28" s="236"/>
      <c r="GU28" s="236"/>
      <c r="GV28" s="236"/>
      <c r="GW28" s="236"/>
      <c r="GX28" s="236"/>
      <c r="GY28" s="236"/>
      <c r="GZ28" s="236"/>
      <c r="HA28" s="236"/>
      <c r="HB28" s="236"/>
      <c r="HC28" s="236"/>
      <c r="HD28" s="236"/>
      <c r="HE28" s="236"/>
      <c r="HF28" s="236"/>
      <c r="HG28" s="236"/>
      <c r="HH28" s="236"/>
      <c r="HI28" s="236"/>
      <c r="HJ28" s="236"/>
      <c r="HK28" s="236"/>
      <c r="HL28" s="236"/>
      <c r="HM28" s="236"/>
      <c r="HN28" s="236"/>
      <c r="HO28" s="236"/>
      <c r="HP28" s="236"/>
      <c r="HQ28" s="236"/>
      <c r="HR28" s="236"/>
      <c r="HS28" s="236"/>
      <c r="HT28" s="236"/>
      <c r="HU28" s="236"/>
      <c r="HV28" s="236"/>
      <c r="HW28" s="236"/>
      <c r="HX28" s="236"/>
      <c r="HY28" s="236"/>
      <c r="HZ28" s="236"/>
      <c r="IA28" s="236"/>
      <c r="IB28" s="236"/>
      <c r="IC28" s="236"/>
      <c r="ID28" s="236"/>
      <c r="IE28" s="236"/>
      <c r="IF28" s="236"/>
      <c r="IG28" s="236"/>
      <c r="IH28" s="236"/>
    </row>
    <row r="29" spans="1:6" s="66" customFormat="1" ht="11.25" customHeight="1">
      <c r="A29" s="233"/>
      <c r="B29" s="237"/>
      <c r="C29" s="238"/>
      <c r="D29" s="238"/>
      <c r="E29" s="237"/>
      <c r="F29" s="237"/>
    </row>
    <row r="30" spans="1:6" s="66" customFormat="1" ht="13.5">
      <c r="A30" s="239" t="s">
        <v>4</v>
      </c>
      <c r="B30" s="239" t="s">
        <v>5</v>
      </c>
      <c r="C30" s="239" t="s">
        <v>6</v>
      </c>
      <c r="D30" s="239" t="s">
        <v>7</v>
      </c>
      <c r="E30" s="240" t="s">
        <v>8</v>
      </c>
      <c r="F30" s="239" t="s">
        <v>9</v>
      </c>
    </row>
    <row r="31" spans="1:6" s="172" customFormat="1" ht="12.75">
      <c r="A31" s="378" t="s">
        <v>242</v>
      </c>
      <c r="B31" s="378"/>
      <c r="C31" s="241"/>
      <c r="D31" s="241"/>
      <c r="E31" s="241"/>
      <c r="F31" s="241"/>
    </row>
    <row r="32" spans="1:6" s="172" customFormat="1" ht="30" customHeight="1">
      <c r="A32" s="131">
        <v>1</v>
      </c>
      <c r="B32" s="158" t="s">
        <v>243</v>
      </c>
      <c r="C32" s="162" t="s">
        <v>2</v>
      </c>
      <c r="D32" s="241">
        <v>750</v>
      </c>
      <c r="E32" s="259">
        <v>0</v>
      </c>
      <c r="F32" s="243">
        <f aca="true" t="shared" si="0" ref="F32:F37">D32*E32</f>
        <v>0</v>
      </c>
    </row>
    <row r="33" spans="1:6" s="76" customFormat="1" ht="18" customHeight="1">
      <c r="A33" s="166">
        <v>2</v>
      </c>
      <c r="B33" s="244" t="s">
        <v>244</v>
      </c>
      <c r="C33" s="85" t="s">
        <v>1</v>
      </c>
      <c r="D33" s="242">
        <v>16</v>
      </c>
      <c r="E33" s="259">
        <v>0</v>
      </c>
      <c r="F33" s="243">
        <f t="shared" si="0"/>
        <v>0</v>
      </c>
    </row>
    <row r="34" spans="1:6" s="76" customFormat="1" ht="19.5" customHeight="1">
      <c r="A34" s="131">
        <v>3</v>
      </c>
      <c r="B34" s="244" t="s">
        <v>245</v>
      </c>
      <c r="C34" s="85" t="s">
        <v>1</v>
      </c>
      <c r="D34" s="242">
        <f>SUM(E10:F13)</f>
        <v>9</v>
      </c>
      <c r="E34" s="259">
        <v>0</v>
      </c>
      <c r="F34" s="243">
        <f t="shared" si="0"/>
        <v>0</v>
      </c>
    </row>
    <row r="35" spans="1:6" s="76" customFormat="1" ht="17.25" customHeight="1">
      <c r="A35" s="166">
        <v>4</v>
      </c>
      <c r="B35" s="244" t="s">
        <v>246</v>
      </c>
      <c r="C35" s="85" t="s">
        <v>1</v>
      </c>
      <c r="D35" s="242">
        <f>SUM(E14:F15)</f>
        <v>3</v>
      </c>
      <c r="E35" s="259">
        <v>0</v>
      </c>
      <c r="F35" s="243">
        <f t="shared" si="0"/>
        <v>0</v>
      </c>
    </row>
    <row r="36" spans="1:6" s="76" customFormat="1" ht="18" customHeight="1">
      <c r="A36" s="131">
        <v>5</v>
      </c>
      <c r="B36" s="142" t="s">
        <v>247</v>
      </c>
      <c r="C36" s="185" t="s">
        <v>1</v>
      </c>
      <c r="D36" s="245">
        <f>SUM(E18:F19)</f>
        <v>2</v>
      </c>
      <c r="E36" s="260">
        <v>0</v>
      </c>
      <c r="F36" s="243">
        <f t="shared" si="0"/>
        <v>0</v>
      </c>
    </row>
    <row r="37" spans="1:6" s="76" customFormat="1" ht="15" customHeight="1">
      <c r="A37" s="166">
        <v>6</v>
      </c>
      <c r="B37" s="244" t="s">
        <v>248</v>
      </c>
      <c r="C37" s="185" t="s">
        <v>195</v>
      </c>
      <c r="D37" s="245">
        <f>SUM(E20)</f>
        <v>1</v>
      </c>
      <c r="E37" s="260">
        <v>0</v>
      </c>
      <c r="F37" s="243">
        <f t="shared" si="0"/>
        <v>0</v>
      </c>
    </row>
    <row r="38" spans="1:10" s="73" customFormat="1" ht="18.75" customHeight="1">
      <c r="A38" s="131">
        <v>7</v>
      </c>
      <c r="B38" s="246" t="s">
        <v>249</v>
      </c>
      <c r="C38" s="162" t="s">
        <v>250</v>
      </c>
      <c r="D38" s="87">
        <f>SUM(E16)</f>
        <v>30</v>
      </c>
      <c r="E38" s="261">
        <v>0</v>
      </c>
      <c r="F38" s="140">
        <f>PRODUCT(D38,E38)</f>
        <v>0</v>
      </c>
      <c r="H38" s="172"/>
      <c r="I38" s="172"/>
      <c r="J38" s="172"/>
    </row>
    <row r="39" spans="1:10" s="73" customFormat="1" ht="18.75" customHeight="1">
      <c r="A39" s="364" t="s">
        <v>235</v>
      </c>
      <c r="B39" s="379"/>
      <c r="C39" s="162"/>
      <c r="D39" s="87"/>
      <c r="E39" s="247"/>
      <c r="F39" s="140"/>
      <c r="H39" s="172"/>
      <c r="I39" s="172"/>
      <c r="J39" s="172"/>
    </row>
    <row r="40" spans="1:6" s="172" customFormat="1" ht="12.75">
      <c r="A40" s="85">
        <v>1</v>
      </c>
      <c r="B40" s="161" t="s">
        <v>251</v>
      </c>
      <c r="C40" s="162" t="s">
        <v>195</v>
      </c>
      <c r="D40" s="163">
        <v>1</v>
      </c>
      <c r="E40" s="262">
        <v>0</v>
      </c>
      <c r="F40" s="140">
        <f aca="true" t="shared" si="1" ref="F40:F46">PRODUCT(D40,E40)</f>
        <v>0</v>
      </c>
    </row>
    <row r="41" spans="1:6" s="172" customFormat="1" ht="12.75">
      <c r="A41" s="137">
        <v>2</v>
      </c>
      <c r="B41" s="161" t="s">
        <v>252</v>
      </c>
      <c r="C41" s="162" t="s">
        <v>2</v>
      </c>
      <c r="D41" s="163">
        <v>241</v>
      </c>
      <c r="E41" s="190">
        <v>0</v>
      </c>
      <c r="F41" s="140">
        <f t="shared" si="1"/>
        <v>0</v>
      </c>
    </row>
    <row r="42" spans="1:6" s="172" customFormat="1" ht="12.75">
      <c r="A42" s="85">
        <v>3</v>
      </c>
      <c r="B42" s="246" t="s">
        <v>629</v>
      </c>
      <c r="C42" s="162" t="s">
        <v>2</v>
      </c>
      <c r="D42" s="163">
        <v>50</v>
      </c>
      <c r="E42" s="190">
        <v>0</v>
      </c>
      <c r="F42" s="140">
        <f t="shared" si="1"/>
        <v>0</v>
      </c>
    </row>
    <row r="43" spans="1:6" s="172" customFormat="1" ht="14.25" customHeight="1">
      <c r="A43" s="85">
        <v>4</v>
      </c>
      <c r="B43" s="246" t="s">
        <v>253</v>
      </c>
      <c r="C43" s="162" t="s">
        <v>2</v>
      </c>
      <c r="D43" s="87">
        <v>191</v>
      </c>
      <c r="E43" s="263">
        <v>0</v>
      </c>
      <c r="F43" s="140">
        <f t="shared" si="1"/>
        <v>0</v>
      </c>
    </row>
    <row r="44" spans="1:6" s="172" customFormat="1" ht="14.25" customHeight="1">
      <c r="A44" s="85">
        <v>5</v>
      </c>
      <c r="B44" s="246" t="s">
        <v>254</v>
      </c>
      <c r="C44" s="162" t="s">
        <v>2</v>
      </c>
      <c r="D44" s="87">
        <v>241</v>
      </c>
      <c r="E44" s="263">
        <v>0</v>
      </c>
      <c r="F44" s="140">
        <f t="shared" si="1"/>
        <v>0</v>
      </c>
    </row>
    <row r="45" spans="1:6" s="172" customFormat="1" ht="25.5">
      <c r="A45" s="137">
        <v>6</v>
      </c>
      <c r="B45" s="246" t="s">
        <v>255</v>
      </c>
      <c r="C45" s="162" t="s">
        <v>250</v>
      </c>
      <c r="D45" s="87">
        <v>105</v>
      </c>
      <c r="E45" s="264">
        <v>0</v>
      </c>
      <c r="F45" s="140">
        <f t="shared" si="1"/>
        <v>0</v>
      </c>
    </row>
    <row r="46" spans="1:6" s="172" customFormat="1" ht="30.75" customHeight="1">
      <c r="A46" s="85">
        <v>7</v>
      </c>
      <c r="B46" s="246" t="s">
        <v>628</v>
      </c>
      <c r="C46" s="162" t="s">
        <v>2</v>
      </c>
      <c r="D46" s="87">
        <v>50</v>
      </c>
      <c r="E46" s="264">
        <v>0</v>
      </c>
      <c r="F46" s="140">
        <f t="shared" si="1"/>
        <v>0</v>
      </c>
    </row>
    <row r="47" spans="1:6" s="172" customFormat="1" ht="28.5" customHeight="1">
      <c r="A47" s="85">
        <v>8</v>
      </c>
      <c r="B47" s="246" t="s">
        <v>256</v>
      </c>
      <c r="C47" s="162" t="s">
        <v>2</v>
      </c>
      <c r="D47" s="87">
        <v>191</v>
      </c>
      <c r="E47" s="264">
        <v>0</v>
      </c>
      <c r="F47" s="140">
        <f>PRODUCT(D47,E47)</f>
        <v>0</v>
      </c>
    </row>
    <row r="48" spans="1:10" s="73" customFormat="1" ht="15.75" customHeight="1">
      <c r="A48" s="85">
        <v>9</v>
      </c>
      <c r="B48" s="248" t="s">
        <v>257</v>
      </c>
      <c r="C48" s="162" t="s">
        <v>10</v>
      </c>
      <c r="D48" s="87">
        <v>72</v>
      </c>
      <c r="E48" s="263">
        <v>0</v>
      </c>
      <c r="F48" s="140">
        <f>PRODUCT(D48,E48)</f>
        <v>0</v>
      </c>
      <c r="H48" s="172"/>
      <c r="I48" s="172"/>
      <c r="J48" s="172"/>
    </row>
    <row r="49" spans="1:7" s="76" customFormat="1" ht="16.5" customHeight="1">
      <c r="A49" s="380" t="s">
        <v>258</v>
      </c>
      <c r="B49" s="381"/>
      <c r="C49" s="185"/>
      <c r="D49" s="87"/>
      <c r="E49" s="249"/>
      <c r="F49" s="243"/>
      <c r="G49" s="250"/>
    </row>
    <row r="50" spans="1:6" s="96" customFormat="1" ht="14.25" customHeight="1">
      <c r="A50" s="185">
        <v>1</v>
      </c>
      <c r="B50" s="251" t="s">
        <v>259</v>
      </c>
      <c r="C50" s="252" t="s">
        <v>1</v>
      </c>
      <c r="D50" s="87">
        <f>SUM(E10)</f>
        <v>2</v>
      </c>
      <c r="E50" s="54">
        <v>0</v>
      </c>
      <c r="F50" s="243">
        <f aca="true" t="shared" si="2" ref="F50:F64">D50*E50</f>
        <v>0</v>
      </c>
    </row>
    <row r="51" spans="1:6" s="96" customFormat="1" ht="14.25" customHeight="1">
      <c r="A51" s="185">
        <v>2</v>
      </c>
      <c r="B51" s="251" t="s">
        <v>260</v>
      </c>
      <c r="C51" s="252" t="s">
        <v>1</v>
      </c>
      <c r="D51" s="87">
        <f>SUM(E11)</f>
        <v>5</v>
      </c>
      <c r="E51" s="54">
        <v>0</v>
      </c>
      <c r="F51" s="243">
        <f t="shared" si="2"/>
        <v>0</v>
      </c>
    </row>
    <row r="52" spans="1:6" s="96" customFormat="1" ht="14.25" customHeight="1">
      <c r="A52" s="185">
        <v>3</v>
      </c>
      <c r="B52" s="251" t="s">
        <v>261</v>
      </c>
      <c r="C52" s="252" t="s">
        <v>1</v>
      </c>
      <c r="D52" s="87">
        <v>1</v>
      </c>
      <c r="E52" s="54">
        <v>0</v>
      </c>
      <c r="F52" s="243">
        <f t="shared" si="2"/>
        <v>0</v>
      </c>
    </row>
    <row r="53" spans="1:6" s="96" customFormat="1" ht="14.25" customHeight="1">
      <c r="A53" s="185">
        <v>4</v>
      </c>
      <c r="B53" s="251" t="s">
        <v>262</v>
      </c>
      <c r="C53" s="252" t="s">
        <v>1</v>
      </c>
      <c r="D53" s="87">
        <v>1</v>
      </c>
      <c r="E53" s="54">
        <v>0</v>
      </c>
      <c r="F53" s="243">
        <f t="shared" si="2"/>
        <v>0</v>
      </c>
    </row>
    <row r="54" spans="1:6" s="96" customFormat="1" ht="14.25" customHeight="1">
      <c r="A54" s="185">
        <v>5</v>
      </c>
      <c r="B54" s="251" t="s">
        <v>263</v>
      </c>
      <c r="C54" s="252" t="s">
        <v>1</v>
      </c>
      <c r="D54" s="87">
        <v>2</v>
      </c>
      <c r="E54" s="54">
        <v>0</v>
      </c>
      <c r="F54" s="243">
        <f t="shared" si="2"/>
        <v>0</v>
      </c>
    </row>
    <row r="55" spans="1:7" s="76" customFormat="1" ht="14.25" customHeight="1">
      <c r="A55" s="185">
        <v>6</v>
      </c>
      <c r="B55" s="248" t="s">
        <v>264</v>
      </c>
      <c r="C55" s="185" t="s">
        <v>1</v>
      </c>
      <c r="D55" s="87">
        <v>1</v>
      </c>
      <c r="E55" s="265">
        <v>0</v>
      </c>
      <c r="F55" s="243">
        <f t="shared" si="2"/>
        <v>0</v>
      </c>
      <c r="G55" s="250"/>
    </row>
    <row r="56" spans="1:7" s="76" customFormat="1" ht="12.75">
      <c r="A56" s="185">
        <v>7</v>
      </c>
      <c r="B56" s="251" t="s">
        <v>265</v>
      </c>
      <c r="C56" s="185" t="s">
        <v>1</v>
      </c>
      <c r="D56" s="87">
        <v>1</v>
      </c>
      <c r="E56" s="265">
        <v>0</v>
      </c>
      <c r="F56" s="243">
        <f t="shared" si="2"/>
        <v>0</v>
      </c>
      <c r="G56" s="250"/>
    </row>
    <row r="57" spans="1:7" s="76" customFormat="1" ht="12.75">
      <c r="A57" s="185">
        <v>8</v>
      </c>
      <c r="B57" s="251" t="s">
        <v>626</v>
      </c>
      <c r="C57" s="185" t="s">
        <v>1</v>
      </c>
      <c r="D57" s="87">
        <v>1</v>
      </c>
      <c r="E57" s="265">
        <v>0</v>
      </c>
      <c r="F57" s="243">
        <f t="shared" si="2"/>
        <v>0</v>
      </c>
      <c r="G57" s="250"/>
    </row>
    <row r="58" spans="1:7" s="76" customFormat="1" ht="12.75">
      <c r="A58" s="185">
        <v>9</v>
      </c>
      <c r="B58" s="251" t="s">
        <v>266</v>
      </c>
      <c r="C58" s="185" t="s">
        <v>1</v>
      </c>
      <c r="D58" s="87">
        <v>1</v>
      </c>
      <c r="E58" s="265">
        <v>0</v>
      </c>
      <c r="F58" s="243">
        <f t="shared" si="2"/>
        <v>0</v>
      </c>
      <c r="G58" s="250"/>
    </row>
    <row r="59" spans="1:6" s="172" customFormat="1" ht="25.5">
      <c r="A59" s="185">
        <v>10</v>
      </c>
      <c r="B59" s="161" t="s">
        <v>267</v>
      </c>
      <c r="C59" s="162" t="s">
        <v>268</v>
      </c>
      <c r="D59" s="140">
        <f>SUM(E16)</f>
        <v>30</v>
      </c>
      <c r="E59" s="190">
        <v>0</v>
      </c>
      <c r="F59" s="140">
        <f>PRODUCT(D59,E59)</f>
        <v>0</v>
      </c>
    </row>
    <row r="60" spans="1:6" s="172" customFormat="1" ht="12.75">
      <c r="A60" s="185">
        <v>11</v>
      </c>
      <c r="B60" s="248" t="s">
        <v>269</v>
      </c>
      <c r="C60" s="162" t="s">
        <v>10</v>
      </c>
      <c r="D60" s="87">
        <v>86</v>
      </c>
      <c r="E60" s="264">
        <v>0</v>
      </c>
      <c r="F60" s="140">
        <f>PRODUCT(D60,E60)</f>
        <v>0</v>
      </c>
    </row>
    <row r="61" spans="1:6" s="172" customFormat="1" ht="12.75">
      <c r="A61" s="185">
        <v>12</v>
      </c>
      <c r="B61" s="161" t="s">
        <v>270</v>
      </c>
      <c r="C61" s="162" t="s">
        <v>250</v>
      </c>
      <c r="D61" s="140">
        <v>106</v>
      </c>
      <c r="E61" s="190">
        <v>0</v>
      </c>
      <c r="F61" s="140">
        <f>PRODUCT(D61,E61)</f>
        <v>0</v>
      </c>
    </row>
    <row r="62" spans="1:6" s="172" customFormat="1" ht="12.75" customHeight="1">
      <c r="A62" s="185">
        <v>13</v>
      </c>
      <c r="B62" s="161" t="s">
        <v>627</v>
      </c>
      <c r="C62" s="162" t="s">
        <v>2</v>
      </c>
      <c r="D62" s="140">
        <v>250</v>
      </c>
      <c r="E62" s="190">
        <v>0</v>
      </c>
      <c r="F62" s="140">
        <f>PRODUCT(D62,E62)</f>
        <v>0</v>
      </c>
    </row>
    <row r="63" spans="1:6" s="76" customFormat="1" ht="12.75">
      <c r="A63" s="185">
        <v>14</v>
      </c>
      <c r="B63" s="253" t="s">
        <v>271</v>
      </c>
      <c r="C63" s="252" t="s">
        <v>10</v>
      </c>
      <c r="D63" s="87">
        <v>11.8</v>
      </c>
      <c r="E63" s="54">
        <v>0</v>
      </c>
      <c r="F63" s="243">
        <f t="shared" si="2"/>
        <v>0</v>
      </c>
    </row>
    <row r="64" spans="1:6" s="76" customFormat="1" ht="12.75">
      <c r="A64" s="185">
        <v>15</v>
      </c>
      <c r="B64" s="248" t="s">
        <v>272</v>
      </c>
      <c r="C64" s="85" t="s">
        <v>11</v>
      </c>
      <c r="D64" s="87">
        <v>145</v>
      </c>
      <c r="E64" s="265">
        <v>0</v>
      </c>
      <c r="F64" s="243">
        <f t="shared" si="2"/>
        <v>0</v>
      </c>
    </row>
    <row r="65" spans="1:6" s="76" customFormat="1" ht="12.75">
      <c r="A65" s="185"/>
      <c r="B65" s="146" t="s">
        <v>273</v>
      </c>
      <c r="C65" s="145"/>
      <c r="D65" s="147"/>
      <c r="E65" s="382">
        <f>SUM(F32:F64)</f>
        <v>0</v>
      </c>
      <c r="F65" s="382"/>
    </row>
    <row r="66" spans="1:6" s="76" customFormat="1" ht="12.75">
      <c r="A66" s="254"/>
      <c r="B66" s="255"/>
      <c r="C66" s="256"/>
      <c r="D66" s="257"/>
      <c r="E66" s="258"/>
      <c r="F66" s="258"/>
    </row>
    <row r="67" s="70" customFormat="1" ht="16.5"/>
  </sheetData>
  <sheetProtection password="C65C" sheet="1" selectLockedCells="1"/>
  <mergeCells count="35">
    <mergeCell ref="A1:B1"/>
    <mergeCell ref="E7:F7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E24:F24"/>
    <mergeCell ref="C18:D18"/>
    <mergeCell ref="E18:F18"/>
    <mergeCell ref="C19:D19"/>
    <mergeCell ref="E19:F19"/>
    <mergeCell ref="C20:D20"/>
    <mergeCell ref="E20:F20"/>
    <mergeCell ref="A28:F28"/>
    <mergeCell ref="A31:B31"/>
    <mergeCell ref="A39:B39"/>
    <mergeCell ref="A49:B49"/>
    <mergeCell ref="E65:F65"/>
    <mergeCell ref="C22:D22"/>
    <mergeCell ref="E22:F22"/>
    <mergeCell ref="C23:D23"/>
    <mergeCell ref="E23:F23"/>
    <mergeCell ref="C24:D2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zoomScalePageLayoutView="0" workbookViewId="0" topLeftCell="A31">
      <selection activeCell="I60" sqref="I60"/>
    </sheetView>
  </sheetViews>
  <sheetFormatPr defaultColWidth="9.140625" defaultRowHeight="15"/>
  <cols>
    <col min="1" max="1" width="5.140625" style="101" customWidth="1"/>
    <col min="2" max="2" width="60.57421875" style="101" customWidth="1"/>
    <col min="3" max="3" width="12.140625" style="101" customWidth="1"/>
    <col min="4" max="4" width="10.00390625" style="101" customWidth="1"/>
    <col min="5" max="13" width="8.140625" style="101" customWidth="1"/>
    <col min="14" max="14" width="14.00390625" style="101" customWidth="1"/>
    <col min="15" max="17" width="9.140625" style="101" customWidth="1"/>
    <col min="18" max="18" width="90.00390625" style="101" customWidth="1"/>
    <col min="19" max="19" width="9.140625" style="101" customWidth="1"/>
    <col min="20" max="16384" width="9.140625" style="101" customWidth="1"/>
  </cols>
  <sheetData>
    <row r="1" spans="1:252" s="100" customFormat="1" ht="16.5" customHeight="1">
      <c r="A1" s="338" t="s">
        <v>79</v>
      </c>
      <c r="B1" s="338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</row>
    <row r="2" spans="1:252" s="100" customFormat="1" ht="16.5">
      <c r="A2" s="59" t="s">
        <v>80</v>
      </c>
      <c r="B2" s="5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</row>
    <row r="3" spans="1:254" s="58" customFormat="1" ht="3.75" customHeight="1">
      <c r="A3" s="266"/>
      <c r="B3" s="62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</row>
    <row r="4" spans="1:254" s="58" customFormat="1" ht="16.5">
      <c r="A4" s="61"/>
      <c r="B4" s="62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</row>
    <row r="5" spans="1:16" s="66" customFormat="1" ht="5.25" customHeight="1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</row>
    <row r="6" spans="1:256" s="209" customFormat="1" ht="16.5" customHeight="1">
      <c r="A6" s="268" t="s">
        <v>49</v>
      </c>
      <c r="B6" s="269"/>
      <c r="C6" s="269"/>
      <c r="D6" s="269"/>
      <c r="E6" s="269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  <c r="IG6" s="173"/>
      <c r="IH6" s="173"/>
      <c r="II6" s="173"/>
      <c r="IJ6" s="173"/>
      <c r="IK6" s="173"/>
      <c r="IL6" s="173"/>
      <c r="IM6" s="173"/>
      <c r="IN6" s="173"/>
      <c r="IO6" s="173"/>
      <c r="IP6" s="173"/>
      <c r="IQ6" s="173"/>
      <c r="IR6" s="173"/>
      <c r="IS6" s="173"/>
      <c r="IT6" s="173"/>
      <c r="IU6" s="173"/>
      <c r="IV6" s="173"/>
    </row>
    <row r="7" spans="1:256" s="270" customFormat="1" ht="1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  <c r="IS7" s="173"/>
      <c r="IT7" s="173"/>
      <c r="IU7" s="173"/>
      <c r="IV7" s="173"/>
    </row>
    <row r="8" spans="1:256" s="273" customFormat="1" ht="25.5">
      <c r="A8" s="162"/>
      <c r="B8" s="271" t="s">
        <v>15</v>
      </c>
      <c r="C8" s="83" t="s">
        <v>12</v>
      </c>
      <c r="D8" s="85" t="s">
        <v>50</v>
      </c>
      <c r="E8" s="272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spans="1:256" s="273" customFormat="1" ht="16.5">
      <c r="A9" s="274" t="s">
        <v>32</v>
      </c>
      <c r="B9" s="275" t="s">
        <v>51</v>
      </c>
      <c r="C9" s="276" t="s">
        <v>112</v>
      </c>
      <c r="D9" s="85">
        <v>1</v>
      </c>
      <c r="E9" s="277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  <c r="IR9" s="173"/>
      <c r="IS9" s="173"/>
      <c r="IT9" s="173"/>
      <c r="IU9" s="173"/>
      <c r="IV9" s="173"/>
    </row>
    <row r="10" spans="1:5" s="173" customFormat="1" ht="16.5">
      <c r="A10" s="278" t="s">
        <v>33</v>
      </c>
      <c r="B10" s="275" t="s">
        <v>173</v>
      </c>
      <c r="C10" s="276" t="s">
        <v>112</v>
      </c>
      <c r="D10" s="85">
        <v>1</v>
      </c>
      <c r="E10" s="277"/>
    </row>
    <row r="11" spans="1:256" s="279" customFormat="1" ht="17.25" customHeight="1">
      <c r="A11" s="278" t="s">
        <v>174</v>
      </c>
      <c r="B11" s="275" t="s">
        <v>175</v>
      </c>
      <c r="C11" s="276" t="s">
        <v>112</v>
      </c>
      <c r="D11" s="85">
        <v>3</v>
      </c>
      <c r="E11" s="277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  <c r="IU11" s="173"/>
      <c r="IV11" s="173"/>
    </row>
    <row r="12" spans="1:5" s="173" customFormat="1" ht="16.5">
      <c r="A12" s="278" t="s">
        <v>176</v>
      </c>
      <c r="B12" s="275" t="s">
        <v>177</v>
      </c>
      <c r="C12" s="276" t="s">
        <v>112</v>
      </c>
      <c r="D12" s="85">
        <v>3</v>
      </c>
      <c r="E12" s="277"/>
    </row>
    <row r="13" spans="1:5" s="173" customFormat="1" ht="16.5">
      <c r="A13" s="278" t="s">
        <v>178</v>
      </c>
      <c r="B13" s="275" t="s">
        <v>84</v>
      </c>
      <c r="C13" s="276" t="s">
        <v>112</v>
      </c>
      <c r="D13" s="85">
        <v>2</v>
      </c>
      <c r="E13" s="277"/>
    </row>
    <row r="14" spans="1:5" s="173" customFormat="1" ht="16.5">
      <c r="A14" s="278" t="s">
        <v>179</v>
      </c>
      <c r="B14" s="275" t="s">
        <v>85</v>
      </c>
      <c r="C14" s="276" t="s">
        <v>112</v>
      </c>
      <c r="D14" s="85">
        <v>2</v>
      </c>
      <c r="E14" s="277"/>
    </row>
    <row r="15" spans="1:5" s="173" customFormat="1" ht="16.5">
      <c r="A15" s="278" t="s">
        <v>180</v>
      </c>
      <c r="B15" s="275" t="s">
        <v>181</v>
      </c>
      <c r="C15" s="276" t="s">
        <v>112</v>
      </c>
      <c r="D15" s="85">
        <v>1</v>
      </c>
      <c r="E15" s="277"/>
    </row>
    <row r="16" spans="1:5" s="173" customFormat="1" ht="16.5">
      <c r="A16" s="162"/>
      <c r="B16" s="280" t="s">
        <v>87</v>
      </c>
      <c r="C16" s="281" t="s">
        <v>1</v>
      </c>
      <c r="D16" s="282">
        <f>SUM(D9:D15)</f>
        <v>13</v>
      </c>
      <c r="E16" s="277"/>
    </row>
    <row r="17" spans="1:4" s="173" customFormat="1" ht="16.5">
      <c r="A17" s="283"/>
      <c r="B17" s="283" t="s">
        <v>88</v>
      </c>
      <c r="C17" s="284" t="s">
        <v>1</v>
      </c>
      <c r="D17" s="86">
        <f>PRODUCT(D16,0.05)</f>
        <v>0.65</v>
      </c>
    </row>
    <row r="18" s="173" customFormat="1" ht="7.5" customHeight="1"/>
    <row r="19" spans="1:4" s="173" customFormat="1" ht="16.5">
      <c r="A19" s="285" t="s">
        <v>116</v>
      </c>
      <c r="B19" s="283"/>
      <c r="C19" s="286" t="s">
        <v>2</v>
      </c>
      <c r="D19" s="286">
        <v>622</v>
      </c>
    </row>
    <row r="20" spans="1:256" s="273" customFormat="1" ht="16.5">
      <c r="A20" s="278" t="s">
        <v>91</v>
      </c>
      <c r="B20" s="275" t="s">
        <v>114</v>
      </c>
      <c r="C20" s="276" t="s">
        <v>93</v>
      </c>
      <c r="D20" s="85">
        <v>5</v>
      </c>
      <c r="E20" s="277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  <c r="IS20" s="173"/>
      <c r="IT20" s="173"/>
      <c r="IU20" s="173"/>
      <c r="IV20" s="173"/>
    </row>
    <row r="21" spans="1:5" s="173" customFormat="1" ht="16.5">
      <c r="A21" s="278" t="s">
        <v>91</v>
      </c>
      <c r="B21" s="275" t="s">
        <v>113</v>
      </c>
      <c r="C21" s="83" t="s">
        <v>93</v>
      </c>
      <c r="D21" s="85">
        <v>10</v>
      </c>
      <c r="E21" s="277"/>
    </row>
    <row r="22" spans="1:5" s="173" customFormat="1" ht="16.5">
      <c r="A22" s="278" t="s">
        <v>91</v>
      </c>
      <c r="B22" s="275" t="s">
        <v>92</v>
      </c>
      <c r="C22" s="83" t="s">
        <v>93</v>
      </c>
      <c r="D22" s="85">
        <v>10</v>
      </c>
      <c r="E22" s="277"/>
    </row>
    <row r="23" spans="1:5" s="173" customFormat="1" ht="16.5">
      <c r="A23" s="278" t="s">
        <v>91</v>
      </c>
      <c r="B23" s="275" t="s">
        <v>94</v>
      </c>
      <c r="C23" s="83" t="s">
        <v>93</v>
      </c>
      <c r="D23" s="85">
        <v>5</v>
      </c>
      <c r="E23" s="277"/>
    </row>
    <row r="24" spans="1:5" s="173" customFormat="1" ht="16.5">
      <c r="A24" s="278" t="s">
        <v>91</v>
      </c>
      <c r="B24" s="275" t="s">
        <v>86</v>
      </c>
      <c r="C24" s="276" t="s">
        <v>90</v>
      </c>
      <c r="D24" s="85">
        <v>10</v>
      </c>
      <c r="E24" s="277"/>
    </row>
    <row r="25" spans="1:5" s="173" customFormat="1" ht="16.5">
      <c r="A25" s="278" t="s">
        <v>91</v>
      </c>
      <c r="B25" s="275" t="s">
        <v>95</v>
      </c>
      <c r="C25" s="83" t="s">
        <v>93</v>
      </c>
      <c r="D25" s="85">
        <v>15</v>
      </c>
      <c r="E25" s="277"/>
    </row>
    <row r="26" spans="1:5" s="173" customFormat="1" ht="16.5">
      <c r="A26" s="278" t="s">
        <v>89</v>
      </c>
      <c r="B26" s="275" t="s">
        <v>96</v>
      </c>
      <c r="C26" s="83" t="s">
        <v>90</v>
      </c>
      <c r="D26" s="85">
        <v>5</v>
      </c>
      <c r="E26" s="277"/>
    </row>
    <row r="27" spans="1:5" s="173" customFormat="1" ht="16.5">
      <c r="A27" s="278" t="s">
        <v>89</v>
      </c>
      <c r="B27" s="275" t="s">
        <v>97</v>
      </c>
      <c r="C27" s="83" t="s">
        <v>90</v>
      </c>
      <c r="D27" s="85">
        <v>5</v>
      </c>
      <c r="E27" s="277"/>
    </row>
    <row r="28" spans="1:4" s="173" customFormat="1" ht="16.5">
      <c r="A28" s="283"/>
      <c r="B28" s="287" t="s">
        <v>98</v>
      </c>
      <c r="C28" s="281" t="s">
        <v>1</v>
      </c>
      <c r="D28" s="288">
        <f>SUM(D21:D27)</f>
        <v>60</v>
      </c>
    </row>
    <row r="29" spans="1:4" s="173" customFormat="1" ht="16.5">
      <c r="A29" s="283"/>
      <c r="B29" s="283" t="s">
        <v>88</v>
      </c>
      <c r="C29" s="284" t="s">
        <v>1</v>
      </c>
      <c r="D29" s="86">
        <f>PRODUCT(D28,0.05)</f>
        <v>3</v>
      </c>
    </row>
    <row r="30" spans="1:4" s="173" customFormat="1" ht="8.25" customHeight="1">
      <c r="A30" s="283"/>
      <c r="B30" s="283"/>
      <c r="C30" s="289"/>
      <c r="D30" s="289"/>
    </row>
    <row r="31" spans="1:4" s="173" customFormat="1" ht="16.5">
      <c r="A31" s="285" t="s">
        <v>117</v>
      </c>
      <c r="B31" s="287"/>
      <c r="C31" s="289"/>
      <c r="D31" s="289"/>
    </row>
    <row r="32" spans="1:4" s="173" customFormat="1" ht="16.5">
      <c r="A32" s="290" t="s">
        <v>91</v>
      </c>
      <c r="B32" s="291" t="s">
        <v>115</v>
      </c>
      <c r="C32" s="83" t="s">
        <v>99</v>
      </c>
      <c r="D32" s="85">
        <v>10</v>
      </c>
    </row>
    <row r="33" spans="1:4" s="173" customFormat="1" ht="16.5">
      <c r="A33" s="283"/>
      <c r="B33" s="287" t="s">
        <v>98</v>
      </c>
      <c r="C33" s="281" t="s">
        <v>1</v>
      </c>
      <c r="D33" s="177">
        <f>SUM(D32)</f>
        <v>10</v>
      </c>
    </row>
    <row r="34" spans="1:4" s="173" customFormat="1" ht="16.5">
      <c r="A34" s="283"/>
      <c r="B34" s="283" t="s">
        <v>88</v>
      </c>
      <c r="C34" s="284" t="s">
        <v>1</v>
      </c>
      <c r="D34" s="86">
        <f>PRODUCT(D33,0.05)</f>
        <v>0.5</v>
      </c>
    </row>
    <row r="35" spans="1:4" s="173" customFormat="1" ht="6.75" customHeight="1">
      <c r="A35" s="283"/>
      <c r="B35" s="287"/>
      <c r="C35" s="289"/>
      <c r="D35" s="289"/>
    </row>
    <row r="36" spans="1:4" s="173" customFormat="1" ht="16.5">
      <c r="A36" s="287" t="s">
        <v>109</v>
      </c>
      <c r="B36" s="292"/>
      <c r="C36" s="289"/>
      <c r="D36" s="289"/>
    </row>
    <row r="37" spans="1:5" s="173" customFormat="1" ht="16.5">
      <c r="A37" s="290">
        <v>1</v>
      </c>
      <c r="B37" s="293" t="s">
        <v>103</v>
      </c>
      <c r="C37" s="83" t="s">
        <v>104</v>
      </c>
      <c r="D37" s="85">
        <v>56</v>
      </c>
      <c r="E37" s="294"/>
    </row>
    <row r="38" spans="1:4" s="173" customFormat="1" ht="16.5">
      <c r="A38" s="290">
        <v>2</v>
      </c>
      <c r="B38" s="293" t="s">
        <v>100</v>
      </c>
      <c r="C38" s="83" t="s">
        <v>104</v>
      </c>
      <c r="D38" s="85">
        <v>16</v>
      </c>
    </row>
    <row r="39" spans="1:4" s="173" customFormat="1" ht="16.5">
      <c r="A39" s="290">
        <v>3</v>
      </c>
      <c r="B39" s="293" t="s">
        <v>101</v>
      </c>
      <c r="C39" s="83" t="s">
        <v>104</v>
      </c>
      <c r="D39" s="85">
        <v>19</v>
      </c>
    </row>
    <row r="40" spans="1:4" s="173" customFormat="1" ht="16.5">
      <c r="A40" s="290">
        <v>4</v>
      </c>
      <c r="B40" s="293" t="s">
        <v>102</v>
      </c>
      <c r="C40" s="83" t="s">
        <v>104</v>
      </c>
      <c r="D40" s="85">
        <v>20</v>
      </c>
    </row>
    <row r="41" spans="1:4" s="173" customFormat="1" ht="16.5">
      <c r="A41" s="290">
        <v>5</v>
      </c>
      <c r="B41" s="293" t="s">
        <v>182</v>
      </c>
      <c r="C41" s="83" t="s">
        <v>104</v>
      </c>
      <c r="D41" s="85">
        <v>10</v>
      </c>
    </row>
    <row r="42" spans="1:4" s="173" customFormat="1" ht="16.5">
      <c r="A42" s="290">
        <v>6</v>
      </c>
      <c r="B42" s="293" t="s">
        <v>105</v>
      </c>
      <c r="C42" s="83" t="s">
        <v>104</v>
      </c>
      <c r="D42" s="85">
        <v>32</v>
      </c>
    </row>
    <row r="43" spans="1:4" s="173" customFormat="1" ht="16.5">
      <c r="A43" s="290">
        <v>7</v>
      </c>
      <c r="B43" s="293" t="s">
        <v>106</v>
      </c>
      <c r="C43" s="83" t="s">
        <v>104</v>
      </c>
      <c r="D43" s="85">
        <v>10</v>
      </c>
    </row>
    <row r="44" spans="1:4" s="173" customFormat="1" ht="16.5">
      <c r="A44" s="290">
        <v>8</v>
      </c>
      <c r="B44" s="291" t="s">
        <v>118</v>
      </c>
      <c r="C44" s="83" t="s">
        <v>111</v>
      </c>
      <c r="D44" s="85">
        <v>18</v>
      </c>
    </row>
    <row r="45" spans="1:4" s="173" customFormat="1" ht="16.5">
      <c r="A45" s="290">
        <v>9</v>
      </c>
      <c r="B45" s="291" t="s">
        <v>107</v>
      </c>
      <c r="C45" s="83" t="s">
        <v>104</v>
      </c>
      <c r="D45" s="85">
        <v>31</v>
      </c>
    </row>
    <row r="46" spans="1:4" s="173" customFormat="1" ht="16.5">
      <c r="A46" s="283"/>
      <c r="B46" s="295" t="s">
        <v>108</v>
      </c>
      <c r="C46" s="281" t="s">
        <v>1</v>
      </c>
      <c r="D46" s="177">
        <f>SUM(D37:D45)</f>
        <v>212</v>
      </c>
    </row>
    <row r="47" spans="1:4" s="173" customFormat="1" ht="16.5">
      <c r="A47" s="283"/>
      <c r="B47" s="283" t="s">
        <v>88</v>
      </c>
      <c r="C47" s="284" t="s">
        <v>1</v>
      </c>
      <c r="D47" s="86">
        <f>PRODUCT(D46,0.05)</f>
        <v>10.600000000000001</v>
      </c>
    </row>
    <row r="49" spans="1:4" s="173" customFormat="1" ht="16.5">
      <c r="A49" s="296" t="s">
        <v>110</v>
      </c>
      <c r="B49" s="297"/>
      <c r="C49" s="289"/>
      <c r="D49" s="289"/>
    </row>
    <row r="50" spans="1:5" s="173" customFormat="1" ht="16.5">
      <c r="A50" s="290">
        <v>10</v>
      </c>
      <c r="B50" s="293" t="s">
        <v>183</v>
      </c>
      <c r="C50" s="83" t="s">
        <v>111</v>
      </c>
      <c r="D50" s="85">
        <v>40</v>
      </c>
      <c r="E50" s="294"/>
    </row>
    <row r="51" spans="1:4" s="173" customFormat="1" ht="16.5">
      <c r="A51" s="290">
        <v>11</v>
      </c>
      <c r="B51" s="293" t="s">
        <v>191</v>
      </c>
      <c r="C51" s="83" t="s">
        <v>111</v>
      </c>
      <c r="D51" s="85">
        <v>93</v>
      </c>
    </row>
    <row r="52" spans="1:4" s="173" customFormat="1" ht="16.5">
      <c r="A52" s="290">
        <v>12</v>
      </c>
      <c r="B52" s="293" t="s">
        <v>184</v>
      </c>
      <c r="C52" s="83" t="s">
        <v>111</v>
      </c>
      <c r="D52" s="85">
        <v>105</v>
      </c>
    </row>
    <row r="53" spans="1:4" s="173" customFormat="1" ht="16.5">
      <c r="A53" s="290">
        <v>13</v>
      </c>
      <c r="B53" s="293" t="s">
        <v>185</v>
      </c>
      <c r="C53" s="83" t="s">
        <v>111</v>
      </c>
      <c r="D53" s="85">
        <v>60</v>
      </c>
    </row>
    <row r="54" spans="1:4" s="173" customFormat="1" ht="16.5">
      <c r="A54" s="290">
        <v>14</v>
      </c>
      <c r="B54" s="293" t="s">
        <v>186</v>
      </c>
      <c r="C54" s="83" t="s">
        <v>111</v>
      </c>
      <c r="D54" s="85">
        <v>95</v>
      </c>
    </row>
    <row r="55" spans="1:4" s="173" customFormat="1" ht="16.5">
      <c r="A55" s="283"/>
      <c r="B55" s="295" t="s">
        <v>108</v>
      </c>
      <c r="C55" s="281" t="s">
        <v>1</v>
      </c>
      <c r="D55" s="177">
        <f>SUM(D50:D54)</f>
        <v>393</v>
      </c>
    </row>
    <row r="56" spans="1:4" s="173" customFormat="1" ht="16.5">
      <c r="A56" s="283"/>
      <c r="B56" s="283" t="s">
        <v>88</v>
      </c>
      <c r="C56" s="284" t="s">
        <v>1</v>
      </c>
      <c r="D56" s="86">
        <f>PRODUCT(D55,0.05)</f>
        <v>19.650000000000002</v>
      </c>
    </row>
  </sheetData>
  <sheetProtection password="C65C" sheet="1" selectLockedCells="1"/>
  <mergeCells count="1">
    <mergeCell ref="A1:B1"/>
  </mergeCells>
  <printOptions/>
  <pageMargins left="0.7086614173228347" right="0.7086614173228347" top="0.5905511811023623" bottom="0.5905511811023623" header="0.31496062992125984" footer="0.31496062992125984"/>
  <pageSetup fitToHeight="2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4"/>
  <sheetViews>
    <sheetView zoomScalePageLayoutView="0" workbookViewId="0" topLeftCell="B1">
      <pane ySplit="7" topLeftCell="A62" activePane="bottomLeft" state="frozen"/>
      <selection pane="topLeft" activeCell="B1" sqref="B1"/>
      <selection pane="bottomLeft" activeCell="H66" sqref="H66"/>
    </sheetView>
  </sheetViews>
  <sheetFormatPr defaultColWidth="9.140625" defaultRowHeight="12.75" customHeight="1"/>
  <cols>
    <col min="1" max="1" width="9.140625" style="100" hidden="1" customWidth="1"/>
    <col min="2" max="2" width="11.7109375" style="100" customWidth="1"/>
    <col min="3" max="3" width="14.7109375" style="100" customWidth="1"/>
    <col min="4" max="4" width="9.7109375" style="100" customWidth="1"/>
    <col min="5" max="5" width="70.7109375" style="100" customWidth="1"/>
    <col min="6" max="6" width="11.7109375" style="100" customWidth="1"/>
    <col min="7" max="9" width="16.7109375" style="100" customWidth="1"/>
    <col min="10" max="14" width="9.140625" style="100" customWidth="1"/>
    <col min="15" max="16" width="9.140625" style="100" hidden="1" customWidth="1"/>
    <col min="17" max="16384" width="9.140625" style="100" customWidth="1"/>
  </cols>
  <sheetData>
    <row r="1" spans="1:16" ht="12.75" customHeight="1">
      <c r="A1" s="100" t="s">
        <v>276</v>
      </c>
      <c r="B1" s="298"/>
      <c r="C1" s="298"/>
      <c r="D1" s="298"/>
      <c r="E1" s="298" t="s">
        <v>277</v>
      </c>
      <c r="F1" s="298"/>
      <c r="G1" s="298"/>
      <c r="H1" s="298"/>
      <c r="I1" s="298"/>
      <c r="P1" s="100" t="s">
        <v>300</v>
      </c>
    </row>
    <row r="2" spans="2:16" ht="24.75" customHeight="1">
      <c r="B2" s="298"/>
      <c r="C2" s="298"/>
      <c r="D2" s="298"/>
      <c r="E2" s="299" t="s">
        <v>278</v>
      </c>
      <c r="F2" s="298"/>
      <c r="G2" s="298"/>
      <c r="H2" s="300"/>
      <c r="I2" s="300"/>
      <c r="P2" s="100" t="s">
        <v>300</v>
      </c>
    </row>
    <row r="3" spans="1:16" ht="15" customHeight="1">
      <c r="A3" s="100" t="s">
        <v>279</v>
      </c>
      <c r="B3" s="301" t="s">
        <v>280</v>
      </c>
      <c r="C3" s="391" t="s">
        <v>281</v>
      </c>
      <c r="D3" s="392"/>
      <c r="E3" s="302" t="s">
        <v>282</v>
      </c>
      <c r="F3" s="298"/>
      <c r="G3" s="303"/>
      <c r="H3" s="304" t="s">
        <v>283</v>
      </c>
      <c r="I3" s="305">
        <f>0+I8+I41+I106+I111+I116+I137+I150</f>
        <v>0</v>
      </c>
      <c r="O3" s="100" t="s">
        <v>530</v>
      </c>
      <c r="P3" s="100" t="s">
        <v>299</v>
      </c>
    </row>
    <row r="4" spans="1:16" ht="15" customHeight="1">
      <c r="A4" s="100" t="s">
        <v>284</v>
      </c>
      <c r="B4" s="306" t="s">
        <v>285</v>
      </c>
      <c r="C4" s="393" t="s">
        <v>283</v>
      </c>
      <c r="D4" s="394"/>
      <c r="E4" s="307" t="s">
        <v>286</v>
      </c>
      <c r="F4" s="300"/>
      <c r="G4" s="300"/>
      <c r="H4" s="308"/>
      <c r="I4" s="308"/>
      <c r="O4" s="100" t="s">
        <v>531</v>
      </c>
      <c r="P4" s="100" t="s">
        <v>299</v>
      </c>
    </row>
    <row r="5" spans="1:16" ht="12.75" customHeight="1">
      <c r="A5" s="390" t="s">
        <v>287</v>
      </c>
      <c r="B5" s="390" t="s">
        <v>288</v>
      </c>
      <c r="C5" s="390" t="s">
        <v>289</v>
      </c>
      <c r="D5" s="390" t="s">
        <v>290</v>
      </c>
      <c r="E5" s="390" t="s">
        <v>291</v>
      </c>
      <c r="F5" s="390" t="s">
        <v>292</v>
      </c>
      <c r="G5" s="390" t="s">
        <v>293</v>
      </c>
      <c r="H5" s="390" t="s">
        <v>294</v>
      </c>
      <c r="I5" s="390"/>
      <c r="O5" s="100" t="s">
        <v>532</v>
      </c>
      <c r="P5" s="100" t="s">
        <v>299</v>
      </c>
    </row>
    <row r="6" spans="1:9" ht="12.75" customHeight="1">
      <c r="A6" s="390"/>
      <c r="B6" s="390"/>
      <c r="C6" s="390"/>
      <c r="D6" s="390"/>
      <c r="E6" s="390"/>
      <c r="F6" s="390"/>
      <c r="G6" s="390"/>
      <c r="H6" s="309" t="s">
        <v>295</v>
      </c>
      <c r="I6" s="309" t="s">
        <v>296</v>
      </c>
    </row>
    <row r="7" spans="1:9" ht="12.75" customHeight="1">
      <c r="A7" s="309" t="s">
        <v>297</v>
      </c>
      <c r="B7" s="309" t="s">
        <v>298</v>
      </c>
      <c r="C7" s="309" t="s">
        <v>299</v>
      </c>
      <c r="D7" s="309" t="s">
        <v>300</v>
      </c>
      <c r="E7" s="309" t="s">
        <v>301</v>
      </c>
      <c r="F7" s="309" t="s">
        <v>302</v>
      </c>
      <c r="G7" s="309" t="s">
        <v>303</v>
      </c>
      <c r="H7" s="309" t="s">
        <v>304</v>
      </c>
      <c r="I7" s="309" t="s">
        <v>305</v>
      </c>
    </row>
    <row r="8" spans="1:9" ht="12.75" customHeight="1">
      <c r="A8" s="308" t="s">
        <v>306</v>
      </c>
      <c r="B8" s="308"/>
      <c r="C8" s="310" t="s">
        <v>297</v>
      </c>
      <c r="D8" s="308"/>
      <c r="E8" s="311" t="s">
        <v>307</v>
      </c>
      <c r="F8" s="308"/>
      <c r="G8" s="308"/>
      <c r="H8" s="308"/>
      <c r="I8" s="312">
        <f>0+I9+I13+I17+I21+I25+I29+I33+I37</f>
        <v>0</v>
      </c>
    </row>
    <row r="9" spans="1:16" ht="12.75" customHeight="1">
      <c r="A9" s="313" t="s">
        <v>89</v>
      </c>
      <c r="B9" s="314" t="s">
        <v>298</v>
      </c>
      <c r="C9" s="314" t="s">
        <v>308</v>
      </c>
      <c r="D9" s="313" t="s">
        <v>309</v>
      </c>
      <c r="E9" s="315" t="s">
        <v>310</v>
      </c>
      <c r="F9" s="316" t="s">
        <v>311</v>
      </c>
      <c r="G9" s="317">
        <v>25.96</v>
      </c>
      <c r="H9" s="326">
        <v>0</v>
      </c>
      <c r="I9" s="318">
        <f>ROUND(ROUND(H9,2)*ROUND(G9,3),2)</f>
        <v>0</v>
      </c>
      <c r="O9" s="100">
        <f>(I9*21)/100</f>
        <v>0</v>
      </c>
      <c r="P9" s="100" t="s">
        <v>299</v>
      </c>
    </row>
    <row r="10" spans="1:5" ht="12.75" customHeight="1">
      <c r="A10" s="319" t="s">
        <v>312</v>
      </c>
      <c r="E10" s="320" t="s">
        <v>313</v>
      </c>
    </row>
    <row r="11" spans="1:5" ht="12.75" customHeight="1">
      <c r="A11" s="321" t="s">
        <v>314</v>
      </c>
      <c r="E11" s="322" t="s">
        <v>315</v>
      </c>
    </row>
    <row r="12" spans="1:5" ht="12.75" customHeight="1">
      <c r="A12" s="100" t="s">
        <v>316</v>
      </c>
      <c r="E12" s="320" t="s">
        <v>317</v>
      </c>
    </row>
    <row r="13" spans="1:16" ht="12.75" customHeight="1">
      <c r="A13" s="313" t="s">
        <v>89</v>
      </c>
      <c r="B13" s="314" t="s">
        <v>299</v>
      </c>
      <c r="C13" s="314" t="s">
        <v>318</v>
      </c>
      <c r="D13" s="313" t="s">
        <v>309</v>
      </c>
      <c r="E13" s="315" t="s">
        <v>310</v>
      </c>
      <c r="F13" s="316" t="s">
        <v>311</v>
      </c>
      <c r="G13" s="317">
        <v>67.87</v>
      </c>
      <c r="H13" s="326">
        <v>0</v>
      </c>
      <c r="I13" s="318">
        <f>ROUND(ROUND(H13,2)*ROUND(G13,3),2)</f>
        <v>0</v>
      </c>
      <c r="O13" s="100">
        <f>(I13*21)/100</f>
        <v>0</v>
      </c>
      <c r="P13" s="100" t="s">
        <v>299</v>
      </c>
    </row>
    <row r="14" spans="1:5" ht="12.75" customHeight="1">
      <c r="A14" s="319" t="s">
        <v>312</v>
      </c>
      <c r="E14" s="320" t="s">
        <v>319</v>
      </c>
    </row>
    <row r="15" spans="1:5" ht="12.75" customHeight="1">
      <c r="A15" s="321" t="s">
        <v>314</v>
      </c>
      <c r="E15" s="322" t="s">
        <v>320</v>
      </c>
    </row>
    <row r="16" spans="1:5" ht="12.75" customHeight="1">
      <c r="A16" s="100" t="s">
        <v>316</v>
      </c>
      <c r="E16" s="320" t="s">
        <v>317</v>
      </c>
    </row>
    <row r="17" spans="1:16" ht="12.75" customHeight="1">
      <c r="A17" s="313" t="s">
        <v>89</v>
      </c>
      <c r="B17" s="314" t="s">
        <v>300</v>
      </c>
      <c r="C17" s="314" t="s">
        <v>321</v>
      </c>
      <c r="D17" s="313" t="s">
        <v>309</v>
      </c>
      <c r="E17" s="315" t="s">
        <v>322</v>
      </c>
      <c r="F17" s="316" t="s">
        <v>323</v>
      </c>
      <c r="G17" s="317">
        <v>1</v>
      </c>
      <c r="H17" s="326">
        <v>0</v>
      </c>
      <c r="I17" s="318">
        <f>ROUND(ROUND(H17,2)*ROUND(G17,3),2)</f>
        <v>0</v>
      </c>
      <c r="O17" s="100">
        <f>(I17*21)/100</f>
        <v>0</v>
      </c>
      <c r="P17" s="100" t="s">
        <v>299</v>
      </c>
    </row>
    <row r="18" spans="1:5" ht="12.75" customHeight="1">
      <c r="A18" s="319" t="s">
        <v>312</v>
      </c>
      <c r="E18" s="320" t="s">
        <v>324</v>
      </c>
    </row>
    <row r="19" spans="1:5" ht="12.75" customHeight="1">
      <c r="A19" s="321" t="s">
        <v>314</v>
      </c>
      <c r="E19" s="322" t="s">
        <v>309</v>
      </c>
    </row>
    <row r="20" spans="1:5" ht="12.75" customHeight="1">
      <c r="A20" s="100" t="s">
        <v>316</v>
      </c>
      <c r="E20" s="320" t="s">
        <v>325</v>
      </c>
    </row>
    <row r="21" spans="1:16" ht="12.75" customHeight="1">
      <c r="A21" s="313" t="s">
        <v>89</v>
      </c>
      <c r="B21" s="314" t="s">
        <v>301</v>
      </c>
      <c r="C21" s="314" t="s">
        <v>326</v>
      </c>
      <c r="D21" s="313" t="s">
        <v>309</v>
      </c>
      <c r="E21" s="315" t="s">
        <v>327</v>
      </c>
      <c r="F21" s="316" t="s">
        <v>323</v>
      </c>
      <c r="G21" s="317">
        <v>1</v>
      </c>
      <c r="H21" s="326">
        <v>0</v>
      </c>
      <c r="I21" s="318">
        <f>ROUND(ROUND(H21,2)*ROUND(G21,3),2)</f>
        <v>0</v>
      </c>
      <c r="O21" s="100">
        <f>(I21*21)/100</f>
        <v>0</v>
      </c>
      <c r="P21" s="100" t="s">
        <v>299</v>
      </c>
    </row>
    <row r="22" spans="1:5" ht="12.75" customHeight="1">
      <c r="A22" s="319" t="s">
        <v>312</v>
      </c>
      <c r="E22" s="320" t="s">
        <v>328</v>
      </c>
    </row>
    <row r="23" spans="1:5" ht="12.75" customHeight="1">
      <c r="A23" s="321" t="s">
        <v>314</v>
      </c>
      <c r="E23" s="322" t="s">
        <v>309</v>
      </c>
    </row>
    <row r="24" spans="1:5" ht="12.75" customHeight="1">
      <c r="A24" s="100" t="s">
        <v>316</v>
      </c>
      <c r="E24" s="320" t="s">
        <v>325</v>
      </c>
    </row>
    <row r="25" spans="1:16" ht="12.75" customHeight="1">
      <c r="A25" s="313" t="s">
        <v>89</v>
      </c>
      <c r="B25" s="314" t="s">
        <v>302</v>
      </c>
      <c r="C25" s="314" t="s">
        <v>329</v>
      </c>
      <c r="D25" s="313" t="s">
        <v>309</v>
      </c>
      <c r="E25" s="315" t="s">
        <v>330</v>
      </c>
      <c r="F25" s="316" t="s">
        <v>331</v>
      </c>
      <c r="G25" s="317">
        <v>1</v>
      </c>
      <c r="H25" s="326">
        <v>0</v>
      </c>
      <c r="I25" s="318">
        <f>ROUND(ROUND(H25,2)*ROUND(G25,3),2)</f>
        <v>0</v>
      </c>
      <c r="O25" s="100">
        <f>(I25*21)/100</f>
        <v>0</v>
      </c>
      <c r="P25" s="100" t="s">
        <v>299</v>
      </c>
    </row>
    <row r="26" spans="1:5" ht="12.75" customHeight="1">
      <c r="A26" s="319" t="s">
        <v>312</v>
      </c>
      <c r="E26" s="320" t="s">
        <v>332</v>
      </c>
    </row>
    <row r="27" spans="1:5" ht="12.75" customHeight="1">
      <c r="A27" s="321" t="s">
        <v>314</v>
      </c>
      <c r="E27" s="322" t="s">
        <v>309</v>
      </c>
    </row>
    <row r="28" spans="1:5" ht="12.75" customHeight="1">
      <c r="A28" s="100" t="s">
        <v>316</v>
      </c>
      <c r="E28" s="320" t="s">
        <v>333</v>
      </c>
    </row>
    <row r="29" spans="1:16" ht="12.75" customHeight="1">
      <c r="A29" s="313" t="s">
        <v>89</v>
      </c>
      <c r="B29" s="314" t="s">
        <v>303</v>
      </c>
      <c r="C29" s="314" t="s">
        <v>334</v>
      </c>
      <c r="D29" s="313" t="s">
        <v>309</v>
      </c>
      <c r="E29" s="315" t="s">
        <v>335</v>
      </c>
      <c r="F29" s="316" t="s">
        <v>323</v>
      </c>
      <c r="G29" s="317">
        <v>1</v>
      </c>
      <c r="H29" s="326">
        <v>0</v>
      </c>
      <c r="I29" s="318">
        <f>ROUND(ROUND(H29,2)*ROUND(G29,3),2)</f>
        <v>0</v>
      </c>
      <c r="O29" s="100">
        <f>(I29*21)/100</f>
        <v>0</v>
      </c>
      <c r="P29" s="100" t="s">
        <v>299</v>
      </c>
    </row>
    <row r="30" spans="1:5" ht="12.75" customHeight="1">
      <c r="A30" s="319" t="s">
        <v>312</v>
      </c>
      <c r="E30" s="320" t="s">
        <v>336</v>
      </c>
    </row>
    <row r="31" spans="1:5" ht="12.75" customHeight="1">
      <c r="A31" s="321" t="s">
        <v>314</v>
      </c>
      <c r="E31" s="322" t="s">
        <v>309</v>
      </c>
    </row>
    <row r="32" spans="1:5" ht="12.75" customHeight="1">
      <c r="A32" s="100" t="s">
        <v>316</v>
      </c>
      <c r="E32" s="320" t="s">
        <v>333</v>
      </c>
    </row>
    <row r="33" spans="1:16" ht="12.75" customHeight="1">
      <c r="A33" s="313" t="s">
        <v>89</v>
      </c>
      <c r="B33" s="314" t="s">
        <v>337</v>
      </c>
      <c r="C33" s="314" t="s">
        <v>338</v>
      </c>
      <c r="D33" s="313" t="s">
        <v>309</v>
      </c>
      <c r="E33" s="315" t="s">
        <v>339</v>
      </c>
      <c r="F33" s="316" t="s">
        <v>331</v>
      </c>
      <c r="G33" s="317">
        <v>1</v>
      </c>
      <c r="H33" s="326">
        <v>0</v>
      </c>
      <c r="I33" s="318">
        <f>ROUND(ROUND(H33,2)*ROUND(G33,3),2)</f>
        <v>0</v>
      </c>
      <c r="O33" s="100">
        <f>(I33*21)/100</f>
        <v>0</v>
      </c>
      <c r="P33" s="100" t="s">
        <v>299</v>
      </c>
    </row>
    <row r="34" spans="1:5" ht="12.75" customHeight="1">
      <c r="A34" s="319" t="s">
        <v>312</v>
      </c>
      <c r="E34" s="320" t="s">
        <v>340</v>
      </c>
    </row>
    <row r="35" spans="1:5" ht="12.75" customHeight="1">
      <c r="A35" s="321" t="s">
        <v>314</v>
      </c>
      <c r="E35" s="322" t="s">
        <v>309</v>
      </c>
    </row>
    <row r="36" spans="1:5" ht="76.5" customHeight="1">
      <c r="A36" s="100" t="s">
        <v>316</v>
      </c>
      <c r="E36" s="320" t="s">
        <v>341</v>
      </c>
    </row>
    <row r="37" spans="1:16" ht="12.75" customHeight="1">
      <c r="A37" s="313" t="s">
        <v>89</v>
      </c>
      <c r="B37" s="314" t="s">
        <v>342</v>
      </c>
      <c r="C37" s="314" t="s">
        <v>343</v>
      </c>
      <c r="D37" s="313" t="s">
        <v>309</v>
      </c>
      <c r="E37" s="315" t="s">
        <v>344</v>
      </c>
      <c r="F37" s="316" t="s">
        <v>345</v>
      </c>
      <c r="G37" s="317">
        <v>2</v>
      </c>
      <c r="H37" s="326">
        <v>0</v>
      </c>
      <c r="I37" s="318">
        <f>ROUND(ROUND(H37,2)*ROUND(G37,3),2)</f>
        <v>0</v>
      </c>
      <c r="O37" s="100">
        <f>(I37*21)/100</f>
        <v>0</v>
      </c>
      <c r="P37" s="100" t="s">
        <v>299</v>
      </c>
    </row>
    <row r="38" spans="1:5" ht="12.75" customHeight="1">
      <c r="A38" s="319" t="s">
        <v>312</v>
      </c>
      <c r="E38" s="320" t="s">
        <v>346</v>
      </c>
    </row>
    <row r="39" spans="1:5" ht="12.75" customHeight="1">
      <c r="A39" s="321" t="s">
        <v>314</v>
      </c>
      <c r="E39" s="322" t="s">
        <v>309</v>
      </c>
    </row>
    <row r="40" spans="1:5" ht="12.75" customHeight="1">
      <c r="A40" s="100" t="s">
        <v>316</v>
      </c>
      <c r="E40" s="320" t="s">
        <v>333</v>
      </c>
    </row>
    <row r="41" spans="1:9" ht="12.75" customHeight="1">
      <c r="A41" s="300" t="s">
        <v>306</v>
      </c>
      <c r="B41" s="300"/>
      <c r="C41" s="323" t="s">
        <v>298</v>
      </c>
      <c r="D41" s="300"/>
      <c r="E41" s="311" t="s">
        <v>347</v>
      </c>
      <c r="F41" s="300"/>
      <c r="G41" s="300"/>
      <c r="H41" s="300"/>
      <c r="I41" s="324">
        <f>0+I42+I46+I50+I54+I58+I62+I66+I70+I74+I78+I82+I86+I90+I94+I98+I102</f>
        <v>0</v>
      </c>
    </row>
    <row r="42" spans="1:16" ht="12.75" customHeight="1">
      <c r="A42" s="313" t="s">
        <v>89</v>
      </c>
      <c r="B42" s="314" t="s">
        <v>304</v>
      </c>
      <c r="C42" s="314" t="s">
        <v>348</v>
      </c>
      <c r="D42" s="313" t="s">
        <v>309</v>
      </c>
      <c r="E42" s="315" t="s">
        <v>349</v>
      </c>
      <c r="F42" s="316" t="s">
        <v>350</v>
      </c>
      <c r="G42" s="317">
        <v>12.98</v>
      </c>
      <c r="H42" s="326">
        <v>0</v>
      </c>
      <c r="I42" s="318">
        <f>ROUND(ROUND(H42,2)*ROUND(G42,3),2)</f>
        <v>0</v>
      </c>
      <c r="O42" s="100">
        <f>(I42*21)/100</f>
        <v>0</v>
      </c>
      <c r="P42" s="100" t="s">
        <v>299</v>
      </c>
    </row>
    <row r="43" spans="1:5" ht="12.75" customHeight="1">
      <c r="A43" s="319" t="s">
        <v>312</v>
      </c>
      <c r="E43" s="320" t="s">
        <v>351</v>
      </c>
    </row>
    <row r="44" spans="1:5" ht="12.75" customHeight="1">
      <c r="A44" s="321" t="s">
        <v>314</v>
      </c>
      <c r="E44" s="322" t="s">
        <v>352</v>
      </c>
    </row>
    <row r="45" spans="1:5" ht="12.75" customHeight="1">
      <c r="A45" s="100" t="s">
        <v>316</v>
      </c>
      <c r="E45" s="320" t="s">
        <v>353</v>
      </c>
    </row>
    <row r="46" spans="1:16" ht="12.75" customHeight="1">
      <c r="A46" s="313" t="s">
        <v>89</v>
      </c>
      <c r="B46" s="314" t="s">
        <v>305</v>
      </c>
      <c r="C46" s="314" t="s">
        <v>354</v>
      </c>
      <c r="D46" s="313" t="s">
        <v>309</v>
      </c>
      <c r="E46" s="315" t="s">
        <v>355</v>
      </c>
      <c r="F46" s="316" t="s">
        <v>356</v>
      </c>
      <c r="G46" s="317">
        <v>1038.4</v>
      </c>
      <c r="H46" s="326">
        <v>0</v>
      </c>
      <c r="I46" s="318">
        <f>ROUND(ROUND(H46,2)*ROUND(G46,3),2)</f>
        <v>0</v>
      </c>
      <c r="O46" s="100">
        <f>(I46*21)/100</f>
        <v>0</v>
      </c>
      <c r="P46" s="100" t="s">
        <v>299</v>
      </c>
    </row>
    <row r="47" spans="1:5" ht="12.75" customHeight="1">
      <c r="A47" s="319" t="s">
        <v>312</v>
      </c>
      <c r="E47" s="320" t="s">
        <v>357</v>
      </c>
    </row>
    <row r="48" spans="1:5" ht="12.75" customHeight="1">
      <c r="A48" s="321" t="s">
        <v>314</v>
      </c>
      <c r="E48" s="322" t="s">
        <v>358</v>
      </c>
    </row>
    <row r="49" spans="1:5" ht="12.75" customHeight="1">
      <c r="A49" s="100" t="s">
        <v>316</v>
      </c>
      <c r="E49" s="320" t="s">
        <v>359</v>
      </c>
    </row>
    <row r="50" spans="1:16" ht="12.75" customHeight="1">
      <c r="A50" s="313" t="s">
        <v>89</v>
      </c>
      <c r="B50" s="314" t="s">
        <v>360</v>
      </c>
      <c r="C50" s="314" t="s">
        <v>361</v>
      </c>
      <c r="D50" s="313" t="s">
        <v>309</v>
      </c>
      <c r="E50" s="315" t="s">
        <v>362</v>
      </c>
      <c r="F50" s="316" t="s">
        <v>350</v>
      </c>
      <c r="G50" s="317">
        <v>10</v>
      </c>
      <c r="H50" s="326">
        <v>0</v>
      </c>
      <c r="I50" s="318">
        <f>ROUND(ROUND(H50,2)*ROUND(G50,3),2)</f>
        <v>0</v>
      </c>
      <c r="O50" s="100">
        <f>(I50*21)/100</f>
        <v>0</v>
      </c>
      <c r="P50" s="100" t="s">
        <v>299</v>
      </c>
    </row>
    <row r="51" spans="1:5" ht="12.75" customHeight="1">
      <c r="A51" s="319" t="s">
        <v>312</v>
      </c>
      <c r="E51" s="320" t="s">
        <v>363</v>
      </c>
    </row>
    <row r="52" spans="1:5" ht="12.75" customHeight="1">
      <c r="A52" s="321" t="s">
        <v>314</v>
      </c>
      <c r="E52" s="322" t="s">
        <v>309</v>
      </c>
    </row>
    <row r="53" spans="1:5" ht="293.25" customHeight="1">
      <c r="A53" s="100" t="s">
        <v>316</v>
      </c>
      <c r="E53" s="320" t="s">
        <v>364</v>
      </c>
    </row>
    <row r="54" spans="1:16" ht="12.75" customHeight="1">
      <c r="A54" s="313" t="s">
        <v>89</v>
      </c>
      <c r="B54" s="314" t="s">
        <v>365</v>
      </c>
      <c r="C54" s="314" t="s">
        <v>366</v>
      </c>
      <c r="D54" s="313" t="s">
        <v>309</v>
      </c>
      <c r="E54" s="315" t="s">
        <v>367</v>
      </c>
      <c r="F54" s="316" t="s">
        <v>350</v>
      </c>
      <c r="G54" s="317">
        <v>102.685</v>
      </c>
      <c r="H54" s="326">
        <v>0</v>
      </c>
      <c r="I54" s="318">
        <f>ROUND(ROUND(H54,2)*ROUND(G54,3),2)</f>
        <v>0</v>
      </c>
      <c r="O54" s="100">
        <f>(I54*21)/100</f>
        <v>0</v>
      </c>
      <c r="P54" s="100" t="s">
        <v>299</v>
      </c>
    </row>
    <row r="55" spans="1:5" ht="12.75" customHeight="1">
      <c r="A55" s="319" t="s">
        <v>312</v>
      </c>
      <c r="E55" s="320" t="s">
        <v>368</v>
      </c>
    </row>
    <row r="56" spans="1:5" ht="12.75" customHeight="1">
      <c r="A56" s="321" t="s">
        <v>314</v>
      </c>
      <c r="E56" s="322" t="s">
        <v>369</v>
      </c>
    </row>
    <row r="57" spans="1:5" ht="293.25" customHeight="1">
      <c r="A57" s="100" t="s">
        <v>316</v>
      </c>
      <c r="E57" s="320" t="s">
        <v>370</v>
      </c>
    </row>
    <row r="58" spans="1:16" ht="12.75" customHeight="1">
      <c r="A58" s="313" t="s">
        <v>89</v>
      </c>
      <c r="B58" s="314" t="s">
        <v>371</v>
      </c>
      <c r="C58" s="314" t="s">
        <v>372</v>
      </c>
      <c r="D58" s="313" t="s">
        <v>309</v>
      </c>
      <c r="E58" s="315" t="s">
        <v>367</v>
      </c>
      <c r="F58" s="316" t="s">
        <v>350</v>
      </c>
      <c r="G58" s="317">
        <v>23</v>
      </c>
      <c r="H58" s="326">
        <v>0</v>
      </c>
      <c r="I58" s="318">
        <f>ROUND(ROUND(H58,2)*ROUND(G58,3),2)</f>
        <v>0</v>
      </c>
      <c r="O58" s="100">
        <f>(I58*21)/100</f>
        <v>0</v>
      </c>
      <c r="P58" s="100" t="s">
        <v>299</v>
      </c>
    </row>
    <row r="59" spans="1:5" ht="12.75" customHeight="1">
      <c r="A59" s="319" t="s">
        <v>312</v>
      </c>
      <c r="E59" s="320" t="s">
        <v>373</v>
      </c>
    </row>
    <row r="60" spans="1:5" ht="12.75" customHeight="1">
      <c r="A60" s="321" t="s">
        <v>314</v>
      </c>
      <c r="E60" s="322" t="s">
        <v>374</v>
      </c>
    </row>
    <row r="61" spans="1:5" ht="293.25" customHeight="1">
      <c r="A61" s="100" t="s">
        <v>316</v>
      </c>
      <c r="E61" s="320" t="s">
        <v>370</v>
      </c>
    </row>
    <row r="62" spans="1:16" ht="12.75" customHeight="1">
      <c r="A62" s="313" t="s">
        <v>89</v>
      </c>
      <c r="B62" s="314" t="s">
        <v>375</v>
      </c>
      <c r="C62" s="314" t="s">
        <v>376</v>
      </c>
      <c r="D62" s="313" t="s">
        <v>309</v>
      </c>
      <c r="E62" s="315" t="s">
        <v>377</v>
      </c>
      <c r="F62" s="316" t="s">
        <v>378</v>
      </c>
      <c r="G62" s="317">
        <v>2513.7</v>
      </c>
      <c r="H62" s="326">
        <v>0</v>
      </c>
      <c r="I62" s="318">
        <f>ROUND(ROUND(H62,2)*ROUND(G62,3),2)</f>
        <v>0</v>
      </c>
      <c r="O62" s="100">
        <f>(I62*21)/100</f>
        <v>0</v>
      </c>
      <c r="P62" s="100" t="s">
        <v>299</v>
      </c>
    </row>
    <row r="63" spans="1:5" ht="12.75" customHeight="1">
      <c r="A63" s="319" t="s">
        <v>312</v>
      </c>
      <c r="E63" s="320" t="s">
        <v>379</v>
      </c>
    </row>
    <row r="64" spans="1:5" ht="12.75" customHeight="1">
      <c r="A64" s="321" t="s">
        <v>314</v>
      </c>
      <c r="E64" s="322" t="s">
        <v>380</v>
      </c>
    </row>
    <row r="65" spans="1:5" ht="12.75" customHeight="1">
      <c r="A65" s="100" t="s">
        <v>316</v>
      </c>
      <c r="E65" s="320" t="s">
        <v>381</v>
      </c>
    </row>
    <row r="66" spans="1:16" ht="12.75" customHeight="1">
      <c r="A66" s="313" t="s">
        <v>89</v>
      </c>
      <c r="B66" s="314" t="s">
        <v>382</v>
      </c>
      <c r="C66" s="314" t="s">
        <v>383</v>
      </c>
      <c r="D66" s="313" t="s">
        <v>309</v>
      </c>
      <c r="E66" s="315" t="s">
        <v>384</v>
      </c>
      <c r="F66" s="316" t="s">
        <v>385</v>
      </c>
      <c r="G66" s="317">
        <v>100</v>
      </c>
      <c r="H66" s="326">
        <v>0</v>
      </c>
      <c r="I66" s="318">
        <f>ROUND(ROUND(H66,2)*ROUND(G66,3),2)</f>
        <v>0</v>
      </c>
      <c r="O66" s="100">
        <f>(I66*21)/100</f>
        <v>0</v>
      </c>
      <c r="P66" s="100" t="s">
        <v>299</v>
      </c>
    </row>
    <row r="67" spans="1:5" ht="12.75" customHeight="1">
      <c r="A67" s="319" t="s">
        <v>312</v>
      </c>
      <c r="E67" s="320" t="s">
        <v>386</v>
      </c>
    </row>
    <row r="68" spans="1:5" ht="12.75" customHeight="1">
      <c r="A68" s="321" t="s">
        <v>314</v>
      </c>
      <c r="E68" s="322" t="s">
        <v>309</v>
      </c>
    </row>
    <row r="69" spans="1:5" ht="25.5" customHeight="1">
      <c r="A69" s="100" t="s">
        <v>316</v>
      </c>
      <c r="E69" s="320" t="s">
        <v>387</v>
      </c>
    </row>
    <row r="70" spans="1:16" ht="12.75" customHeight="1">
      <c r="A70" s="313" t="s">
        <v>89</v>
      </c>
      <c r="B70" s="314" t="s">
        <v>388</v>
      </c>
      <c r="C70" s="314" t="s">
        <v>389</v>
      </c>
      <c r="D70" s="313" t="s">
        <v>309</v>
      </c>
      <c r="E70" s="315" t="s">
        <v>390</v>
      </c>
      <c r="F70" s="316" t="s">
        <v>350</v>
      </c>
      <c r="G70" s="317">
        <v>3.52</v>
      </c>
      <c r="H70" s="326">
        <v>0</v>
      </c>
      <c r="I70" s="318">
        <f>ROUND(ROUND(H70,2)*ROUND(G70,3),2)</f>
        <v>0</v>
      </c>
      <c r="O70" s="100">
        <f>(I70*21)/100</f>
        <v>0</v>
      </c>
      <c r="P70" s="100" t="s">
        <v>299</v>
      </c>
    </row>
    <row r="71" spans="1:5" ht="12.75" customHeight="1">
      <c r="A71" s="319" t="s">
        <v>312</v>
      </c>
      <c r="E71" s="320" t="s">
        <v>391</v>
      </c>
    </row>
    <row r="72" spans="1:5" ht="12.75" customHeight="1">
      <c r="A72" s="321" t="s">
        <v>314</v>
      </c>
      <c r="E72" s="322" t="s">
        <v>392</v>
      </c>
    </row>
    <row r="73" spans="1:5" ht="255" customHeight="1">
      <c r="A73" s="100" t="s">
        <v>316</v>
      </c>
      <c r="E73" s="320" t="s">
        <v>393</v>
      </c>
    </row>
    <row r="74" spans="1:16" ht="12.75" customHeight="1">
      <c r="A74" s="313" t="s">
        <v>89</v>
      </c>
      <c r="B74" s="314" t="s">
        <v>394</v>
      </c>
      <c r="C74" s="314" t="s">
        <v>395</v>
      </c>
      <c r="D74" s="313" t="s">
        <v>309</v>
      </c>
      <c r="E74" s="315" t="s">
        <v>396</v>
      </c>
      <c r="F74" s="316" t="s">
        <v>350</v>
      </c>
      <c r="G74" s="317">
        <v>3.6</v>
      </c>
      <c r="H74" s="326">
        <v>0</v>
      </c>
      <c r="I74" s="318">
        <f>ROUND(ROUND(H74,2)*ROUND(G74,3),2)</f>
        <v>0</v>
      </c>
      <c r="O74" s="100">
        <f>(I74*21)/100</f>
        <v>0</v>
      </c>
      <c r="P74" s="100" t="s">
        <v>299</v>
      </c>
    </row>
    <row r="75" spans="1:5" ht="12.75" customHeight="1">
      <c r="A75" s="319" t="s">
        <v>312</v>
      </c>
      <c r="E75" s="320" t="s">
        <v>397</v>
      </c>
    </row>
    <row r="76" spans="1:5" ht="12.75" customHeight="1">
      <c r="A76" s="321" t="s">
        <v>314</v>
      </c>
      <c r="E76" s="322" t="s">
        <v>398</v>
      </c>
    </row>
    <row r="77" spans="1:5" ht="229.5" customHeight="1">
      <c r="A77" s="100" t="s">
        <v>316</v>
      </c>
      <c r="E77" s="320" t="s">
        <v>399</v>
      </c>
    </row>
    <row r="78" spans="1:16" ht="12.75" customHeight="1">
      <c r="A78" s="313" t="s">
        <v>89</v>
      </c>
      <c r="B78" s="314" t="s">
        <v>400</v>
      </c>
      <c r="C78" s="314" t="s">
        <v>401</v>
      </c>
      <c r="D78" s="313" t="s">
        <v>309</v>
      </c>
      <c r="E78" s="315" t="s">
        <v>402</v>
      </c>
      <c r="F78" s="316" t="s">
        <v>350</v>
      </c>
      <c r="G78" s="317">
        <v>2.64</v>
      </c>
      <c r="H78" s="326">
        <v>0</v>
      </c>
      <c r="I78" s="318">
        <f>ROUND(ROUND(H78,2)*ROUND(G78,3),2)</f>
        <v>0</v>
      </c>
      <c r="O78" s="100">
        <f>(I78*21)/100</f>
        <v>0</v>
      </c>
      <c r="P78" s="100" t="s">
        <v>299</v>
      </c>
    </row>
    <row r="79" spans="1:5" ht="12.75" customHeight="1">
      <c r="A79" s="319" t="s">
        <v>312</v>
      </c>
      <c r="E79" s="320" t="s">
        <v>403</v>
      </c>
    </row>
    <row r="80" spans="1:5" ht="12.75" customHeight="1">
      <c r="A80" s="321" t="s">
        <v>314</v>
      </c>
      <c r="E80" s="322" t="s">
        <v>404</v>
      </c>
    </row>
    <row r="81" spans="1:5" ht="229.5" customHeight="1">
      <c r="A81" s="100" t="s">
        <v>316</v>
      </c>
      <c r="E81" s="320" t="s">
        <v>405</v>
      </c>
    </row>
    <row r="82" spans="1:16" ht="12.75" customHeight="1">
      <c r="A82" s="313" t="s">
        <v>89</v>
      </c>
      <c r="B82" s="314" t="s">
        <v>406</v>
      </c>
      <c r="C82" s="314" t="s">
        <v>407</v>
      </c>
      <c r="D82" s="313" t="s">
        <v>309</v>
      </c>
      <c r="E82" s="315" t="s">
        <v>408</v>
      </c>
      <c r="F82" s="316" t="s">
        <v>350</v>
      </c>
      <c r="G82" s="317">
        <v>5</v>
      </c>
      <c r="H82" s="326">
        <v>0</v>
      </c>
      <c r="I82" s="318">
        <f>ROUND(ROUND(H82,2)*ROUND(G82,3),2)</f>
        <v>0</v>
      </c>
      <c r="O82" s="100">
        <f>(I82*21)/100</f>
        <v>0</v>
      </c>
      <c r="P82" s="100" t="s">
        <v>299</v>
      </c>
    </row>
    <row r="83" spans="1:5" ht="12.75" customHeight="1">
      <c r="A83" s="319" t="s">
        <v>312</v>
      </c>
      <c r="E83" s="320" t="s">
        <v>409</v>
      </c>
    </row>
    <row r="84" spans="1:5" ht="12.75" customHeight="1">
      <c r="A84" s="321" t="s">
        <v>314</v>
      </c>
      <c r="E84" s="322" t="s">
        <v>309</v>
      </c>
    </row>
    <row r="85" spans="1:5" ht="178.5" customHeight="1">
      <c r="A85" s="100" t="s">
        <v>316</v>
      </c>
      <c r="E85" s="320" t="s">
        <v>410</v>
      </c>
    </row>
    <row r="86" spans="1:16" ht="12.75" customHeight="1">
      <c r="A86" s="313" t="s">
        <v>89</v>
      </c>
      <c r="B86" s="314" t="s">
        <v>411</v>
      </c>
      <c r="C86" s="314" t="s">
        <v>412</v>
      </c>
      <c r="D86" s="313" t="s">
        <v>309</v>
      </c>
      <c r="E86" s="315" t="s">
        <v>413</v>
      </c>
      <c r="F86" s="316" t="s">
        <v>385</v>
      </c>
      <c r="G86" s="317">
        <v>290.5</v>
      </c>
      <c r="H86" s="326">
        <v>0</v>
      </c>
      <c r="I86" s="318">
        <f>ROUND(ROUND(H86,2)*ROUND(G86,3),2)</f>
        <v>0</v>
      </c>
      <c r="O86" s="100">
        <f>(I86*21)/100</f>
        <v>0</v>
      </c>
      <c r="P86" s="100" t="s">
        <v>299</v>
      </c>
    </row>
    <row r="87" spans="1:5" ht="12.75" customHeight="1">
      <c r="A87" s="319" t="s">
        <v>312</v>
      </c>
      <c r="E87" s="320" t="s">
        <v>309</v>
      </c>
    </row>
    <row r="88" spans="1:5" ht="12.75" customHeight="1">
      <c r="A88" s="321" t="s">
        <v>314</v>
      </c>
      <c r="E88" s="322" t="s">
        <v>414</v>
      </c>
    </row>
    <row r="89" spans="1:5" ht="12.75" customHeight="1">
      <c r="A89" s="100" t="s">
        <v>316</v>
      </c>
      <c r="E89" s="320" t="s">
        <v>415</v>
      </c>
    </row>
    <row r="90" spans="1:16" ht="12.75" customHeight="1">
      <c r="A90" s="313" t="s">
        <v>89</v>
      </c>
      <c r="B90" s="314" t="s">
        <v>416</v>
      </c>
      <c r="C90" s="314" t="s">
        <v>417</v>
      </c>
      <c r="D90" s="313" t="s">
        <v>309</v>
      </c>
      <c r="E90" s="315" t="s">
        <v>418</v>
      </c>
      <c r="F90" s="316" t="s">
        <v>385</v>
      </c>
      <c r="G90" s="317">
        <v>100</v>
      </c>
      <c r="H90" s="326">
        <v>0</v>
      </c>
      <c r="I90" s="318">
        <f>ROUND(ROUND(H90,2)*ROUND(G90,3),2)</f>
        <v>0</v>
      </c>
      <c r="O90" s="100">
        <f>(I90*21)/100</f>
        <v>0</v>
      </c>
      <c r="P90" s="100" t="s">
        <v>299</v>
      </c>
    </row>
    <row r="91" spans="1:5" ht="12.75" customHeight="1">
      <c r="A91" s="319" t="s">
        <v>312</v>
      </c>
      <c r="E91" s="320" t="s">
        <v>419</v>
      </c>
    </row>
    <row r="92" spans="1:5" ht="12.75" customHeight="1">
      <c r="A92" s="321" t="s">
        <v>314</v>
      </c>
      <c r="E92" s="322" t="s">
        <v>309</v>
      </c>
    </row>
    <row r="93" spans="1:5" ht="12.75" customHeight="1">
      <c r="A93" s="100" t="s">
        <v>316</v>
      </c>
      <c r="E93" s="320" t="s">
        <v>420</v>
      </c>
    </row>
    <row r="94" spans="1:16" ht="12.75" customHeight="1">
      <c r="A94" s="313" t="s">
        <v>89</v>
      </c>
      <c r="B94" s="314" t="s">
        <v>421</v>
      </c>
      <c r="C94" s="314" t="s">
        <v>422</v>
      </c>
      <c r="D94" s="313" t="s">
        <v>309</v>
      </c>
      <c r="E94" s="315" t="s">
        <v>423</v>
      </c>
      <c r="F94" s="316" t="s">
        <v>350</v>
      </c>
      <c r="G94" s="317">
        <v>5</v>
      </c>
      <c r="H94" s="326">
        <v>0</v>
      </c>
      <c r="I94" s="318">
        <f>ROUND(ROUND(H94,2)*ROUND(G94,3),2)</f>
        <v>0</v>
      </c>
      <c r="O94" s="100">
        <f>(I94*21)/100</f>
        <v>0</v>
      </c>
      <c r="P94" s="100" t="s">
        <v>299</v>
      </c>
    </row>
    <row r="95" spans="1:5" ht="12.75" customHeight="1">
      <c r="A95" s="319" t="s">
        <v>312</v>
      </c>
      <c r="E95" s="320" t="s">
        <v>424</v>
      </c>
    </row>
    <row r="96" spans="1:5" ht="12.75" customHeight="1">
      <c r="A96" s="321" t="s">
        <v>314</v>
      </c>
      <c r="E96" s="322" t="s">
        <v>425</v>
      </c>
    </row>
    <row r="97" spans="1:5" ht="38.25" customHeight="1">
      <c r="A97" s="100" t="s">
        <v>316</v>
      </c>
      <c r="E97" s="320" t="s">
        <v>426</v>
      </c>
    </row>
    <row r="98" spans="1:16" ht="12.75" customHeight="1">
      <c r="A98" s="313" t="s">
        <v>89</v>
      </c>
      <c r="B98" s="314" t="s">
        <v>427</v>
      </c>
      <c r="C98" s="314" t="s">
        <v>428</v>
      </c>
      <c r="D98" s="313" t="s">
        <v>309</v>
      </c>
      <c r="E98" s="315" t="s">
        <v>429</v>
      </c>
      <c r="F98" s="316" t="s">
        <v>350</v>
      </c>
      <c r="G98" s="317">
        <v>50</v>
      </c>
      <c r="H98" s="326">
        <v>0</v>
      </c>
      <c r="I98" s="318">
        <f>ROUND(ROUND(H98,2)*ROUND(G98,3),2)</f>
        <v>0</v>
      </c>
      <c r="O98" s="100">
        <f>(I98*21)/100</f>
        <v>0</v>
      </c>
      <c r="P98" s="100" t="s">
        <v>299</v>
      </c>
    </row>
    <row r="99" spans="1:5" ht="12.75" customHeight="1">
      <c r="A99" s="319" t="s">
        <v>312</v>
      </c>
      <c r="E99" s="320" t="s">
        <v>430</v>
      </c>
    </row>
    <row r="100" spans="1:5" ht="12.75" customHeight="1">
      <c r="A100" s="321" t="s">
        <v>314</v>
      </c>
      <c r="E100" s="322" t="s">
        <v>431</v>
      </c>
    </row>
    <row r="101" spans="1:5" ht="38.25" customHeight="1">
      <c r="A101" s="100" t="s">
        <v>316</v>
      </c>
      <c r="E101" s="320" t="s">
        <v>432</v>
      </c>
    </row>
    <row r="102" spans="1:16" ht="12.75" customHeight="1">
      <c r="A102" s="313" t="s">
        <v>89</v>
      </c>
      <c r="B102" s="314" t="s">
        <v>433</v>
      </c>
      <c r="C102" s="314" t="s">
        <v>434</v>
      </c>
      <c r="D102" s="313" t="s">
        <v>309</v>
      </c>
      <c r="E102" s="315" t="s">
        <v>435</v>
      </c>
      <c r="F102" s="316" t="s">
        <v>385</v>
      </c>
      <c r="G102" s="317">
        <v>50</v>
      </c>
      <c r="H102" s="326">
        <v>0</v>
      </c>
      <c r="I102" s="318">
        <f>ROUND(ROUND(H102,2)*ROUND(G102,3),2)</f>
        <v>0</v>
      </c>
      <c r="O102" s="100">
        <f>(I102*21)/100</f>
        <v>0</v>
      </c>
      <c r="P102" s="100" t="s">
        <v>299</v>
      </c>
    </row>
    <row r="103" spans="1:5" ht="12.75" customHeight="1">
      <c r="A103" s="319" t="s">
        <v>312</v>
      </c>
      <c r="E103" s="320" t="s">
        <v>309</v>
      </c>
    </row>
    <row r="104" spans="1:5" ht="12.75" customHeight="1">
      <c r="A104" s="321" t="s">
        <v>314</v>
      </c>
      <c r="E104" s="322" t="s">
        <v>309</v>
      </c>
    </row>
    <row r="105" spans="1:5" ht="12.75" customHeight="1">
      <c r="A105" s="100" t="s">
        <v>316</v>
      </c>
      <c r="E105" s="320" t="s">
        <v>436</v>
      </c>
    </row>
    <row r="106" spans="1:9" ht="12.75" customHeight="1">
      <c r="A106" s="300" t="s">
        <v>306</v>
      </c>
      <c r="B106" s="300"/>
      <c r="C106" s="323" t="s">
        <v>299</v>
      </c>
      <c r="D106" s="300"/>
      <c r="E106" s="311" t="s">
        <v>437</v>
      </c>
      <c r="F106" s="300"/>
      <c r="G106" s="300"/>
      <c r="H106" s="300"/>
      <c r="I106" s="324">
        <f>0+I107</f>
        <v>0</v>
      </c>
    </row>
    <row r="107" spans="1:16" ht="12.75" customHeight="1">
      <c r="A107" s="313" t="s">
        <v>89</v>
      </c>
      <c r="B107" s="314" t="s">
        <v>438</v>
      </c>
      <c r="C107" s="314" t="s">
        <v>439</v>
      </c>
      <c r="D107" s="313" t="s">
        <v>309</v>
      </c>
      <c r="E107" s="315" t="s">
        <v>440</v>
      </c>
      <c r="F107" s="316" t="s">
        <v>350</v>
      </c>
      <c r="G107" s="317">
        <v>1.6</v>
      </c>
      <c r="H107" s="326">
        <v>0</v>
      </c>
      <c r="I107" s="318">
        <f>ROUND(ROUND(H107,2)*ROUND(G107,3),2)</f>
        <v>0</v>
      </c>
      <c r="O107" s="100">
        <f>(I107*21)/100</f>
        <v>0</v>
      </c>
      <c r="P107" s="100" t="s">
        <v>299</v>
      </c>
    </row>
    <row r="108" spans="1:5" ht="12.75" customHeight="1">
      <c r="A108" s="319" t="s">
        <v>312</v>
      </c>
      <c r="E108" s="320" t="s">
        <v>441</v>
      </c>
    </row>
    <row r="109" spans="1:5" ht="12.75" customHeight="1">
      <c r="A109" s="321" t="s">
        <v>314</v>
      </c>
      <c r="E109" s="322" t="s">
        <v>442</v>
      </c>
    </row>
    <row r="110" spans="1:5" ht="25.5" customHeight="1">
      <c r="A110" s="100" t="s">
        <v>316</v>
      </c>
      <c r="E110" s="320" t="s">
        <v>443</v>
      </c>
    </row>
    <row r="111" spans="1:9" ht="12.75" customHeight="1">
      <c r="A111" s="300" t="s">
        <v>306</v>
      </c>
      <c r="B111" s="300"/>
      <c r="C111" s="323" t="s">
        <v>300</v>
      </c>
      <c r="D111" s="300"/>
      <c r="E111" s="311" t="s">
        <v>444</v>
      </c>
      <c r="F111" s="300"/>
      <c r="G111" s="300"/>
      <c r="H111" s="300"/>
      <c r="I111" s="324">
        <f>0+I112</f>
        <v>0</v>
      </c>
    </row>
    <row r="112" spans="1:16" ht="12.75" customHeight="1">
      <c r="A112" s="313" t="s">
        <v>89</v>
      </c>
      <c r="B112" s="314" t="s">
        <v>445</v>
      </c>
      <c r="C112" s="314" t="s">
        <v>446</v>
      </c>
      <c r="D112" s="313" t="s">
        <v>309</v>
      </c>
      <c r="E112" s="315" t="s">
        <v>447</v>
      </c>
      <c r="F112" s="316" t="s">
        <v>448</v>
      </c>
      <c r="G112" s="317">
        <v>9</v>
      </c>
      <c r="H112" s="326">
        <v>0</v>
      </c>
      <c r="I112" s="318">
        <f>ROUND(ROUND(H112,2)*ROUND(G112,3),2)</f>
        <v>0</v>
      </c>
      <c r="O112" s="100">
        <f>(I112*21)/100</f>
        <v>0</v>
      </c>
      <c r="P112" s="100" t="s">
        <v>299</v>
      </c>
    </row>
    <row r="113" spans="1:5" ht="12.75" customHeight="1">
      <c r="A113" s="319" t="s">
        <v>312</v>
      </c>
      <c r="E113" s="320" t="s">
        <v>449</v>
      </c>
    </row>
    <row r="114" spans="1:5" ht="12.75" customHeight="1">
      <c r="A114" s="321" t="s">
        <v>314</v>
      </c>
      <c r="E114" s="322" t="s">
        <v>450</v>
      </c>
    </row>
    <row r="115" spans="1:5" ht="178.5" customHeight="1">
      <c r="A115" s="100" t="s">
        <v>316</v>
      </c>
      <c r="E115" s="320" t="s">
        <v>451</v>
      </c>
    </row>
    <row r="116" spans="1:9" ht="12.75" customHeight="1">
      <c r="A116" s="300" t="s">
        <v>306</v>
      </c>
      <c r="B116" s="300"/>
      <c r="C116" s="323" t="s">
        <v>301</v>
      </c>
      <c r="D116" s="300"/>
      <c r="E116" s="311" t="s">
        <v>452</v>
      </c>
      <c r="F116" s="300"/>
      <c r="G116" s="300"/>
      <c r="H116" s="300"/>
      <c r="I116" s="324">
        <f>0+I117+I121+I125+I129+I133</f>
        <v>0</v>
      </c>
    </row>
    <row r="117" spans="1:16" ht="12.75" customHeight="1">
      <c r="A117" s="313" t="s">
        <v>89</v>
      </c>
      <c r="B117" s="314" t="s">
        <v>453</v>
      </c>
      <c r="C117" s="314" t="s">
        <v>454</v>
      </c>
      <c r="D117" s="313" t="s">
        <v>309</v>
      </c>
      <c r="E117" s="315" t="s">
        <v>455</v>
      </c>
      <c r="F117" s="316" t="s">
        <v>448</v>
      </c>
      <c r="G117" s="317">
        <v>25.465</v>
      </c>
      <c r="H117" s="326">
        <v>0</v>
      </c>
      <c r="I117" s="318">
        <f>ROUND(ROUND(H117,2)*ROUND(G117,3),2)</f>
        <v>0</v>
      </c>
      <c r="O117" s="100">
        <f>(I117*21)/100</f>
        <v>0</v>
      </c>
      <c r="P117" s="100" t="s">
        <v>299</v>
      </c>
    </row>
    <row r="118" spans="1:5" ht="12.75" customHeight="1">
      <c r="A118" s="319" t="s">
        <v>312</v>
      </c>
      <c r="E118" s="320" t="s">
        <v>456</v>
      </c>
    </row>
    <row r="119" spans="1:5" ht="12.75" customHeight="1">
      <c r="A119" s="321" t="s">
        <v>314</v>
      </c>
      <c r="E119" s="322" t="s">
        <v>457</v>
      </c>
    </row>
    <row r="120" spans="1:5" ht="12.75" customHeight="1">
      <c r="A120" s="100" t="s">
        <v>316</v>
      </c>
      <c r="E120" s="320" t="s">
        <v>458</v>
      </c>
    </row>
    <row r="121" spans="1:16" ht="12.75" customHeight="1">
      <c r="A121" s="313" t="s">
        <v>89</v>
      </c>
      <c r="B121" s="314" t="s">
        <v>459</v>
      </c>
      <c r="C121" s="314" t="s">
        <v>460</v>
      </c>
      <c r="D121" s="313" t="s">
        <v>309</v>
      </c>
      <c r="E121" s="315" t="s">
        <v>461</v>
      </c>
      <c r="F121" s="316" t="s">
        <v>350</v>
      </c>
      <c r="G121" s="317">
        <v>1.76</v>
      </c>
      <c r="H121" s="326">
        <v>0</v>
      </c>
      <c r="I121" s="318">
        <f>ROUND(ROUND(H121,2)*ROUND(G121,3),2)</f>
        <v>0</v>
      </c>
      <c r="O121" s="100">
        <f>(I121*21)/100</f>
        <v>0</v>
      </c>
      <c r="P121" s="100" t="s">
        <v>299</v>
      </c>
    </row>
    <row r="122" spans="1:5" ht="12.75" customHeight="1">
      <c r="A122" s="319" t="s">
        <v>312</v>
      </c>
      <c r="E122" s="320" t="s">
        <v>462</v>
      </c>
    </row>
    <row r="123" spans="1:5" ht="12.75" customHeight="1">
      <c r="A123" s="321" t="s">
        <v>314</v>
      </c>
      <c r="E123" s="322" t="s">
        <v>463</v>
      </c>
    </row>
    <row r="124" spans="1:5" ht="25.5" customHeight="1">
      <c r="A124" s="100" t="s">
        <v>316</v>
      </c>
      <c r="E124" s="320" t="s">
        <v>443</v>
      </c>
    </row>
    <row r="125" spans="1:16" ht="12.75" customHeight="1">
      <c r="A125" s="313" t="s">
        <v>89</v>
      </c>
      <c r="B125" s="314" t="s">
        <v>464</v>
      </c>
      <c r="C125" s="314" t="s">
        <v>465</v>
      </c>
      <c r="D125" s="313" t="s">
        <v>309</v>
      </c>
      <c r="E125" s="315" t="s">
        <v>466</v>
      </c>
      <c r="F125" s="316" t="s">
        <v>350</v>
      </c>
      <c r="G125" s="317">
        <v>1</v>
      </c>
      <c r="H125" s="326">
        <v>0</v>
      </c>
      <c r="I125" s="318">
        <f>ROUND(ROUND(H125,2)*ROUND(G125,3),2)</f>
        <v>0</v>
      </c>
      <c r="O125" s="100">
        <f>(I125*21)/100</f>
        <v>0</v>
      </c>
      <c r="P125" s="100" t="s">
        <v>299</v>
      </c>
    </row>
    <row r="126" spans="1:5" ht="12.75" customHeight="1">
      <c r="A126" s="319" t="s">
        <v>312</v>
      </c>
      <c r="E126" s="320" t="s">
        <v>467</v>
      </c>
    </row>
    <row r="127" spans="1:5" ht="12.75" customHeight="1">
      <c r="A127" s="321" t="s">
        <v>314</v>
      </c>
      <c r="E127" s="322" t="s">
        <v>309</v>
      </c>
    </row>
    <row r="128" spans="1:5" ht="38.25" customHeight="1">
      <c r="A128" s="100" t="s">
        <v>316</v>
      </c>
      <c r="E128" s="320" t="s">
        <v>468</v>
      </c>
    </row>
    <row r="129" spans="1:16" ht="12.75" customHeight="1">
      <c r="A129" s="313" t="s">
        <v>89</v>
      </c>
      <c r="B129" s="314" t="s">
        <v>469</v>
      </c>
      <c r="C129" s="314" t="s">
        <v>470</v>
      </c>
      <c r="D129" s="313" t="s">
        <v>309</v>
      </c>
      <c r="E129" s="315" t="s">
        <v>471</v>
      </c>
      <c r="F129" s="316" t="s">
        <v>350</v>
      </c>
      <c r="G129" s="317">
        <v>1.44</v>
      </c>
      <c r="H129" s="326">
        <v>0</v>
      </c>
      <c r="I129" s="318">
        <f>ROUND(ROUND(H129,2)*ROUND(G129,3),2)</f>
        <v>0</v>
      </c>
      <c r="O129" s="100">
        <f>(I129*21)/100</f>
        <v>0</v>
      </c>
      <c r="P129" s="100" t="s">
        <v>299</v>
      </c>
    </row>
    <row r="130" spans="1:5" ht="12.75" customHeight="1">
      <c r="A130" s="319" t="s">
        <v>312</v>
      </c>
      <c r="E130" s="320" t="s">
        <v>615</v>
      </c>
    </row>
    <row r="131" spans="1:5" ht="12.75" customHeight="1">
      <c r="A131" s="321" t="s">
        <v>314</v>
      </c>
      <c r="E131" s="322" t="s">
        <v>472</v>
      </c>
    </row>
    <row r="132" spans="1:5" ht="102" customHeight="1">
      <c r="A132" s="100" t="s">
        <v>316</v>
      </c>
      <c r="E132" s="320" t="s">
        <v>473</v>
      </c>
    </row>
    <row r="133" spans="1:16" ht="12.75" customHeight="1">
      <c r="A133" s="313" t="s">
        <v>89</v>
      </c>
      <c r="B133" s="314" t="s">
        <v>474</v>
      </c>
      <c r="C133" s="314" t="s">
        <v>475</v>
      </c>
      <c r="D133" s="313" t="s">
        <v>309</v>
      </c>
      <c r="E133" s="315" t="s">
        <v>476</v>
      </c>
      <c r="F133" s="316" t="s">
        <v>350</v>
      </c>
      <c r="G133" s="317">
        <v>1.05</v>
      </c>
      <c r="H133" s="326">
        <v>0</v>
      </c>
      <c r="I133" s="318">
        <f>ROUND(ROUND(H133,2)*ROUND(G133,3),2)</f>
        <v>0</v>
      </c>
      <c r="O133" s="100">
        <f>(I133*21)/100</f>
        <v>0</v>
      </c>
      <c r="P133" s="100" t="s">
        <v>299</v>
      </c>
    </row>
    <row r="134" spans="1:5" ht="12.75" customHeight="1">
      <c r="A134" s="319" t="s">
        <v>312</v>
      </c>
      <c r="E134" s="320" t="s">
        <v>477</v>
      </c>
    </row>
    <row r="135" spans="1:5" ht="12.75" customHeight="1">
      <c r="A135" s="321" t="s">
        <v>314</v>
      </c>
      <c r="E135" s="322" t="s">
        <v>478</v>
      </c>
    </row>
    <row r="136" spans="1:5" ht="216.75" customHeight="1">
      <c r="A136" s="100" t="s">
        <v>316</v>
      </c>
      <c r="E136" s="320" t="s">
        <v>479</v>
      </c>
    </row>
    <row r="137" spans="1:9" ht="12.75" customHeight="1">
      <c r="A137" s="300" t="s">
        <v>306</v>
      </c>
      <c r="B137" s="300"/>
      <c r="C137" s="323" t="s">
        <v>302</v>
      </c>
      <c r="D137" s="300"/>
      <c r="E137" s="311" t="s">
        <v>480</v>
      </c>
      <c r="F137" s="300"/>
      <c r="G137" s="300"/>
      <c r="H137" s="300"/>
      <c r="I137" s="324">
        <f>0+I138+I142+I146</f>
        <v>0</v>
      </c>
    </row>
    <row r="138" spans="1:16" ht="12.75" customHeight="1">
      <c r="A138" s="313" t="s">
        <v>89</v>
      </c>
      <c r="B138" s="314" t="s">
        <v>481</v>
      </c>
      <c r="C138" s="314" t="s">
        <v>482</v>
      </c>
      <c r="D138" s="313" t="s">
        <v>309</v>
      </c>
      <c r="E138" s="315" t="s">
        <v>483</v>
      </c>
      <c r="F138" s="316" t="s">
        <v>350</v>
      </c>
      <c r="G138" s="317">
        <v>0.99</v>
      </c>
      <c r="H138" s="326">
        <v>0</v>
      </c>
      <c r="I138" s="318">
        <f>ROUND(ROUND(H138,2)*ROUND(G138,3),2)</f>
        <v>0</v>
      </c>
      <c r="O138" s="100">
        <f>(I138*21)/100</f>
        <v>0</v>
      </c>
      <c r="P138" s="100" t="s">
        <v>299</v>
      </c>
    </row>
    <row r="139" spans="1:5" ht="12.75" customHeight="1">
      <c r="A139" s="319" t="s">
        <v>312</v>
      </c>
      <c r="E139" s="320" t="s">
        <v>484</v>
      </c>
    </row>
    <row r="140" spans="1:5" ht="12.75" customHeight="1">
      <c r="A140" s="321" t="s">
        <v>314</v>
      </c>
      <c r="E140" s="322" t="s">
        <v>485</v>
      </c>
    </row>
    <row r="141" spans="1:5" ht="102" customHeight="1">
      <c r="A141" s="100" t="s">
        <v>316</v>
      </c>
      <c r="E141" s="320" t="s">
        <v>486</v>
      </c>
    </row>
    <row r="142" spans="1:16" ht="12.75" customHeight="1">
      <c r="A142" s="313" t="s">
        <v>89</v>
      </c>
      <c r="B142" s="314" t="s">
        <v>487</v>
      </c>
      <c r="C142" s="314" t="s">
        <v>488</v>
      </c>
      <c r="D142" s="313" t="s">
        <v>309</v>
      </c>
      <c r="E142" s="315" t="s">
        <v>489</v>
      </c>
      <c r="F142" s="316" t="s">
        <v>350</v>
      </c>
      <c r="G142" s="317">
        <v>45.293</v>
      </c>
      <c r="H142" s="326">
        <v>0</v>
      </c>
      <c r="I142" s="318">
        <f>ROUND(ROUND(H142,2)*ROUND(G142,3),2)</f>
        <v>0</v>
      </c>
      <c r="O142" s="100">
        <f>(I142*21)/100</f>
        <v>0</v>
      </c>
      <c r="P142" s="100" t="s">
        <v>299</v>
      </c>
    </row>
    <row r="143" spans="1:5" ht="12.75" customHeight="1">
      <c r="A143" s="319" t="s">
        <v>312</v>
      </c>
      <c r="E143" s="320" t="s">
        <v>490</v>
      </c>
    </row>
    <row r="144" spans="1:5" ht="12.75" customHeight="1">
      <c r="A144" s="321" t="s">
        <v>314</v>
      </c>
      <c r="E144" s="322" t="s">
        <v>491</v>
      </c>
    </row>
    <row r="145" spans="1:5" ht="51" customHeight="1">
      <c r="A145" s="100" t="s">
        <v>316</v>
      </c>
      <c r="E145" s="320" t="s">
        <v>492</v>
      </c>
    </row>
    <row r="146" spans="1:16" ht="12.75" customHeight="1">
      <c r="A146" s="313" t="s">
        <v>89</v>
      </c>
      <c r="B146" s="314" t="s">
        <v>493</v>
      </c>
      <c r="C146" s="314" t="s">
        <v>494</v>
      </c>
      <c r="D146" s="313" t="s">
        <v>309</v>
      </c>
      <c r="E146" s="315" t="s">
        <v>495</v>
      </c>
      <c r="F146" s="316" t="s">
        <v>385</v>
      </c>
      <c r="G146" s="317">
        <v>301.95</v>
      </c>
      <c r="H146" s="326">
        <v>0</v>
      </c>
      <c r="I146" s="318">
        <f>ROUND(ROUND(H146,2)*ROUND(G146,3),2)</f>
        <v>0</v>
      </c>
      <c r="O146" s="100">
        <f>(I146*21)/100</f>
        <v>0</v>
      </c>
      <c r="P146" s="100" t="s">
        <v>299</v>
      </c>
    </row>
    <row r="147" spans="1:5" ht="12.75" customHeight="1">
      <c r="A147" s="319" t="s">
        <v>312</v>
      </c>
      <c r="E147" s="320" t="s">
        <v>496</v>
      </c>
    </row>
    <row r="148" spans="1:5" ht="12.75" customHeight="1">
      <c r="A148" s="321" t="s">
        <v>314</v>
      </c>
      <c r="E148" s="322" t="s">
        <v>497</v>
      </c>
    </row>
    <row r="149" spans="1:5" ht="89.25" customHeight="1">
      <c r="A149" s="100" t="s">
        <v>316</v>
      </c>
      <c r="E149" s="320" t="s">
        <v>498</v>
      </c>
    </row>
    <row r="150" spans="1:9" ht="12.75" customHeight="1">
      <c r="A150" s="300" t="s">
        <v>306</v>
      </c>
      <c r="B150" s="300"/>
      <c r="C150" s="323" t="s">
        <v>304</v>
      </c>
      <c r="D150" s="300"/>
      <c r="E150" s="311" t="s">
        <v>499</v>
      </c>
      <c r="F150" s="300"/>
      <c r="G150" s="300"/>
      <c r="H150" s="300"/>
      <c r="I150" s="324">
        <f>0+I151+I155+I159+I163+I167+I171</f>
        <v>0</v>
      </c>
    </row>
    <row r="151" spans="1:16" ht="12.75" customHeight="1">
      <c r="A151" s="313" t="s">
        <v>89</v>
      </c>
      <c r="B151" s="314" t="s">
        <v>500</v>
      </c>
      <c r="C151" s="314" t="s">
        <v>501</v>
      </c>
      <c r="D151" s="313" t="s">
        <v>309</v>
      </c>
      <c r="E151" s="315" t="s">
        <v>502</v>
      </c>
      <c r="F151" s="316" t="s">
        <v>503</v>
      </c>
      <c r="G151" s="317">
        <v>3</v>
      </c>
      <c r="H151" s="326">
        <v>0</v>
      </c>
      <c r="I151" s="318">
        <f>ROUND(ROUND(H151,2)*ROUND(G151,3),2)</f>
        <v>0</v>
      </c>
      <c r="O151" s="100">
        <f>(I151*21)/100</f>
        <v>0</v>
      </c>
      <c r="P151" s="100" t="s">
        <v>299</v>
      </c>
    </row>
    <row r="152" spans="1:5" ht="12.75" customHeight="1">
      <c r="A152" s="319" t="s">
        <v>312</v>
      </c>
      <c r="E152" s="320" t="s">
        <v>504</v>
      </c>
    </row>
    <row r="153" spans="1:5" ht="12.75" customHeight="1">
      <c r="A153" s="321" t="s">
        <v>314</v>
      </c>
      <c r="E153" s="322" t="s">
        <v>309</v>
      </c>
    </row>
    <row r="154" spans="1:5" ht="25.5" customHeight="1">
      <c r="A154" s="100" t="s">
        <v>316</v>
      </c>
      <c r="E154" s="320" t="s">
        <v>505</v>
      </c>
    </row>
    <row r="155" spans="1:16" ht="12.75" customHeight="1">
      <c r="A155" s="313" t="s">
        <v>89</v>
      </c>
      <c r="B155" s="314" t="s">
        <v>506</v>
      </c>
      <c r="C155" s="314" t="s">
        <v>507</v>
      </c>
      <c r="D155" s="313" t="s">
        <v>309</v>
      </c>
      <c r="E155" s="315" t="s">
        <v>508</v>
      </c>
      <c r="F155" s="316" t="s">
        <v>448</v>
      </c>
      <c r="G155" s="317">
        <v>170.64</v>
      </c>
      <c r="H155" s="326">
        <v>0</v>
      </c>
      <c r="I155" s="318">
        <f>ROUND(ROUND(H155,2)*ROUND(G155,3),2)</f>
        <v>0</v>
      </c>
      <c r="O155" s="100">
        <f>(I155*21)/100</f>
        <v>0</v>
      </c>
      <c r="P155" s="100" t="s">
        <v>299</v>
      </c>
    </row>
    <row r="156" spans="1:5" ht="12.75" customHeight="1">
      <c r="A156" s="319" t="s">
        <v>312</v>
      </c>
      <c r="E156" s="320" t="s">
        <v>509</v>
      </c>
    </row>
    <row r="157" spans="1:5" ht="12.75" customHeight="1">
      <c r="A157" s="321" t="s">
        <v>314</v>
      </c>
      <c r="E157" s="322" t="s">
        <v>510</v>
      </c>
    </row>
    <row r="158" spans="1:5" ht="38.25" customHeight="1">
      <c r="A158" s="100" t="s">
        <v>316</v>
      </c>
      <c r="E158" s="320" t="s">
        <v>511</v>
      </c>
    </row>
    <row r="159" spans="1:16" ht="12.75" customHeight="1">
      <c r="A159" s="313" t="s">
        <v>89</v>
      </c>
      <c r="B159" s="314" t="s">
        <v>512</v>
      </c>
      <c r="C159" s="314" t="s">
        <v>513</v>
      </c>
      <c r="D159" s="313" t="s">
        <v>309</v>
      </c>
      <c r="E159" s="315" t="s">
        <v>514</v>
      </c>
      <c r="F159" s="316" t="s">
        <v>448</v>
      </c>
      <c r="G159" s="317">
        <v>5</v>
      </c>
      <c r="H159" s="326">
        <v>0</v>
      </c>
      <c r="I159" s="318">
        <f>ROUND(ROUND(H159,2)*ROUND(G159,3),2)</f>
        <v>0</v>
      </c>
      <c r="O159" s="100">
        <f>(I159*21)/100</f>
        <v>0</v>
      </c>
      <c r="P159" s="100" t="s">
        <v>299</v>
      </c>
    </row>
    <row r="160" spans="1:5" ht="12.75" customHeight="1">
      <c r="A160" s="319" t="s">
        <v>312</v>
      </c>
      <c r="E160" s="320" t="s">
        <v>515</v>
      </c>
    </row>
    <row r="161" spans="1:5" ht="12.75" customHeight="1">
      <c r="A161" s="321" t="s">
        <v>314</v>
      </c>
      <c r="E161" s="322" t="s">
        <v>309</v>
      </c>
    </row>
    <row r="162" spans="1:5" ht="51" customHeight="1">
      <c r="A162" s="100" t="s">
        <v>316</v>
      </c>
      <c r="E162" s="320" t="s">
        <v>516</v>
      </c>
    </row>
    <row r="163" spans="1:16" ht="12.75" customHeight="1">
      <c r="A163" s="313" t="s">
        <v>89</v>
      </c>
      <c r="B163" s="314" t="s">
        <v>517</v>
      </c>
      <c r="C163" s="314" t="s">
        <v>616</v>
      </c>
      <c r="D163" s="313" t="s">
        <v>309</v>
      </c>
      <c r="E163" s="315" t="s">
        <v>617</v>
      </c>
      <c r="F163" s="316" t="s">
        <v>385</v>
      </c>
      <c r="G163" s="317">
        <v>11.88</v>
      </c>
      <c r="H163" s="326">
        <v>0</v>
      </c>
      <c r="I163" s="318">
        <f>ROUND(ROUND(H163,2)*ROUND(G163,3),2)</f>
        <v>0</v>
      </c>
      <c r="O163" s="100">
        <f>(I163*21)/100</f>
        <v>0</v>
      </c>
      <c r="P163" s="100" t="s">
        <v>299</v>
      </c>
    </row>
    <row r="164" spans="1:5" ht="12.75" customHeight="1">
      <c r="A164" s="319" t="s">
        <v>312</v>
      </c>
      <c r="E164" s="320" t="s">
        <v>618</v>
      </c>
    </row>
    <row r="165" spans="1:5" ht="12.75" customHeight="1">
      <c r="A165" s="321" t="s">
        <v>314</v>
      </c>
      <c r="E165" s="325" t="s">
        <v>518</v>
      </c>
    </row>
    <row r="166" spans="1:5" ht="76.5" customHeight="1">
      <c r="A166" s="100" t="s">
        <v>316</v>
      </c>
      <c r="E166" s="320" t="s">
        <v>619</v>
      </c>
    </row>
    <row r="167" spans="1:16" ht="12.75" customHeight="1">
      <c r="A167" s="313" t="s">
        <v>89</v>
      </c>
      <c r="B167" s="314" t="s">
        <v>519</v>
      </c>
      <c r="C167" s="314" t="s">
        <v>520</v>
      </c>
      <c r="D167" s="313" t="s">
        <v>309</v>
      </c>
      <c r="E167" s="315" t="s">
        <v>521</v>
      </c>
      <c r="F167" s="316" t="s">
        <v>522</v>
      </c>
      <c r="G167" s="317">
        <v>907.005</v>
      </c>
      <c r="H167" s="326">
        <v>0</v>
      </c>
      <c r="I167" s="318">
        <f>ROUND(ROUND(H167,2)*ROUND(G167,3),2)</f>
        <v>0</v>
      </c>
      <c r="O167" s="100">
        <f>(I167*21)/100</f>
        <v>0</v>
      </c>
      <c r="P167" s="100" t="s">
        <v>299</v>
      </c>
    </row>
    <row r="168" spans="1:5" ht="12.75" customHeight="1">
      <c r="A168" s="319" t="s">
        <v>312</v>
      </c>
      <c r="E168" s="320" t="s">
        <v>624</v>
      </c>
    </row>
    <row r="169" spans="1:5" ht="12.75" customHeight="1">
      <c r="A169" s="321" t="s">
        <v>314</v>
      </c>
      <c r="E169" s="322" t="s">
        <v>625</v>
      </c>
    </row>
    <row r="170" spans="1:5" ht="331.5" customHeight="1">
      <c r="A170" s="100" t="s">
        <v>316</v>
      </c>
      <c r="E170" s="320" t="s">
        <v>523</v>
      </c>
    </row>
    <row r="171" spans="1:16" ht="12.75" customHeight="1">
      <c r="A171" s="313" t="s">
        <v>89</v>
      </c>
      <c r="B171" s="314" t="s">
        <v>524</v>
      </c>
      <c r="C171" s="314" t="s">
        <v>525</v>
      </c>
      <c r="D171" s="313" t="s">
        <v>309</v>
      </c>
      <c r="E171" s="315" t="s">
        <v>526</v>
      </c>
      <c r="F171" s="316" t="s">
        <v>385</v>
      </c>
      <c r="G171" s="317">
        <v>400</v>
      </c>
      <c r="H171" s="326">
        <v>0</v>
      </c>
      <c r="I171" s="318">
        <f>ROUND(ROUND(H171,2)*ROUND(G171,3),2)</f>
        <v>0</v>
      </c>
      <c r="O171" s="100">
        <f>(I171*21)/100</f>
        <v>0</v>
      </c>
      <c r="P171" s="100" t="s">
        <v>299</v>
      </c>
    </row>
    <row r="172" spans="1:5" ht="12.75" customHeight="1">
      <c r="A172" s="319" t="s">
        <v>312</v>
      </c>
      <c r="E172" s="320" t="s">
        <v>527</v>
      </c>
    </row>
    <row r="173" spans="1:5" ht="12.75" customHeight="1">
      <c r="A173" s="321" t="s">
        <v>314</v>
      </c>
      <c r="E173" s="322" t="s">
        <v>528</v>
      </c>
    </row>
    <row r="174" spans="1:5" ht="12.75" customHeight="1">
      <c r="A174" s="100" t="s">
        <v>316</v>
      </c>
      <c r="E174" s="320" t="s">
        <v>529</v>
      </c>
    </row>
  </sheetData>
  <sheetProtection password="C65C" sheet="1" selectLockedCells="1"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6"/>
  <sheetViews>
    <sheetView tabSelected="1" zoomScalePageLayoutView="0" workbookViewId="0" topLeftCell="B1">
      <pane ySplit="7" topLeftCell="A17" activePane="bottomLeft" state="frozen"/>
      <selection pane="topLeft" activeCell="B1" sqref="B1"/>
      <selection pane="bottomLeft" activeCell="H30" sqref="H30"/>
    </sheetView>
  </sheetViews>
  <sheetFormatPr defaultColWidth="9.140625" defaultRowHeight="12.75" customHeight="1"/>
  <cols>
    <col min="1" max="1" width="9.140625" style="100" hidden="1" customWidth="1"/>
    <col min="2" max="2" width="11.7109375" style="100" customWidth="1"/>
    <col min="3" max="3" width="14.7109375" style="100" customWidth="1"/>
    <col min="4" max="4" width="9.7109375" style="100" customWidth="1"/>
    <col min="5" max="5" width="70.7109375" style="100" customWidth="1"/>
    <col min="6" max="6" width="11.7109375" style="100" customWidth="1"/>
    <col min="7" max="9" width="16.7109375" style="100" customWidth="1"/>
    <col min="10" max="14" width="9.140625" style="100" customWidth="1"/>
    <col min="15" max="16" width="9.140625" style="100" hidden="1" customWidth="1"/>
    <col min="17" max="16384" width="9.140625" style="100" customWidth="1"/>
  </cols>
  <sheetData>
    <row r="1" spans="1:16" ht="12.75" customHeight="1">
      <c r="A1" s="100" t="s">
        <v>276</v>
      </c>
      <c r="B1" s="298"/>
      <c r="C1" s="298"/>
      <c r="D1" s="298"/>
      <c r="E1" s="298" t="s">
        <v>277</v>
      </c>
      <c r="F1" s="298"/>
      <c r="G1" s="298"/>
      <c r="H1" s="298"/>
      <c r="I1" s="298"/>
      <c r="P1" s="100" t="s">
        <v>300</v>
      </c>
    </row>
    <row r="2" spans="2:16" ht="24.75" customHeight="1">
      <c r="B2" s="298"/>
      <c r="C2" s="298"/>
      <c r="D2" s="298"/>
      <c r="E2" s="299" t="s">
        <v>278</v>
      </c>
      <c r="F2" s="298"/>
      <c r="G2" s="298"/>
      <c r="H2" s="300"/>
      <c r="I2" s="300"/>
      <c r="P2" s="100" t="s">
        <v>300</v>
      </c>
    </row>
    <row r="3" spans="1:16" ht="15" customHeight="1">
      <c r="A3" s="100" t="s">
        <v>279</v>
      </c>
      <c r="B3" s="301" t="s">
        <v>280</v>
      </c>
      <c r="C3" s="391" t="s">
        <v>281</v>
      </c>
      <c r="D3" s="392"/>
      <c r="E3" s="302" t="s">
        <v>282</v>
      </c>
      <c r="F3" s="298"/>
      <c r="G3" s="303"/>
      <c r="H3" s="304" t="s">
        <v>533</v>
      </c>
      <c r="I3" s="305">
        <f>0+I8+I21+I74+I83+I96+I117+I130</f>
        <v>0</v>
      </c>
      <c r="O3" s="100" t="s">
        <v>530</v>
      </c>
      <c r="P3" s="100" t="s">
        <v>299</v>
      </c>
    </row>
    <row r="4" spans="1:16" ht="15" customHeight="1">
      <c r="A4" s="100" t="s">
        <v>284</v>
      </c>
      <c r="B4" s="306" t="s">
        <v>285</v>
      </c>
      <c r="C4" s="393" t="s">
        <v>533</v>
      </c>
      <c r="D4" s="394"/>
      <c r="E4" s="307" t="s">
        <v>534</v>
      </c>
      <c r="F4" s="300"/>
      <c r="G4" s="300"/>
      <c r="H4" s="308"/>
      <c r="I4" s="308"/>
      <c r="O4" s="100" t="s">
        <v>531</v>
      </c>
      <c r="P4" s="100" t="s">
        <v>299</v>
      </c>
    </row>
    <row r="5" spans="1:16" ht="12.75" customHeight="1">
      <c r="A5" s="390" t="s">
        <v>287</v>
      </c>
      <c r="B5" s="390" t="s">
        <v>288</v>
      </c>
      <c r="C5" s="390" t="s">
        <v>289</v>
      </c>
      <c r="D5" s="390" t="s">
        <v>290</v>
      </c>
      <c r="E5" s="390" t="s">
        <v>291</v>
      </c>
      <c r="F5" s="390" t="s">
        <v>292</v>
      </c>
      <c r="G5" s="390" t="s">
        <v>293</v>
      </c>
      <c r="H5" s="390" t="s">
        <v>294</v>
      </c>
      <c r="I5" s="390"/>
      <c r="O5" s="100" t="s">
        <v>532</v>
      </c>
      <c r="P5" s="100" t="s">
        <v>299</v>
      </c>
    </row>
    <row r="6" spans="1:9" ht="12.75" customHeight="1">
      <c r="A6" s="390"/>
      <c r="B6" s="390"/>
      <c r="C6" s="390"/>
      <c r="D6" s="390"/>
      <c r="E6" s="390"/>
      <c r="F6" s="390"/>
      <c r="G6" s="390"/>
      <c r="H6" s="309" t="s">
        <v>295</v>
      </c>
      <c r="I6" s="309" t="s">
        <v>296</v>
      </c>
    </row>
    <row r="7" spans="1:9" ht="12.75" customHeight="1">
      <c r="A7" s="309" t="s">
        <v>297</v>
      </c>
      <c r="B7" s="309" t="s">
        <v>298</v>
      </c>
      <c r="C7" s="309" t="s">
        <v>299</v>
      </c>
      <c r="D7" s="309" t="s">
        <v>300</v>
      </c>
      <c r="E7" s="309" t="s">
        <v>301</v>
      </c>
      <c r="F7" s="309" t="s">
        <v>302</v>
      </c>
      <c r="G7" s="309" t="s">
        <v>303</v>
      </c>
      <c r="H7" s="309" t="s">
        <v>304</v>
      </c>
      <c r="I7" s="309" t="s">
        <v>305</v>
      </c>
    </row>
    <row r="8" spans="1:9" ht="12.75" customHeight="1">
      <c r="A8" s="308" t="s">
        <v>306</v>
      </c>
      <c r="B8" s="308"/>
      <c r="C8" s="310" t="s">
        <v>297</v>
      </c>
      <c r="D8" s="308"/>
      <c r="E8" s="311" t="s">
        <v>307</v>
      </c>
      <c r="F8" s="308"/>
      <c r="G8" s="308"/>
      <c r="H8" s="308"/>
      <c r="I8" s="312">
        <f>0+I9+I13+I17</f>
        <v>0</v>
      </c>
    </row>
    <row r="9" spans="1:16" ht="12.75" customHeight="1">
      <c r="A9" s="313" t="s">
        <v>89</v>
      </c>
      <c r="B9" s="314" t="s">
        <v>298</v>
      </c>
      <c r="C9" s="314" t="s">
        <v>321</v>
      </c>
      <c r="D9" s="313" t="s">
        <v>309</v>
      </c>
      <c r="E9" s="315" t="s">
        <v>322</v>
      </c>
      <c r="F9" s="316" t="s">
        <v>323</v>
      </c>
      <c r="G9" s="317">
        <v>1</v>
      </c>
      <c r="H9" s="326">
        <v>0</v>
      </c>
      <c r="I9" s="318">
        <f>ROUND(ROUND(H9,2)*ROUND(G9,3),2)</f>
        <v>0</v>
      </c>
      <c r="O9" s="100">
        <f>(I9*21)/100</f>
        <v>0</v>
      </c>
      <c r="P9" s="100" t="s">
        <v>299</v>
      </c>
    </row>
    <row r="10" spans="1:5" ht="12.75" customHeight="1">
      <c r="A10" s="319" t="s">
        <v>312</v>
      </c>
      <c r="E10" s="320" t="s">
        <v>535</v>
      </c>
    </row>
    <row r="11" spans="1:5" ht="12.75" customHeight="1">
      <c r="A11" s="321" t="s">
        <v>314</v>
      </c>
      <c r="E11" s="322" t="s">
        <v>309</v>
      </c>
    </row>
    <row r="12" spans="1:5" ht="12.75" customHeight="1">
      <c r="A12" s="100" t="s">
        <v>316</v>
      </c>
      <c r="E12" s="320" t="s">
        <v>325</v>
      </c>
    </row>
    <row r="13" spans="1:16" ht="12.75" customHeight="1">
      <c r="A13" s="313" t="s">
        <v>89</v>
      </c>
      <c r="B13" s="314" t="s">
        <v>299</v>
      </c>
      <c r="C13" s="314" t="s">
        <v>326</v>
      </c>
      <c r="D13" s="313" t="s">
        <v>309</v>
      </c>
      <c r="E13" s="315" t="s">
        <v>327</v>
      </c>
      <c r="F13" s="316" t="s">
        <v>323</v>
      </c>
      <c r="G13" s="317">
        <v>1</v>
      </c>
      <c r="H13" s="326">
        <v>0</v>
      </c>
      <c r="I13" s="318">
        <f>ROUND(ROUND(H13,2)*ROUND(G13,3),2)</f>
        <v>0</v>
      </c>
      <c r="O13" s="100">
        <f>(I13*21)/100</f>
        <v>0</v>
      </c>
      <c r="P13" s="100" t="s">
        <v>299</v>
      </c>
    </row>
    <row r="14" spans="1:5" ht="12.75" customHeight="1">
      <c r="A14" s="319" t="s">
        <v>312</v>
      </c>
      <c r="E14" s="320" t="s">
        <v>536</v>
      </c>
    </row>
    <row r="15" spans="1:5" ht="12.75" customHeight="1">
      <c r="A15" s="321" t="s">
        <v>314</v>
      </c>
      <c r="E15" s="322" t="s">
        <v>309</v>
      </c>
    </row>
    <row r="16" spans="1:5" ht="12.75" customHeight="1">
      <c r="A16" s="100" t="s">
        <v>316</v>
      </c>
      <c r="E16" s="320" t="s">
        <v>325</v>
      </c>
    </row>
    <row r="17" spans="1:16" ht="12.75" customHeight="1">
      <c r="A17" s="313" t="s">
        <v>89</v>
      </c>
      <c r="B17" s="314" t="s">
        <v>300</v>
      </c>
      <c r="C17" s="314" t="s">
        <v>343</v>
      </c>
      <c r="D17" s="313" t="s">
        <v>309</v>
      </c>
      <c r="E17" s="315" t="s">
        <v>344</v>
      </c>
      <c r="F17" s="316" t="s">
        <v>345</v>
      </c>
      <c r="G17" s="317">
        <v>2</v>
      </c>
      <c r="H17" s="326">
        <v>0</v>
      </c>
      <c r="I17" s="318">
        <f>ROUND(ROUND(H17,2)*ROUND(G17,3),2)</f>
        <v>0</v>
      </c>
      <c r="O17" s="100">
        <f>(I17*21)/100</f>
        <v>0</v>
      </c>
      <c r="P17" s="100" t="s">
        <v>299</v>
      </c>
    </row>
    <row r="18" spans="1:5" ht="12.75" customHeight="1">
      <c r="A18" s="319" t="s">
        <v>312</v>
      </c>
      <c r="E18" s="320" t="s">
        <v>537</v>
      </c>
    </row>
    <row r="19" spans="1:5" ht="12.75" customHeight="1">
      <c r="A19" s="321" t="s">
        <v>314</v>
      </c>
      <c r="E19" s="322" t="s">
        <v>309</v>
      </c>
    </row>
    <row r="20" spans="1:5" ht="12.75" customHeight="1">
      <c r="A20" s="100" t="s">
        <v>316</v>
      </c>
      <c r="E20" s="320" t="s">
        <v>333</v>
      </c>
    </row>
    <row r="21" spans="1:9" ht="12.75" customHeight="1">
      <c r="A21" s="300" t="s">
        <v>306</v>
      </c>
      <c r="B21" s="300"/>
      <c r="C21" s="323" t="s">
        <v>298</v>
      </c>
      <c r="D21" s="300"/>
      <c r="E21" s="311" t="s">
        <v>347</v>
      </c>
      <c r="F21" s="300"/>
      <c r="G21" s="300"/>
      <c r="H21" s="300"/>
      <c r="I21" s="324">
        <f>0+I22+I26+I30+I34+I38+I42+I46+I50+I54+I58+I62+I66+I70</f>
        <v>0</v>
      </c>
    </row>
    <row r="22" spans="1:16" ht="12.75" customHeight="1">
      <c r="A22" s="313" t="s">
        <v>89</v>
      </c>
      <c r="B22" s="314" t="s">
        <v>301</v>
      </c>
      <c r="C22" s="314" t="s">
        <v>361</v>
      </c>
      <c r="D22" s="313" t="s">
        <v>309</v>
      </c>
      <c r="E22" s="315" t="s">
        <v>362</v>
      </c>
      <c r="F22" s="316" t="s">
        <v>350</v>
      </c>
      <c r="G22" s="317">
        <v>5</v>
      </c>
      <c r="H22" s="326">
        <v>0</v>
      </c>
      <c r="I22" s="318">
        <f>ROUND(ROUND(H22,2)*ROUND(G22,3),2)</f>
        <v>0</v>
      </c>
      <c r="O22" s="100">
        <f>(I22*21)/100</f>
        <v>0</v>
      </c>
      <c r="P22" s="100" t="s">
        <v>299</v>
      </c>
    </row>
    <row r="23" spans="1:5" ht="12.75" customHeight="1">
      <c r="A23" s="319" t="s">
        <v>312</v>
      </c>
      <c r="E23" s="320" t="s">
        <v>538</v>
      </c>
    </row>
    <row r="24" spans="1:5" ht="12.75" customHeight="1">
      <c r="A24" s="321" t="s">
        <v>314</v>
      </c>
      <c r="E24" s="322" t="s">
        <v>309</v>
      </c>
    </row>
    <row r="25" spans="1:5" ht="293.25" customHeight="1">
      <c r="A25" s="100" t="s">
        <v>316</v>
      </c>
      <c r="E25" s="320" t="s">
        <v>364</v>
      </c>
    </row>
    <row r="26" spans="1:16" ht="12.75" customHeight="1">
      <c r="A26" s="313" t="s">
        <v>89</v>
      </c>
      <c r="B26" s="314" t="s">
        <v>302</v>
      </c>
      <c r="C26" s="314" t="s">
        <v>539</v>
      </c>
      <c r="D26" s="313" t="s">
        <v>309</v>
      </c>
      <c r="E26" s="315" t="s">
        <v>540</v>
      </c>
      <c r="F26" s="316" t="s">
        <v>350</v>
      </c>
      <c r="G26" s="317">
        <v>16.137</v>
      </c>
      <c r="H26" s="326">
        <v>0</v>
      </c>
      <c r="I26" s="318">
        <f>ROUND(ROUND(H26,2)*ROUND(G26,3),2)</f>
        <v>0</v>
      </c>
      <c r="O26" s="100">
        <f>(I26*21)/100</f>
        <v>0</v>
      </c>
      <c r="P26" s="100" t="s">
        <v>299</v>
      </c>
    </row>
    <row r="27" spans="1:5" ht="12.75" customHeight="1">
      <c r="A27" s="319" t="s">
        <v>312</v>
      </c>
      <c r="E27" s="320" t="s">
        <v>541</v>
      </c>
    </row>
    <row r="28" spans="1:5" ht="12.75" customHeight="1">
      <c r="A28" s="321" t="s">
        <v>314</v>
      </c>
      <c r="E28" s="322" t="s">
        <v>542</v>
      </c>
    </row>
    <row r="29" spans="1:5" ht="293.25" customHeight="1">
      <c r="A29" s="100" t="s">
        <v>316</v>
      </c>
      <c r="E29" s="320" t="s">
        <v>364</v>
      </c>
    </row>
    <row r="30" spans="1:16" ht="12.75" customHeight="1">
      <c r="A30" s="313" t="s">
        <v>89</v>
      </c>
      <c r="B30" s="314" t="s">
        <v>303</v>
      </c>
      <c r="C30" s="314" t="s">
        <v>383</v>
      </c>
      <c r="D30" s="313" t="s">
        <v>309</v>
      </c>
      <c r="E30" s="315" t="s">
        <v>384</v>
      </c>
      <c r="F30" s="316" t="s">
        <v>385</v>
      </c>
      <c r="G30" s="317">
        <v>200</v>
      </c>
      <c r="H30" s="326">
        <v>0</v>
      </c>
      <c r="I30" s="318">
        <f>ROUND(ROUND(H30,2)*ROUND(G30,3),2)</f>
        <v>0</v>
      </c>
      <c r="O30" s="100">
        <f>(I30*21)/100</f>
        <v>0</v>
      </c>
      <c r="P30" s="100" t="s">
        <v>299</v>
      </c>
    </row>
    <row r="31" spans="1:5" ht="12.75" customHeight="1">
      <c r="A31" s="319" t="s">
        <v>312</v>
      </c>
      <c r="E31" s="320" t="s">
        <v>543</v>
      </c>
    </row>
    <row r="32" spans="1:5" ht="12.75" customHeight="1">
      <c r="A32" s="321" t="s">
        <v>314</v>
      </c>
      <c r="E32" s="322" t="s">
        <v>309</v>
      </c>
    </row>
    <row r="33" spans="1:5" ht="25.5" customHeight="1">
      <c r="A33" s="100" t="s">
        <v>316</v>
      </c>
      <c r="E33" s="320" t="s">
        <v>387</v>
      </c>
    </row>
    <row r="34" spans="1:16" ht="12.75" customHeight="1">
      <c r="A34" s="313" t="s">
        <v>89</v>
      </c>
      <c r="B34" s="314" t="s">
        <v>337</v>
      </c>
      <c r="C34" s="314" t="s">
        <v>544</v>
      </c>
      <c r="D34" s="313" t="s">
        <v>309</v>
      </c>
      <c r="E34" s="315" t="s">
        <v>545</v>
      </c>
      <c r="F34" s="316" t="s">
        <v>448</v>
      </c>
      <c r="G34" s="317">
        <v>15</v>
      </c>
      <c r="H34" s="326">
        <v>0</v>
      </c>
      <c r="I34" s="318">
        <f>ROUND(ROUND(H34,2)*ROUND(G34,3),2)</f>
        <v>0</v>
      </c>
      <c r="O34" s="100">
        <f>(I34*21)/100</f>
        <v>0</v>
      </c>
      <c r="P34" s="100" t="s">
        <v>299</v>
      </c>
    </row>
    <row r="35" spans="1:5" ht="12.75" customHeight="1">
      <c r="A35" s="319" t="s">
        <v>312</v>
      </c>
      <c r="E35" s="320" t="s">
        <v>309</v>
      </c>
    </row>
    <row r="36" spans="1:5" ht="12.75" customHeight="1">
      <c r="A36" s="321" t="s">
        <v>314</v>
      </c>
      <c r="E36" s="322" t="s">
        <v>309</v>
      </c>
    </row>
    <row r="37" spans="1:5" ht="25.5" customHeight="1">
      <c r="A37" s="100" t="s">
        <v>316</v>
      </c>
      <c r="E37" s="320" t="s">
        <v>387</v>
      </c>
    </row>
    <row r="38" spans="1:16" ht="12.75" customHeight="1">
      <c r="A38" s="313" t="s">
        <v>89</v>
      </c>
      <c r="B38" s="314" t="s">
        <v>342</v>
      </c>
      <c r="C38" s="314" t="s">
        <v>389</v>
      </c>
      <c r="D38" s="313" t="s">
        <v>309</v>
      </c>
      <c r="E38" s="315" t="s">
        <v>390</v>
      </c>
      <c r="F38" s="316" t="s">
        <v>350</v>
      </c>
      <c r="G38" s="317">
        <v>11.33</v>
      </c>
      <c r="H38" s="326">
        <v>0</v>
      </c>
      <c r="I38" s="318">
        <f>ROUND(ROUND(H38,2)*ROUND(G38,3),2)</f>
        <v>0</v>
      </c>
      <c r="O38" s="100">
        <f>(I38*21)/100</f>
        <v>0</v>
      </c>
      <c r="P38" s="100" t="s">
        <v>299</v>
      </c>
    </row>
    <row r="39" spans="1:5" ht="12.75" customHeight="1">
      <c r="A39" s="319" t="s">
        <v>312</v>
      </c>
      <c r="E39" s="320" t="s">
        <v>546</v>
      </c>
    </row>
    <row r="40" spans="1:5" ht="12.75" customHeight="1">
      <c r="A40" s="321" t="s">
        <v>314</v>
      </c>
      <c r="E40" s="322" t="s">
        <v>547</v>
      </c>
    </row>
    <row r="41" spans="1:5" ht="255" customHeight="1">
      <c r="A41" s="100" t="s">
        <v>316</v>
      </c>
      <c r="E41" s="320" t="s">
        <v>393</v>
      </c>
    </row>
    <row r="42" spans="1:16" ht="12.75" customHeight="1">
      <c r="A42" s="313" t="s">
        <v>89</v>
      </c>
      <c r="B42" s="314" t="s">
        <v>304</v>
      </c>
      <c r="C42" s="314" t="s">
        <v>395</v>
      </c>
      <c r="D42" s="313" t="s">
        <v>309</v>
      </c>
      <c r="E42" s="315" t="s">
        <v>396</v>
      </c>
      <c r="F42" s="316" t="s">
        <v>350</v>
      </c>
      <c r="G42" s="317">
        <v>25.95</v>
      </c>
      <c r="H42" s="326">
        <v>0</v>
      </c>
      <c r="I42" s="318">
        <f>ROUND(ROUND(H42,2)*ROUND(G42,3),2)</f>
        <v>0</v>
      </c>
      <c r="O42" s="100">
        <f>(I42*21)/100</f>
        <v>0</v>
      </c>
      <c r="P42" s="100" t="s">
        <v>299</v>
      </c>
    </row>
    <row r="43" spans="1:5" ht="12.75" customHeight="1">
      <c r="A43" s="319" t="s">
        <v>312</v>
      </c>
      <c r="E43" s="320" t="s">
        <v>548</v>
      </c>
    </row>
    <row r="44" spans="1:5" ht="12.75" customHeight="1">
      <c r="A44" s="321" t="s">
        <v>314</v>
      </c>
      <c r="E44" s="322" t="s">
        <v>549</v>
      </c>
    </row>
    <row r="45" spans="1:5" ht="229.5" customHeight="1">
      <c r="A45" s="100" t="s">
        <v>316</v>
      </c>
      <c r="E45" s="320" t="s">
        <v>399</v>
      </c>
    </row>
    <row r="46" spans="1:16" ht="12.75" customHeight="1">
      <c r="A46" s="313" t="s">
        <v>89</v>
      </c>
      <c r="B46" s="314" t="s">
        <v>305</v>
      </c>
      <c r="C46" s="314" t="s">
        <v>401</v>
      </c>
      <c r="D46" s="313" t="s">
        <v>309</v>
      </c>
      <c r="E46" s="315" t="s">
        <v>402</v>
      </c>
      <c r="F46" s="316" t="s">
        <v>350</v>
      </c>
      <c r="G46" s="317">
        <v>17.3</v>
      </c>
      <c r="H46" s="326">
        <v>0</v>
      </c>
      <c r="I46" s="318">
        <f>ROUND(ROUND(H46,2)*ROUND(G46,3),2)</f>
        <v>0</v>
      </c>
      <c r="O46" s="100">
        <f>(I46*21)/100</f>
        <v>0</v>
      </c>
      <c r="P46" s="100" t="s">
        <v>299</v>
      </c>
    </row>
    <row r="47" spans="1:5" ht="12.75" customHeight="1">
      <c r="A47" s="319" t="s">
        <v>312</v>
      </c>
      <c r="E47" s="320" t="s">
        <v>550</v>
      </c>
    </row>
    <row r="48" spans="1:5" ht="12.75" customHeight="1">
      <c r="A48" s="321" t="s">
        <v>314</v>
      </c>
      <c r="E48" s="322" t="s">
        <v>551</v>
      </c>
    </row>
    <row r="49" spans="1:5" ht="229.5" customHeight="1">
      <c r="A49" s="100" t="s">
        <v>316</v>
      </c>
      <c r="E49" s="320" t="s">
        <v>405</v>
      </c>
    </row>
    <row r="50" spans="1:16" ht="12.75" customHeight="1">
      <c r="A50" s="313" t="s">
        <v>89</v>
      </c>
      <c r="B50" s="314" t="s">
        <v>360</v>
      </c>
      <c r="C50" s="314" t="s">
        <v>407</v>
      </c>
      <c r="D50" s="313" t="s">
        <v>309</v>
      </c>
      <c r="E50" s="315" t="s">
        <v>408</v>
      </c>
      <c r="F50" s="316" t="s">
        <v>350</v>
      </c>
      <c r="G50" s="317">
        <v>8</v>
      </c>
      <c r="H50" s="326">
        <v>0</v>
      </c>
      <c r="I50" s="318">
        <f>ROUND(ROUND(H50,2)*ROUND(G50,3),2)</f>
        <v>0</v>
      </c>
      <c r="O50" s="100">
        <f>(I50*21)/100</f>
        <v>0</v>
      </c>
      <c r="P50" s="100" t="s">
        <v>299</v>
      </c>
    </row>
    <row r="51" spans="1:5" ht="12.75" customHeight="1">
      <c r="A51" s="319" t="s">
        <v>312</v>
      </c>
      <c r="E51" s="320" t="s">
        <v>552</v>
      </c>
    </row>
    <row r="52" spans="1:5" ht="12.75" customHeight="1">
      <c r="A52" s="321" t="s">
        <v>314</v>
      </c>
      <c r="E52" s="322" t="s">
        <v>309</v>
      </c>
    </row>
    <row r="53" spans="1:5" ht="178.5" customHeight="1">
      <c r="A53" s="100" t="s">
        <v>316</v>
      </c>
      <c r="E53" s="320" t="s">
        <v>410</v>
      </c>
    </row>
    <row r="54" spans="1:16" ht="12.75" customHeight="1">
      <c r="A54" s="313" t="s">
        <v>89</v>
      </c>
      <c r="B54" s="314" t="s">
        <v>365</v>
      </c>
      <c r="C54" s="314" t="s">
        <v>412</v>
      </c>
      <c r="D54" s="313" t="s">
        <v>309</v>
      </c>
      <c r="E54" s="315" t="s">
        <v>413</v>
      </c>
      <c r="F54" s="316" t="s">
        <v>385</v>
      </c>
      <c r="G54" s="317">
        <v>112.5</v>
      </c>
      <c r="H54" s="326">
        <v>0</v>
      </c>
      <c r="I54" s="318">
        <f>ROUND(ROUND(H54,2)*ROUND(G54,3),2)</f>
        <v>0</v>
      </c>
      <c r="O54" s="100">
        <f>(I54*21)/100</f>
        <v>0</v>
      </c>
      <c r="P54" s="100" t="s">
        <v>299</v>
      </c>
    </row>
    <row r="55" spans="1:5" ht="12.75" customHeight="1">
      <c r="A55" s="319" t="s">
        <v>312</v>
      </c>
      <c r="E55" s="320" t="s">
        <v>309</v>
      </c>
    </row>
    <row r="56" spans="1:5" ht="12.75" customHeight="1">
      <c r="A56" s="321" t="s">
        <v>314</v>
      </c>
      <c r="E56" s="322" t="s">
        <v>553</v>
      </c>
    </row>
    <row r="57" spans="1:5" ht="12.75" customHeight="1">
      <c r="A57" s="100" t="s">
        <v>316</v>
      </c>
      <c r="E57" s="320" t="s">
        <v>415</v>
      </c>
    </row>
    <row r="58" spans="1:16" ht="12.75" customHeight="1">
      <c r="A58" s="313" t="s">
        <v>89</v>
      </c>
      <c r="B58" s="314" t="s">
        <v>371</v>
      </c>
      <c r="C58" s="314" t="s">
        <v>417</v>
      </c>
      <c r="D58" s="313" t="s">
        <v>309</v>
      </c>
      <c r="E58" s="315" t="s">
        <v>418</v>
      </c>
      <c r="F58" s="316" t="s">
        <v>385</v>
      </c>
      <c r="G58" s="317">
        <v>100</v>
      </c>
      <c r="H58" s="326">
        <v>0</v>
      </c>
      <c r="I58" s="318">
        <f>ROUND(ROUND(H58,2)*ROUND(G58,3),2)</f>
        <v>0</v>
      </c>
      <c r="O58" s="100">
        <f>(I58*21)/100</f>
        <v>0</v>
      </c>
      <c r="P58" s="100" t="s">
        <v>299</v>
      </c>
    </row>
    <row r="59" spans="1:5" ht="12.75" customHeight="1">
      <c r="A59" s="319" t="s">
        <v>312</v>
      </c>
      <c r="E59" s="320" t="s">
        <v>419</v>
      </c>
    </row>
    <row r="60" spans="1:5" ht="12.75" customHeight="1">
      <c r="A60" s="321" t="s">
        <v>314</v>
      </c>
      <c r="E60" s="322" t="s">
        <v>309</v>
      </c>
    </row>
    <row r="61" spans="1:5" ht="12.75" customHeight="1">
      <c r="A61" s="100" t="s">
        <v>316</v>
      </c>
      <c r="E61" s="320" t="s">
        <v>420</v>
      </c>
    </row>
    <row r="62" spans="1:16" ht="12.75" customHeight="1">
      <c r="A62" s="313" t="s">
        <v>89</v>
      </c>
      <c r="B62" s="314" t="s">
        <v>375</v>
      </c>
      <c r="C62" s="314" t="s">
        <v>422</v>
      </c>
      <c r="D62" s="313" t="s">
        <v>309</v>
      </c>
      <c r="E62" s="315" t="s">
        <v>423</v>
      </c>
      <c r="F62" s="316" t="s">
        <v>350</v>
      </c>
      <c r="G62" s="317">
        <v>5</v>
      </c>
      <c r="H62" s="326">
        <v>0</v>
      </c>
      <c r="I62" s="318">
        <f>ROUND(ROUND(H62,2)*ROUND(G62,3),2)</f>
        <v>0</v>
      </c>
      <c r="O62" s="100">
        <f>(I62*21)/100</f>
        <v>0</v>
      </c>
      <c r="P62" s="100" t="s">
        <v>299</v>
      </c>
    </row>
    <row r="63" spans="1:5" ht="12.75" customHeight="1">
      <c r="A63" s="319" t="s">
        <v>312</v>
      </c>
      <c r="E63" s="320" t="s">
        <v>554</v>
      </c>
    </row>
    <row r="64" spans="1:5" ht="12.75" customHeight="1">
      <c r="A64" s="321" t="s">
        <v>314</v>
      </c>
      <c r="E64" s="322" t="s">
        <v>425</v>
      </c>
    </row>
    <row r="65" spans="1:5" ht="38.25" customHeight="1">
      <c r="A65" s="100" t="s">
        <v>316</v>
      </c>
      <c r="E65" s="320" t="s">
        <v>426</v>
      </c>
    </row>
    <row r="66" spans="1:16" ht="12.75" customHeight="1">
      <c r="A66" s="313" t="s">
        <v>89</v>
      </c>
      <c r="B66" s="314" t="s">
        <v>382</v>
      </c>
      <c r="C66" s="314" t="s">
        <v>428</v>
      </c>
      <c r="D66" s="313" t="s">
        <v>309</v>
      </c>
      <c r="E66" s="315" t="s">
        <v>429</v>
      </c>
      <c r="F66" s="316" t="s">
        <v>350</v>
      </c>
      <c r="G66" s="317">
        <v>5</v>
      </c>
      <c r="H66" s="326">
        <v>0</v>
      </c>
      <c r="I66" s="318">
        <f>ROUND(ROUND(H66,2)*ROUND(G66,3),2)</f>
        <v>0</v>
      </c>
      <c r="O66" s="100">
        <f>(I66*21)/100</f>
        <v>0</v>
      </c>
      <c r="P66" s="100" t="s">
        <v>299</v>
      </c>
    </row>
    <row r="67" spans="1:5" ht="12.75" customHeight="1">
      <c r="A67" s="319" t="s">
        <v>312</v>
      </c>
      <c r="E67" s="320" t="s">
        <v>555</v>
      </c>
    </row>
    <row r="68" spans="1:5" ht="12.75" customHeight="1">
      <c r="A68" s="321" t="s">
        <v>314</v>
      </c>
      <c r="E68" s="322" t="s">
        <v>425</v>
      </c>
    </row>
    <row r="69" spans="1:5" ht="38.25" customHeight="1">
      <c r="A69" s="100" t="s">
        <v>316</v>
      </c>
      <c r="E69" s="320" t="s">
        <v>432</v>
      </c>
    </row>
    <row r="70" spans="1:16" ht="12.75" customHeight="1">
      <c r="A70" s="313" t="s">
        <v>89</v>
      </c>
      <c r="B70" s="314" t="s">
        <v>388</v>
      </c>
      <c r="C70" s="314" t="s">
        <v>434</v>
      </c>
      <c r="D70" s="313" t="s">
        <v>309</v>
      </c>
      <c r="E70" s="315" t="s">
        <v>435</v>
      </c>
      <c r="F70" s="316" t="s">
        <v>385</v>
      </c>
      <c r="G70" s="317">
        <v>50</v>
      </c>
      <c r="H70" s="326">
        <v>0</v>
      </c>
      <c r="I70" s="318">
        <f>ROUND(ROUND(H70,2)*ROUND(G70,3),2)</f>
        <v>0</v>
      </c>
      <c r="O70" s="100">
        <f>(I70*21)/100</f>
        <v>0</v>
      </c>
      <c r="P70" s="100" t="s">
        <v>299</v>
      </c>
    </row>
    <row r="71" spans="1:5" ht="12.75" customHeight="1">
      <c r="A71" s="319" t="s">
        <v>312</v>
      </c>
      <c r="E71" s="320" t="s">
        <v>556</v>
      </c>
    </row>
    <row r="72" spans="1:5" ht="12.75" customHeight="1">
      <c r="A72" s="321" t="s">
        <v>314</v>
      </c>
      <c r="E72" s="322" t="s">
        <v>309</v>
      </c>
    </row>
    <row r="73" spans="1:5" ht="12.75" customHeight="1">
      <c r="A73" s="100" t="s">
        <v>316</v>
      </c>
      <c r="E73" s="320" t="s">
        <v>436</v>
      </c>
    </row>
    <row r="74" spans="1:9" ht="12.75" customHeight="1">
      <c r="A74" s="300" t="s">
        <v>306</v>
      </c>
      <c r="B74" s="300"/>
      <c r="C74" s="323" t="s">
        <v>299</v>
      </c>
      <c r="D74" s="300"/>
      <c r="E74" s="311" t="s">
        <v>437</v>
      </c>
      <c r="F74" s="300"/>
      <c r="G74" s="300"/>
      <c r="H74" s="300"/>
      <c r="I74" s="324">
        <f>0+I75+I79</f>
        <v>0</v>
      </c>
    </row>
    <row r="75" spans="1:16" ht="12.75" customHeight="1">
      <c r="A75" s="313" t="s">
        <v>89</v>
      </c>
      <c r="B75" s="314" t="s">
        <v>394</v>
      </c>
      <c r="C75" s="314" t="s">
        <v>557</v>
      </c>
      <c r="D75" s="313" t="s">
        <v>309</v>
      </c>
      <c r="E75" s="315" t="s">
        <v>558</v>
      </c>
      <c r="F75" s="316" t="s">
        <v>448</v>
      </c>
      <c r="G75" s="317">
        <v>11</v>
      </c>
      <c r="H75" s="326">
        <v>0</v>
      </c>
      <c r="I75" s="318">
        <f>ROUND(ROUND(H75,2)*ROUND(G75,3),2)</f>
        <v>0</v>
      </c>
      <c r="O75" s="100">
        <f>(I75*21)/100</f>
        <v>0</v>
      </c>
      <c r="P75" s="100" t="s">
        <v>299</v>
      </c>
    </row>
    <row r="76" spans="1:5" ht="12.75" customHeight="1">
      <c r="A76" s="319" t="s">
        <v>312</v>
      </c>
      <c r="E76" s="320" t="s">
        <v>559</v>
      </c>
    </row>
    <row r="77" spans="1:5" ht="12.75" customHeight="1">
      <c r="A77" s="321" t="s">
        <v>314</v>
      </c>
      <c r="E77" s="322" t="s">
        <v>560</v>
      </c>
    </row>
    <row r="78" spans="1:5" ht="114.75" customHeight="1">
      <c r="A78" s="100" t="s">
        <v>316</v>
      </c>
      <c r="E78" s="320" t="s">
        <v>561</v>
      </c>
    </row>
    <row r="79" spans="1:16" ht="12.75" customHeight="1">
      <c r="A79" s="313" t="s">
        <v>89</v>
      </c>
      <c r="B79" s="314" t="s">
        <v>400</v>
      </c>
      <c r="C79" s="314" t="s">
        <v>439</v>
      </c>
      <c r="D79" s="313" t="s">
        <v>309</v>
      </c>
      <c r="E79" s="315" t="s">
        <v>440</v>
      </c>
      <c r="F79" s="316" t="s">
        <v>350</v>
      </c>
      <c r="G79" s="317">
        <v>1.64</v>
      </c>
      <c r="H79" s="326">
        <v>0</v>
      </c>
      <c r="I79" s="318">
        <f>ROUND(ROUND(H79,2)*ROUND(G79,3),2)</f>
        <v>0</v>
      </c>
      <c r="O79" s="100">
        <f>(I79*21)/100</f>
        <v>0</v>
      </c>
      <c r="P79" s="100" t="s">
        <v>299</v>
      </c>
    </row>
    <row r="80" spans="1:5" ht="12.75" customHeight="1">
      <c r="A80" s="319" t="s">
        <v>312</v>
      </c>
      <c r="E80" s="320" t="s">
        <v>562</v>
      </c>
    </row>
    <row r="81" spans="1:5" ht="12.75" customHeight="1">
      <c r="A81" s="321" t="s">
        <v>314</v>
      </c>
      <c r="E81" s="322" t="s">
        <v>563</v>
      </c>
    </row>
    <row r="82" spans="1:5" ht="25.5" customHeight="1">
      <c r="A82" s="100" t="s">
        <v>316</v>
      </c>
      <c r="E82" s="320" t="s">
        <v>443</v>
      </c>
    </row>
    <row r="83" spans="1:9" ht="12.75" customHeight="1">
      <c r="A83" s="300" t="s">
        <v>306</v>
      </c>
      <c r="B83" s="300"/>
      <c r="C83" s="323" t="s">
        <v>300</v>
      </c>
      <c r="D83" s="300"/>
      <c r="E83" s="311" t="s">
        <v>444</v>
      </c>
      <c r="F83" s="300"/>
      <c r="G83" s="300"/>
      <c r="H83" s="300"/>
      <c r="I83" s="324">
        <f>0+I84+I88+I92</f>
        <v>0</v>
      </c>
    </row>
    <row r="84" spans="1:16" ht="12.75" customHeight="1">
      <c r="A84" s="313" t="s">
        <v>89</v>
      </c>
      <c r="B84" s="314" t="s">
        <v>406</v>
      </c>
      <c r="C84" s="314" t="s">
        <v>564</v>
      </c>
      <c r="D84" s="313" t="s">
        <v>309</v>
      </c>
      <c r="E84" s="315" t="s">
        <v>565</v>
      </c>
      <c r="F84" s="316" t="s">
        <v>385</v>
      </c>
      <c r="G84" s="317">
        <v>8</v>
      </c>
      <c r="H84" s="326">
        <v>0</v>
      </c>
      <c r="I84" s="318">
        <f>ROUND(ROUND(H84,2)*ROUND(G84,3),2)</f>
        <v>0</v>
      </c>
      <c r="O84" s="100">
        <f>(I84*21)/100</f>
        <v>0</v>
      </c>
      <c r="P84" s="100" t="s">
        <v>299</v>
      </c>
    </row>
    <row r="85" spans="1:5" ht="12.75" customHeight="1">
      <c r="A85" s="319" t="s">
        <v>312</v>
      </c>
      <c r="E85" s="320" t="s">
        <v>566</v>
      </c>
    </row>
    <row r="86" spans="1:5" ht="12.75" customHeight="1">
      <c r="A86" s="321" t="s">
        <v>314</v>
      </c>
      <c r="E86" s="322" t="s">
        <v>309</v>
      </c>
    </row>
    <row r="87" spans="1:5" ht="153" customHeight="1">
      <c r="A87" s="100" t="s">
        <v>316</v>
      </c>
      <c r="E87" s="320" t="s">
        <v>567</v>
      </c>
    </row>
    <row r="88" spans="1:16" ht="12.75" customHeight="1">
      <c r="A88" s="313" t="s">
        <v>89</v>
      </c>
      <c r="B88" s="314" t="s">
        <v>411</v>
      </c>
      <c r="C88" s="314" t="s">
        <v>568</v>
      </c>
      <c r="D88" s="313" t="s">
        <v>309</v>
      </c>
      <c r="E88" s="315" t="s">
        <v>565</v>
      </c>
      <c r="F88" s="316" t="s">
        <v>385</v>
      </c>
      <c r="G88" s="317">
        <v>7.7</v>
      </c>
      <c r="H88" s="326">
        <v>0</v>
      </c>
      <c r="I88" s="318">
        <f>ROUND(ROUND(H88,2)*ROUND(G88,3),2)</f>
        <v>0</v>
      </c>
      <c r="O88" s="100">
        <f>(I88*21)/100</f>
        <v>0</v>
      </c>
      <c r="P88" s="100" t="s">
        <v>299</v>
      </c>
    </row>
    <row r="89" spans="1:5" ht="12.75" customHeight="1">
      <c r="A89" s="319" t="s">
        <v>312</v>
      </c>
      <c r="E89" s="320" t="s">
        <v>569</v>
      </c>
    </row>
    <row r="90" spans="1:5" ht="12.75" customHeight="1">
      <c r="A90" s="321" t="s">
        <v>314</v>
      </c>
      <c r="E90" s="322" t="s">
        <v>570</v>
      </c>
    </row>
    <row r="91" spans="1:5" ht="153" customHeight="1">
      <c r="A91" s="100" t="s">
        <v>316</v>
      </c>
      <c r="E91" s="320" t="s">
        <v>567</v>
      </c>
    </row>
    <row r="92" spans="1:16" ht="12.75" customHeight="1">
      <c r="A92" s="313" t="s">
        <v>89</v>
      </c>
      <c r="B92" s="314" t="s">
        <v>416</v>
      </c>
      <c r="C92" s="314" t="s">
        <v>446</v>
      </c>
      <c r="D92" s="313" t="s">
        <v>309</v>
      </c>
      <c r="E92" s="315" t="s">
        <v>447</v>
      </c>
      <c r="F92" s="316" t="s">
        <v>448</v>
      </c>
      <c r="G92" s="317">
        <v>17</v>
      </c>
      <c r="H92" s="326">
        <v>0</v>
      </c>
      <c r="I92" s="318">
        <f>ROUND(ROUND(H92,2)*ROUND(G92,3),2)</f>
        <v>0</v>
      </c>
      <c r="O92" s="100">
        <f>(I92*21)/100</f>
        <v>0</v>
      </c>
      <c r="P92" s="100" t="s">
        <v>299</v>
      </c>
    </row>
    <row r="93" spans="1:5" ht="12.75" customHeight="1">
      <c r="A93" s="319" t="s">
        <v>312</v>
      </c>
      <c r="E93" s="320" t="s">
        <v>571</v>
      </c>
    </row>
    <row r="94" spans="1:5" ht="12.75" customHeight="1">
      <c r="A94" s="321" t="s">
        <v>314</v>
      </c>
      <c r="E94" s="322" t="s">
        <v>572</v>
      </c>
    </row>
    <row r="95" spans="1:5" ht="178.5" customHeight="1">
      <c r="A95" s="100" t="s">
        <v>316</v>
      </c>
      <c r="E95" s="320" t="s">
        <v>451</v>
      </c>
    </row>
    <row r="96" spans="1:9" ht="12.75" customHeight="1">
      <c r="A96" s="300" t="s">
        <v>306</v>
      </c>
      <c r="B96" s="300"/>
      <c r="C96" s="323" t="s">
        <v>301</v>
      </c>
      <c r="D96" s="300"/>
      <c r="E96" s="311" t="s">
        <v>452</v>
      </c>
      <c r="F96" s="300"/>
      <c r="G96" s="300"/>
      <c r="H96" s="300"/>
      <c r="I96" s="324">
        <f>0+I97+I101+I105+I109+I113</f>
        <v>0</v>
      </c>
    </row>
    <row r="97" spans="1:16" ht="12.75" customHeight="1">
      <c r="A97" s="313" t="s">
        <v>89</v>
      </c>
      <c r="B97" s="314" t="s">
        <v>421</v>
      </c>
      <c r="C97" s="314" t="s">
        <v>454</v>
      </c>
      <c r="D97" s="313" t="s">
        <v>309</v>
      </c>
      <c r="E97" s="315" t="s">
        <v>455</v>
      </c>
      <c r="F97" s="316" t="s">
        <v>448</v>
      </c>
      <c r="G97" s="317">
        <v>77.11</v>
      </c>
      <c r="H97" s="326">
        <v>0</v>
      </c>
      <c r="I97" s="318">
        <f>ROUND(ROUND(H97,2)*ROUND(G97,3),2)</f>
        <v>0</v>
      </c>
      <c r="O97" s="100">
        <f>(I97*21)/100</f>
        <v>0</v>
      </c>
      <c r="P97" s="100" t="s">
        <v>299</v>
      </c>
    </row>
    <row r="98" spans="1:5" ht="12.75" customHeight="1">
      <c r="A98" s="319" t="s">
        <v>312</v>
      </c>
      <c r="E98" s="320" t="s">
        <v>573</v>
      </c>
    </row>
    <row r="99" spans="1:5" ht="12.75" customHeight="1">
      <c r="A99" s="321" t="s">
        <v>314</v>
      </c>
      <c r="E99" s="322" t="s">
        <v>574</v>
      </c>
    </row>
    <row r="100" spans="1:5" ht="12.75" customHeight="1">
      <c r="A100" s="100" t="s">
        <v>316</v>
      </c>
      <c r="E100" s="320" t="s">
        <v>458</v>
      </c>
    </row>
    <row r="101" spans="1:16" ht="12.75" customHeight="1">
      <c r="A101" s="313" t="s">
        <v>89</v>
      </c>
      <c r="B101" s="314" t="s">
        <v>427</v>
      </c>
      <c r="C101" s="314" t="s">
        <v>575</v>
      </c>
      <c r="D101" s="313" t="s">
        <v>309</v>
      </c>
      <c r="E101" s="315" t="s">
        <v>576</v>
      </c>
      <c r="F101" s="316" t="s">
        <v>350</v>
      </c>
      <c r="G101" s="317">
        <v>3.63</v>
      </c>
      <c r="H101" s="326">
        <v>0</v>
      </c>
      <c r="I101" s="318">
        <f>ROUND(ROUND(H101,2)*ROUND(G101,3),2)</f>
        <v>0</v>
      </c>
      <c r="O101" s="100">
        <f>(I101*21)/100</f>
        <v>0</v>
      </c>
      <c r="P101" s="100" t="s">
        <v>299</v>
      </c>
    </row>
    <row r="102" spans="1:5" ht="12.75" customHeight="1">
      <c r="A102" s="319" t="s">
        <v>312</v>
      </c>
      <c r="E102" s="320" t="s">
        <v>577</v>
      </c>
    </row>
    <row r="103" spans="1:5" ht="12.75" customHeight="1">
      <c r="A103" s="321" t="s">
        <v>314</v>
      </c>
      <c r="E103" s="322" t="s">
        <v>578</v>
      </c>
    </row>
    <row r="104" spans="1:5" ht="25.5" customHeight="1">
      <c r="A104" s="100" t="s">
        <v>316</v>
      </c>
      <c r="E104" s="320" t="s">
        <v>443</v>
      </c>
    </row>
    <row r="105" spans="1:16" ht="12.75" customHeight="1">
      <c r="A105" s="313" t="s">
        <v>89</v>
      </c>
      <c r="B105" s="314" t="s">
        <v>433</v>
      </c>
      <c r="C105" s="314" t="s">
        <v>579</v>
      </c>
      <c r="D105" s="313" t="s">
        <v>309</v>
      </c>
      <c r="E105" s="315" t="s">
        <v>580</v>
      </c>
      <c r="F105" s="316" t="s">
        <v>350</v>
      </c>
      <c r="G105" s="317">
        <v>16.5</v>
      </c>
      <c r="H105" s="326">
        <v>0</v>
      </c>
      <c r="I105" s="318">
        <f>ROUND(ROUND(H105,2)*ROUND(G105,3),2)</f>
        <v>0</v>
      </c>
      <c r="O105" s="100">
        <f>(I105*21)/100</f>
        <v>0</v>
      </c>
      <c r="P105" s="100" t="s">
        <v>299</v>
      </c>
    </row>
    <row r="106" spans="1:5" ht="12.75" customHeight="1">
      <c r="A106" s="319" t="s">
        <v>312</v>
      </c>
      <c r="E106" s="320" t="s">
        <v>581</v>
      </c>
    </row>
    <row r="107" spans="1:5" ht="12.75" customHeight="1">
      <c r="A107" s="321" t="s">
        <v>314</v>
      </c>
      <c r="E107" s="322" t="s">
        <v>582</v>
      </c>
    </row>
    <row r="108" spans="1:5" ht="25.5" customHeight="1">
      <c r="A108" s="100" t="s">
        <v>316</v>
      </c>
      <c r="E108" s="320" t="s">
        <v>443</v>
      </c>
    </row>
    <row r="109" spans="1:16" ht="12.75" customHeight="1">
      <c r="A109" s="313" t="s">
        <v>89</v>
      </c>
      <c r="B109" s="314" t="s">
        <v>438</v>
      </c>
      <c r="C109" s="314" t="s">
        <v>470</v>
      </c>
      <c r="D109" s="313" t="s">
        <v>309</v>
      </c>
      <c r="E109" s="315" t="s">
        <v>471</v>
      </c>
      <c r="F109" s="316" t="s">
        <v>350</v>
      </c>
      <c r="G109" s="317">
        <v>1.08</v>
      </c>
      <c r="H109" s="326">
        <v>0</v>
      </c>
      <c r="I109" s="318">
        <f>ROUND(ROUND(H109,2)*ROUND(G109,3),2)</f>
        <v>0</v>
      </c>
      <c r="O109" s="100">
        <f>(I109*21)/100</f>
        <v>0</v>
      </c>
      <c r="P109" s="100" t="s">
        <v>299</v>
      </c>
    </row>
    <row r="110" spans="1:5" ht="12.75" customHeight="1">
      <c r="A110" s="319" t="s">
        <v>312</v>
      </c>
      <c r="E110" s="320" t="s">
        <v>583</v>
      </c>
    </row>
    <row r="111" spans="1:5" ht="12.75" customHeight="1">
      <c r="A111" s="321" t="s">
        <v>314</v>
      </c>
      <c r="E111" s="322" t="s">
        <v>584</v>
      </c>
    </row>
    <row r="112" spans="1:5" ht="102" customHeight="1">
      <c r="A112" s="100" t="s">
        <v>316</v>
      </c>
      <c r="E112" s="320" t="s">
        <v>473</v>
      </c>
    </row>
    <row r="113" spans="1:16" ht="12.75" customHeight="1">
      <c r="A113" s="313" t="s">
        <v>89</v>
      </c>
      <c r="B113" s="314" t="s">
        <v>445</v>
      </c>
      <c r="C113" s="314" t="s">
        <v>475</v>
      </c>
      <c r="D113" s="313" t="s">
        <v>309</v>
      </c>
      <c r="E113" s="315" t="s">
        <v>476</v>
      </c>
      <c r="F113" s="316" t="s">
        <v>350</v>
      </c>
      <c r="G113" s="317">
        <v>0.84</v>
      </c>
      <c r="H113" s="326">
        <v>0</v>
      </c>
      <c r="I113" s="318">
        <f>ROUND(ROUND(H113,2)*ROUND(G113,3),2)</f>
        <v>0</v>
      </c>
      <c r="O113" s="100">
        <f>(I113*21)/100</f>
        <v>0</v>
      </c>
      <c r="P113" s="100" t="s">
        <v>299</v>
      </c>
    </row>
    <row r="114" spans="1:5" ht="12.75" customHeight="1">
      <c r="A114" s="319" t="s">
        <v>312</v>
      </c>
      <c r="E114" s="320" t="s">
        <v>585</v>
      </c>
    </row>
    <row r="115" spans="1:5" ht="12.75" customHeight="1">
      <c r="A115" s="321" t="s">
        <v>314</v>
      </c>
      <c r="E115" s="322" t="s">
        <v>586</v>
      </c>
    </row>
    <row r="116" spans="1:5" ht="216.75" customHeight="1">
      <c r="A116" s="100" t="s">
        <v>316</v>
      </c>
      <c r="E116" s="320" t="s">
        <v>479</v>
      </c>
    </row>
    <row r="117" spans="1:9" ht="12.75" customHeight="1">
      <c r="A117" s="300" t="s">
        <v>306</v>
      </c>
      <c r="B117" s="300"/>
      <c r="C117" s="323" t="s">
        <v>302</v>
      </c>
      <c r="D117" s="300"/>
      <c r="E117" s="311" t="s">
        <v>480</v>
      </c>
      <c r="F117" s="300"/>
      <c r="G117" s="300"/>
      <c r="H117" s="300"/>
      <c r="I117" s="324">
        <f>0+I118+I122+I126</f>
        <v>0</v>
      </c>
    </row>
    <row r="118" spans="1:16" ht="12.75" customHeight="1">
      <c r="A118" s="313" t="s">
        <v>89</v>
      </c>
      <c r="B118" s="314" t="s">
        <v>453</v>
      </c>
      <c r="C118" s="314" t="s">
        <v>482</v>
      </c>
      <c r="D118" s="313" t="s">
        <v>309</v>
      </c>
      <c r="E118" s="315" t="s">
        <v>483</v>
      </c>
      <c r="F118" s="316" t="s">
        <v>350</v>
      </c>
      <c r="G118" s="317">
        <v>0.9</v>
      </c>
      <c r="H118" s="326">
        <v>0</v>
      </c>
      <c r="I118" s="318">
        <f>ROUND(ROUND(H118,2)*ROUND(G118,3),2)</f>
        <v>0</v>
      </c>
      <c r="O118" s="100">
        <f>(I118*21)/100</f>
        <v>0</v>
      </c>
      <c r="P118" s="100" t="s">
        <v>299</v>
      </c>
    </row>
    <row r="119" spans="1:5" ht="12.75" customHeight="1">
      <c r="A119" s="319" t="s">
        <v>312</v>
      </c>
      <c r="E119" s="320" t="s">
        <v>587</v>
      </c>
    </row>
    <row r="120" spans="1:5" ht="12.75" customHeight="1">
      <c r="A120" s="321" t="s">
        <v>314</v>
      </c>
      <c r="E120" s="322" t="s">
        <v>588</v>
      </c>
    </row>
    <row r="121" spans="1:5" ht="102" customHeight="1">
      <c r="A121" s="100" t="s">
        <v>316</v>
      </c>
      <c r="E121" s="320" t="s">
        <v>486</v>
      </c>
    </row>
    <row r="122" spans="1:16" ht="12.75" customHeight="1">
      <c r="A122" s="313" t="s">
        <v>89</v>
      </c>
      <c r="B122" s="314" t="s">
        <v>459</v>
      </c>
      <c r="C122" s="314" t="s">
        <v>488</v>
      </c>
      <c r="D122" s="313" t="s">
        <v>309</v>
      </c>
      <c r="E122" s="315" t="s">
        <v>489</v>
      </c>
      <c r="F122" s="316" t="s">
        <v>350</v>
      </c>
      <c r="G122" s="317">
        <v>14.438</v>
      </c>
      <c r="H122" s="326">
        <v>0</v>
      </c>
      <c r="I122" s="318">
        <f>ROUND(ROUND(H122,2)*ROUND(G122,3),2)</f>
        <v>0</v>
      </c>
      <c r="O122" s="100">
        <f>(I122*21)/100</f>
        <v>0</v>
      </c>
      <c r="P122" s="100" t="s">
        <v>299</v>
      </c>
    </row>
    <row r="123" spans="1:5" ht="12.75" customHeight="1">
      <c r="A123" s="319" t="s">
        <v>312</v>
      </c>
      <c r="E123" s="320" t="s">
        <v>589</v>
      </c>
    </row>
    <row r="124" spans="1:5" ht="12.75" customHeight="1">
      <c r="A124" s="321" t="s">
        <v>314</v>
      </c>
      <c r="E124" s="322" t="s">
        <v>590</v>
      </c>
    </row>
    <row r="125" spans="1:5" ht="51" customHeight="1">
      <c r="A125" s="100" t="s">
        <v>316</v>
      </c>
      <c r="E125" s="320" t="s">
        <v>492</v>
      </c>
    </row>
    <row r="126" spans="1:16" ht="12.75" customHeight="1">
      <c r="A126" s="313" t="s">
        <v>89</v>
      </c>
      <c r="B126" s="314" t="s">
        <v>464</v>
      </c>
      <c r="C126" s="314" t="s">
        <v>494</v>
      </c>
      <c r="D126" s="313" t="s">
        <v>309</v>
      </c>
      <c r="E126" s="315" t="s">
        <v>591</v>
      </c>
      <c r="F126" s="316" t="s">
        <v>385</v>
      </c>
      <c r="G126" s="317">
        <v>96.25</v>
      </c>
      <c r="H126" s="326">
        <v>0</v>
      </c>
      <c r="I126" s="318">
        <f>ROUND(ROUND(H126,2)*ROUND(G126,3),2)</f>
        <v>0</v>
      </c>
      <c r="O126" s="100">
        <f>(I126*21)/100</f>
        <v>0</v>
      </c>
      <c r="P126" s="100" t="s">
        <v>299</v>
      </c>
    </row>
    <row r="127" spans="1:5" ht="12.75" customHeight="1">
      <c r="A127" s="319" t="s">
        <v>312</v>
      </c>
      <c r="E127" s="320" t="s">
        <v>592</v>
      </c>
    </row>
    <row r="128" spans="1:5" ht="12.75" customHeight="1">
      <c r="A128" s="321" t="s">
        <v>314</v>
      </c>
      <c r="E128" s="322" t="s">
        <v>593</v>
      </c>
    </row>
    <row r="129" spans="1:5" ht="89.25" customHeight="1">
      <c r="A129" s="100" t="s">
        <v>316</v>
      </c>
      <c r="E129" s="320" t="s">
        <v>498</v>
      </c>
    </row>
    <row r="130" spans="1:9" ht="12.75" customHeight="1">
      <c r="A130" s="300" t="s">
        <v>306</v>
      </c>
      <c r="B130" s="300"/>
      <c r="C130" s="323" t="s">
        <v>304</v>
      </c>
      <c r="D130" s="300"/>
      <c r="E130" s="311" t="s">
        <v>499</v>
      </c>
      <c r="F130" s="300"/>
      <c r="G130" s="300"/>
      <c r="H130" s="300"/>
      <c r="I130" s="324">
        <f>0+I131+I135+I139+I143+I147+I151+I155+I159+I163</f>
        <v>0</v>
      </c>
    </row>
    <row r="131" spans="1:16" ht="12.75" customHeight="1">
      <c r="A131" s="313" t="s">
        <v>89</v>
      </c>
      <c r="B131" s="314" t="s">
        <v>469</v>
      </c>
      <c r="C131" s="314" t="s">
        <v>594</v>
      </c>
      <c r="D131" s="313" t="s">
        <v>309</v>
      </c>
      <c r="E131" s="315" t="s">
        <v>595</v>
      </c>
      <c r="F131" s="316" t="s">
        <v>345</v>
      </c>
      <c r="G131" s="317">
        <v>2</v>
      </c>
      <c r="H131" s="326">
        <v>0</v>
      </c>
      <c r="I131" s="318">
        <f>ROUND(ROUND(H131,2)*ROUND(G131,3),2)</f>
        <v>0</v>
      </c>
      <c r="O131" s="100">
        <f>(I131*21)/100</f>
        <v>0</v>
      </c>
      <c r="P131" s="100" t="s">
        <v>299</v>
      </c>
    </row>
    <row r="132" spans="1:5" ht="12.75" customHeight="1">
      <c r="A132" s="319" t="s">
        <v>312</v>
      </c>
      <c r="E132" s="320" t="s">
        <v>620</v>
      </c>
    </row>
    <row r="133" spans="1:5" ht="12.75" customHeight="1">
      <c r="A133" s="321" t="s">
        <v>314</v>
      </c>
      <c r="E133" s="322" t="s">
        <v>309</v>
      </c>
    </row>
    <row r="134" spans="1:5" ht="51" customHeight="1">
      <c r="A134" s="100" t="s">
        <v>316</v>
      </c>
      <c r="E134" s="320" t="s">
        <v>596</v>
      </c>
    </row>
    <row r="135" spans="1:16" ht="12.75" customHeight="1">
      <c r="A135" s="313" t="s">
        <v>89</v>
      </c>
      <c r="B135" s="314" t="s">
        <v>474</v>
      </c>
      <c r="C135" s="314" t="s">
        <v>597</v>
      </c>
      <c r="D135" s="313" t="s">
        <v>309</v>
      </c>
      <c r="E135" s="315" t="s">
        <v>598</v>
      </c>
      <c r="F135" s="316" t="s">
        <v>448</v>
      </c>
      <c r="G135" s="317">
        <v>20</v>
      </c>
      <c r="H135" s="326">
        <v>0</v>
      </c>
      <c r="I135" s="318">
        <f>ROUND(ROUND(H135,2)*ROUND(G135,3),2)</f>
        <v>0</v>
      </c>
      <c r="O135" s="100">
        <f>(I135*21)/100</f>
        <v>0</v>
      </c>
      <c r="P135" s="100" t="s">
        <v>299</v>
      </c>
    </row>
    <row r="136" spans="1:5" ht="12.75" customHeight="1">
      <c r="A136" s="319" t="s">
        <v>312</v>
      </c>
      <c r="E136" s="320" t="s">
        <v>621</v>
      </c>
    </row>
    <row r="137" spans="1:5" ht="12.75" customHeight="1">
      <c r="A137" s="321" t="s">
        <v>314</v>
      </c>
      <c r="E137" s="322" t="s">
        <v>599</v>
      </c>
    </row>
    <row r="138" spans="1:5" ht="51" customHeight="1">
      <c r="A138" s="100" t="s">
        <v>316</v>
      </c>
      <c r="E138" s="320" t="s">
        <v>596</v>
      </c>
    </row>
    <row r="139" spans="1:16" ht="12.75" customHeight="1">
      <c r="A139" s="313" t="s">
        <v>89</v>
      </c>
      <c r="B139" s="314" t="s">
        <v>481</v>
      </c>
      <c r="C139" s="314" t="s">
        <v>501</v>
      </c>
      <c r="D139" s="313" t="s">
        <v>309</v>
      </c>
      <c r="E139" s="315" t="s">
        <v>502</v>
      </c>
      <c r="F139" s="316" t="s">
        <v>503</v>
      </c>
      <c r="G139" s="317">
        <v>2</v>
      </c>
      <c r="H139" s="326">
        <v>0</v>
      </c>
      <c r="I139" s="318">
        <f>ROUND(ROUND(H139,2)*ROUND(G139,3),2)</f>
        <v>0</v>
      </c>
      <c r="O139" s="100">
        <f>(I139*21)/100</f>
        <v>0</v>
      </c>
      <c r="P139" s="100" t="s">
        <v>299</v>
      </c>
    </row>
    <row r="140" spans="1:5" ht="12.75" customHeight="1">
      <c r="A140" s="319" t="s">
        <v>312</v>
      </c>
      <c r="E140" s="320" t="s">
        <v>600</v>
      </c>
    </row>
    <row r="141" spans="1:5" ht="12.75" customHeight="1">
      <c r="A141" s="321" t="s">
        <v>314</v>
      </c>
      <c r="E141" s="322" t="s">
        <v>309</v>
      </c>
    </row>
    <row r="142" spans="1:5" ht="25.5" customHeight="1">
      <c r="A142" s="100" t="s">
        <v>316</v>
      </c>
      <c r="E142" s="320" t="s">
        <v>505</v>
      </c>
    </row>
    <row r="143" spans="1:16" ht="12.75" customHeight="1">
      <c r="A143" s="313" t="s">
        <v>89</v>
      </c>
      <c r="B143" s="314" t="s">
        <v>487</v>
      </c>
      <c r="C143" s="314" t="s">
        <v>507</v>
      </c>
      <c r="D143" s="313" t="s">
        <v>309</v>
      </c>
      <c r="E143" s="315" t="s">
        <v>508</v>
      </c>
      <c r="F143" s="316" t="s">
        <v>448</v>
      </c>
      <c r="G143" s="317">
        <v>85.428</v>
      </c>
      <c r="H143" s="326">
        <v>0</v>
      </c>
      <c r="I143" s="318">
        <f>ROUND(ROUND(H143,2)*ROUND(G143,3),2)</f>
        <v>0</v>
      </c>
      <c r="O143" s="100">
        <f>(I143*21)/100</f>
        <v>0</v>
      </c>
      <c r="P143" s="100" t="s">
        <v>299</v>
      </c>
    </row>
    <row r="144" spans="1:5" ht="12.75" customHeight="1">
      <c r="A144" s="319" t="s">
        <v>312</v>
      </c>
      <c r="E144" s="320" t="s">
        <v>601</v>
      </c>
    </row>
    <row r="145" spans="1:5" ht="12.75" customHeight="1">
      <c r="A145" s="321" t="s">
        <v>314</v>
      </c>
      <c r="E145" s="322" t="s">
        <v>602</v>
      </c>
    </row>
    <row r="146" spans="1:5" ht="38.25" customHeight="1">
      <c r="A146" s="100" t="s">
        <v>316</v>
      </c>
      <c r="E146" s="320" t="s">
        <v>511</v>
      </c>
    </row>
    <row r="147" spans="1:16" ht="12.75" customHeight="1">
      <c r="A147" s="313" t="s">
        <v>89</v>
      </c>
      <c r="B147" s="314" t="s">
        <v>493</v>
      </c>
      <c r="C147" s="314" t="s">
        <v>513</v>
      </c>
      <c r="D147" s="313" t="s">
        <v>309</v>
      </c>
      <c r="E147" s="315" t="s">
        <v>514</v>
      </c>
      <c r="F147" s="316" t="s">
        <v>448</v>
      </c>
      <c r="G147" s="317">
        <v>7.5</v>
      </c>
      <c r="H147" s="326">
        <v>0</v>
      </c>
      <c r="I147" s="318">
        <f>ROUND(ROUND(H147,2)*ROUND(G147,3),2)</f>
        <v>0</v>
      </c>
      <c r="O147" s="100">
        <f>(I147*21)/100</f>
        <v>0</v>
      </c>
      <c r="P147" s="100" t="s">
        <v>299</v>
      </c>
    </row>
    <row r="148" spans="1:5" ht="12.75" customHeight="1">
      <c r="A148" s="319" t="s">
        <v>312</v>
      </c>
      <c r="E148" s="320" t="s">
        <v>603</v>
      </c>
    </row>
    <row r="149" spans="1:5" ht="12.75" customHeight="1">
      <c r="A149" s="321" t="s">
        <v>314</v>
      </c>
      <c r="E149" s="322" t="s">
        <v>309</v>
      </c>
    </row>
    <row r="150" spans="1:5" ht="51" customHeight="1">
      <c r="A150" s="100" t="s">
        <v>316</v>
      </c>
      <c r="E150" s="320" t="s">
        <v>516</v>
      </c>
    </row>
    <row r="151" spans="1:16" ht="12.75" customHeight="1">
      <c r="A151" s="313" t="s">
        <v>89</v>
      </c>
      <c r="B151" s="314" t="s">
        <v>500</v>
      </c>
      <c r="C151" s="314" t="s">
        <v>520</v>
      </c>
      <c r="D151" s="313" t="s">
        <v>309</v>
      </c>
      <c r="E151" s="315" t="s">
        <v>521</v>
      </c>
      <c r="F151" s="316" t="s">
        <v>522</v>
      </c>
      <c r="G151" s="317">
        <v>228.977</v>
      </c>
      <c r="H151" s="326">
        <v>0</v>
      </c>
      <c r="I151" s="318">
        <f>ROUND(ROUND(H151,2)*ROUND(G151,3),2)</f>
        <v>0</v>
      </c>
      <c r="O151" s="100">
        <f>(I151*21)/100</f>
        <v>0</v>
      </c>
      <c r="P151" s="100" t="s">
        <v>299</v>
      </c>
    </row>
    <row r="152" spans="1:5" ht="12.75" customHeight="1">
      <c r="A152" s="319" t="s">
        <v>312</v>
      </c>
      <c r="E152" s="320" t="s">
        <v>622</v>
      </c>
    </row>
    <row r="153" spans="1:5" ht="12.75" customHeight="1">
      <c r="A153" s="321" t="s">
        <v>314</v>
      </c>
      <c r="E153" s="322" t="s">
        <v>623</v>
      </c>
    </row>
    <row r="154" spans="1:5" ht="331.5" customHeight="1">
      <c r="A154" s="100" t="s">
        <v>316</v>
      </c>
      <c r="E154" s="320" t="s">
        <v>523</v>
      </c>
    </row>
    <row r="155" spans="1:16" ht="12.75" customHeight="1">
      <c r="A155" s="313" t="s">
        <v>89</v>
      </c>
      <c r="B155" s="314" t="s">
        <v>506</v>
      </c>
      <c r="C155" s="314" t="s">
        <v>604</v>
      </c>
      <c r="D155" s="313" t="s">
        <v>309</v>
      </c>
      <c r="E155" s="315" t="s">
        <v>521</v>
      </c>
      <c r="F155" s="316" t="s">
        <v>522</v>
      </c>
      <c r="G155" s="317">
        <v>26.284</v>
      </c>
      <c r="H155" s="326">
        <v>0</v>
      </c>
      <c r="I155" s="318">
        <f>ROUND(ROUND(H155,2)*ROUND(G155,3),2)</f>
        <v>0</v>
      </c>
      <c r="O155" s="100">
        <f>(I155*21)/100</f>
        <v>0</v>
      </c>
      <c r="P155" s="100" t="s">
        <v>299</v>
      </c>
    </row>
    <row r="156" spans="1:5" ht="12.75" customHeight="1">
      <c r="A156" s="319" t="s">
        <v>312</v>
      </c>
      <c r="E156" s="320" t="s">
        <v>605</v>
      </c>
    </row>
    <row r="157" spans="1:5" ht="12.75" customHeight="1">
      <c r="A157" s="321" t="s">
        <v>314</v>
      </c>
      <c r="E157" s="322" t="s">
        <v>606</v>
      </c>
    </row>
    <row r="158" spans="1:5" ht="331.5" customHeight="1">
      <c r="A158" s="100" t="s">
        <v>316</v>
      </c>
      <c r="E158" s="320" t="s">
        <v>523</v>
      </c>
    </row>
    <row r="159" spans="1:16" ht="12.75" customHeight="1">
      <c r="A159" s="313" t="s">
        <v>89</v>
      </c>
      <c r="B159" s="314" t="s">
        <v>512</v>
      </c>
      <c r="C159" s="314" t="s">
        <v>525</v>
      </c>
      <c r="D159" s="313" t="s">
        <v>309</v>
      </c>
      <c r="E159" s="315" t="s">
        <v>526</v>
      </c>
      <c r="F159" s="316" t="s">
        <v>385</v>
      </c>
      <c r="G159" s="317">
        <v>400</v>
      </c>
      <c r="H159" s="326">
        <v>0</v>
      </c>
      <c r="I159" s="318">
        <f>ROUND(ROUND(H159,2)*ROUND(G159,3),2)</f>
        <v>0</v>
      </c>
      <c r="O159" s="100">
        <f>(I159*21)/100</f>
        <v>0</v>
      </c>
      <c r="P159" s="100" t="s">
        <v>299</v>
      </c>
    </row>
    <row r="160" spans="1:5" ht="12.75" customHeight="1">
      <c r="A160" s="319" t="s">
        <v>312</v>
      </c>
      <c r="E160" s="320" t="s">
        <v>607</v>
      </c>
    </row>
    <row r="161" spans="1:5" ht="12.75" customHeight="1">
      <c r="A161" s="321" t="s">
        <v>314</v>
      </c>
      <c r="E161" s="322" t="s">
        <v>528</v>
      </c>
    </row>
    <row r="162" spans="1:5" ht="12.75" customHeight="1">
      <c r="A162" s="100" t="s">
        <v>316</v>
      </c>
      <c r="E162" s="320" t="s">
        <v>529</v>
      </c>
    </row>
    <row r="163" spans="1:16" ht="12.75" customHeight="1">
      <c r="A163" s="313" t="s">
        <v>89</v>
      </c>
      <c r="B163" s="314" t="s">
        <v>517</v>
      </c>
      <c r="C163" s="314" t="s">
        <v>608</v>
      </c>
      <c r="D163" s="313" t="s">
        <v>309</v>
      </c>
      <c r="E163" s="315" t="s">
        <v>609</v>
      </c>
      <c r="F163" s="316" t="s">
        <v>350</v>
      </c>
      <c r="G163" s="317">
        <v>11.2</v>
      </c>
      <c r="H163" s="326">
        <v>0</v>
      </c>
      <c r="I163" s="318">
        <f>ROUND(ROUND(H163,2)*ROUND(G163,3),2)</f>
        <v>0</v>
      </c>
      <c r="O163" s="100">
        <f>(I163*21)/100</f>
        <v>0</v>
      </c>
      <c r="P163" s="100" t="s">
        <v>299</v>
      </c>
    </row>
    <row r="164" spans="1:5" ht="12.75" customHeight="1">
      <c r="A164" s="319" t="s">
        <v>312</v>
      </c>
      <c r="E164" s="320" t="s">
        <v>610</v>
      </c>
    </row>
    <row r="165" spans="1:5" ht="12.75" customHeight="1">
      <c r="A165" s="321" t="s">
        <v>314</v>
      </c>
      <c r="E165" s="322" t="s">
        <v>611</v>
      </c>
    </row>
    <row r="166" spans="1:5" ht="63.75" customHeight="1">
      <c r="A166" s="100" t="s">
        <v>316</v>
      </c>
      <c r="E166" s="320" t="s">
        <v>612</v>
      </c>
    </row>
  </sheetData>
  <sheetProtection password="C65C" sheet="1" selectLockedCells="1"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Marek</dc:creator>
  <cp:keywords/>
  <dc:description/>
  <cp:lastModifiedBy>Trejbal Tomáš</cp:lastModifiedBy>
  <cp:lastPrinted>2022-02-05T16:10:17Z</cp:lastPrinted>
  <dcterms:created xsi:type="dcterms:W3CDTF">2008-02-07T10:43:28Z</dcterms:created>
  <dcterms:modified xsi:type="dcterms:W3CDTF">2022-03-02T09:39:17Z</dcterms:modified>
  <cp:category/>
  <cp:version/>
  <cp:contentType/>
  <cp:contentStatus/>
</cp:coreProperties>
</file>