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enus.mml.liberec.cz\Dokumenty\Odb_MS\Odd_MSTS\!Sdileny\MSSO\VEŘEJNÉ ZAKÁZKY\VZ - ZŠ Kaplického - stavba\Příloha č. 5 rozpočty\"/>
    </mc:Choice>
  </mc:AlternateContent>
  <bookViews>
    <workbookView xWindow="0" yWindow="0" windowWidth="20268" windowHeight="11988" activeTab="1"/>
  </bookViews>
  <sheets>
    <sheet name="Pokyny pro vyplnění" sheetId="11" r:id="rId1"/>
    <sheet name="Stavba" sheetId="1" r:id="rId2"/>
    <sheet name="VzorPolozky" sheetId="10" state="hidden" r:id="rId3"/>
    <sheet name="SO 09 220310 Pol" sheetId="12" r:id="rId4"/>
    <sheet name="ZTI  aktualizace" sheetId="13" r:id="rId5"/>
    <sheet name="VZT akt." sheetId="14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fo">#REF!</definedName>
    <definedName name="_T1">#REF!</definedName>
    <definedName name="Akce">[1]Formulář!$B$3</definedName>
    <definedName name="AL_obvodový_plášť" localSheetId="4">'[2]SO 11.1A Výkaz výměr'!#REF!</definedName>
    <definedName name="AL_obvodový_plášť">'[2]SO 11.1A Výkaz výměr'!#REF!</definedName>
    <definedName name="CC">#REF!</definedName>
    <definedName name="CC_12">#REF!</definedName>
    <definedName name="CC_34">#REF!</definedName>
    <definedName name="CC_50">#REF!</definedName>
    <definedName name="CelkemBezDPH">[1]Rekapitulace!$E$44</definedName>
    <definedName name="CelkemDPHVypocet" localSheetId="1">Stavba!$H$42</definedName>
    <definedName name="CelkemZaTechnologiiBezDph">#REF!</definedName>
    <definedName name="Cena">#REF!</definedName>
    <definedName name="Cena_2">#REF!</definedName>
    <definedName name="Cena_dokumentace">#REF!</definedName>
    <definedName name="Cena1">#REF!</definedName>
    <definedName name="Cena1_2">#REF!</definedName>
    <definedName name="Cena2">#REF!</definedName>
    <definedName name="Cena2_2">#REF!</definedName>
    <definedName name="Cena3">#REF!</definedName>
    <definedName name="Cena3_2">#REF!</definedName>
    <definedName name="Cena4">#REF!</definedName>
    <definedName name="Cena4_2">#REF!</definedName>
    <definedName name="Cena5">#REF!</definedName>
    <definedName name="Cena5_2">#REF!</definedName>
    <definedName name="Cena6">#REF!</definedName>
    <definedName name="Cena6_2">#REF!</definedName>
    <definedName name="Cena7">#REF!</definedName>
    <definedName name="Cena7_2">#REF!</definedName>
    <definedName name="Cena8">#REF!</definedName>
    <definedName name="Cena8_2">#REF!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'[3]Krycí list'!$C$2</definedName>
    <definedName name="CisloStavby" localSheetId="1">Stavba!$D$2</definedName>
    <definedName name="cislostavby">'[3]Krycí list'!$A$7</definedName>
    <definedName name="CisloStavebnihoRozpoctu">Stavba!$D$4</definedName>
    <definedName name="ČísloNab">[1]Formulář!$B$4</definedName>
    <definedName name="dadresa">Stavba!$D$12:$G$12</definedName>
    <definedName name="Datum" localSheetId="4">[4]MaR!#REF!</definedName>
    <definedName name="Datum">[4]MaR!#REF!</definedName>
    <definedName name="Datum_2" localSheetId="4">[4]MaR!#REF!</definedName>
    <definedName name="Datum_2">[4]MaR!#REF!</definedName>
    <definedName name="DatumZprac">[1]Formulář!$B$20</definedName>
    <definedName name="DIČ" localSheetId="1">Stavba!$I$12</definedName>
    <definedName name="Dispečink" localSheetId="4">[4]MaR!#REF!</definedName>
    <definedName name="Dispečink">[4]MaR!#REF!</definedName>
    <definedName name="Dispečink_2" localSheetId="4">[4]MaR!#REF!</definedName>
    <definedName name="Dispečink_2">[4]MaR!#REF!</definedName>
    <definedName name="dmisto">Stavba!$E$13:$G$13</definedName>
    <definedName name="DO">#REF!</definedName>
    <definedName name="DO_12">#REF!</definedName>
    <definedName name="DO_34">#REF!</definedName>
    <definedName name="DO_50">#REF!</definedName>
    <definedName name="DOD">#REF!</definedName>
    <definedName name="DOD_12">#REF!</definedName>
    <definedName name="DOD_34">#REF!</definedName>
    <definedName name="DOD_50">#REF!</definedName>
    <definedName name="Dodavka0">[5]Položky!#REF!</definedName>
    <definedName name="Dovětek">[1]Formulář!$B$7</definedName>
    <definedName name="DPHSni">Stavba!$G$24</definedName>
    <definedName name="DPHZakl">Stavba!$G$26</definedName>
    <definedName name="DPJ">#REF!</definedName>
    <definedName name="DPJ_12">#REF!</definedName>
    <definedName name="DPJ_34">#REF!</definedName>
    <definedName name="DPJ_50">#REF!</definedName>
    <definedName name="dpsc" localSheetId="1">Stavba!$D$13</definedName>
    <definedName name="Email">[1]Formulář!$B$16</definedName>
    <definedName name="Est_copy_první">#REF!</definedName>
    <definedName name="Est_poslední">#REF!</definedName>
    <definedName name="Est_první">#REF!</definedName>
    <definedName name="Hlavička" localSheetId="4">[4]MaR!#REF!</definedName>
    <definedName name="Hlavička">[4]MaR!#REF!</definedName>
    <definedName name="Hlavička_2" localSheetId="4">[4]MaR!#REF!</definedName>
    <definedName name="Hlavička_2">[4]MaR!#REF!</definedName>
    <definedName name="HSV0">[5]Položky!#REF!</definedName>
    <definedName name="HZS0">[5]Položky!#REF!</definedName>
    <definedName name="IČO" localSheetId="1">Stavba!$I$11</definedName>
    <definedName name="Integr_poslední">#REF!</definedName>
    <definedName name="izol" localSheetId="4">'[2]SO 11.1A Výkaz výměr'!#REF!</definedName>
    <definedName name="izol">'[2]SO 11.1A Výkaz výměr'!#REF!</definedName>
    <definedName name="Izolace_akustické" localSheetId="4">'[2]SO 11.1A Výkaz výměr'!#REF!</definedName>
    <definedName name="Izolace_akustické">'[2]SO 11.1A Výkaz výměr'!#REF!</definedName>
    <definedName name="Izolace_proti_vodě" localSheetId="4">'[2]SO 11.1A Výkaz výměr'!#REF!</definedName>
    <definedName name="Izolace_proti_vodě">'[2]SO 11.1A Výkaz výměr'!#REF!</definedName>
    <definedName name="Kod">#REF!</definedName>
    <definedName name="Kod_2">#REF!</definedName>
    <definedName name="Komunikace" localSheetId="4">'[2]SO 11.1A Výkaz výměr'!#REF!</definedName>
    <definedName name="Komunikace">'[2]SO 11.1A Výkaz výměr'!#REF!</definedName>
    <definedName name="Konstrukce_klempířské" localSheetId="4">'[2]SO 11.1A Výkaz výměr'!#REF!</definedName>
    <definedName name="Konstrukce_klempířské">'[2]SO 11.1A Výkaz výměr'!#REF!</definedName>
    <definedName name="Konstrukce_tesařské" localSheetId="4">'[6]SO 51.4 Výkaz výměr'!#REF!</definedName>
    <definedName name="Konstrukce_tesařské">'[6]SO 51.4 Výkaz výměr'!#REF!</definedName>
    <definedName name="Konstrukce_truhlářské" localSheetId="4">'[2]SO 11.1A Výkaz výměr'!#REF!</definedName>
    <definedName name="Konstrukce_truhlářské">'[2]SO 11.1A Výkaz výměr'!#REF!</definedName>
    <definedName name="Kontrola">[1]Formulář!$B$21</definedName>
    <definedName name="Kovové_stavební_doplňkové_konstrukce" localSheetId="4">'[2]SO 11.1A Výkaz výměr'!#REF!</definedName>
    <definedName name="Kovové_stavební_doplňkové_konstrukce">'[2]SO 11.1A Výkaz výměr'!#REF!</definedName>
    <definedName name="KSDK" localSheetId="4">'[6]SO 51.4 Výkaz výměr'!#REF!</definedName>
    <definedName name="KSDK">'[6]SO 51.4 Výkaz výměr'!#REF!</definedName>
    <definedName name="Kusy">#REF!</definedName>
    <definedName name="Malby__tapety__nátěry__nástřiky" localSheetId="4">'[2]SO 11.1A Výkaz výměr'!#REF!</definedName>
    <definedName name="Malby__tapety__nátěry__nástřiky">'[2]SO 11.1A Výkaz výměr'!#REF!</definedName>
    <definedName name="Mena" localSheetId="4">[7]Stavba!$J$29</definedName>
    <definedName name="Mena">Stavba!$J$29</definedName>
    <definedName name="MistoStavby">Stavba!$D$4</definedName>
    <definedName name="MJ">#REF!</definedName>
    <definedName name="MJ_12">#REF!</definedName>
    <definedName name="MJ_34">#REF!</definedName>
    <definedName name="MJ_50">#REF!</definedName>
    <definedName name="MO">#REF!</definedName>
    <definedName name="MO_12">#REF!</definedName>
    <definedName name="MO_34">#REF!</definedName>
    <definedName name="MO_50">#REF!</definedName>
    <definedName name="MONT">#REF!</definedName>
    <definedName name="MONT_12">#REF!</definedName>
    <definedName name="MONT_34">#REF!</definedName>
    <definedName name="MONT_50">#REF!</definedName>
    <definedName name="Montaz0">[5]Položky!#REF!</definedName>
    <definedName name="nazevobjektu">Stavba!$E$3</definedName>
    <definedName name="NazevRozpoctu">'[3]Krycí list'!$D$2</definedName>
    <definedName name="NazevStavby" localSheetId="1">Stavba!$E$2</definedName>
    <definedName name="nazevstavby">'[3]Krycí list'!$C$7</definedName>
    <definedName name="NazevStavebnihoRozpoctu">Stavba!$E$4</definedName>
    <definedName name="_xlnm.Print_Titles" localSheetId="3">'SO 09 220310 Pol'!$1:$7</definedName>
    <definedName name="_xlnm.Print_Titles" localSheetId="4">'ZTI  aktualizace'!$7:$9</definedName>
    <definedName name="oadresa">Stavba!$D$6</definedName>
    <definedName name="Objednatel" localSheetId="1">Stavba!$D$5</definedName>
    <definedName name="Objekt" localSheetId="1">Stavba!$B$38</definedName>
    <definedName name="Obklady_keramické" localSheetId="4">'[2]SO 11.1A Výkaz výměr'!#REF!</definedName>
    <definedName name="Obklady_keramické">'[2]SO 11.1A Výkaz výměr'!#REF!</definedName>
    <definedName name="_xlnm.Print_Area" localSheetId="3">'SO 09 220310 Pol'!$A$1:$X$331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">#REF!</definedName>
    <definedName name="OP_12">#REF!</definedName>
    <definedName name="OP_34">#REF!</definedName>
    <definedName name="OP_50">#REF!</definedName>
    <definedName name="opsc" localSheetId="1">Stavba!$D$7</definedName>
    <definedName name="Ostatní_výrobky" localSheetId="4">'[6]SO 51.4 Výkaz výměr'!#REF!</definedName>
    <definedName name="Ostatní_výrobky">'[6]SO 51.4 Výkaz výměr'!#REF!</definedName>
    <definedName name="padresa">Stavba!$D$9</definedName>
    <definedName name="Parametry">#REF!</definedName>
    <definedName name="pdic">Stavba!$I$9</definedName>
    <definedName name="pico">Stavba!$I$8</definedName>
    <definedName name="PJ">#REF!</definedName>
    <definedName name="PJ_12">#REF!</definedName>
    <definedName name="PJ_34">#REF!</definedName>
    <definedName name="PJ_50">#REF!</definedName>
    <definedName name="Platnost">[1]Formulář!$B$11</definedName>
    <definedName name="pmisto">Stavba!$E$10</definedName>
    <definedName name="PN">#REF!</definedName>
    <definedName name="PN_12">#REF!</definedName>
    <definedName name="PN_34">#REF!</definedName>
    <definedName name="PN_50">#REF!</definedName>
    <definedName name="PO">#REF!</definedName>
    <definedName name="PO_12">#REF!</definedName>
    <definedName name="PO_34">#REF!</definedName>
    <definedName name="PO_50">#REF!</definedName>
    <definedName name="PocetMJ" localSheetId="4">#REF!</definedName>
    <definedName name="PocetMJ">#REF!</definedName>
    <definedName name="Podhl" localSheetId="4">'[6]SO 51.4 Výkaz výměr'!#REF!</definedName>
    <definedName name="Podhl">'[6]SO 51.4 Výkaz výměr'!#REF!</definedName>
    <definedName name="Podhledy" localSheetId="4">'[2]SO 11.1A Výkaz výměr'!#REF!</definedName>
    <definedName name="Podhledy">'[2]SO 11.1A Výkaz výměr'!#REF!</definedName>
    <definedName name="Podmínky">[1]Formulář!$B$12</definedName>
    <definedName name="PoptavkaID">Stavba!$A$1</definedName>
    <definedName name="poslední">#REF!</definedName>
    <definedName name="Pozáruka">[1]Formulář!$B$10</definedName>
    <definedName name="pp" localSheetId="4">[4]MaR!#REF!</definedName>
    <definedName name="pp">[4]MaR!#REF!</definedName>
    <definedName name="pPSC">Stavba!$D$10</definedName>
    <definedName name="Projektant">Stavba!$D$8</definedName>
    <definedName name="Přehled">#REF!</definedName>
    <definedName name="Přehled_2">#REF!</definedName>
    <definedName name="PSV0">[5]Položky!#REF!</definedName>
    <definedName name="Rekapitulace">#REF!</definedName>
    <definedName name="REKAPITULACE_2" localSheetId="4">'[2]SO 11.1A Výkaz výměr'!#REF!</definedName>
    <definedName name="REKAPITULACE_2">'[2]SO 11.1A Výkaz výměr'!#REF!</definedName>
    <definedName name="RekapitulaceDPH">'[8]Nabídka gastro'!$A$512,'[8]Nabídka gastro'!$A$513,'[8]Nabídka gastro'!$A$514,'[8]Nabídka gastro'!$A$518,'[8]Nabídka gastro'!$A$519,'[8]Nabídka gastro'!$A$520</definedName>
    <definedName name="Rok_nabídky">#REF!</definedName>
    <definedName name="Rok_nabídky_2">#REF!</definedName>
    <definedName name="Rozpočet">#REF!</definedName>
    <definedName name="Sádrokartonové_konstrukce" localSheetId="4">'[2]SO 11.1A Výkaz výměr'!#REF!</definedName>
    <definedName name="Sádrokartonové_konstrukce">'[2]SO 11.1A Výkaz výměr'!#REF!</definedName>
    <definedName name="SazbaDPH1" localSheetId="1">Stavba!$E$23</definedName>
    <definedName name="SazbaDPH1">'[3]Krycí list'!$C$30</definedName>
    <definedName name="SazbaDPH2" localSheetId="1">Stavba!$E$25</definedName>
    <definedName name="SazbaDPH2">'[3]Krycí list'!$C$32</definedName>
    <definedName name="SC">#REF!</definedName>
    <definedName name="SC_12">#REF!</definedName>
    <definedName name="SC_34">#REF!</definedName>
    <definedName name="SC_50">#REF!</definedName>
    <definedName name="Skupiny">'[8]Nabídka gastro'!#REF!</definedName>
    <definedName name="SloupecCC" localSheetId="4">#REF!</definedName>
    <definedName name="SloupecCC">#REF!</definedName>
    <definedName name="SloupecCisloPol" localSheetId="4">#REF!</definedName>
    <definedName name="SloupecCisloPol">#REF!</definedName>
    <definedName name="SloupecJC" localSheetId="4">#REF!</definedName>
    <definedName name="SloupecJC">#REF!</definedName>
    <definedName name="SloupecMJ" localSheetId="4">#REF!</definedName>
    <definedName name="SloupecMJ">#REF!</definedName>
    <definedName name="SloupecMnozstvi" localSheetId="4">#REF!</definedName>
    <definedName name="SloupecMnozstvi">#REF!</definedName>
    <definedName name="SloupecNazPol" localSheetId="4">#REF!</definedName>
    <definedName name="SloupecNazPol">#REF!</definedName>
    <definedName name="SloupecPC" localSheetId="4">#REF!</definedName>
    <definedName name="SloupecPC">#REF!</definedName>
    <definedName name="SO_01_01__Příprava_území">#REF!</definedName>
    <definedName name="SO_01_02_Vjezdy_a_výjezdy_na_staveniště">#REF!</definedName>
    <definedName name="SO_01_03_Vodovodní_přípojka_na_staveniště">#REF!</definedName>
    <definedName name="SO_01_04_Kanalizační_přípojka_na_staveniště">#REF!</definedName>
    <definedName name="SO_01_06_El._přípojka_pro_zařízení_staveniště">#REF!</definedName>
    <definedName name="SO_01_07_Telefonní_přípojka_staveniště">#REF!</definedName>
    <definedName name="SO_01_08_Ochrana_pěšího_provozu">#REF!</definedName>
    <definedName name="SO_01_12_Ochrana_inž.sítí">#REF!</definedName>
    <definedName name="SO_01_20_Rekonstrukce_v_odstavných_kolejích">#REF!</definedName>
    <definedName name="SO_01_21_Hloubené_tunely">#REF!</definedName>
    <definedName name="SO_04_22_Hloubené_tunely_v_ul._Trojská">#REF!</definedName>
    <definedName name="SO_05_21__Stanice_Kobylisy">#REF!</definedName>
    <definedName name="SO_06_21_Jednokolejné_tunely_před_st._Kobylisy">#REF!</definedName>
    <definedName name="SO_06_26_Ražená_HGB_v_km_14_960_L.K.">#REF!</definedName>
    <definedName name="SO_07_91_Větrací_objekty">#REF!</definedName>
    <definedName name="Specifikace">#REF!</definedName>
    <definedName name="Specifikace_2">#REF!</definedName>
    <definedName name="Spodek" localSheetId="4">#REF!</definedName>
    <definedName name="Spodek">#REF!</definedName>
    <definedName name="SWnákup">#REF!</definedName>
    <definedName name="SWprodej">#REF!</definedName>
    <definedName name="T1_12">#REF!</definedName>
    <definedName name="T1_34">#REF!</definedName>
    <definedName name="T1_50">#REF!</definedName>
    <definedName name="Telefon">[1]Formulář!$B$15</definedName>
    <definedName name="TotalBezDph">#REF!</definedName>
    <definedName name="TotalsDPH">#REF!</definedName>
    <definedName name="Typ">([4]MaR!$C$151:$C$161,[4]MaR!$C$44:$C$143)</definedName>
    <definedName name="Typ_2">([4]MaR!$C$151:$C$161,[4]MaR!$C$44:$C$143)</definedName>
    <definedName name="TypNabidky">[1]Formulář!$B$2</definedName>
    <definedName name="UkazatDPH">[1]Formulář!$B$8</definedName>
    <definedName name="V_BezSlevy">"N"&amp;'[8]Nabídka gastro'!$H1</definedName>
    <definedName name="V_BruttoCelkem">'[8]Nabídka gastro'!XFC1*(1+'[8]Nabídka gastro'!XFD1/100)</definedName>
    <definedName name="V_BruttoCelkemDPH">IF(UPPER(UkazatDPH)="A",V_BruttoCelkem," ")</definedName>
    <definedName name="V_CelkemBezDPH">SUMIF('[8]Nabídka gastro'!$H$17:$H$518,'[8]Nabídka gastro'!XFC1,'[8]Nabídka gastro'!$G$17:$G$518)</definedName>
    <definedName name="V_CelkemBezDPHNakup">SUMIF('[8]Nabídka gastro'!#REF!,'[8]Nabídka gastro'!XFC1,'[8]Nabídka gastro'!#REF!)</definedName>
    <definedName name="V_CelkemKW">SUMIF('[8]Nabídka gastro'!$B$18:$B$508,"C",'[8]Nabídka gastro'!A$18:A$508)</definedName>
    <definedName name="V_NabSkupNaz">VLOOKUP('[8]Nabídka gastro'!#REF!,'[8]Nabídka gastro'!#REF!,6,0)</definedName>
    <definedName name="V_NettoCelkem">'[8]Nabídka gastro'!XFC1*'[8]Nabídka gastro'!XFD1</definedName>
    <definedName name="V_Plus1">[1]Rekapitulace!A1048576+1</definedName>
    <definedName name="V_Poz">'[8]Nabídka gastro'!XFB1 &amp; "." &amp; '[8]Nabídka gastro'!XFC1 &amp; "." &amp; '[8]Nabídka gastro'!XFD1</definedName>
    <definedName name="V_PozSkupina">#REF!</definedName>
    <definedName name="V_Prikon">IF(LEFT('[8]Nabídka gastro'!$D1,4)='[8]Nabídka gastro'!A$18,VALUE(RIGHT('[8]Nabídka gastro'!$D1,LEN('[8]Nabídka gastro'!$D1)-5)),0)</definedName>
    <definedName name="V_RekNetto">IF([1]Rekapitulace!$C1=" ", " ",VLOOKUP([1]Rekapitulace!$C1,'[8]Nabídka gastro'!$D$18:$G$60485,4,0))</definedName>
    <definedName name="V_RekSkup">VLOOKUP([1]Rekapitulace!$A1,'[8]Nabídka gastro'!$A$18:$C$60456,3,0)</definedName>
    <definedName name="V_RekSkupNaz">IF(ISERROR([1]Rekapitulace!XFD1), " ",[1]Rekapitulace!XFD1)</definedName>
    <definedName name="V_SkupinaCelkem">SUMIF('[8]Nabídka gastro'!#REF!,'[8]Nabídka gastro'!#REF!,'[8]Nabídka gastro'!#REF!)</definedName>
    <definedName name="V_SkupinaCelkemDPH">IF(UPPER(UkazatDPH)="A",V_SkupinaCelkem," ")</definedName>
    <definedName name="V_SLEVA">-SUMIF('[8]Nabídka gastro'!$B$1:$B$65536,"P",'[8]Nabídka gastro'!A$1:A$65536)*'[8]Nabídka gastro'!XFC1/100</definedName>
    <definedName name="V_Up">#REF!</definedName>
    <definedName name="V_UpPlus1">'[8]Nabídka gastro'!A1048576+1</definedName>
    <definedName name="Vodorovné_konstrukce" localSheetId="4">'[6]SO 51.4 Výkaz výměr'!#REF!</definedName>
    <definedName name="Vodorovné_konstrukce">'[6]SO 51.4 Výkaz výměr'!#REF!</definedName>
    <definedName name="VRNKc">[5]Rekapitulace!#REF!</definedName>
    <definedName name="VRNnazev">[5]Rekapitulace!#REF!</definedName>
    <definedName name="VRNproc">[5]Rekapitulace!#REF!</definedName>
    <definedName name="VRNzakl">[5]Rekapitulace!#REF!</definedName>
    <definedName name="Vypracoval">Stavba!$D$14</definedName>
    <definedName name="VZT">#REF!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áklady" localSheetId="4">'[6]SO 51.4 Výkaz výměr'!#REF!</definedName>
    <definedName name="Základy">'[6]SO 51.4 Výkaz výměr'!#REF!</definedName>
    <definedName name="ZaObjednatele">Stavba!$G$34</definedName>
    <definedName name="Zaokrouhleni">Stavba!$G$27</definedName>
    <definedName name="Záruka">[1]Formulář!$B$9</definedName>
    <definedName name="ZaZhotovitele">Stavba!$D$34</definedName>
    <definedName name="Zemní_práce" localSheetId="4">'[6]SO 51.4 Výkaz výměr'!#REF!</definedName>
    <definedName name="Zemní_práce">'[6]SO 51.4 Výkaz výměr'!#REF!</definedName>
    <definedName name="Zhotovitel">Stavba!$D$11:$G$11</definedName>
    <definedName name="Zpracoval">[1]Formulář!$B$14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06" i="12" l="1"/>
  <c r="G303" i="12" s="1"/>
  <c r="G304" i="12" l="1"/>
  <c r="H64" i="14" l="1"/>
  <c r="H63" i="14"/>
  <c r="H61" i="14"/>
  <c r="H58" i="14"/>
  <c r="H57" i="14"/>
  <c r="H55" i="14"/>
  <c r="H54" i="14"/>
  <c r="H53" i="14"/>
  <c r="H52" i="14"/>
  <c r="H51" i="14"/>
  <c r="H50" i="14"/>
  <c r="H49" i="14"/>
  <c r="H48" i="14"/>
  <c r="H45" i="14"/>
  <c r="H44" i="14"/>
  <c r="H43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F55" i="13"/>
  <c r="F54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2" i="13"/>
  <c r="F31" i="13"/>
  <c r="F28" i="13"/>
  <c r="D28" i="13"/>
  <c r="D30" i="13" s="1"/>
  <c r="F30" i="13" s="1"/>
  <c r="F27" i="13"/>
  <c r="F26" i="13"/>
  <c r="F25" i="13"/>
  <c r="F24" i="13"/>
  <c r="F23" i="13"/>
  <c r="D21" i="13"/>
  <c r="F21" i="13" s="1"/>
  <c r="F20" i="13"/>
  <c r="F19" i="13"/>
  <c r="F18" i="13"/>
  <c r="F17" i="13"/>
  <c r="F15" i="13"/>
  <c r="F14" i="13"/>
  <c r="F13" i="13"/>
  <c r="F12" i="13"/>
  <c r="F11" i="13"/>
  <c r="A11" i="13"/>
  <c r="A12" i="13" s="1"/>
  <c r="AA318" i="12"/>
  <c r="G8" i="12"/>
  <c r="I49" i="1" s="1"/>
  <c r="G9" i="12"/>
  <c r="M9" i="12" s="1"/>
  <c r="I9" i="12"/>
  <c r="K9" i="12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9" i="12"/>
  <c r="M19" i="12" s="1"/>
  <c r="I19" i="12"/>
  <c r="K19" i="12"/>
  <c r="O19" i="12"/>
  <c r="Q19" i="12"/>
  <c r="V19" i="12"/>
  <c r="G22" i="12"/>
  <c r="M22" i="12" s="1"/>
  <c r="I22" i="12"/>
  <c r="K22" i="12"/>
  <c r="O22" i="12"/>
  <c r="Q22" i="12"/>
  <c r="V22" i="12"/>
  <c r="G24" i="12"/>
  <c r="I24" i="12"/>
  <c r="K24" i="12"/>
  <c r="O24" i="12"/>
  <c r="Q24" i="12"/>
  <c r="V24" i="12"/>
  <c r="G25" i="12"/>
  <c r="M25" i="12" s="1"/>
  <c r="I25" i="12"/>
  <c r="K25" i="12"/>
  <c r="O25" i="12"/>
  <c r="Q25" i="12"/>
  <c r="Q18" i="12" s="1"/>
  <c r="V25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31" i="12"/>
  <c r="I31" i="12"/>
  <c r="K31" i="12"/>
  <c r="O31" i="12"/>
  <c r="O30" i="12" s="1"/>
  <c r="Q31" i="12"/>
  <c r="V31" i="12"/>
  <c r="G33" i="12"/>
  <c r="I33" i="12"/>
  <c r="K33" i="12"/>
  <c r="M33" i="12"/>
  <c r="O33" i="12"/>
  <c r="Q33" i="12"/>
  <c r="V33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54" i="12"/>
  <c r="M54" i="12" s="1"/>
  <c r="I54" i="12"/>
  <c r="K54" i="12"/>
  <c r="O54" i="12"/>
  <c r="Q54" i="12"/>
  <c r="V54" i="12"/>
  <c r="G60" i="12"/>
  <c r="I60" i="12"/>
  <c r="I59" i="12" s="1"/>
  <c r="K60" i="12"/>
  <c r="O60" i="12"/>
  <c r="O59" i="12" s="1"/>
  <c r="Q60" i="12"/>
  <c r="V60" i="12"/>
  <c r="V59" i="12" s="1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Q72" i="12" s="1"/>
  <c r="V73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O93" i="12"/>
  <c r="G94" i="12"/>
  <c r="M94" i="12" s="1"/>
  <c r="M93" i="12" s="1"/>
  <c r="I94" i="12"/>
  <c r="I93" i="12" s="1"/>
  <c r="K94" i="12"/>
  <c r="K93" i="12" s="1"/>
  <c r="O94" i="12"/>
  <c r="Q94" i="12"/>
  <c r="Q93" i="12" s="1"/>
  <c r="V94" i="12"/>
  <c r="V93" i="12" s="1"/>
  <c r="G97" i="12"/>
  <c r="I97" i="12"/>
  <c r="K97" i="12"/>
  <c r="O97" i="12"/>
  <c r="Q97" i="12"/>
  <c r="V97" i="12"/>
  <c r="G102" i="12"/>
  <c r="M102" i="12" s="1"/>
  <c r="I102" i="12"/>
  <c r="K102" i="12"/>
  <c r="O102" i="12"/>
  <c r="Q102" i="12"/>
  <c r="V102" i="12"/>
  <c r="G104" i="12"/>
  <c r="I104" i="12"/>
  <c r="K104" i="12"/>
  <c r="M104" i="12"/>
  <c r="O104" i="12"/>
  <c r="Q104" i="12"/>
  <c r="V104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1" i="12"/>
  <c r="I111" i="12"/>
  <c r="K111" i="12"/>
  <c r="O111" i="12"/>
  <c r="Q111" i="12"/>
  <c r="V111" i="12"/>
  <c r="G114" i="12"/>
  <c r="M114" i="12" s="1"/>
  <c r="I114" i="12"/>
  <c r="K114" i="12"/>
  <c r="O114" i="12"/>
  <c r="Q114" i="12"/>
  <c r="V114" i="12"/>
  <c r="G117" i="12"/>
  <c r="M117" i="12" s="1"/>
  <c r="I117" i="12"/>
  <c r="K117" i="12"/>
  <c r="O117" i="12"/>
  <c r="Q117" i="12"/>
  <c r="V117" i="12"/>
  <c r="G119" i="12"/>
  <c r="M119" i="12" s="1"/>
  <c r="I119" i="12"/>
  <c r="K119" i="12"/>
  <c r="O119" i="12"/>
  <c r="Q119" i="12"/>
  <c r="V119" i="12"/>
  <c r="G123" i="12"/>
  <c r="M123" i="12" s="1"/>
  <c r="I123" i="12"/>
  <c r="K123" i="12"/>
  <c r="O123" i="12"/>
  <c r="Q123" i="12"/>
  <c r="V123" i="12"/>
  <c r="G128" i="12"/>
  <c r="M128" i="12" s="1"/>
  <c r="I128" i="12"/>
  <c r="K128" i="12"/>
  <c r="O128" i="12"/>
  <c r="Q128" i="12"/>
  <c r="V128" i="12"/>
  <c r="G131" i="12"/>
  <c r="M131" i="12" s="1"/>
  <c r="I131" i="12"/>
  <c r="K131" i="12"/>
  <c r="O131" i="12"/>
  <c r="Q131" i="12"/>
  <c r="V131" i="12"/>
  <c r="G134" i="12"/>
  <c r="M134" i="12" s="1"/>
  <c r="I134" i="12"/>
  <c r="K134" i="12"/>
  <c r="O134" i="12"/>
  <c r="Q134" i="12"/>
  <c r="V134" i="12"/>
  <c r="G136" i="12"/>
  <c r="M136" i="12" s="1"/>
  <c r="I136" i="12"/>
  <c r="K136" i="12"/>
  <c r="O136" i="12"/>
  <c r="Q136" i="12"/>
  <c r="V136" i="12"/>
  <c r="G138" i="12"/>
  <c r="M138" i="12" s="1"/>
  <c r="I138" i="12"/>
  <c r="K138" i="12"/>
  <c r="O138" i="12"/>
  <c r="Q138" i="12"/>
  <c r="V138" i="12"/>
  <c r="G143" i="12"/>
  <c r="M143" i="12" s="1"/>
  <c r="I143" i="12"/>
  <c r="K143" i="12"/>
  <c r="O143" i="12"/>
  <c r="Q143" i="12"/>
  <c r="V143" i="12"/>
  <c r="G145" i="12"/>
  <c r="I145" i="12"/>
  <c r="K145" i="12"/>
  <c r="M145" i="12"/>
  <c r="O145" i="12"/>
  <c r="Q145" i="12"/>
  <c r="V145" i="12"/>
  <c r="G149" i="12"/>
  <c r="M149" i="12" s="1"/>
  <c r="I149" i="12"/>
  <c r="K149" i="12"/>
  <c r="O149" i="12"/>
  <c r="Q149" i="12"/>
  <c r="V149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4" i="12"/>
  <c r="M164" i="12" s="1"/>
  <c r="I164" i="12"/>
  <c r="K164" i="12"/>
  <c r="O164" i="12"/>
  <c r="Q164" i="12"/>
  <c r="V164" i="12"/>
  <c r="G170" i="12"/>
  <c r="M170" i="12" s="1"/>
  <c r="I170" i="12"/>
  <c r="K170" i="12"/>
  <c r="O170" i="12"/>
  <c r="Q170" i="12"/>
  <c r="V170" i="12"/>
  <c r="G173" i="12"/>
  <c r="M173" i="12" s="1"/>
  <c r="I173" i="12"/>
  <c r="K173" i="12"/>
  <c r="O173" i="12"/>
  <c r="Q173" i="12"/>
  <c r="V173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9" i="12"/>
  <c r="M179" i="12" s="1"/>
  <c r="I179" i="12"/>
  <c r="K179" i="12"/>
  <c r="O179" i="12"/>
  <c r="Q179" i="12"/>
  <c r="V179" i="12"/>
  <c r="G180" i="12"/>
  <c r="M180" i="12" s="1"/>
  <c r="I180" i="12"/>
  <c r="K180" i="12"/>
  <c r="O180" i="12"/>
  <c r="Q180" i="12"/>
  <c r="V180" i="12"/>
  <c r="G182" i="12"/>
  <c r="M182" i="12" s="1"/>
  <c r="I182" i="12"/>
  <c r="K182" i="12"/>
  <c r="O182" i="12"/>
  <c r="Q182" i="12"/>
  <c r="V182" i="12"/>
  <c r="G184" i="12"/>
  <c r="M184" i="12" s="1"/>
  <c r="I184" i="12"/>
  <c r="K184" i="12"/>
  <c r="O184" i="12"/>
  <c r="Q184" i="12"/>
  <c r="V184" i="12"/>
  <c r="G193" i="12"/>
  <c r="M193" i="12" s="1"/>
  <c r="I193" i="12"/>
  <c r="K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M198" i="12" s="1"/>
  <c r="I198" i="12"/>
  <c r="K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I57" i="1" s="1"/>
  <c r="G201" i="12"/>
  <c r="M201" i="12" s="1"/>
  <c r="M200" i="12" s="1"/>
  <c r="I201" i="12"/>
  <c r="I200" i="12" s="1"/>
  <c r="K201" i="12"/>
  <c r="K200" i="12" s="1"/>
  <c r="O201" i="12"/>
  <c r="O200" i="12" s="1"/>
  <c r="Q201" i="12"/>
  <c r="Q200" i="12" s="1"/>
  <c r="V201" i="12"/>
  <c r="V200" i="12" s="1"/>
  <c r="G203" i="12"/>
  <c r="M203" i="12" s="1"/>
  <c r="I203" i="12"/>
  <c r="K203" i="12"/>
  <c r="O203" i="12"/>
  <c r="Q203" i="12"/>
  <c r="V203" i="12"/>
  <c r="G209" i="12"/>
  <c r="E210" i="12" s="1"/>
  <c r="I209" i="12"/>
  <c r="K209" i="12"/>
  <c r="O209" i="12"/>
  <c r="Q209" i="12"/>
  <c r="V209" i="12"/>
  <c r="G212" i="12"/>
  <c r="M212" i="12" s="1"/>
  <c r="I212" i="12"/>
  <c r="K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M214" i="12" s="1"/>
  <c r="I214" i="12"/>
  <c r="K214" i="12"/>
  <c r="O214" i="12"/>
  <c r="Q214" i="12"/>
  <c r="V214" i="12"/>
  <c r="G215" i="12"/>
  <c r="M215" i="12" s="1"/>
  <c r="I215" i="12"/>
  <c r="K215" i="12"/>
  <c r="O215" i="12"/>
  <c r="Q215" i="12"/>
  <c r="V215" i="12"/>
  <c r="G218" i="12"/>
  <c r="E219" i="12" s="1"/>
  <c r="I218" i="12"/>
  <c r="K218" i="12"/>
  <c r="O218" i="12"/>
  <c r="Q218" i="12"/>
  <c r="V218" i="12"/>
  <c r="M221" i="12"/>
  <c r="I221" i="12"/>
  <c r="K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M233" i="12" s="1"/>
  <c r="I233" i="12"/>
  <c r="K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M238" i="12" s="1"/>
  <c r="I238" i="12"/>
  <c r="K238" i="12"/>
  <c r="O238" i="12"/>
  <c r="Q238" i="12"/>
  <c r="V238" i="12"/>
  <c r="G241" i="12"/>
  <c r="M241" i="12" s="1"/>
  <c r="I241" i="12"/>
  <c r="K241" i="12"/>
  <c r="O241" i="12"/>
  <c r="Q241" i="12"/>
  <c r="V241" i="12"/>
  <c r="G243" i="12"/>
  <c r="I243" i="12"/>
  <c r="K243" i="12"/>
  <c r="O243" i="12"/>
  <c r="Q243" i="12"/>
  <c r="V243" i="12"/>
  <c r="G246" i="12"/>
  <c r="M246" i="12" s="1"/>
  <c r="I246" i="12"/>
  <c r="K246" i="12"/>
  <c r="O246" i="12"/>
  <c r="Q246" i="12"/>
  <c r="V246" i="12"/>
  <c r="G247" i="12"/>
  <c r="M247" i="12" s="1"/>
  <c r="I247" i="12"/>
  <c r="K247" i="12"/>
  <c r="O247" i="12"/>
  <c r="Q247" i="12"/>
  <c r="V247" i="12"/>
  <c r="G251" i="12"/>
  <c r="M251" i="12" s="1"/>
  <c r="I251" i="12"/>
  <c r="K251" i="12"/>
  <c r="O251" i="12"/>
  <c r="Q251" i="12"/>
  <c r="V251" i="12"/>
  <c r="G255" i="12"/>
  <c r="I255" i="12"/>
  <c r="K255" i="12"/>
  <c r="M255" i="12"/>
  <c r="O255" i="12"/>
  <c r="Q255" i="12"/>
  <c r="V255" i="12"/>
  <c r="G262" i="12"/>
  <c r="M262" i="12" s="1"/>
  <c r="I262" i="12"/>
  <c r="K262" i="12"/>
  <c r="O262" i="12"/>
  <c r="Q262" i="12"/>
  <c r="V262" i="12"/>
  <c r="G264" i="12"/>
  <c r="M264" i="12" s="1"/>
  <c r="I264" i="12"/>
  <c r="K264" i="12"/>
  <c r="O264" i="12"/>
  <c r="Q264" i="12"/>
  <c r="V264" i="12"/>
  <c r="G265" i="12"/>
  <c r="M265" i="12" s="1"/>
  <c r="I265" i="12"/>
  <c r="K265" i="12"/>
  <c r="O265" i="12"/>
  <c r="Q265" i="12"/>
  <c r="V265" i="12"/>
  <c r="G271" i="12"/>
  <c r="M271" i="12" s="1"/>
  <c r="I271" i="12"/>
  <c r="K271" i="12"/>
  <c r="O271" i="12"/>
  <c r="Q271" i="12"/>
  <c r="V271" i="12"/>
  <c r="G277" i="12"/>
  <c r="M277" i="12" s="1"/>
  <c r="I277" i="12"/>
  <c r="K277" i="12"/>
  <c r="O277" i="12"/>
  <c r="Q277" i="12"/>
  <c r="V277" i="12"/>
  <c r="G280" i="12"/>
  <c r="M280" i="12" s="1"/>
  <c r="I280" i="12"/>
  <c r="K280" i="12"/>
  <c r="O280" i="12"/>
  <c r="Q280" i="12"/>
  <c r="V280" i="12"/>
  <c r="G286" i="12"/>
  <c r="M286" i="12" s="1"/>
  <c r="I286" i="12"/>
  <c r="K286" i="12"/>
  <c r="O286" i="12"/>
  <c r="Q286" i="12"/>
  <c r="V286" i="12"/>
  <c r="G288" i="12"/>
  <c r="M288" i="12" s="1"/>
  <c r="I288" i="12"/>
  <c r="K288" i="12"/>
  <c r="O288" i="12"/>
  <c r="Q288" i="12"/>
  <c r="V288" i="12"/>
  <c r="G295" i="12"/>
  <c r="M295" i="12" s="1"/>
  <c r="I295" i="12"/>
  <c r="K295" i="12"/>
  <c r="O295" i="12"/>
  <c r="Q295" i="12"/>
  <c r="V295" i="12"/>
  <c r="G299" i="12"/>
  <c r="M299" i="12" s="1"/>
  <c r="I299" i="12"/>
  <c r="I298" i="12" s="1"/>
  <c r="K299" i="12"/>
  <c r="K298" i="12" s="1"/>
  <c r="O299" i="12"/>
  <c r="O298" i="12" s="1"/>
  <c r="Q299" i="12"/>
  <c r="Q298" i="12" s="1"/>
  <c r="V299" i="12"/>
  <c r="G300" i="12"/>
  <c r="M300" i="12" s="1"/>
  <c r="I300" i="12"/>
  <c r="K300" i="12"/>
  <c r="O300" i="12"/>
  <c r="Q300" i="12"/>
  <c r="V300" i="12"/>
  <c r="K303" i="12"/>
  <c r="G305" i="12"/>
  <c r="I305" i="12"/>
  <c r="I303" i="12" s="1"/>
  <c r="K305" i="12"/>
  <c r="O305" i="12"/>
  <c r="O303" i="12" s="1"/>
  <c r="Q305" i="12"/>
  <c r="Q303" i="12" s="1"/>
  <c r="V305" i="12"/>
  <c r="V303" i="12" s="1"/>
  <c r="G307" i="12"/>
  <c r="I68" i="1" s="1"/>
  <c r="G308" i="12"/>
  <c r="M308" i="12" s="1"/>
  <c r="M307" i="12" s="1"/>
  <c r="I308" i="12"/>
  <c r="I307" i="12" s="1"/>
  <c r="K308" i="12"/>
  <c r="K307" i="12" s="1"/>
  <c r="O308" i="12"/>
  <c r="O307" i="12" s="1"/>
  <c r="Q308" i="12"/>
  <c r="Q307" i="12" s="1"/>
  <c r="V308" i="12"/>
  <c r="V307" i="12" s="1"/>
  <c r="V309" i="12"/>
  <c r="G310" i="12"/>
  <c r="M310" i="12" s="1"/>
  <c r="M309" i="12" s="1"/>
  <c r="I310" i="12"/>
  <c r="I309" i="12" s="1"/>
  <c r="K310" i="12"/>
  <c r="K309" i="12" s="1"/>
  <c r="O310" i="12"/>
  <c r="O309" i="12" s="1"/>
  <c r="Q310" i="12"/>
  <c r="Q309" i="12" s="1"/>
  <c r="V310" i="12"/>
  <c r="G312" i="12"/>
  <c r="M312" i="12" s="1"/>
  <c r="I312" i="12"/>
  <c r="K312" i="12"/>
  <c r="O312" i="12"/>
  <c r="Q312" i="12"/>
  <c r="V312" i="12"/>
  <c r="G313" i="12"/>
  <c r="I313" i="12"/>
  <c r="K313" i="12"/>
  <c r="M313" i="12"/>
  <c r="O313" i="12"/>
  <c r="Q313" i="12"/>
  <c r="V313" i="12"/>
  <c r="G314" i="12"/>
  <c r="M314" i="12" s="1"/>
  <c r="I314" i="12"/>
  <c r="K314" i="12"/>
  <c r="O314" i="12"/>
  <c r="Q314" i="12"/>
  <c r="V314" i="12"/>
  <c r="M315" i="12"/>
  <c r="I315" i="12"/>
  <c r="K315" i="12"/>
  <c r="O315" i="12"/>
  <c r="Q315" i="12"/>
  <c r="V315" i="12"/>
  <c r="I316" i="12"/>
  <c r="K316" i="12"/>
  <c r="M316" i="12"/>
  <c r="O316" i="12"/>
  <c r="Q316" i="12"/>
  <c r="V316" i="12"/>
  <c r="M317" i="12"/>
  <c r="I317" i="12"/>
  <c r="K317" i="12"/>
  <c r="O317" i="12"/>
  <c r="Q317" i="12"/>
  <c r="V317" i="12"/>
  <c r="M318" i="12"/>
  <c r="I318" i="12"/>
  <c r="K318" i="12"/>
  <c r="O318" i="12"/>
  <c r="Q318" i="12"/>
  <c r="V318" i="12"/>
  <c r="M319" i="12"/>
  <c r="I319" i="12"/>
  <c r="K319" i="12"/>
  <c r="O319" i="12"/>
  <c r="Q319" i="12"/>
  <c r="V319" i="12"/>
  <c r="AE321" i="12"/>
  <c r="F40" i="1" s="1"/>
  <c r="I20" i="1"/>
  <c r="H42" i="1"/>
  <c r="J28" i="1"/>
  <c r="J26" i="1"/>
  <c r="G38" i="1"/>
  <c r="F38" i="1"/>
  <c r="J23" i="1"/>
  <c r="J24" i="1"/>
  <c r="J25" i="1"/>
  <c r="J27" i="1"/>
  <c r="E24" i="1"/>
  <c r="E26" i="1"/>
  <c r="H65" i="14" l="1"/>
  <c r="G66" i="14" s="1"/>
  <c r="H66" i="14" s="1"/>
  <c r="G67" i="14" s="1"/>
  <c r="H67" i="14" s="1"/>
  <c r="F53" i="13"/>
  <c r="M298" i="12"/>
  <c r="G93" i="12"/>
  <c r="I54" i="1" s="1"/>
  <c r="I67" i="1"/>
  <c r="I219" i="12"/>
  <c r="I217" i="12" s="1"/>
  <c r="G219" i="12"/>
  <c r="M219" i="12" s="1"/>
  <c r="O219" i="12"/>
  <c r="O217" i="12" s="1"/>
  <c r="Q219" i="12"/>
  <c r="O110" i="12"/>
  <c r="K96" i="12"/>
  <c r="G96" i="12"/>
  <c r="I55" i="1" s="1"/>
  <c r="V72" i="12"/>
  <c r="Q30" i="12"/>
  <c r="Q59" i="12"/>
  <c r="K18" i="12"/>
  <c r="I18" i="12"/>
  <c r="E207" i="12"/>
  <c r="K254" i="12"/>
  <c r="I254" i="12"/>
  <c r="K110" i="12"/>
  <c r="V96" i="12"/>
  <c r="K72" i="12"/>
  <c r="I30" i="12"/>
  <c r="O8" i="12"/>
  <c r="G309" i="12"/>
  <c r="I69" i="1" s="1"/>
  <c r="Q96" i="12"/>
  <c r="O72" i="12"/>
  <c r="I72" i="12"/>
  <c r="K30" i="12"/>
  <c r="K8" i="12"/>
  <c r="O254" i="12"/>
  <c r="O96" i="12"/>
  <c r="O18" i="12"/>
  <c r="V18" i="12"/>
  <c r="I8" i="12"/>
  <c r="V254" i="12"/>
  <c r="V110" i="12"/>
  <c r="K59" i="12"/>
  <c r="M8" i="12"/>
  <c r="V298" i="12"/>
  <c r="Q254" i="12"/>
  <c r="I96" i="12"/>
  <c r="V30" i="12"/>
  <c r="E216" i="12"/>
  <c r="F33" i="13"/>
  <c r="F10" i="13"/>
  <c r="F22" i="13"/>
  <c r="A13" i="13"/>
  <c r="D29" i="13"/>
  <c r="F29" i="13" s="1"/>
  <c r="G254" i="12"/>
  <c r="I64" i="1" s="1"/>
  <c r="I210" i="12"/>
  <c r="I208" i="12" s="1"/>
  <c r="G210" i="12"/>
  <c r="G208" i="12" s="1"/>
  <c r="I59" i="1" s="1"/>
  <c r="Q210" i="12"/>
  <c r="Q208" i="12" s="1"/>
  <c r="O210" i="12"/>
  <c r="O208" i="12" s="1"/>
  <c r="M209" i="12"/>
  <c r="G110" i="12"/>
  <c r="I56" i="1" s="1"/>
  <c r="G59" i="12"/>
  <c r="I52" i="1" s="1"/>
  <c r="G30" i="12"/>
  <c r="I51" i="1" s="1"/>
  <c r="G18" i="12"/>
  <c r="I50" i="1" s="1"/>
  <c r="E253" i="12"/>
  <c r="E239" i="12"/>
  <c r="G239" i="12" s="1"/>
  <c r="E297" i="12"/>
  <c r="Q311" i="12"/>
  <c r="K311" i="12"/>
  <c r="O311" i="12"/>
  <c r="I311" i="12"/>
  <c r="V311" i="12"/>
  <c r="V219" i="12"/>
  <c r="V217" i="12" s="1"/>
  <c r="K219" i="12"/>
  <c r="K217" i="12" s="1"/>
  <c r="G217" i="12"/>
  <c r="I61" i="1" s="1"/>
  <c r="Q217" i="12"/>
  <c r="V210" i="12"/>
  <c r="V208" i="12" s="1"/>
  <c r="K210" i="12"/>
  <c r="K208" i="12" s="1"/>
  <c r="F39" i="1"/>
  <c r="F42" i="1" s="1"/>
  <c r="G23" i="1" s="1"/>
  <c r="F41" i="1"/>
  <c r="Q110" i="12"/>
  <c r="I110" i="12"/>
  <c r="M72" i="12"/>
  <c r="M311" i="12"/>
  <c r="M254" i="12"/>
  <c r="G72" i="12"/>
  <c r="I53" i="1" s="1"/>
  <c r="G298" i="12"/>
  <c r="I66" i="1" s="1"/>
  <c r="M60" i="12"/>
  <c r="M59" i="12" s="1"/>
  <c r="M31" i="12"/>
  <c r="M30" i="12" s="1"/>
  <c r="M305" i="12"/>
  <c r="M303" i="12" s="1"/>
  <c r="G311" i="12"/>
  <c r="M243" i="12"/>
  <c r="M218" i="12"/>
  <c r="M217" i="12" s="1"/>
  <c r="M24" i="12"/>
  <c r="M18" i="12" s="1"/>
  <c r="M111" i="12"/>
  <c r="M110" i="12" s="1"/>
  <c r="M97" i="12"/>
  <c r="M96" i="12" s="1"/>
  <c r="I70" i="1" l="1"/>
  <c r="I19" i="1" s="1"/>
  <c r="H68" i="14"/>
  <c r="I18" i="1"/>
  <c r="M210" i="12"/>
  <c r="M208" i="12" s="1"/>
  <c r="V207" i="12"/>
  <c r="V202" i="12" s="1"/>
  <c r="G207" i="12"/>
  <c r="I207" i="12"/>
  <c r="I202" i="12" s="1"/>
  <c r="K207" i="12"/>
  <c r="K202" i="12" s="1"/>
  <c r="O207" i="12"/>
  <c r="O202" i="12" s="1"/>
  <c r="Q207" i="12"/>
  <c r="Q202" i="12" s="1"/>
  <c r="Q216" i="12"/>
  <c r="Q211" i="12" s="1"/>
  <c r="I216" i="12"/>
  <c r="I211" i="12" s="1"/>
  <c r="K216" i="12"/>
  <c r="K211" i="12" s="1"/>
  <c r="O216" i="12"/>
  <c r="O211" i="12" s="1"/>
  <c r="V216" i="12"/>
  <c r="V211" i="12" s="1"/>
  <c r="G216" i="12"/>
  <c r="M216" i="12" s="1"/>
  <c r="M211" i="12" s="1"/>
  <c r="A14" i="13"/>
  <c r="V239" i="12"/>
  <c r="V220" i="12" s="1"/>
  <c r="M239" i="12"/>
  <c r="M220" i="12" s="1"/>
  <c r="G220" i="12"/>
  <c r="I62" i="1" s="1"/>
  <c r="Q239" i="12"/>
  <c r="Q220" i="12" s="1"/>
  <c r="K239" i="12"/>
  <c r="K220" i="12" s="1"/>
  <c r="O239" i="12"/>
  <c r="O220" i="12" s="1"/>
  <c r="I239" i="12"/>
  <c r="I220" i="12" s="1"/>
  <c r="I297" i="12"/>
  <c r="I287" i="12" s="1"/>
  <c r="V297" i="12"/>
  <c r="V287" i="12" s="1"/>
  <c r="Q297" i="12"/>
  <c r="Q287" i="12" s="1"/>
  <c r="G297" i="12"/>
  <c r="O297" i="12"/>
  <c r="O287" i="12" s="1"/>
  <c r="K297" i="12"/>
  <c r="K287" i="12" s="1"/>
  <c r="O253" i="12"/>
  <c r="O240" i="12" s="1"/>
  <c r="K253" i="12"/>
  <c r="K240" i="12" s="1"/>
  <c r="Q253" i="12"/>
  <c r="Q240" i="12" s="1"/>
  <c r="V253" i="12"/>
  <c r="V240" i="12" s="1"/>
  <c r="I253" i="12"/>
  <c r="I240" i="12" s="1"/>
  <c r="G253" i="12"/>
  <c r="AF321" i="12"/>
  <c r="G211" i="12"/>
  <c r="I60" i="1" s="1"/>
  <c r="I16" i="1"/>
  <c r="M207" i="12" l="1"/>
  <c r="M202" i="12" s="1"/>
  <c r="G202" i="12"/>
  <c r="I58" i="1" s="1"/>
  <c r="A15" i="13"/>
  <c r="G287" i="12"/>
  <c r="I65" i="1" s="1"/>
  <c r="M297" i="12"/>
  <c r="M287" i="12" s="1"/>
  <c r="M253" i="12"/>
  <c r="M240" i="12" s="1"/>
  <c r="G240" i="12"/>
  <c r="I63" i="1" s="1"/>
  <c r="G40" i="1"/>
  <c r="I40" i="1" s="1"/>
  <c r="G41" i="1"/>
  <c r="I41" i="1" s="1"/>
  <c r="G39" i="1"/>
  <c r="A16" i="13" l="1"/>
  <c r="A17" i="13"/>
  <c r="I17" i="1"/>
  <c r="I21" i="1" s="1"/>
  <c r="G321" i="12"/>
  <c r="I71" i="1"/>
  <c r="G42" i="1"/>
  <c r="G25" i="1" s="1"/>
  <c r="A27" i="1" s="1"/>
  <c r="I39" i="1"/>
  <c r="I42" i="1" s="1"/>
  <c r="A20" i="13" l="1"/>
  <c r="A18" i="13"/>
  <c r="A19" i="13"/>
  <c r="J63" i="1"/>
  <c r="J59" i="1"/>
  <c r="J50" i="1"/>
  <c r="J60" i="1"/>
  <c r="J49" i="1"/>
  <c r="J67" i="1"/>
  <c r="J61" i="1"/>
  <c r="J53" i="1"/>
  <c r="J52" i="1"/>
  <c r="J56" i="1"/>
  <c r="J65" i="1"/>
  <c r="J55" i="1"/>
  <c r="J68" i="1"/>
  <c r="J64" i="1"/>
  <c r="J57" i="1"/>
  <c r="J54" i="1"/>
  <c r="J62" i="1"/>
  <c r="J69" i="1"/>
  <c r="J70" i="1"/>
  <c r="J66" i="1"/>
  <c r="J58" i="1"/>
  <c r="J51" i="1"/>
  <c r="J39" i="1"/>
  <c r="J42" i="1" s="1"/>
  <c r="J41" i="1"/>
  <c r="J40" i="1"/>
  <c r="A28" i="1"/>
  <c r="G28" i="1"/>
  <c r="G27" i="1" s="1"/>
  <c r="G29" i="1" s="1"/>
  <c r="A21" i="13" l="1"/>
  <c r="J71" i="1"/>
  <c r="A24" i="13" l="1"/>
  <c r="A23" i="13"/>
  <c r="A25" i="13" l="1"/>
  <c r="A27" i="13" l="1"/>
  <c r="A26" i="13"/>
  <c r="A29" i="13" l="1"/>
  <c r="A28" i="13"/>
  <c r="A30" i="13" l="1"/>
  <c r="A32" i="13" s="1"/>
  <c r="A31" i="13"/>
  <c r="A34" i="13" l="1"/>
  <c r="A35" i="13" l="1"/>
  <c r="A36" i="13" s="1"/>
  <c r="A37" i="13" l="1"/>
  <c r="A38" i="13" l="1"/>
  <c r="A39" i="13" s="1"/>
  <c r="A40" i="13" l="1"/>
  <c r="A41" i="13"/>
  <c r="A43" i="13" l="1"/>
  <c r="A42" i="13"/>
  <c r="A44" i="13" l="1"/>
  <c r="A45" i="13"/>
  <c r="A46" i="13" l="1"/>
  <c r="A47" i="13" l="1"/>
  <c r="A48" i="13"/>
  <c r="A49" i="13" l="1"/>
  <c r="A50" i="13" l="1"/>
  <c r="A52" i="13" s="1"/>
  <c r="A51" i="13"/>
  <c r="A54" i="13" l="1"/>
  <c r="A55" i="13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mirka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<sst xmlns="http://schemas.openxmlformats.org/spreadsheetml/2006/main" count="1792" uniqueCount="733">
  <si>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</si>
  <si>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</si>
  <si>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</si>
  <si>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</si>
  <si>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</si>
  <si>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</si>
  <si>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</si>
  <si>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</si>
  <si>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</si>
  <si>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</si>
  <si>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</si>
  <si>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</si>
  <si>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</si>
  <si>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</si>
  <si>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</si>
  <si>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</si>
  <si>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</si>
  <si>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</si>
  <si>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</si>
  <si>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</si>
  <si>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</si>
  <si>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</si>
  <si>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</si>
  <si>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</si>
  <si>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</si>
  <si>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</si>
  <si>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</si>
  <si>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</si>
  <si>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</si>
  <si>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</si>
  <si>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</si>
  <si>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</si>
  <si>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</si>
  <si>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</si>
  <si>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</si>
  <si>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</si>
  <si>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</si>
  <si>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</si>
  <si>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</si>
  <si>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</si>
  <si>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</si>
  <si>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</si>
  <si>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</si>
  <si>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220310</t>
  </si>
  <si>
    <t>Aktualizace  3.2022</t>
  </si>
  <si>
    <t>SO 09</t>
  </si>
  <si>
    <t>Zkapacitnění kuchyně III.</t>
  </si>
  <si>
    <t>Objekt:</t>
  </si>
  <si>
    <t>Rozpočet:</t>
  </si>
  <si>
    <t>200901</t>
  </si>
  <si>
    <t>ZŠ  Liberec,  Kaplického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</si>
  <si>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</si>
  <si>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</si>
  <si>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</si>
  <si>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</si>
  <si>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</si>
  <si>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</si>
  <si>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</si>
  <si>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42</t>
  </si>
  <si>
    <t>Sanace nosných konstrukcí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</si>
  <si>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</si>
  <si>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</si>
  <si>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</si>
  <si>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</si>
  <si>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</si>
  <si>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</si>
  <si>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</si>
  <si>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</si>
  <si>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</si>
  <si>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</si>
  <si>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</si>
  <si>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</si>
  <si>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</si>
  <si>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</si>
  <si>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</si>
  <si>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</si>
  <si>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</si>
  <si>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</si>
  <si>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720</t>
  </si>
  <si>
    <t>Zdravotechnická instalace  vnitřní</t>
  </si>
  <si>
    <t>730</t>
  </si>
  <si>
    <t>766</t>
  </si>
  <si>
    <t>Konstrukce truhlářské</t>
  </si>
  <si>
    <t>771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</si>
  <si>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</si>
  <si>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</si>
  <si>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</si>
  <si>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</si>
  <si>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</si>
  <si>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</si>
  <si>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</si>
  <si>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</si>
  <si>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M24</t>
  </si>
  <si>
    <t>Montáž  VZT a chlazení</t>
  </si>
  <si>
    <t>M42</t>
  </si>
  <si>
    <t>Montáž zařízení potravinářského průmyslu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</si>
  <si>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</si>
  <si>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</si>
  <si>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</si>
  <si>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</si>
  <si>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</si>
  <si>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</si>
  <si>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</si>
  <si>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</si>
  <si>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</si>
  <si>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</si>
  <si>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</si>
  <si>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</si>
  <si>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</si>
  <si>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</si>
  <si>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</si>
  <si>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</si>
  <si>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</si>
  <si>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</si>
  <si>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</si>
  <si>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</si>
  <si>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</si>
  <si>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</si>
  <si>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</si>
  <si>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</si>
  <si>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</si>
  <si>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</si>
  <si>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</si>
  <si>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</si>
  <si>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</si>
  <si>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311271178RT6</t>
  </si>
  <si>
    <t>m2</t>
  </si>
  <si>
    <t>RTS 22/ I</t>
  </si>
  <si>
    <t>RTS 21/ II</t>
  </si>
  <si>
    <t>Práce</t>
  </si>
  <si>
    <t>POL1_1</t>
  </si>
  <si>
    <t>2,5*3,27+0,025</t>
  </si>
  <si>
    <t>VV</t>
  </si>
  <si>
    <t>317145331R00</t>
  </si>
  <si>
    <t>kus</t>
  </si>
  <si>
    <t>RTS 19/ I</t>
  </si>
  <si>
    <t>Indiv</t>
  </si>
  <si>
    <t>342255022RT1</t>
  </si>
  <si>
    <t>předstěna  : 3,7*3,3-0,01</t>
  </si>
  <si>
    <t>342255028RT1</t>
  </si>
  <si>
    <t>2. np : (1,3*3,25+1,55*3,27+2+1,1*3,27+1,4*3,27+4,4*3,27)</t>
  </si>
  <si>
    <t>1. np : (1,08+1+1,4)*3,27-0,9*1,97+1,1*2,1</t>
  </si>
  <si>
    <t>rezerva  5% : 45,8*0,05-0,0631</t>
  </si>
  <si>
    <t>411321515R00</t>
  </si>
  <si>
    <t>Stropy deskové ze železobetonu C 30/37</t>
  </si>
  <si>
    <t>m3</t>
  </si>
  <si>
    <t>betonáž : 1,4*1,65*0,2</t>
  </si>
  <si>
    <t>rezerva  : 0,038</t>
  </si>
  <si>
    <t>411351203R00</t>
  </si>
  <si>
    <t>Bednění stropů deskových, podepření,do 3,5m, 10kPa</t>
  </si>
  <si>
    <t>betonáž : 1,39*1,65*1+0,0065</t>
  </si>
  <si>
    <t>411351204R00</t>
  </si>
  <si>
    <t>Odstranění bednění stropů deskových do 3,5m, 10kPa</t>
  </si>
  <si>
    <t>411361921RT4</t>
  </si>
  <si>
    <t>Výztuž stropů svařovanou sítí  průměr drátu  6,0, oka 100/100 mm KH30</t>
  </si>
  <si>
    <t>t</t>
  </si>
  <si>
    <t>6*0,0045+0,003</t>
  </si>
  <si>
    <t>953981107R00</t>
  </si>
  <si>
    <t>Chemické kotvy do betonu, hl. 280 mm, M 30, ampule</t>
  </si>
  <si>
    <t>970051018R00</t>
  </si>
  <si>
    <t>Vrtání jádrové do ŽB d 14-18 mm</t>
  </si>
  <si>
    <t>m</t>
  </si>
  <si>
    <t>6*0,15</t>
  </si>
  <si>
    <t>610991111R00</t>
  </si>
  <si>
    <t>Zakrývání výplní vnitřních otvorů</t>
  </si>
  <si>
    <t>(2,5+2,7+5,5+3+3*1,7)*2,3+0,76</t>
  </si>
  <si>
    <t>611421131RT2</t>
  </si>
  <si>
    <t>Oprava váp. omítek stropů do 5% plochy - štukových s použitím suché maltové směsi</t>
  </si>
  <si>
    <t>12,5+8,5+1,8+2,3+24,1</t>
  </si>
  <si>
    <t>17,5+11,05+22,65+5,6+3,25+8,25+8,7+16,4+12,7</t>
  </si>
  <si>
    <t>10,65+134,15+8,15+3,3+9,2+6,6+7,75+2,8+10,15+5,95-134,15</t>
  </si>
  <si>
    <t>20,9+62,65+12,1+16,15+17,5+15,6+12,25</t>
  </si>
  <si>
    <t>611472111R00</t>
  </si>
  <si>
    <t>Omítka stropu klasická, se štukem ze suché směsi</t>
  </si>
  <si>
    <t>betonáž : 1,39*1,65*1*1,3+0,0185</t>
  </si>
  <si>
    <t>612421231RT2</t>
  </si>
  <si>
    <t>Oprava vápen.omítek stěn do 10 % pl. - štukových s použitím suché maltové směsi</t>
  </si>
  <si>
    <t>1. np : (8+5,9+2,8+6,1+1,6+5,9+10,6+2*3,8+5,5)*2*3,3+30,7</t>
  </si>
  <si>
    <t>-(7*1,2+16*0,8*2)+(16,5+4,9+3,5)*2*1,3-30,74</t>
  </si>
  <si>
    <t>2,np : (12+6,7+12)*2*1,3+11,5*1,3+(6,3+3,6)*2*1,3-2,2*4*1,3+259,83</t>
  </si>
  <si>
    <t>(7+8,7+1,1+5,1+9,2+6+4,8+2,5)*2*3,3-(1,8*3*2+14*0,8*2)-259,84</t>
  </si>
  <si>
    <t>rezerva 2,5 % : 756*0,025+0,1</t>
  </si>
  <si>
    <t>612471411RT2</t>
  </si>
  <si>
    <t>Úprava vnitřních stěn aktivovaným štukem s použitím suché maltové směsi</t>
  </si>
  <si>
    <t>612473181R00</t>
  </si>
  <si>
    <t>Omítka vnitř.zdiva ze suché směsi, hladká, strojně</t>
  </si>
  <si>
    <t>1. np : (2,9+1,95+1,9+1,6+5+2,65+8,4)*2*2,1-(1+4*0,9)*2</t>
  </si>
  <si>
    <t>2. np  soc. zázemí a úklid : (2,1+2,2*4+1,25+0,9+1,45)*2*2,1-(5*0,7+0,8)*2</t>
  </si>
  <si>
    <t>2. np kuchyně, umýv. : (2,8+5,85+2,9+5,85+6,75+9,15+2,85+4,2+0,4*3)*2*2,1-39,65</t>
  </si>
  <si>
    <t>dtto odpočty otvorů : (0,9*2+0,9*4*2,1+5,5*2,1+10,8*1+1,2*2,1*2+1,45*2)-39,65</t>
  </si>
  <si>
    <t>2. np nápoje : 7,5*2,1</t>
  </si>
  <si>
    <t>rezerva 2,5 % : 296,2*0,025+0,005</t>
  </si>
  <si>
    <t>612481211RT2</t>
  </si>
  <si>
    <t>2. np  nové dozdívky : ((1,4+1,7)*3,3+(3,6+1,2+10,5+4,6+2,2*4)*1,3)*1,2</t>
  </si>
  <si>
    <t>1. np  nové dozdívky : ((1,1+2,1+1,4)*3,3*2-2*0,9*2+5*1,3)*1,2+0,04</t>
  </si>
  <si>
    <t>1. np  sklad brambor : (2,4+3,8)*1</t>
  </si>
  <si>
    <t>rezerva  5% : 103,2*0,05+0,14</t>
  </si>
  <si>
    <t>631311131R00</t>
  </si>
  <si>
    <t>Doplnění mazanin betonem do 1 m2, nad tl. 8 cm</t>
  </si>
  <si>
    <t>předpoklad rýhy : 20*6*0,05*0,1</t>
  </si>
  <si>
    <t>rýhy po vybour. příčkách : ((3,5+2,4+8,5+5,5)*0,2+(1,2+7+4)*0,15)*0,15+12*0,1*0,1</t>
  </si>
  <si>
    <t>ostatní : 520*0,005+0,0085</t>
  </si>
  <si>
    <t>632415102RT2</t>
  </si>
  <si>
    <t>jídelna : 135</t>
  </si>
  <si>
    <t>632415106R00</t>
  </si>
  <si>
    <t>1. np  PVC  R 10 : 12,5+8,5+1,8+2,3+24,1</t>
  </si>
  <si>
    <t>1. np  PVC  R 12 : 17,5+11,05+22,65+5,6+3,25+8,25+8,7+16,4+12,7</t>
  </si>
  <si>
    <t>2. np  PVC  R 10 : 10,65+134,15+8,15+3,3+9,2+6,6+7,75+2,8+10,15+5,95-134,15</t>
  </si>
  <si>
    <t>2. np  PVC  R 12 : 20,9+62,65+12,1+16,15+17,5+15,6+12,1</t>
  </si>
  <si>
    <t>632459111R00</t>
  </si>
  <si>
    <t>Příplatek za provedení žlábku 200 x 100 mm</t>
  </si>
  <si>
    <t>642942111R00</t>
  </si>
  <si>
    <t>Osazení zárubní dveřních ocelových, pl. do 2,5 m2</t>
  </si>
  <si>
    <t>vel. 700 mm : 5</t>
  </si>
  <si>
    <t>vel. 800 mm : 4</t>
  </si>
  <si>
    <t>vel. 900 mm : 7</t>
  </si>
  <si>
    <t>642942221R00</t>
  </si>
  <si>
    <t>Osazení zárubní dveřních ocelových, pl. do 4,5 m2</t>
  </si>
  <si>
    <t>1+1</t>
  </si>
  <si>
    <t>642945111R00</t>
  </si>
  <si>
    <t>Osazení zárubní ocel. požár.1křídl. s obetonováním</t>
  </si>
  <si>
    <t>80 x 197 : 4</t>
  </si>
  <si>
    <t>90 x 197 : 3</t>
  </si>
  <si>
    <t>100 x 197,  110 x 197cm : 2</t>
  </si>
  <si>
    <t>642945112R00</t>
  </si>
  <si>
    <t>Osazení zárubní ocel. požár.2křídl. s obetonováním</t>
  </si>
  <si>
    <t>553310041R</t>
  </si>
  <si>
    <t>SPCM</t>
  </si>
  <si>
    <t>Specifikace</t>
  </si>
  <si>
    <t>POL3_1</t>
  </si>
  <si>
    <t>553310042R</t>
  </si>
  <si>
    <t>4+4</t>
  </si>
  <si>
    <t>553310043R</t>
  </si>
  <si>
    <t>553310045.a</t>
  </si>
  <si>
    <t>Vlastní</t>
  </si>
  <si>
    <t>553310045.b</t>
  </si>
  <si>
    <t>553310048.d</t>
  </si>
  <si>
    <t>553310048R</t>
  </si>
  <si>
    <t>553310088R</t>
  </si>
  <si>
    <t>941955002R00</t>
  </si>
  <si>
    <t>Lešení lehké pomocné, výška podlahy do 1,9 m</t>
  </si>
  <si>
    <t>(12*9,5+5,5*18+12*8,5+6*7)*0,9-1,3</t>
  </si>
  <si>
    <t>952901111R00</t>
  </si>
  <si>
    <t>Vyčištění budov o výšce podlaží do 4 m</t>
  </si>
  <si>
    <t>2. np lino : 134,15+15,55+8,15+9,2+7,75+10,15+5,9</t>
  </si>
  <si>
    <t>1. np : (8,5+1,8+2,3+17,6+24,1+11,05+22,65+9,4+54,95)</t>
  </si>
  <si>
    <t>2. np : (10,65+62,7+12,1+16,2+17,5+12,15)+12,7</t>
  </si>
  <si>
    <t>expedice, chodba 1. np : (12,5+8,5+1,8)</t>
  </si>
  <si>
    <t>953943112R00</t>
  </si>
  <si>
    <t>Osazení kovových předmětů do zdiva, 5 kg / kus</t>
  </si>
  <si>
    <t>30</t>
  </si>
  <si>
    <t>953943113R00</t>
  </si>
  <si>
    <t>Osazení kovových předmětů do zdiva, 15 kg / kus</t>
  </si>
  <si>
    <t>12</t>
  </si>
  <si>
    <t>95 02</t>
  </si>
  <si>
    <t>D+M hasící přístroj  34 A</t>
  </si>
  <si>
    <t>95 05</t>
  </si>
  <si>
    <t/>
  </si>
  <si>
    <t>95 06</t>
  </si>
  <si>
    <t>95 07</t>
  </si>
  <si>
    <t>962031132R00</t>
  </si>
  <si>
    <t>Bourání příček cihelných tl. 10 cm</t>
  </si>
  <si>
    <t>RTS 17/ I</t>
  </si>
  <si>
    <t>1. np : 1,2*3</t>
  </si>
  <si>
    <t>2. np : (5,6+1)*3,27-(1,6+1,7)*1,5-0,032</t>
  </si>
  <si>
    <t>962031133R00</t>
  </si>
  <si>
    <t>Bourání příček cihelných tl. 15 cm</t>
  </si>
  <si>
    <t>1. np : (2,77+0,68+2,38+2,8+2,16+3,5)*3,3-2+2</t>
  </si>
  <si>
    <t>2. np : (1,6+1,5+2,15)*3,27-(0,8*2+1,7*1,5)+0,0255</t>
  </si>
  <si>
    <t>962032432R00</t>
  </si>
  <si>
    <t>Bourání zdiva z dutých cihel nebo tvárnic na MVC</t>
  </si>
  <si>
    <t>2,3*3*0,3</t>
  </si>
  <si>
    <t>965042121R00</t>
  </si>
  <si>
    <t>Bourání mazanin betonových tl. 10 cm, pl. 1 m2</t>
  </si>
  <si>
    <t>1. np dlažba : (12,5+12,6+17,55+24,1+11+22,7+9,4+5,6+11,5+8,7+16,4+12,7)*0,025</t>
  </si>
  <si>
    <t>2. np dlažba : (20,9+10,6+62,7+12,1+16,15+17,5+12,1+3,3+6,6+2,85)*0,025</t>
  </si>
  <si>
    <t>2. np vč. jídelny : (134,15+15,6+8,15+9,15+7,7+10,15+5,9)*0,02-0,0548</t>
  </si>
  <si>
    <t>965048515R00</t>
  </si>
  <si>
    <t>Broušení betonových povrchů do tl. 5 mm</t>
  </si>
  <si>
    <t>1. np  býv. dlažba : 12,5+8,5+1,8+2,3+17,6+24+11+22,7+9,4+5,6+3,2+8,3+8,7+16,4+12,7</t>
  </si>
  <si>
    <t>2. np býv. dlažba : (20,9+10,65+62,7+12,1+16,2+17,5+12,1+3,3+4,6+2+2,8)</t>
  </si>
  <si>
    <t>2. np býv. PVC : (134,15+15,6+8,15+9,15+7,7+10,15+5,9)</t>
  </si>
  <si>
    <t>rezerva : 520*0,01+0,45</t>
  </si>
  <si>
    <t>965081713RT1</t>
  </si>
  <si>
    <t>Bourání dlažeb keramických tl.10 mm, nad 1 m2 ručně, dlaždice keramické</t>
  </si>
  <si>
    <t>1. np dlažba : (12,5+8,5+1,8+2,3+17,55+24,1+11+22,7+9,4+5,6+11,5+8,7+16,4+12,7)</t>
  </si>
  <si>
    <t>2. np dlažba : 20,9+10,6+62,7+12,1+16,15+17,5+12,1+3,3+6,6+2,85</t>
  </si>
  <si>
    <t>968061125R00</t>
  </si>
  <si>
    <t>Vyvěšení dřevěných dveřních křídel pl. do 2 m2</t>
  </si>
  <si>
    <t>1. np : 3+2+6+1</t>
  </si>
  <si>
    <t>2. np : 8+1+1*2+4+1</t>
  </si>
  <si>
    <t>968072455R00</t>
  </si>
  <si>
    <t>Vybourání kovových dveřních zárubní pl. do 2 m2</t>
  </si>
  <si>
    <t>2*3+0,9*2*7+0,8*2*8+0,9*2+0,6*2*4+0,7*2</t>
  </si>
  <si>
    <t>968072456R00</t>
  </si>
  <si>
    <t>Vybourání kovových dveřních zárubní pl. nad 2 m2</t>
  </si>
  <si>
    <t>1,45*2+1,7*2</t>
  </si>
  <si>
    <t>970231150R00</t>
  </si>
  <si>
    <t>Řezání cihelného zdiva hl. řezu 150 mm</t>
  </si>
  <si>
    <t>60 x 35 cm : (0,6*0,35)*2*5</t>
  </si>
  <si>
    <t>30x30, 40x30 ,40x25,  20x30 : 0,3*4*4+(0,4+0,3)*2*9+(0,4+0,25)*2*6+(0,2+0,3)*2*3</t>
  </si>
  <si>
    <t>45x40,  50 x 53, 50 x 25, 90x80 : (0,4+0,5)*2+(0,5+0,35)*2+(0,5+0,25)*2+(0,9+0,8)*2*2</t>
  </si>
  <si>
    <t>50 x 50 : 0,5*4*2</t>
  </si>
  <si>
    <t>970231200R00</t>
  </si>
  <si>
    <t>Řezání cihelného zdiva hl. řezu 200 mm</t>
  </si>
  <si>
    <t>(0,2+0,3)*2*2+(0,6+0,35)*2*3</t>
  </si>
  <si>
    <t>970251250R00</t>
  </si>
  <si>
    <t>Řezání železobetonu hl. řezu 250 mm</t>
  </si>
  <si>
    <t>2. np strop. otvor 1100 x 900 : (1*5+1,2*5)</t>
  </si>
  <si>
    <t>strop. otvor 260 x 260   3x : 0,3*4*3</t>
  </si>
  <si>
    <t xml:space="preserve"> 300 x 400 : podl,  400 x 4000,4*4*3</t>
  </si>
  <si>
    <t>971033431R00</t>
  </si>
  <si>
    <t>Vybourání otv. zeď cihel. pl.0,25 m2, tl.15cm, MVC</t>
  </si>
  <si>
    <t xml:space="preserve"> 0,3 x 0,3 : prostup  0,3 x 0,48+3</t>
  </si>
  <si>
    <t>prostup  0,6*0,35 : 3</t>
  </si>
  <si>
    <t>prostup  0,4 x 0,25 : 8</t>
  </si>
  <si>
    <t>prostup 0,2 x 0,3,  0,3 x 0,3 : 9</t>
  </si>
  <si>
    <t>prostup  0,5 x 0,5, 0,5 x 0,3 : 5</t>
  </si>
  <si>
    <t>prostup  0,5 x 0,8 : 1</t>
  </si>
  <si>
    <t>971033441R00</t>
  </si>
  <si>
    <t>Vybourání otv. zeď cihel. pl.0,25 m2, tl.30cm, MVC</t>
  </si>
  <si>
    <t>tl. 220 mm, otv. 60 x 35 : 3</t>
  </si>
  <si>
    <t>972054491R00</t>
  </si>
  <si>
    <t>Vybourání otv. stropy ŽB pl. 1 m2, tl. nad 8 cm</t>
  </si>
  <si>
    <t>((0,26*0,26)*3+0,4*0,4+1,1*0,9+0,3*0,3+0,4*0,3)*0,25+0,0093</t>
  </si>
  <si>
    <t>978011111R00</t>
  </si>
  <si>
    <t>Otlučení omítek vnitřních vápenných stropů do 5 %</t>
  </si>
  <si>
    <t>1. np : (8,5+1,8+2,3+17,55+24,1+11,05+22,7+9,4+5,5+3,25+8,25+37,8)</t>
  </si>
  <si>
    <t>2. np : (268,9+9,7+12,1+8,15+3,3+9,15+6,6+7,75+2,8+10,15+5,9)</t>
  </si>
  <si>
    <t>(10,65+62,7+12,15+16,2+17,5+134,15+15,55)-268,9</t>
  </si>
  <si>
    <t>978013121R00</t>
  </si>
  <si>
    <t>Otlučení omítek vnitřních stěn v rozsahu do 10 %</t>
  </si>
  <si>
    <t>1.,2. np - nad obklady : (4,5+3+8,5+2,6+3,7+5,5+4,4+3,4+4,5+8,5)*1,2+(3,4+5)*2*1,2</t>
  </si>
  <si>
    <t>1. np : (9,4+4+1+1,9+1,6+2,9+1,9+10,5+2*3,6+5,5+7,6+11,8)*2*3,2-46</t>
  </si>
  <si>
    <t>1. np odpočty otvorů : (4*1,2+16*0,9*2+1,7*2+1,8*1,5*2+1,2*3)-46</t>
  </si>
  <si>
    <t>2. np : (6,9+3,8*2+4+5+6,5+4,3+8,9)*2*3,25-54,62+12*3,25+0,02</t>
  </si>
  <si>
    <t>2. np odpočty otvorů : -((6+1,7*3)*2,2+17*0,8*2+3)+54,62</t>
  </si>
  <si>
    <t>978013191R00</t>
  </si>
  <si>
    <t>Otlučení omítek vnitřních stěn v rozsahu do 100 %</t>
  </si>
  <si>
    <t>1. np : (3,4+5)*2*2-0,9*2*2</t>
  </si>
  <si>
    <t>2. np  : (2,5+2,8+5,5)*0,9+(4,2+8,2+18,9)*2-3,3*2+(7,9+3,6+9,5)*2+6,28</t>
  </si>
  <si>
    <t>978059531R00</t>
  </si>
  <si>
    <t>Odsekání vnitřních obkladů stěn nad 2 m2</t>
  </si>
  <si>
    <t>725110811R00</t>
  </si>
  <si>
    <t>Demontáž klozetů splachovacích</t>
  </si>
  <si>
    <t>soubor</t>
  </si>
  <si>
    <t>POL1_7</t>
  </si>
  <si>
    <t>725210821R00</t>
  </si>
  <si>
    <t>Demontáž umyvadel bez výtokových armatur</t>
  </si>
  <si>
    <t>3+6</t>
  </si>
  <si>
    <t>725820801R00</t>
  </si>
  <si>
    <t>Demontáž baterie nástěnné do G 3/4</t>
  </si>
  <si>
    <t>767996804R00</t>
  </si>
  <si>
    <t>Demontáž atypických ocelových konstr. do 500 kg</t>
  </si>
  <si>
    <t>kg</t>
  </si>
  <si>
    <t>předpoklad : 350</t>
  </si>
  <si>
    <t>776511810RT2</t>
  </si>
  <si>
    <t>Odstranění PVC a koberců lepených bez podložky z ploch 10 - 20 m2</t>
  </si>
  <si>
    <t>2. np vč. jídelny : (134,15+15,6+8,15+9,15+7,7+10,15+5,9)</t>
  </si>
  <si>
    <t>784402801R00</t>
  </si>
  <si>
    <t>Odstranění malby oškrábáním v místnosti H do 3,8 m</t>
  </si>
  <si>
    <t>1. np strop : (8,5+1,8+2,3+17,55+24,1+11,05+22,7+9,4+5,5+3,25+8,25+37,8)</t>
  </si>
  <si>
    <t>2. np  strop : (268,9+9,7+12,1+8,15+3,3+9,15+6,6+7,75+2,8+10,15+5,9)</t>
  </si>
  <si>
    <t>979011111R00</t>
  </si>
  <si>
    <t>Svislá doprava suti a vybour. hmot za 2.NP a 1.PP</t>
  </si>
  <si>
    <t>POL1_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</si>
  <si>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</si>
  <si>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</si>
  <si>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</si>
  <si>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</si>
  <si>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</si>
  <si>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</si>
  <si>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</si>
  <si>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</si>
  <si>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</si>
  <si>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</si>
  <si>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RTS 20/ I</t>
  </si>
  <si>
    <t>979086112R00</t>
  </si>
  <si>
    <t>Nakládání nebo překládání suti a vybouraných hmot</t>
  </si>
  <si>
    <t>Přesun suti</t>
  </si>
  <si>
    <t>POL8_0</t>
  </si>
  <si>
    <t>999281108R00</t>
  </si>
  <si>
    <t>Přesun hmot pro opravy a údržbu do výšky 12 m</t>
  </si>
  <si>
    <t>711212002RT6</t>
  </si>
  <si>
    <t>plocha : 63+12,15+16,15+3,3+2+2,8</t>
  </si>
  <si>
    <t>sv. plochy / lemování : 99*0,1</t>
  </si>
  <si>
    <t>rezerva  2,5 % : 109,3*0,025-0,0325</t>
  </si>
  <si>
    <t>998711202R00</t>
  </si>
  <si>
    <t>Přesun hmot pro izolace proti vodě, výšky do 12 m</t>
  </si>
  <si>
    <t>Přesun hmot</t>
  </si>
  <si>
    <t>POL7_</t>
  </si>
  <si>
    <t>712330014RAC</t>
  </si>
  <si>
    <t>Agregovaná položka</t>
  </si>
  <si>
    <t>POL2_</t>
  </si>
  <si>
    <t>998712202R00</t>
  </si>
  <si>
    <t>Přesun hmot pro povlakové krytiny, výšky do 12 m</t>
  </si>
  <si>
    <t>720 05</t>
  </si>
  <si>
    <t>D+M  ZTI   kanalizace - viz příloha</t>
  </si>
  <si>
    <t>soub.</t>
  </si>
  <si>
    <t>720 01</t>
  </si>
  <si>
    <t>D+M  ZTI   vodovod - viz příloha</t>
  </si>
  <si>
    <t>720 02</t>
  </si>
  <si>
    <t>D+M  ZTI  zařizovací předměty   - viz příloha</t>
  </si>
  <si>
    <t>720 04</t>
  </si>
  <si>
    <t>D+ M   ZTI   ostatní kce a práce, přípomoce viz. příloha</t>
  </si>
  <si>
    <t>998721201R00</t>
  </si>
  <si>
    <t>730 01</t>
  </si>
  <si>
    <t>Provedení ÚT- provedení úpravy stávavající nátěr těles, regulace ÚT</t>
  </si>
  <si>
    <t>998734203R00</t>
  </si>
  <si>
    <t>POL7_1002</t>
  </si>
  <si>
    <t>766 6001</t>
  </si>
  <si>
    <t>D+M dveře D 1 P,L  plné, povrch CPL  70 x 197cm  vč. kování</t>
  </si>
  <si>
    <t>ks</t>
  </si>
  <si>
    <t>766 6002</t>
  </si>
  <si>
    <t>D+M dveře D 2 P,L  plné, povrch CPL  80 x 197cm vč. kování, vč. okopného plechu v 200 mm nerez</t>
  </si>
  <si>
    <t>766 6002a</t>
  </si>
  <si>
    <t>D+M dveře D 2.1  P,L  plné, povrch CPL  80 x 197cm PO kování, okop.nerez pl.v 200; EW 15 DP3</t>
  </si>
  <si>
    <t>766 6003</t>
  </si>
  <si>
    <t>D+M dveře D 3 plné, povrch CPL  2kř.  145 x 197cm vč. kování, vč. okopného plechu v 200 mm nerez</t>
  </si>
  <si>
    <t>766 6004</t>
  </si>
  <si>
    <t>D+M dveře D 4 P,L  plné, povrch CPL  90 x 197cm vč. kování, okop.plechu v 200 mm nerez a větr mříž</t>
  </si>
  <si>
    <t>766 6004p</t>
  </si>
  <si>
    <t>D+M dveře D4.1  plné  CPL  90 x 197cm ; EW 15 DP 3 vč. kování PO, okop.pl. v 200 mm nerez a větr mříž</t>
  </si>
  <si>
    <t>766 6005</t>
  </si>
  <si>
    <t>D+M dveře D 5  plné, externí dřev.  100 x  197cm vč. kování bezpečnostního  PO EW 15 DP3</t>
  </si>
  <si>
    <t>766 6006</t>
  </si>
  <si>
    <t>D+M dveře D 6 L  plné, povrch CPL  80 x 197cm vč. kování, okop.plechu v 200 mm nerez a větr mříž</t>
  </si>
  <si>
    <t>766 6007</t>
  </si>
  <si>
    <t>D+M dveře D 7  plné, exterier. dřev.  1700 x 197cm vč. kování bezp.</t>
  </si>
  <si>
    <t>766 6008</t>
  </si>
  <si>
    <t>D+M dveře D 8  plné  PO EI15 DP3  1100 x  197cm  vč. kování PO - dveře do strojovny VZT</t>
  </si>
  <si>
    <t>766 60081</t>
  </si>
  <si>
    <t>D+M dveře D 9  plné  EI30 DP3-C   800 x  197cm  vč. kování PO, samozavírač</t>
  </si>
  <si>
    <t>766 60082</t>
  </si>
  <si>
    <t>D+M dveře D 10  plné  EI30  DP3-C   900 x  197cm samozavírač, okopný plech</t>
  </si>
  <si>
    <t>766 60083</t>
  </si>
  <si>
    <t>D+M dveře D 11  plné  EI 15 DP3-C  1900 x  197cm samozavírač, okopný plech</t>
  </si>
  <si>
    <t>766 6009</t>
  </si>
  <si>
    <t>Repase stávajících dveří  DS 2   900 x 1970 mm nátěr zárubně, dveří, oprava kování</t>
  </si>
  <si>
    <t>766 6010</t>
  </si>
  <si>
    <t>Repase stávajících dveří    DS 4  600 x 1970 mm</t>
  </si>
  <si>
    <t>766 6012</t>
  </si>
  <si>
    <t>Repase stávajících dveř DS 3, dvoukř. 1700 x 1970 nátěr zárubně, dveří, oprava kování</t>
  </si>
  <si>
    <t>766 6014</t>
  </si>
  <si>
    <t>D+M výdejní okénko O.1   600 x 600mm;  EI 30 DP3-C</t>
  </si>
  <si>
    <t>998766202R00</t>
  </si>
  <si>
    <t>Přesun hmot pro truhlářské konstr., výšky do 12 m</t>
  </si>
  <si>
    <t>771475014R00</t>
  </si>
  <si>
    <t>Obklad soklíků keram.rovných, tmel,výška 10 cm</t>
  </si>
  <si>
    <t>kde není obklad : (8,4+4,3+5,8+19,8+8,4)*2-11*0,8-3,5-3,7</t>
  </si>
  <si>
    <t>771575113RV4</t>
  </si>
  <si>
    <t>10,64+62,68+12,13+16,17+2,2+15,56+12,08+8,13</t>
  </si>
  <si>
    <t>3,3+9,17+4,62+1,98+7,73+2,81+10,15+5,91+0,04</t>
  </si>
  <si>
    <t>771579795RT2</t>
  </si>
  <si>
    <t>RTS 19/ II</t>
  </si>
  <si>
    <t>59761031R</t>
  </si>
  <si>
    <t>POL3_7</t>
  </si>
  <si>
    <t>185,3*0,05+0,435</t>
  </si>
  <si>
    <t>59764432R</t>
  </si>
  <si>
    <t>77,4*3,3*1,1+0,038</t>
  </si>
  <si>
    <t>998771202R00</t>
  </si>
  <si>
    <t>Přesun hmot pro podlahy z dlaždic, výšky do 12 m</t>
  </si>
  <si>
    <t>771101121R00</t>
  </si>
  <si>
    <t>Provedení penetrace podkladu pod dlažby</t>
  </si>
  <si>
    <t>2. np  PVC  R 10 : 10,65+134,15+8,15+3,3+9,2+6,6+7,75+2,8+10,15+5,95</t>
  </si>
  <si>
    <t>odpočet  2. np  R 12  ( bude dlažba ) : -(62,68+12,13+16,17+17,47+15,56+12,08)</t>
  </si>
  <si>
    <t>odpočet  2. np  R 10  ( bude dlažba ) : -(11,43+9,17+4,62+1,98+7,73+2,81+10,15+5,91)</t>
  </si>
  <si>
    <t>776220110RT1</t>
  </si>
  <si>
    <t>Lepení podlah z PVC na stupnice rovné pouze lepení - PVC ve specifikaci</t>
  </si>
  <si>
    <t>21*1,2</t>
  </si>
  <si>
    <t>776220200RT1</t>
  </si>
  <si>
    <t>Lepení podlah z PVC na podstupnice pouze lepení - PVC ve specifikaci</t>
  </si>
  <si>
    <t>776521100RT1</t>
  </si>
  <si>
    <t>Lepení povlak.podlah z pásů PVC na Chemopren pouze položení - PVC ve specifikaci</t>
  </si>
  <si>
    <t>bede dlažba : -(136,09+53,8)</t>
  </si>
  <si>
    <t>28412200.1</t>
  </si>
  <si>
    <t>Podlahovina PVC  R 10  tl. 2 mm vč. soklů</t>
  </si>
  <si>
    <t>odpočet bosá noha : -(7,7+2,8+7,7+2,8)</t>
  </si>
  <si>
    <t>prořez : 226,9*0,025+0,3275</t>
  </si>
  <si>
    <t>odpočet R 10 - bude dlažba : -53,9</t>
  </si>
  <si>
    <t>28412201.2</t>
  </si>
  <si>
    <t>Podlahovina PVC  R 10  tl. 2 mm  " bosá noha " vč. soklů</t>
  </si>
  <si>
    <t>1. np, 2.np : (7,7+2,8+7,7+2,8)</t>
  </si>
  <si>
    <t>prořez : 21*0,025+0,075</t>
  </si>
  <si>
    <t>28412205.3</t>
  </si>
  <si>
    <t>Podlahovina PVC  R 12  tl. 3 mm vč. soklů</t>
  </si>
  <si>
    <t>schody : 25*0,6</t>
  </si>
  <si>
    <t>prořez 2,5 % : 278*0,025-0,05</t>
  </si>
  <si>
    <t>odpočet R 12 - bude dlažba : -136</t>
  </si>
  <si>
    <t>998776202R00</t>
  </si>
  <si>
    <t>Přesun hmot pro podlahy povlakové, výšky do 12 m</t>
  </si>
  <si>
    <t>781475116RU1</t>
  </si>
  <si>
    <t>Obklad vnitřní stěn keramický, do tmele, 30x30 cm Ardex FB 9 L (flex.lepidlo), Ardex FL (spár.hmota)</t>
  </si>
  <si>
    <t>2. np nápoje; sklad chlazení : 7,5*2,1+(3,15+3,9)*2*2,1-0,8*2</t>
  </si>
  <si>
    <t>rezerva 2,5 % : 324*0,025</t>
  </si>
  <si>
    <t>597813732R</t>
  </si>
  <si>
    <t>Obkládačka 20x40 béžová mat Color One</t>
  </si>
  <si>
    <t>vč. prořezu : 332+332*0,05+0,4</t>
  </si>
  <si>
    <t>998781202R00</t>
  </si>
  <si>
    <t>Přesun hmot pro obklady keramické, výšky do 12 m</t>
  </si>
  <si>
    <t>784161101R00</t>
  </si>
  <si>
    <t>Penetrace podkladu nátěrem HET, A - Grund 1x</t>
  </si>
  <si>
    <t>784165222R00</t>
  </si>
  <si>
    <t>Malba HET Super malba, barva, bez penetrace, 2x</t>
  </si>
  <si>
    <t>strop : 378</t>
  </si>
  <si>
    <t>stěny : 775+97</t>
  </si>
  <si>
    <t>1001</t>
  </si>
  <si>
    <t>POL3_</t>
  </si>
  <si>
    <t>24 01</t>
  </si>
  <si>
    <t>D+M  vzduchotechnika - viz. příloha</t>
  </si>
  <si>
    <t>420001</t>
  </si>
  <si>
    <t>D+M vybavení kuchyně - gastronomické zařízení podrobný popis viz.  příloha</t>
  </si>
  <si>
    <t>005121 R</t>
  </si>
  <si>
    <t>Soubor</t>
  </si>
  <si>
    <t>VRN</t>
  </si>
  <si>
    <t>POL99_8</t>
  </si>
  <si>
    <t>VRN6</t>
  </si>
  <si>
    <t>VRN7</t>
  </si>
  <si>
    <t>SUM</t>
  </si>
  <si>
    <t>Poznámky uchazeče k zadání</t>
  </si>
  <si>
    <t>POPUZIV</t>
  </si>
  <si>
    <t>END</t>
  </si>
  <si>
    <t>Zdivo z tvárnic porobetonových  hladkých tl. 37,5 cm tvárnice, 399 x 249 x 375 mm</t>
  </si>
  <si>
    <t>Překlad pórobeton. plochý  150x124x1300</t>
  </si>
  <si>
    <t>Příčky z desek porobetonových tl. 7,5 cm desky  599 x 249 x 75 mm</t>
  </si>
  <si>
    <t>Příčky z desek porobetonových  tl. 15 cm desky P 2 - 500, 599 x 249 x 150 mm</t>
  </si>
  <si>
    <t xml:space="preserve">Montáž výztužné sítě(perlinky)do stěrky-vnit.stěny včetně výztužné sítě a stěrkového tmelu </t>
  </si>
  <si>
    <t>Potěr  samonivelační ručně tl. 2 mm  - vyrovnávací</t>
  </si>
  <si>
    <t>Potěr  samonivelační ručně tl. 6 mm</t>
  </si>
  <si>
    <t>Zárubeň ocelová  "LZ" 150, 700x1970 L, P</t>
  </si>
  <si>
    <t>Zárubeň ocelová  "LZ" 150, 800x1970 L, P</t>
  </si>
  <si>
    <t>Zárubeň ocelová  "LZ" 150, 900x1970 L, P</t>
  </si>
  <si>
    <t>Zárubeň ocelová např.   "LZ"   tl. 100 - 150 1000x1970 L, P</t>
  </si>
  <si>
    <t>Zárubeň ocelová např.   "LZ"   tl. 100 - 150 1100x1970 L, P</t>
  </si>
  <si>
    <t>Zárubeň ocelová např.   "LZ"   tl. 100 - 150 1700x1970 dvoukřídlá</t>
  </si>
  <si>
    <t>Zárubeň ocelová  "LZ" 150, 2100x1970 dvoukřídlá</t>
  </si>
  <si>
    <t>Zárubeň ocelová  "LZ" 250, 2100x1970 dvoukřídlá</t>
  </si>
  <si>
    <t>Hydroizolační povlak - nátěr nebo stěrka  proti vlhkosti a tlak.vodě</t>
  </si>
  <si>
    <t>Povlaková krytina střech do 10°, do asfaltu, 3x 1x ALP, 4x Na, 3x AIP modifik asfasl.  50 SP, 2x Nap</t>
  </si>
  <si>
    <t>Ústřední vytápění</t>
  </si>
  <si>
    <t>Dveře a zárubně dle tabulky dveří viz PD</t>
  </si>
  <si>
    <t>Podlahy z dlaždic</t>
  </si>
  <si>
    <t xml:space="preserve">Podlahy z dlaždic </t>
  </si>
  <si>
    <t>Montáž podlah keram.,hladké, tmel, 30x60 cm , lepidlo, spár.hmota</t>
  </si>
  <si>
    <t xml:space="preserve">Příplatek za spárování vodotěsnou hmotou </t>
  </si>
  <si>
    <t>Dlažba  300 x 600mm;   protiskluz, povrch matný</t>
  </si>
  <si>
    <t xml:space="preserve">Sokl  30x8x0,9 cm </t>
  </si>
  <si>
    <t>Přesun hmot pro ÚT, výšky do 12 m</t>
  </si>
  <si>
    <t>Přesun hmot pro vnitřní  ZTI, výšky do 12 m</t>
  </si>
  <si>
    <t>VÝKAZ VÝMĚR</t>
  </si>
  <si>
    <t xml:space="preserve">Stavba:   </t>
  </si>
  <si>
    <t xml:space="preserve">Objekt: </t>
  </si>
  <si>
    <t>ZŠ Kaplického Liberec</t>
  </si>
  <si>
    <t xml:space="preserve">Objednatel: </t>
  </si>
  <si>
    <t>Část:  ZTI</t>
  </si>
  <si>
    <t xml:space="preserve">Zhotovitel:   </t>
  </si>
  <si>
    <t xml:space="preserve">JKSO:   </t>
  </si>
  <si>
    <t xml:space="preserve">Datum:   </t>
  </si>
  <si>
    <t>P.Č.</t>
  </si>
  <si>
    <t>Popis</t>
  </si>
  <si>
    <t>Množství celkem</t>
  </si>
  <si>
    <t>Cena jednotková</t>
  </si>
  <si>
    <t>Poznámka</t>
  </si>
  <si>
    <t>1</t>
  </si>
  <si>
    <t>5</t>
  </si>
  <si>
    <t>6</t>
  </si>
  <si>
    <t>7</t>
  </si>
  <si>
    <t>8</t>
  </si>
  <si>
    <t>Kanalizace</t>
  </si>
  <si>
    <t>Kanalizační plastové potrubí DN 100 ( položka obsahuje montáž , uložení , tvarovky, spojovací matreiál )</t>
  </si>
  <si>
    <t>Kanalizační plastové potrubí DN 100 s teplotní odolností 90°C ( položka obsahuje montáž , uložení , tvarovky, spojovací matreiál )</t>
  </si>
  <si>
    <t>Kanalizační plastové potrubí  DN 70 ( položka obsahuje montáž , uložení , tvarovky, spojovací matreiál )</t>
  </si>
  <si>
    <t>Kanalizační plastové potrubí  DN 50,40,32 ( položka obsahuje montáž , uložení , tvarovky, spojovací matreiál )</t>
  </si>
  <si>
    <t>Větrací hlavice DN 100</t>
  </si>
  <si>
    <t>Větrací hlavice DN 70</t>
  </si>
  <si>
    <t>Přivětrávací hlavice DN 50</t>
  </si>
  <si>
    <t>Čistící kus DN 100</t>
  </si>
  <si>
    <t>Čistící kus DN 70</t>
  </si>
  <si>
    <t>Čistící kus DN 50</t>
  </si>
  <si>
    <t>Zkouška těsnosti kanalizace</t>
  </si>
  <si>
    <t>Vodovod</t>
  </si>
  <si>
    <t>Potrubí vodovodní plastové 40x4,5 (položka obsahuje montáž, uložení, tvarovky, spojovací materiál) např. PP-RCT EVO S4</t>
  </si>
  <si>
    <t>Potrubí vodovodní plastové 32x3,6 (položka obsahuje montáž, uložení, tvarovky, spojovací materiál) např. PP-RCT EVO S4</t>
  </si>
  <si>
    <t>Potrubí vodovodní plastové 25x2,8 (položka obsahuje montáž, uložení, tvarovky, spojovací materiál) např. PP-RCT EVO S4</t>
  </si>
  <si>
    <t>Potrubí vodovodní plastové 25x2,3 (položka obsahuje montáž, uložení, tvarovky, spojovací materiál) např. PP-RCT EVO S4</t>
  </si>
  <si>
    <t>Štítky na označení rozvodů ZTI</t>
  </si>
  <si>
    <t>Tlaková zkouška vodovodu</t>
  </si>
  <si>
    <t>Proplach a dezinfekce vodovodu</t>
  </si>
  <si>
    <t>Návleková tepelná izolace Mirelon 20mm</t>
  </si>
  <si>
    <t>Rohové ventily DN 15</t>
  </si>
  <si>
    <t>Kulový kohout průchozí DN 15 použití pro vodovod</t>
  </si>
  <si>
    <t>Zařizovací předměty</t>
  </si>
  <si>
    <r>
      <t xml:space="preserve">Mísa záchodová keramická závěsná - bílé provedení, montážní souprava , ovládací tlačítko, sedátko s poklopem pro závěsné klozety plastové, antibakteriální, zpolmalovací mechanizmus sklápění - </t>
    </r>
    <r>
      <rPr>
        <b/>
        <sz val="8"/>
        <rFont val="Arial CE"/>
        <charset val="238"/>
      </rPr>
      <t>výběr bude potvrzen investorem</t>
    </r>
  </si>
  <si>
    <r>
      <t>Sprchová vanička - nízký sifon, vč příslušenství -</t>
    </r>
    <r>
      <rPr>
        <b/>
        <sz val="8"/>
        <rFont val="Arial CE"/>
        <charset val="238"/>
      </rPr>
      <t xml:space="preserve"> výběr bude potvrzen investorem</t>
    </r>
  </si>
  <si>
    <r>
      <t xml:space="preserve">Umyvadla - kermaické s otvorem, umyvadlový sifon chromovaný, umyvadlová výpusť - </t>
    </r>
    <r>
      <rPr>
        <b/>
        <sz val="8"/>
        <rFont val="Arial CE"/>
        <charset val="238"/>
      </rPr>
      <t>výběr bude potvrzen investorem</t>
    </r>
  </si>
  <si>
    <r>
      <t xml:space="preserve">Stojící keramická výlevka: 110, vč. příslušenství - </t>
    </r>
    <r>
      <rPr>
        <b/>
        <sz val="8"/>
        <rFont val="Arial CE"/>
        <charset val="238"/>
      </rPr>
      <t>výběr bude potvrzen investorem</t>
    </r>
  </si>
  <si>
    <t>Elektrický bojler TO 15IN, objem 15 litrů, Ne= 2kW, 230V</t>
  </si>
  <si>
    <t>R1</t>
  </si>
  <si>
    <t>Dřez Franke STRATA STG 614-78 bílá včetně sifonu</t>
  </si>
  <si>
    <t>Umyvadlová stojánková páková baterie bez automatické zátky</t>
  </si>
  <si>
    <r>
      <t xml:space="preserve">Umyvadlová stojánková páková baterie s senzorickým čidlem (napájení!!!) bez automatické zátky - </t>
    </r>
    <r>
      <rPr>
        <b/>
        <sz val="8"/>
        <rFont val="Arial CE"/>
        <charset val="238"/>
      </rPr>
      <t>výběr bude potvrzen investorem</t>
    </r>
  </si>
  <si>
    <r>
      <t xml:space="preserve">Stojánková tlaková sprcha chrom - </t>
    </r>
    <r>
      <rPr>
        <b/>
        <sz val="8"/>
        <rFont val="Arial CE"/>
        <charset val="238"/>
      </rPr>
      <t>výběr bude potvrzen investorem</t>
    </r>
  </si>
  <si>
    <r>
      <t xml:space="preserve">Dřezová nástěnná baterie chrom - </t>
    </r>
    <r>
      <rPr>
        <b/>
        <sz val="8"/>
        <rFont val="Arial CE"/>
        <charset val="238"/>
      </rPr>
      <t>výběr bude potvrzen investorem</t>
    </r>
  </si>
  <si>
    <r>
      <t xml:space="preserve">Umyvadlová nástěnná baterie chrom - </t>
    </r>
    <r>
      <rPr>
        <b/>
        <sz val="8"/>
        <rFont val="Arial CE"/>
        <charset val="238"/>
      </rPr>
      <t>výběr bude potvrzen investorem</t>
    </r>
  </si>
  <si>
    <r>
      <t xml:space="preserve">Výlevková nástěnná baterie chrom - </t>
    </r>
    <r>
      <rPr>
        <b/>
        <sz val="8"/>
        <rFont val="Arial CE"/>
        <charset val="238"/>
      </rPr>
      <t>výběr bude potvrzen investorem</t>
    </r>
  </si>
  <si>
    <r>
      <t xml:space="preserve">Sprchová páková nástěnná baterie chrom, sprchová sada, chrom, ruční sprcha - 1 funkce, držák, sprchová hadice1,7m, chrom - </t>
    </r>
    <r>
      <rPr>
        <b/>
        <sz val="8"/>
        <rFont val="Arial CE"/>
        <charset val="238"/>
      </rPr>
      <t>výběr bude potvrzen investorem</t>
    </r>
  </si>
  <si>
    <t>Podlahová vpusť DN50</t>
  </si>
  <si>
    <t>Pračkový ventil s připojením studené vody</t>
  </si>
  <si>
    <t>Pračkový sifon s příslušenstvím</t>
  </si>
  <si>
    <t>Kodenzátní sifon pro chladící jednotky</t>
  </si>
  <si>
    <t>Kondenzátní sifon pro VZT jednotky, ekv. vodního sloupce 0.5m</t>
  </si>
  <si>
    <t>Cirkulační oběhové čerpadlo na pitnou vodu, zpětná klapka 20 - 2 kusy, kulový kohout 20 - 4 kusy, manometr, dopravní výška 4m v.s.</t>
  </si>
  <si>
    <t>kpl</t>
  </si>
  <si>
    <t>Ostatní konstrukce a práce</t>
  </si>
  <si>
    <t>Stavební přípomoce (frézování drážek do rozměru 100/100 mm pro rozvody ZTI)</t>
  </si>
  <si>
    <t>Stavební přípomoce (frézování drážek do rozměru 50/100 mm pro rozvody ZTI)</t>
  </si>
  <si>
    <t xml:space="preserve">Přesun hmot </t>
  </si>
  <si>
    <t>Poznámka:</t>
  </si>
  <si>
    <t>a) veškeré položky na přípomoce, lešení, přesuny hmot a suti, uložení suti na skládku, dopravu, montáž, zpevněné montážní plochy, atd... jsou zahrnuty v jednotlivých jednotkových cenách</t>
  </si>
  <si>
    <t>b) součásti prací jsou veškeré zkoušky, potřebná měření, inspekce, uvedení zařízení do provozu a revize</t>
  </si>
  <si>
    <t xml:space="preserve">c) v rozsahu prací zhotovitele jsou rovněž jakékoliv prvky, zařízení, práce a pomocné materiály, neuvedené v tomto soupisu výkonů, které jsou ale nezbytně nutné k dodání, instalaci , dokončení a provozování díla které je provedeno řádně a je plně funkční </t>
  </si>
  <si>
    <t>ZŠ Kaplického Liberec_Vzduchotechnika</t>
  </si>
  <si>
    <t>Seznam zařízení</t>
  </si>
  <si>
    <t>pol.</t>
  </si>
  <si>
    <t>pos.</t>
  </si>
  <si>
    <t xml:space="preserve"> dodávky-specifikace</t>
  </si>
  <si>
    <t>jedn.</t>
  </si>
  <si>
    <t>poč. m. j.</t>
  </si>
  <si>
    <t>montáže</t>
  </si>
  <si>
    <t>Zař.č. 1 Větrání kuchyně a pomocných prostor</t>
  </si>
  <si>
    <t>1.1</t>
  </si>
  <si>
    <r>
      <t>Rekuperační jednotka ve stacionárním provedení s deskovým rekuperátorem a vertikálními vývody; Vp=6800m3/h; Vo=6975m3/h; dp=400Pa; ventilátor: Ne</t>
    </r>
    <r>
      <rPr>
        <sz val="6"/>
        <rFont val="Arial CE"/>
        <charset val="238"/>
      </rPr>
      <t>max.</t>
    </r>
    <r>
      <rPr>
        <sz val="10"/>
        <rFont val="Arial CE"/>
        <charset val="238"/>
      </rPr>
      <t>=5,2 + 5,2kW; Ne</t>
    </r>
    <r>
      <rPr>
        <sz val="6"/>
        <rFont val="Arial CE"/>
        <charset val="238"/>
      </rPr>
      <t>provoz.</t>
    </r>
    <r>
      <rPr>
        <sz val="10"/>
        <rFont val="Arial CE"/>
        <charset val="238"/>
      </rPr>
      <t>=2,7 + 2,5kW; I=8,4 + 8,4A; 400V; vč:
- filtr přívod: F7; odvod G4
- elektrický ohřívač Ne</t>
    </r>
    <r>
      <rPr>
        <sz val="6"/>
        <rFont val="Arial CE"/>
        <charset val="238"/>
      </rPr>
      <t>max</t>
    </r>
    <r>
      <rPr>
        <sz val="10"/>
        <rFont val="Arial CE"/>
        <charset val="238"/>
      </rPr>
      <t>.=14,7kW; Ne</t>
    </r>
    <r>
      <rPr>
        <sz val="6"/>
        <rFont val="Arial CE"/>
        <charset val="238"/>
      </rPr>
      <t>provoz</t>
    </r>
    <r>
      <rPr>
        <sz val="10"/>
        <rFont val="Arial CE"/>
        <charset val="238"/>
      </rPr>
      <t>.=10,8; 400V
- pružná vložka - 4ks
- uzavírací klapky - 2ks
- přímý chladič Qch=21,7kW
- zónová regulace a ovladače (hlavní + podružný)
- prokabelování a nutného příslušenství
- jednotka dodána v rozloženém stavu a bezpantové provedení dveří
- uspořádání hrdel dle výkresu 
- referenční standard ATREA Duplex 10100 Basic - V</t>
    </r>
  </si>
  <si>
    <t>1.2</t>
  </si>
  <si>
    <r>
      <t>Kondenzační jednotka pro VZT jednotku; Qch(max)=22,4kW; Qt(max)=25,0kW; Ne=5,56kW;  I=18.5A; 400V; vč:
- konstrukce pro umístění jednotky na střeše
- potrubí (</t>
    </r>
    <r>
      <rPr>
        <b/>
        <sz val="10"/>
        <rFont val="Arial CE"/>
        <charset val="238"/>
      </rPr>
      <t>max. vzdálenost mezi VZT jednotkou a kondenzační jednotkou je 25m</t>
    </r>
    <r>
      <rPr>
        <sz val="10"/>
        <rFont val="Arial CE"/>
        <charset val="238"/>
      </rPr>
      <t>), prokabelování, řídičí jednotky a nutného příslušenství pro propojení a komunikaci s VZT jednotkou
- referenční standard: DAIKIN_ERQ200AW1; EKEXV200; EKEQFCBA; BRC1D52</t>
    </r>
  </si>
  <si>
    <t>1.3</t>
  </si>
  <si>
    <t>SPLIT jednotka; Qch=5,0kW; Ne=1,45kW; I=6,56A; 230V; vč:
- potrubí zaizolované dvoutrubka - 5 bm
- kabelový ovladač
- konstrukce pro umístění jednotky na střeše
- prokabelování a nutné příslušenství
- referenční standard: vitřní jed. DAIKIN_FTXM50R
                                     venkovní jed. RXM50R</t>
  </si>
  <si>
    <t>1.09</t>
  </si>
  <si>
    <t>Digestoř 1200x1400; vč. osvětlení, tukového filtru a veškerého příslušenství
- referenční standard GRADE-1R 1200x1400x465</t>
  </si>
  <si>
    <t>1.10</t>
  </si>
  <si>
    <t>Digestoř s přívodem čerstvého vzduchu 2600x2400; vč. osvětlení, tukového filtru a veškerého příslušenství
- dodáno v rozloženém stavu
- referenční standard VARIANT-2R 2600x2400x435</t>
  </si>
  <si>
    <t>1.11</t>
  </si>
  <si>
    <t>Digestoř 3200x1400; vč. osvětlení, tukového filtru a veškerého příslušenství
- referenční standard GRADE-1R 3200x1400x465</t>
  </si>
  <si>
    <t>1.12</t>
  </si>
  <si>
    <t>Odsávací zákryt 2100x800; vč.  tukového filtru, veškerého příslušenství
- referenční standard KUBUS 2100x800x465</t>
  </si>
  <si>
    <t>1.13</t>
  </si>
  <si>
    <t>Odsávací zákryt 800x1000; vč.  tukového filtru, veškerého příslušenství
- referenční standard KUBUS 800x1000x465</t>
  </si>
  <si>
    <t>1.14</t>
  </si>
  <si>
    <t>Regulační klapka 800x400 na servopohon s plynulou regulací (servopohon dodávka ELE)
- referenční standard: RKM 800x400.09 TPM009/00</t>
  </si>
  <si>
    <t>1.15</t>
  </si>
  <si>
    <t>Regulační klapka 400x630 na servopohon s plynulou regulací (servopohon dodávka ELE)
- referenční standard: RKM 400x630.09 TPM009/00</t>
  </si>
  <si>
    <t>1.16</t>
  </si>
  <si>
    <t>Regulační klapka 400x355 na servopohon s plynulou regulací (servopohon dodávka ELE)
- referenční standard: RKM 400x355.09 TPM009/00</t>
  </si>
  <si>
    <t>1.17</t>
  </si>
  <si>
    <t>1.18</t>
  </si>
  <si>
    <t>Regulační klapka ruční 250x250
- referenční standard: RKM 250x250.01 TPM009/00</t>
  </si>
  <si>
    <t>1.19</t>
  </si>
  <si>
    <t>Tlumič hluku složený z kulis 600x710 (kulisa: 3ks 200x707x1000 vč. náběžné a odtokové hrany)
- referenční standard: GE 200*707*1000.1</t>
  </si>
  <si>
    <t>1.20</t>
  </si>
  <si>
    <t>Požární klapka 200x200 (EI90 dle požárního řešení), ruční, spouštěná od teploty
- referenční standard PKTM 90-K 200/200.01 TPM 018/01</t>
  </si>
  <si>
    <t>1.21</t>
  </si>
  <si>
    <t>Požární větrací mřížka 400x200; (EI90 dle požárního řešení)
- referenční standard: požární mřížka 400x200x100 EI90 DP1</t>
  </si>
  <si>
    <t>1.22</t>
  </si>
  <si>
    <t>Požární větrací mřížka 300x100; (EI90 dle požárního řešení)
- referenční standard: požární mřížka 300x100x30 EI90 DP1</t>
  </si>
  <si>
    <t>1.23</t>
  </si>
  <si>
    <t>Regulační klapka ruční 315x315
- referenční standard: RKM 315x315.01 TPM009/00</t>
  </si>
  <si>
    <t>1.24</t>
  </si>
  <si>
    <t>Regulační klapka ruční 400x400
- referenční standard: RKM 400x400.01 TPM009/00</t>
  </si>
  <si>
    <t>1.25</t>
  </si>
  <si>
    <t>Regulační klapka ruční 300x200
- referenční standard: RKM 300x200.01 TPM009/00</t>
  </si>
  <si>
    <t>1.26</t>
  </si>
  <si>
    <t>Regulační klapka ruční 200x200
- referenční standard: RKM 200x200.01 TPM009/00</t>
  </si>
  <si>
    <t>1.27</t>
  </si>
  <si>
    <t>Tlumič hluku složený z kulis 800x710 (kulisa: 4ks 200x707x1500 vč. náběžné a odtokové hrany)
- referenční standard: GE 200*707*1500.1</t>
  </si>
  <si>
    <t>1.28</t>
  </si>
  <si>
    <r>
      <t xml:space="preserve">Tlumič hluku kruhový </t>
    </r>
    <r>
      <rPr>
        <sz val="10"/>
        <rFont val="Arial"/>
        <family val="2"/>
        <charset val="238"/>
      </rPr>
      <t xml:space="preserve">Ø250 </t>
    </r>
    <r>
      <rPr>
        <sz val="10"/>
        <rFont val="Arial CE"/>
        <family val="2"/>
        <charset val="238"/>
      </rPr>
      <t xml:space="preserve">
- referenční standard: MAA 250/900</t>
    </r>
  </si>
  <si>
    <t>1.29</t>
  </si>
  <si>
    <t>Tlumič hluku složený z kulis 800x710 (kulisa: 4ks 200x707x1000 vč. náběžné a odtokové hrany)
- referenční standard: GE 200*707*1000.1</t>
  </si>
  <si>
    <t>1.30</t>
  </si>
  <si>
    <t>Přívodní anemostat s regulační klapkou 625x625  54 lamel, čelním panelem a distribučním boxem
- referenční standard: VVM 625 C/V/P/54/R TPM001/96</t>
  </si>
  <si>
    <t>1.31</t>
  </si>
  <si>
    <t>Odvodní vyústka, jednořadá 325x125
- referenční standard: VNM 1A 325x125 R1 TPM 015/01</t>
  </si>
  <si>
    <t>1.32</t>
  </si>
  <si>
    <t>Odvodní vyústka, jednořadá 825x225
- referenční standard: VNM 1A 825x225 R1 TPM 015/01</t>
  </si>
  <si>
    <t>1.33</t>
  </si>
  <si>
    <t>Krycí mřížka 200x200
- referenční standard KMM 200x200 TPM 002/96</t>
  </si>
  <si>
    <t>1.34</t>
  </si>
  <si>
    <t>Stěnová mřížka 300x150 vč. upínacího rámečku, barva dle investora
- referenční standard: SMM 20 300x150 UR2 TPM 014/01</t>
  </si>
  <si>
    <t>1.35</t>
  </si>
  <si>
    <t>Stěnová mřížka 300x200 vč. upínacího rámečku, barva dle investora
- referenční standard: SMM 20 300x200 UR2 TPM 014/01</t>
  </si>
  <si>
    <t>1.36</t>
  </si>
  <si>
    <t>Regulační klapka ruční 100x200
- referenční standard: RKM 100x200.01 TPM009/00</t>
  </si>
  <si>
    <t>1.37</t>
  </si>
  <si>
    <t>Tlumič hluku složený z kulis 1000x800 (kulisa: 8ks 200x394x2000 vč. náběžné a odtokové hrany)
- referenční standard: GE 200*394*2000.1</t>
  </si>
  <si>
    <t>1.40</t>
  </si>
  <si>
    <t>Nasávací kus 1000x800; vč. sítě proti ptactvu</t>
  </si>
  <si>
    <t>1.41</t>
  </si>
  <si>
    <t>Výdechový kus 1000x800; vč. sítě proti ptactvu</t>
  </si>
  <si>
    <t>Tepelná izolace, tl. 40mm</t>
  </si>
  <si>
    <t>Tepelná izolace, tl 100mm vč. oplechování do venkovního prostředí</t>
  </si>
  <si>
    <t>Čtyřhranné potrubí, skup. II (těsné provedení)</t>
  </si>
  <si>
    <t>Zař.č. 2 Větrání a chlazení zázemí kuchyně</t>
  </si>
  <si>
    <t>2.1</t>
  </si>
  <si>
    <t>Odvodní ventilátor; Vo=280 m3/h; dp=180 Pa; Ne=0,059 kW; I = 0,26 A; 230 V; vč:
- zpětná klapky 
- pružná vložka 2ks
- referenční standard: TD500/160 SILENT IP44 tichý s doběhem</t>
  </si>
  <si>
    <t>2.2</t>
  </si>
  <si>
    <t>SPLIT jednotka; Qch=2,5kW; Ne=0,56kW; I=2,6A; 230V; vč:
- potrubí zaizolované dvoutrubka - 5 bm
- kabelový ovladač
- konstrukce pro umístění jednotky na střeše
- prokabelování a nutné příslušen DAIKIN_FTXM25R
                                     venkovní jed. RXM25R9</t>
  </si>
  <si>
    <t>2.10</t>
  </si>
  <si>
    <r>
      <t xml:space="preserve">Talířový ventil odvodni </t>
    </r>
    <r>
      <rPr>
        <sz val="10"/>
        <rFont val="Arial"/>
        <family val="2"/>
        <charset val="238"/>
      </rPr>
      <t>Ø</t>
    </r>
    <r>
      <rPr>
        <sz val="10"/>
        <rFont val="Arial CE"/>
        <charset val="238"/>
      </rPr>
      <t>100; vč.montážní manžety</t>
    </r>
  </si>
  <si>
    <t>2.11</t>
  </si>
  <si>
    <r>
      <t xml:space="preserve">Talířový ventil odvodni </t>
    </r>
    <r>
      <rPr>
        <sz val="10"/>
        <rFont val="Arial"/>
        <family val="2"/>
        <charset val="238"/>
      </rPr>
      <t>Ø2</t>
    </r>
    <r>
      <rPr>
        <sz val="10"/>
        <rFont val="Arial CE"/>
        <charset val="238"/>
      </rPr>
      <t>00; vč.montážní manžety</t>
    </r>
  </si>
  <si>
    <t>2.12</t>
  </si>
  <si>
    <t>2.13</t>
  </si>
  <si>
    <t>2.14</t>
  </si>
  <si>
    <r>
      <t xml:space="preserve">Výdechová stříška </t>
    </r>
    <r>
      <rPr>
        <sz val="10"/>
        <rFont val="Arial"/>
        <family val="2"/>
        <charset val="238"/>
      </rPr>
      <t>Ø16</t>
    </r>
    <r>
      <rPr>
        <sz val="10"/>
        <rFont val="Arial CE"/>
        <family val="2"/>
        <charset val="238"/>
      </rPr>
      <t>0 vč. sítě proti ptactvu</t>
    </r>
  </si>
  <si>
    <t>2.15</t>
  </si>
  <si>
    <t>SPIRO potrubí Ø160</t>
  </si>
  <si>
    <t>bm</t>
  </si>
  <si>
    <t>Tepelná izolace pro Ø160, tl 40mm</t>
  </si>
  <si>
    <t>Montážní, těsnící, spojovací a propojovací materiál</t>
  </si>
  <si>
    <t>Komplexní zkoušky</t>
  </si>
  <si>
    <t>Zkoušky, revize a zaregulování systému</t>
  </si>
  <si>
    <t>hod</t>
  </si>
  <si>
    <r>
      <t>Stavební přípomoce</t>
    </r>
    <r>
      <rPr>
        <sz val="10"/>
        <rFont val="Arial CE"/>
        <charset val="238"/>
      </rPr>
      <t xml:space="preserve"> (příprava, zazdění a začištění stavebních prostupů)</t>
    </r>
  </si>
  <si>
    <t>Demontáž stávajícího zařžízení</t>
  </si>
  <si>
    <t>Pozn.</t>
  </si>
  <si>
    <t>Dodávky a montáže uvedené v nabídce musí být včetně veškerého souvisejícího doplňkového, podružného a montážního materiálu, tak aby celé zařízení bylo funkční a splňovalo všechny předpisy, které se na něj vztahují.
Umístění ovladačů bude odsouhlaseno investorem při realizaci.</t>
  </si>
  <si>
    <t>124a</t>
  </si>
  <si>
    <t xml:space="preserve">D + M Elektroinstalace  silnoproud   viz. příloha výkaz výměr </t>
  </si>
  <si>
    <t>D + M Elektroinstalace   aktualizace ceny - dle ceníku elektro materiálů a prací předpoklad  nárůstu 22,5 %</t>
  </si>
  <si>
    <t>124b</t>
  </si>
  <si>
    <t>Zařízení staveniště a ochrana kcí před poškozením</t>
  </si>
  <si>
    <t>Kompletační činnost (IČD), DSPS</t>
  </si>
  <si>
    <t>Rezerva rozpočtu - povinně 200.000,- Kč ocení účastník</t>
  </si>
  <si>
    <t>Úpravy připojení oproti projektu - připojení aktualizované VZT a GASTRO - informace v projektech gastro a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</si>
</sst>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0"/>
    <numFmt numFmtId="166" formatCode="#,##0\ _K_č"/>
    <numFmt numFmtId="167" formatCode="#,##0.00\ &quot;Kč&quot;"/>
  </numFmts>
  <fonts count="3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MS Sans Serif"/>
      <family val="2"/>
      <charset val="1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u/>
      <sz val="8"/>
      <color indexed="10"/>
      <name val="Arial CE"/>
      <family val="2"/>
      <charset val="238"/>
    </font>
    <font>
      <sz val="6"/>
      <name val="Arial CE"/>
      <charset val="238"/>
    </font>
    <font>
      <b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9" fillId="0" borderId="0"/>
    <xf numFmtId="0" fontId="21" fillId="0" borderId="0" applyAlignment="0">
      <protection locked="0"/>
    </xf>
    <xf numFmtId="0" fontId="27" fillId="0" borderId="0"/>
    <xf numFmtId="0" fontId="27" fillId="0" borderId="0"/>
    <xf numFmtId="0" fontId="27" fillId="0" borderId="0"/>
  </cellStyleXfs>
  <cellXfs count="3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8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left" vertical="top" wrapText="1"/>
    </xf>
    <xf numFmtId="4" fontId="17" fillId="0" borderId="0" xfId="0" applyNumberFormat="1" applyFont="1" applyFill="1" applyBorder="1" applyAlignment="1" applyProtection="1">
      <alignment vertical="top" shrinkToFit="1"/>
      <protection locked="0"/>
    </xf>
    <xf numFmtId="4" fontId="17" fillId="0" borderId="0" xfId="0" applyNumberFormat="1" applyFont="1"/>
    <xf numFmtId="0" fontId="22" fillId="6" borderId="0" xfId="3" applyFont="1" applyFill="1" applyAlignment="1">
      <alignment horizontal="left"/>
      <protection locked="0"/>
    </xf>
    <xf numFmtId="0" fontId="23" fillId="6" borderId="0" xfId="3" applyFont="1" applyFill="1" applyAlignment="1">
      <alignment horizontal="left"/>
      <protection locked="0"/>
    </xf>
    <xf numFmtId="0" fontId="23" fillId="6" borderId="0" xfId="3" applyFont="1" applyFill="1" applyAlignment="1">
      <alignment horizontal="center"/>
      <protection locked="0"/>
    </xf>
    <xf numFmtId="0" fontId="21" fillId="0" borderId="0" xfId="3" applyAlignment="1">
      <alignment horizontal="left" vertical="top"/>
      <protection locked="0"/>
    </xf>
    <xf numFmtId="0" fontId="24" fillId="6" borderId="0" xfId="3" applyFont="1" applyFill="1" applyAlignment="1">
      <alignment horizontal="left"/>
      <protection locked="0"/>
    </xf>
    <xf numFmtId="0" fontId="25" fillId="6" borderId="0" xfId="3" applyFont="1" applyFill="1" applyAlignment="1">
      <alignment horizontal="left"/>
      <protection locked="0"/>
    </xf>
    <xf numFmtId="0" fontId="25" fillId="6" borderId="0" xfId="3" applyFont="1" applyFill="1" applyAlignment="1">
      <alignment horizontal="center"/>
      <protection locked="0"/>
    </xf>
    <xf numFmtId="0" fontId="25" fillId="7" borderId="46" xfId="3" applyFont="1" applyFill="1" applyBorder="1" applyAlignment="1">
      <alignment horizontal="center" vertical="center" wrapText="1"/>
      <protection locked="0"/>
    </xf>
    <xf numFmtId="0" fontId="24" fillId="0" borderId="0" xfId="3" applyFont="1" applyAlignment="1">
      <alignment horizontal="right"/>
      <protection locked="0"/>
    </xf>
    <xf numFmtId="0" fontId="24" fillId="0" borderId="0" xfId="3" applyFont="1" applyAlignment="1">
      <alignment horizontal="left" wrapText="1"/>
      <protection locked="0"/>
    </xf>
    <xf numFmtId="4" fontId="24" fillId="0" borderId="0" xfId="3" applyNumberFormat="1" applyFont="1" applyAlignment="1">
      <alignment horizontal="right"/>
      <protection locked="0"/>
    </xf>
    <xf numFmtId="0" fontId="25" fillId="0" borderId="47" xfId="3" applyFont="1" applyBorder="1" applyAlignment="1">
      <alignment horizontal="right" vertical="top"/>
      <protection locked="0"/>
    </xf>
    <xf numFmtId="0" fontId="25" fillId="0" borderId="48" xfId="3" applyFont="1" applyBorder="1" applyAlignment="1">
      <alignment horizontal="left" vertical="top" wrapText="1"/>
      <protection locked="0"/>
    </xf>
    <xf numFmtId="0" fontId="25" fillId="0" borderId="48" xfId="3" applyFont="1" applyBorder="1" applyAlignment="1">
      <alignment horizontal="center" vertical="top" wrapText="1"/>
      <protection locked="0"/>
    </xf>
    <xf numFmtId="165" fontId="25" fillId="0" borderId="48" xfId="3" applyNumberFormat="1" applyFont="1" applyBorder="1" applyAlignment="1">
      <alignment horizontal="right" vertical="top"/>
      <protection locked="0"/>
    </xf>
    <xf numFmtId="4" fontId="25" fillId="0" borderId="48" xfId="3" applyNumberFormat="1" applyFont="1" applyBorder="1" applyAlignment="1">
      <alignment horizontal="right" vertical="top"/>
      <protection locked="0"/>
    </xf>
    <xf numFmtId="4" fontId="21" fillId="0" borderId="0" xfId="3" applyNumberFormat="1" applyAlignment="1">
      <alignment horizontal="left" vertical="top"/>
      <protection locked="0"/>
    </xf>
    <xf numFmtId="0" fontId="25" fillId="0" borderId="0" xfId="3" applyFont="1" applyAlignment="1">
      <alignment horizontal="right" vertical="top"/>
      <protection locked="0"/>
    </xf>
    <xf numFmtId="49" fontId="24" fillId="0" borderId="49" xfId="4" applyNumberFormat="1" applyFont="1" applyBorder="1" applyAlignment="1">
      <alignment wrapText="1"/>
    </xf>
    <xf numFmtId="0" fontId="25" fillId="0" borderId="0" xfId="3" applyFont="1" applyAlignment="1">
      <alignment horizontal="center" vertical="top" wrapText="1"/>
      <protection locked="0"/>
    </xf>
    <xf numFmtId="165" fontId="25" fillId="0" borderId="0" xfId="3" applyNumberFormat="1" applyFont="1" applyAlignment="1">
      <alignment horizontal="right" vertical="top"/>
      <protection locked="0"/>
    </xf>
    <xf numFmtId="4" fontId="25" fillId="0" borderId="0" xfId="3" applyNumberFormat="1" applyFont="1" applyAlignment="1">
      <alignment horizontal="right" vertical="top"/>
      <protection locked="0"/>
    </xf>
    <xf numFmtId="0" fontId="25" fillId="0" borderId="0" xfId="3" applyFont="1" applyAlignment="1">
      <alignment horizontal="left" vertical="top" wrapText="1"/>
      <protection locked="0"/>
    </xf>
    <xf numFmtId="0" fontId="28" fillId="0" borderId="0" xfId="5" applyFont="1" applyAlignment="1">
      <alignment vertical="center" wrapText="1"/>
    </xf>
    <xf numFmtId="0" fontId="29" fillId="0" borderId="0" xfId="4" applyFont="1" applyAlignment="1">
      <alignment horizontal="center"/>
    </xf>
    <xf numFmtId="0" fontId="28" fillId="0" borderId="0" xfId="6" applyFont="1" applyAlignment="1">
      <alignment vertical="center" wrapText="1"/>
    </xf>
    <xf numFmtId="4" fontId="29" fillId="0" borderId="0" xfId="4" applyNumberFormat="1" applyFont="1"/>
    <xf numFmtId="0" fontId="29" fillId="0" borderId="0" xfId="4" applyFont="1"/>
    <xf numFmtId="0" fontId="27" fillId="0" borderId="0" xfId="4"/>
    <xf numFmtId="0" fontId="30" fillId="0" borderId="0" xfId="3" applyFont="1" applyAlignment="1">
      <alignment horizontal="right"/>
      <protection locked="0"/>
    </xf>
    <xf numFmtId="0" fontId="30" fillId="0" borderId="0" xfId="3" applyFont="1" applyAlignment="1">
      <alignment horizontal="left" wrapText="1"/>
      <protection locked="0"/>
    </xf>
    <xf numFmtId="0" fontId="30" fillId="0" borderId="0" xfId="3" applyFont="1" applyAlignment="1">
      <alignment horizontal="center" wrapText="1"/>
      <protection locked="0"/>
    </xf>
    <xf numFmtId="4" fontId="30" fillId="0" borderId="0" xfId="3" applyNumberFormat="1" applyFont="1" applyAlignment="1">
      <alignment horizontal="right"/>
      <protection locked="0"/>
    </xf>
    <xf numFmtId="0" fontId="27" fillId="0" borderId="0" xfId="4" applyAlignment="1">
      <alignment horizontal="center"/>
    </xf>
    <xf numFmtId="4" fontId="27" fillId="0" borderId="0" xfId="4" applyNumberFormat="1"/>
    <xf numFmtId="1" fontId="2" fillId="0" borderId="0" xfId="2" applyNumberFormat="1" applyFont="1" applyAlignment="1">
      <alignment horizontal="left"/>
    </xf>
    <xf numFmtId="0" fontId="1" fillId="0" borderId="0" xfId="2" applyFont="1" applyAlignment="1">
      <alignment horizontal="center"/>
    </xf>
    <xf numFmtId="0" fontId="1" fillId="0" borderId="0" xfId="2" applyFont="1" applyAlignment="1">
      <alignment horizontal="centerContinuous"/>
    </xf>
    <xf numFmtId="0" fontId="19" fillId="0" borderId="0" xfId="2"/>
    <xf numFmtId="166" fontId="19" fillId="0" borderId="0" xfId="2" applyNumberFormat="1"/>
    <xf numFmtId="0" fontId="5" fillId="0" borderId="0" xfId="2" applyFont="1" applyAlignment="1">
      <alignment horizontal="left"/>
    </xf>
    <xf numFmtId="0" fontId="1" fillId="0" borderId="0" xfId="2" applyFont="1" applyAlignment="1">
      <alignment horizontal="left"/>
    </xf>
    <xf numFmtId="0" fontId="23" fillId="0" borderId="0" xfId="2" applyFont="1"/>
    <xf numFmtId="0" fontId="1" fillId="0" borderId="38" xfId="2" applyFont="1" applyBorder="1" applyAlignment="1">
      <alignment horizontal="center" wrapText="1"/>
    </xf>
    <xf numFmtId="0" fontId="19" fillId="0" borderId="0" xfId="2" applyAlignment="1">
      <alignment wrapText="1"/>
    </xf>
    <xf numFmtId="166" fontId="19" fillId="0" borderId="38" xfId="2" applyNumberFormat="1" applyBorder="1" applyAlignment="1">
      <alignment wrapText="1"/>
    </xf>
    <xf numFmtId="0" fontId="1" fillId="0" borderId="38" xfId="2" applyFont="1" applyBorder="1"/>
    <xf numFmtId="0" fontId="1" fillId="0" borderId="38" xfId="2" applyFont="1" applyBorder="1" applyAlignment="1">
      <alignment horizontal="center"/>
    </xf>
    <xf numFmtId="166" fontId="19" fillId="0" borderId="38" xfId="2" applyNumberFormat="1" applyBorder="1"/>
    <xf numFmtId="49" fontId="1" fillId="8" borderId="38" xfId="2" applyNumberFormat="1" applyFont="1" applyFill="1" applyBorder="1" applyAlignment="1">
      <alignment horizontal="center"/>
    </xf>
    <xf numFmtId="0" fontId="5" fillId="8" borderId="38" xfId="2" applyFont="1" applyFill="1" applyBorder="1"/>
    <xf numFmtId="0" fontId="1" fillId="8" borderId="38" xfId="2" applyFont="1" applyFill="1" applyBorder="1" applyAlignment="1">
      <alignment horizontal="center"/>
    </xf>
    <xf numFmtId="49" fontId="1" fillId="0" borderId="38" xfId="2" applyNumberFormat="1" applyFont="1" applyBorder="1" applyAlignment="1">
      <alignment horizontal="center" vertical="top"/>
    </xf>
    <xf numFmtId="0" fontId="20" fillId="0" borderId="50" xfId="2" applyFont="1" applyBorder="1" applyAlignment="1">
      <alignment wrapText="1"/>
    </xf>
    <xf numFmtId="0" fontId="1" fillId="0" borderId="51" xfId="2" applyFont="1" applyBorder="1" applyAlignment="1">
      <alignment horizontal="center"/>
    </xf>
    <xf numFmtId="166" fontId="19" fillId="0" borderId="51" xfId="2" applyNumberFormat="1" applyBorder="1"/>
    <xf numFmtId="0" fontId="1" fillId="0" borderId="51" xfId="2" applyFont="1" applyBorder="1"/>
    <xf numFmtId="49" fontId="1" fillId="0" borderId="51" xfId="2" applyNumberFormat="1" applyFont="1" applyBorder="1" applyAlignment="1">
      <alignment horizontal="center" vertical="top"/>
    </xf>
    <xf numFmtId="0" fontId="20" fillId="0" borderId="51" xfId="2" applyFont="1" applyBorder="1" applyAlignment="1">
      <alignment wrapText="1"/>
    </xf>
    <xf numFmtId="0" fontId="1" fillId="0" borderId="50" xfId="2" applyFont="1" applyBorder="1" applyAlignment="1">
      <alignment wrapText="1"/>
    </xf>
    <xf numFmtId="0" fontId="1" fillId="0" borderId="50" xfId="2" applyFont="1" applyBorder="1" applyAlignment="1">
      <alignment horizontal="center"/>
    </xf>
    <xf numFmtId="0" fontId="1" fillId="0" borderId="51" xfId="2" applyFont="1" applyBorder="1" applyAlignment="1">
      <alignment wrapText="1"/>
    </xf>
    <xf numFmtId="49" fontId="1" fillId="0" borderId="51" xfId="2" applyNumberFormat="1" applyFont="1" applyBorder="1" applyAlignment="1">
      <alignment horizontal="center"/>
    </xf>
    <xf numFmtId="0" fontId="1" fillId="0" borderId="0" xfId="2" applyFont="1" applyAlignment="1">
      <alignment wrapText="1"/>
    </xf>
    <xf numFmtId="49" fontId="1" fillId="8" borderId="51" xfId="2" applyNumberFormat="1" applyFont="1" applyFill="1" applyBorder="1" applyAlignment="1">
      <alignment horizontal="center"/>
    </xf>
    <xf numFmtId="0" fontId="5" fillId="8" borderId="51" xfId="2" applyFont="1" applyFill="1" applyBorder="1"/>
    <xf numFmtId="0" fontId="1" fillId="8" borderId="51" xfId="2" applyFont="1" applyFill="1" applyBorder="1" applyAlignment="1">
      <alignment horizontal="center"/>
    </xf>
    <xf numFmtId="0" fontId="20" fillId="0" borderId="51" xfId="2" applyFont="1" applyBorder="1"/>
    <xf numFmtId="0" fontId="19" fillId="0" borderId="51" xfId="2" applyBorder="1"/>
    <xf numFmtId="0" fontId="8" fillId="0" borderId="51" xfId="2" applyFont="1" applyBorder="1"/>
    <xf numFmtId="0" fontId="27" fillId="0" borderId="51" xfId="2" applyFont="1" applyBorder="1"/>
    <xf numFmtId="0" fontId="8" fillId="0" borderId="51" xfId="2" applyFont="1" applyBorder="1" applyAlignment="1">
      <alignment wrapText="1"/>
    </xf>
    <xf numFmtId="166" fontId="32" fillId="0" borderId="0" xfId="2" applyNumberFormat="1" applyFont="1"/>
    <xf numFmtId="166" fontId="19" fillId="0" borderId="52" xfId="2" applyNumberFormat="1" applyBorder="1"/>
    <xf numFmtId="166" fontId="32" fillId="0" borderId="53" xfId="2" applyNumberFormat="1" applyFont="1" applyBorder="1"/>
    <xf numFmtId="167" fontId="0" fillId="0" borderId="0" xfId="0" applyNumberFormat="1"/>
    <xf numFmtId="167" fontId="17" fillId="0" borderId="0" xfId="0" applyNumberFormat="1" applyFont="1"/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7" fillId="0" borderId="29" xfId="0" applyFont="1" applyBorder="1" applyAlignment="1">
      <alignment vertical="top"/>
    </xf>
    <xf numFmtId="49" fontId="17" fillId="0" borderId="18" xfId="0" applyNumberFormat="1" applyFont="1" applyBorder="1" applyAlignment="1">
      <alignment vertical="top"/>
    </xf>
    <xf numFmtId="49" fontId="17" fillId="0" borderId="18" xfId="0" applyNumberFormat="1" applyFont="1" applyBorder="1" applyAlignment="1">
      <alignment horizontal="left" vertical="top" wrapText="1"/>
    </xf>
    <xf numFmtId="0" fontId="17" fillId="0" borderId="18" xfId="0" applyFont="1" applyBorder="1" applyAlignment="1">
      <alignment horizontal="center" vertical="top" shrinkToFit="1"/>
    </xf>
    <xf numFmtId="164" fontId="17" fillId="0" borderId="18" xfId="0" applyNumberFormat="1" applyFont="1" applyBorder="1" applyAlignment="1">
      <alignment vertical="top" shrinkToFit="1"/>
    </xf>
    <xf numFmtId="49" fontId="26" fillId="0" borderId="41" xfId="0" applyNumberFormat="1" applyFont="1" applyBorder="1" applyAlignment="1">
      <alignment horizontal="left" vertical="top" wrapText="1"/>
    </xf>
  </cellXfs>
  <cellStyles count="7">
    <cellStyle name="Normální" xfId="0" builtinId="0"/>
    <cellStyle name="normální 2" xfId="1"/>
    <cellStyle name="Normální 3" xfId="2"/>
    <cellStyle name="normální_5463_04_NUC_XX01_FOT_200_Hala17_070405" xfId="6"/>
    <cellStyle name="normální_SO 01.5_Stoka A3_090223" xfId="5"/>
    <cellStyle name="normální_Troja" xfId="3"/>
    <cellStyle name="normální_ZTI, VZT, El , gastro  rozpočet  26.3.2020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CN2017\20170198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_Akce\3130_Jedli&#269;k&#367;v%20&#250;stav\V&#253;stupy_2\RO_Dostavba%20Jedli&#269;kova%20&#250;stavu%20a%20&#353;kol%20-%20II.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Triglyph\Z&#352;%20Kaplick&#233;ho%20%20%2014.%205.%202018\Rozpocet%20uprav.18.3.%20ZS%20Kaplickeho%20Upr%20%20kuch%20%204.6.201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DOWS\TEMP\&#269;.%2041%20Zelen&#253;%20ostrov%20roz.%20rozpo&#269;tu%20na%20DC%20(bez%20list.%20v&#253;stupu)\Rozpo&#269;et%20stavby%20dle%20DC\sa_SO51_4_vv_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rka\Documents\Triglyph\Z&#352;%20Kaplick&#233;ho%20%208.2020\Z&#352;%20Kaplicl&#233;ho%20%203.2022\POU&#381;&#205;T%20%20Rozpocet%20ZS%20%20Liberec%20kuchyne%20III%20%20%208.9.20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Notas\AppData\Local\Microsoft\Windows\Temporary%20Internet%20Files\Content.IE5\MKM2V4ZB\Cenova%20nabidka%20gastro%20a%20pomocn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"/>
      <sheetName val="Předávací list"/>
      <sheetName val="Rekapitulace"/>
      <sheetName val="Nabídka"/>
      <sheetName val="Dodatek"/>
    </sheetNames>
    <sheetDataSet>
      <sheetData sheetId="0">
        <row r="2">
          <cell r="B2" t="str">
            <v>C E N O V Á   N A B Í D K A</v>
          </cell>
        </row>
        <row r="3">
          <cell r="B3" t="str">
            <v xml:space="preserve">ZŠ Kaplického, Liberec </v>
          </cell>
        </row>
        <row r="4">
          <cell r="B4">
            <v>20170198</v>
          </cell>
        </row>
        <row r="7">
          <cell r="B7" t="str">
            <v>včetně dopravy, montáže</v>
          </cell>
        </row>
        <row r="8">
          <cell r="B8" t="str">
            <v>A</v>
          </cell>
        </row>
        <row r="9">
          <cell r="B9" t="str">
            <v>24 měsíců</v>
          </cell>
        </row>
        <row r="10">
          <cell r="B10" t="str">
            <v>na základě dohody</v>
          </cell>
        </row>
        <row r="11">
          <cell r="B11">
            <v>43100</v>
          </cell>
        </row>
        <row r="12">
          <cell r="B12" t="str">
            <v>dle dohody</v>
          </cell>
        </row>
        <row r="14">
          <cell r="B14" t="str">
            <v>Ing. Přemysl Břenek</v>
          </cell>
        </row>
        <row r="16">
          <cell r="B16" t="str">
            <v>Info@arda.cz</v>
          </cell>
        </row>
        <row r="20">
          <cell r="B20">
            <v>43032</v>
          </cell>
        </row>
        <row r="21">
          <cell r="B21">
            <v>0</v>
          </cell>
        </row>
      </sheetData>
      <sheetData sheetId="1" refreshError="1"/>
      <sheetData sheetId="2">
        <row r="44">
          <cell r="E44">
            <v>3761854</v>
          </cell>
        </row>
      </sheetData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ZTI  cena"/>
      <sheetName val="Elektro silnoproud cena"/>
      <sheetName val="VZT oceň. VV"/>
      <sheetName val="Nabídka gastro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09 200901 Pol"/>
      <sheetName val="ZTI  oceněno"/>
      <sheetName val="Elektro  cena"/>
      <sheetName val="VZT výkaz výměr"/>
      <sheetName val="Nabídka gastro"/>
      <sheetName val="ZTI  aktualizace"/>
    </sheetNames>
    <sheetDataSet>
      <sheetData sheetId="0"/>
      <sheetData sheetId="1">
        <row r="29">
          <cell r="J29" t="str">
            <v>CZK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jmenovat"/>
      <sheetName val="Nabídka gastro"/>
      <sheetName val="ZTI  výkaz výměr"/>
      <sheetName val="ZTI  oceněno"/>
      <sheetName val="VZT oceň. VV"/>
      <sheetName val="Elektro silnoproud cena"/>
      <sheetName val="Elektro silnoproud výkyz výměr"/>
    </sheetNames>
    <sheetDataSet>
      <sheetData sheetId="0" refreshError="1"/>
      <sheetData sheetId="1">
        <row r="18">
          <cell r="A18" t="str">
            <v>Poz.</v>
          </cell>
          <cell r="B18" t="str">
            <v>C</v>
          </cell>
          <cell r="C18" t="str">
            <v>Název a typ zařízení</v>
          </cell>
          <cell r="E18" t="str">
            <v>Ks</v>
          </cell>
          <cell r="F18" t="str">
            <v>Bez DPH
za kus</v>
          </cell>
          <cell r="G18" t="str">
            <v>Bez DPH
celkem</v>
          </cell>
          <cell r="H18" t="str">
            <v>DPH</v>
          </cell>
        </row>
        <row r="19">
          <cell r="A19">
            <v>1</v>
          </cell>
          <cell r="C19" t="str">
            <v xml:space="preserve">1.PP Příjem zboží </v>
          </cell>
        </row>
        <row r="20">
          <cell r="A20" t="str">
            <v>1.1.0</v>
          </cell>
          <cell r="B20" t="str">
            <v>P</v>
          </cell>
          <cell r="C20" t="str">
            <v xml:space="preserve">plošinový vozík , nosnost 250 kg </v>
          </cell>
          <cell r="E20">
            <v>2</v>
          </cell>
          <cell r="F20">
            <v>8600</v>
          </cell>
          <cell r="G20">
            <v>17200</v>
          </cell>
          <cell r="H20">
            <v>21</v>
          </cell>
        </row>
        <row r="21">
          <cell r="C21" t="str">
            <v xml:space="preserve">2 kola bržděná, 2 volně otočná </v>
          </cell>
          <cell r="E21">
            <v>2</v>
          </cell>
        </row>
        <row r="22">
          <cell r="C22" t="str">
            <v xml:space="preserve">Typ: </v>
          </cell>
          <cell r="E22">
            <v>2</v>
          </cell>
        </row>
        <row r="23">
          <cell r="C23" t="str">
            <v xml:space="preserve">Rozměry v mm: </v>
          </cell>
          <cell r="D23" t="str">
            <v>600 x 900 x 900</v>
          </cell>
          <cell r="E23">
            <v>2</v>
          </cell>
        </row>
        <row r="24">
          <cell r="A24" t="str">
            <v>1.2.0</v>
          </cell>
          <cell r="B24" t="str">
            <v>P</v>
          </cell>
          <cell r="C24" t="str">
            <v xml:space="preserve">Váha pro příjem zboží digitální do 150 kg </v>
          </cell>
          <cell r="E24">
            <v>1</v>
          </cell>
          <cell r="F24">
            <v>7400</v>
          </cell>
          <cell r="G24">
            <v>7400</v>
          </cell>
          <cell r="H24">
            <v>21</v>
          </cell>
        </row>
        <row r="25">
          <cell r="C25" t="str">
            <v>LED displej</v>
          </cell>
          <cell r="E25">
            <v>1</v>
          </cell>
        </row>
        <row r="26">
          <cell r="C26" t="str">
            <v xml:space="preserve">Typ: </v>
          </cell>
          <cell r="E26">
            <v>1</v>
          </cell>
        </row>
        <row r="27">
          <cell r="C27" t="str">
            <v xml:space="preserve">Rozměry v mm: </v>
          </cell>
          <cell r="D27" t="str">
            <v xml:space="preserve">460 x 750 x 900 </v>
          </cell>
          <cell r="E27">
            <v>1</v>
          </cell>
        </row>
        <row r="28">
          <cell r="A28" t="str">
            <v>1.3.0</v>
          </cell>
          <cell r="B28" t="str">
            <v>P</v>
          </cell>
          <cell r="C28" t="str">
            <v>Pracovní stůl závěsný se zásuvkou pod prac.deskou</v>
          </cell>
          <cell r="E28">
            <v>1</v>
          </cell>
          <cell r="F28">
            <v>11400</v>
          </cell>
          <cell r="G28">
            <v>11400</v>
          </cell>
          <cell r="H28">
            <v>21</v>
          </cell>
        </row>
        <row r="29">
          <cell r="C29" t="str">
            <v>zadní lem</v>
          </cell>
          <cell r="E29">
            <v>1</v>
          </cell>
        </row>
        <row r="30">
          <cell r="C30" t="str">
            <v xml:space="preserve">Typ: </v>
          </cell>
          <cell r="D30" t="str">
            <v xml:space="preserve">nerez </v>
          </cell>
          <cell r="E30">
            <v>1</v>
          </cell>
        </row>
        <row r="31">
          <cell r="C31" t="str">
            <v xml:space="preserve">Rozměry v mm: </v>
          </cell>
          <cell r="D31" t="str">
            <v>1000x600x40</v>
          </cell>
          <cell r="E31">
            <v>1</v>
          </cell>
        </row>
        <row r="32">
          <cell r="B32" t="str">
            <v>C</v>
          </cell>
          <cell r="C32" t="str">
            <v>C E L K E M</v>
          </cell>
          <cell r="D32" t="str">
            <v xml:space="preserve">1.PP Příjem zboží </v>
          </cell>
          <cell r="G32">
            <v>36000</v>
          </cell>
        </row>
        <row r="33">
          <cell r="A33">
            <v>2</v>
          </cell>
          <cell r="C33" t="str">
            <v xml:space="preserve">1.PP Sklad odpadků </v>
          </cell>
        </row>
        <row r="34">
          <cell r="A34" t="str">
            <v>2.1.0</v>
          </cell>
          <cell r="B34" t="str">
            <v>P</v>
          </cell>
          <cell r="C34" t="str">
            <v xml:space="preserve">chladící skříň 500 l, plné dveře , bílá  </v>
          </cell>
          <cell r="E34">
            <v>1</v>
          </cell>
          <cell r="F34">
            <v>24900</v>
          </cell>
          <cell r="G34">
            <v>24900</v>
          </cell>
          <cell r="H34">
            <v>21</v>
          </cell>
        </row>
        <row r="35">
          <cell r="C35" t="str">
            <v xml:space="preserve">statické chlazení , teplota +4/+8 C </v>
          </cell>
          <cell r="E35">
            <v>1</v>
          </cell>
        </row>
        <row r="36">
          <cell r="C36" t="str">
            <v xml:space="preserve">Typ: </v>
          </cell>
          <cell r="E36">
            <v>1</v>
          </cell>
        </row>
        <row r="37">
          <cell r="C37" t="str">
            <v xml:space="preserve">Rozměry v mm: </v>
          </cell>
          <cell r="D37" t="str">
            <v>755x715x1550</v>
          </cell>
          <cell r="E37">
            <v>1</v>
          </cell>
        </row>
        <row r="38">
          <cell r="C38" t="str">
            <v xml:space="preserve">Příkon v kW: </v>
          </cell>
          <cell r="D38" t="str">
            <v>230V/0,2</v>
          </cell>
          <cell r="E38">
            <v>1</v>
          </cell>
        </row>
        <row r="39">
          <cell r="B39" t="str">
            <v>C</v>
          </cell>
          <cell r="C39" t="str">
            <v>C E L K E M</v>
          </cell>
          <cell r="D39" t="str">
            <v xml:space="preserve">1.PP Sklad odpadků </v>
          </cell>
          <cell r="G39">
            <v>24900</v>
          </cell>
        </row>
        <row r="40">
          <cell r="A40">
            <v>3</v>
          </cell>
          <cell r="C40" t="str">
            <v>1.PP Obaly</v>
          </cell>
        </row>
        <row r="41">
          <cell r="B41" t="str">
            <v>C</v>
          </cell>
          <cell r="C41" t="str">
            <v>C E L K E M</v>
          </cell>
          <cell r="D41" t="str">
            <v>1.PP Obaly</v>
          </cell>
          <cell r="G41">
            <v>0</v>
          </cell>
        </row>
        <row r="42">
          <cell r="A42">
            <v>4</v>
          </cell>
          <cell r="C42" t="str">
            <v xml:space="preserve">1.PP Sklad potravin </v>
          </cell>
        </row>
        <row r="43">
          <cell r="A43" t="str">
            <v>4.1.0</v>
          </cell>
          <cell r="B43" t="str">
            <v>P</v>
          </cell>
          <cell r="C43" t="str">
            <v xml:space="preserve">regál skladový 5 polic , nosnost police 50 kg </v>
          </cell>
          <cell r="E43">
            <v>2</v>
          </cell>
          <cell r="F43">
            <v>2600</v>
          </cell>
          <cell r="G43">
            <v>5200</v>
          </cell>
          <cell r="H43">
            <v>21</v>
          </cell>
        </row>
        <row r="44">
          <cell r="C44" t="str">
            <v xml:space="preserve">Typ: </v>
          </cell>
          <cell r="D44" t="str">
            <v xml:space="preserve">komäxit </v>
          </cell>
          <cell r="E44">
            <v>2</v>
          </cell>
        </row>
        <row r="45">
          <cell r="C45" t="str">
            <v xml:space="preserve">Rozměry v mm: </v>
          </cell>
          <cell r="D45" t="str">
            <v>1000x500x1800</v>
          </cell>
          <cell r="E45">
            <v>2</v>
          </cell>
        </row>
        <row r="46">
          <cell r="A46" t="str">
            <v>4.1.1</v>
          </cell>
          <cell r="B46" t="str">
            <v>P</v>
          </cell>
          <cell r="C46" t="str">
            <v xml:space="preserve">regál skladový 5 polic , nosnost police 50 kg </v>
          </cell>
          <cell r="E46">
            <v>2</v>
          </cell>
          <cell r="F46">
            <v>2400</v>
          </cell>
          <cell r="G46">
            <v>4800</v>
          </cell>
          <cell r="H46">
            <v>21</v>
          </cell>
        </row>
        <row r="47">
          <cell r="C47" t="str">
            <v xml:space="preserve">Typ: </v>
          </cell>
          <cell r="D47" t="str">
            <v xml:space="preserve">komäxit </v>
          </cell>
          <cell r="E47">
            <v>2</v>
          </cell>
        </row>
        <row r="48">
          <cell r="C48" t="str">
            <v xml:space="preserve">Rozměry v mm: </v>
          </cell>
          <cell r="D48" t="str">
            <v>900x500x1800</v>
          </cell>
          <cell r="E48">
            <v>2</v>
          </cell>
        </row>
        <row r="49">
          <cell r="A49" t="str">
            <v>4.2.0</v>
          </cell>
          <cell r="B49" t="str">
            <v>P</v>
          </cell>
          <cell r="C49" t="str">
            <v xml:space="preserve">eurolapeta plastová </v>
          </cell>
          <cell r="E49">
            <v>2</v>
          </cell>
          <cell r="F49">
            <v>1200</v>
          </cell>
          <cell r="G49">
            <v>2400</v>
          </cell>
          <cell r="H49">
            <v>21</v>
          </cell>
        </row>
        <row r="50">
          <cell r="C50" t="str">
            <v xml:space="preserve">Typ: </v>
          </cell>
          <cell r="E50">
            <v>2</v>
          </cell>
        </row>
        <row r="51">
          <cell r="C51" t="str">
            <v xml:space="preserve">Rozměry v mm: </v>
          </cell>
          <cell r="D51" t="str">
            <v>1200x800x100</v>
          </cell>
          <cell r="E51">
            <v>2</v>
          </cell>
        </row>
        <row r="52">
          <cell r="B52" t="str">
            <v>C</v>
          </cell>
          <cell r="C52" t="str">
            <v>C E L K E M</v>
          </cell>
          <cell r="D52" t="str">
            <v xml:space="preserve">1.PP Sklad potravin </v>
          </cell>
          <cell r="G52">
            <v>12400</v>
          </cell>
        </row>
        <row r="53">
          <cell r="A53">
            <v>5</v>
          </cell>
          <cell r="C53" t="str">
            <v xml:space="preserve">1.PP Sklad inventáře </v>
          </cell>
        </row>
        <row r="54">
          <cell r="A54" t="str">
            <v>5.1.0</v>
          </cell>
          <cell r="B54" t="str">
            <v>P</v>
          </cell>
          <cell r="C54" t="str">
            <v xml:space="preserve">regál skladový 4 police , nosnost police 50 kg </v>
          </cell>
          <cell r="E54">
            <v>1</v>
          </cell>
          <cell r="F54">
            <v>3000</v>
          </cell>
          <cell r="G54">
            <v>3000</v>
          </cell>
          <cell r="H54">
            <v>21</v>
          </cell>
        </row>
        <row r="55">
          <cell r="C55" t="str">
            <v xml:space="preserve">Typ: </v>
          </cell>
          <cell r="D55" t="str">
            <v xml:space="preserve">komaxit </v>
          </cell>
          <cell r="E55">
            <v>1</v>
          </cell>
        </row>
        <row r="56">
          <cell r="C56" t="str">
            <v xml:space="preserve">Rozměry v mm: </v>
          </cell>
          <cell r="D56" t="str">
            <v>1200x500x2000</v>
          </cell>
          <cell r="E56">
            <v>1</v>
          </cell>
        </row>
        <row r="57">
          <cell r="A57" t="str">
            <v>5.1.1</v>
          </cell>
          <cell r="B57" t="str">
            <v>P</v>
          </cell>
          <cell r="C57" t="str">
            <v xml:space="preserve">regál skladový 4 police , nosnost police 50 kg </v>
          </cell>
          <cell r="E57">
            <v>2</v>
          </cell>
          <cell r="F57">
            <v>3400</v>
          </cell>
          <cell r="G57">
            <v>6800</v>
          </cell>
          <cell r="H57">
            <v>21</v>
          </cell>
        </row>
        <row r="58">
          <cell r="C58" t="str">
            <v xml:space="preserve">Typ: </v>
          </cell>
          <cell r="D58" t="str">
            <v xml:space="preserve">komaxit </v>
          </cell>
          <cell r="E58">
            <v>2</v>
          </cell>
        </row>
        <row r="59">
          <cell r="C59" t="str">
            <v xml:space="preserve">Rozměry v mm: </v>
          </cell>
          <cell r="D59" t="str">
            <v>1400x500x2000</v>
          </cell>
          <cell r="E59">
            <v>2</v>
          </cell>
        </row>
        <row r="60">
          <cell r="B60" t="str">
            <v>C</v>
          </cell>
          <cell r="C60" t="str">
            <v>C E L K E M</v>
          </cell>
          <cell r="D60" t="str">
            <v xml:space="preserve">1.PP Sklad inventáře </v>
          </cell>
          <cell r="G60">
            <v>9800</v>
          </cell>
        </row>
        <row r="61">
          <cell r="A61">
            <v>6</v>
          </cell>
          <cell r="C61" t="str">
            <v xml:space="preserve">1.PP Sklad prádla  </v>
          </cell>
        </row>
        <row r="62">
          <cell r="A62" t="str">
            <v>6.1.0</v>
          </cell>
          <cell r="B62" t="str">
            <v>P</v>
          </cell>
          <cell r="C62" t="str">
            <v>Umyvadlo - dodávka stavby</v>
          </cell>
          <cell r="E62">
            <v>1</v>
          </cell>
          <cell r="G62">
            <v>0</v>
          </cell>
          <cell r="H62">
            <v>21</v>
          </cell>
        </row>
        <row r="63">
          <cell r="C63" t="str">
            <v xml:space="preserve">včetně baterie a hyg. Vybavení ( odpadkový koš, </v>
          </cell>
          <cell r="E63">
            <v>1</v>
          </cell>
        </row>
        <row r="64">
          <cell r="C64" t="str">
            <v>dávkovač mýdla, zásobník na jednoráz.ručníky)</v>
          </cell>
          <cell r="E64">
            <v>1</v>
          </cell>
        </row>
        <row r="65">
          <cell r="A65" t="str">
            <v>6.2.0</v>
          </cell>
          <cell r="B65" t="str">
            <v>P</v>
          </cell>
          <cell r="C65" t="str">
            <v>Podlahová vpusť - dodávka stavby</v>
          </cell>
          <cell r="E65">
            <v>1</v>
          </cell>
          <cell r="G65">
            <v>0</v>
          </cell>
          <cell r="H65">
            <v>21</v>
          </cell>
        </row>
        <row r="66">
          <cell r="C66" t="str">
            <v>s protizápachovou uzávěrkou</v>
          </cell>
          <cell r="E66">
            <v>1</v>
          </cell>
        </row>
        <row r="67">
          <cell r="C67" t="str">
            <v xml:space="preserve">Typ: </v>
          </cell>
          <cell r="E67">
            <v>1</v>
          </cell>
        </row>
        <row r="68">
          <cell r="C68" t="str">
            <v xml:space="preserve">Rozměry v mm: </v>
          </cell>
          <cell r="E68">
            <v>1</v>
          </cell>
        </row>
        <row r="69">
          <cell r="A69" t="str">
            <v>6.3.0</v>
          </cell>
          <cell r="B69" t="str">
            <v>P</v>
          </cell>
          <cell r="C69" t="str">
            <v xml:space="preserve">pračka s kondenzační sušičkou  </v>
          </cell>
          <cell r="E69">
            <v>1</v>
          </cell>
          <cell r="F69">
            <v>12800</v>
          </cell>
          <cell r="G69">
            <v>12800</v>
          </cell>
          <cell r="H69">
            <v>21</v>
          </cell>
        </row>
        <row r="70">
          <cell r="C70" t="str">
            <v xml:space="preserve">Typ: </v>
          </cell>
          <cell r="D70" t="str">
            <v xml:space="preserve">domácnostní </v>
          </cell>
          <cell r="E70">
            <v>1</v>
          </cell>
        </row>
        <row r="71">
          <cell r="C71" t="str">
            <v xml:space="preserve">Rozměry v mm: </v>
          </cell>
          <cell r="D71" t="str">
            <v>600x600x850</v>
          </cell>
          <cell r="E71">
            <v>1</v>
          </cell>
        </row>
        <row r="72">
          <cell r="C72" t="str">
            <v xml:space="preserve">Příkon v kW: </v>
          </cell>
          <cell r="D72" t="str">
            <v>230V/3</v>
          </cell>
          <cell r="E72">
            <v>1</v>
          </cell>
        </row>
        <row r="73">
          <cell r="A73" t="str">
            <v>6.4.0</v>
          </cell>
          <cell r="B73" t="str">
            <v>P</v>
          </cell>
          <cell r="C73" t="str">
            <v xml:space="preserve">regál skladový 5 polic , nosnost police 50 kg </v>
          </cell>
          <cell r="E73">
            <v>2</v>
          </cell>
          <cell r="F73">
            <v>2400</v>
          </cell>
          <cell r="G73">
            <v>4800</v>
          </cell>
          <cell r="H73">
            <v>21</v>
          </cell>
        </row>
        <row r="74">
          <cell r="C74" t="str">
            <v xml:space="preserve">Typ: </v>
          </cell>
          <cell r="D74" t="str">
            <v xml:space="preserve">komäxit </v>
          </cell>
          <cell r="E74">
            <v>2</v>
          </cell>
        </row>
        <row r="75">
          <cell r="C75" t="str">
            <v xml:space="preserve">Rozměry v mm: </v>
          </cell>
          <cell r="D75" t="str">
            <v>900x500x2000</v>
          </cell>
          <cell r="E75">
            <v>2</v>
          </cell>
        </row>
        <row r="76">
          <cell r="B76" t="str">
            <v>C</v>
          </cell>
          <cell r="C76" t="str">
            <v>C E L K E M</v>
          </cell>
          <cell r="D76" t="str">
            <v xml:space="preserve">1.PP Sklad prádla  </v>
          </cell>
          <cell r="G76">
            <v>17600</v>
          </cell>
        </row>
        <row r="77">
          <cell r="A77">
            <v>7</v>
          </cell>
          <cell r="C77" t="str">
            <v xml:space="preserve">1.PP Hrubá přípravna a sklad zeleniny </v>
          </cell>
        </row>
        <row r="78">
          <cell r="A78" t="str">
            <v>7.1.0</v>
          </cell>
          <cell r="B78" t="str">
            <v>P</v>
          </cell>
          <cell r="C78" t="str">
            <v xml:space="preserve">mycí stůl se 2 dřezy -stávající </v>
          </cell>
          <cell r="E78">
            <v>1</v>
          </cell>
          <cell r="G78">
            <v>0</v>
          </cell>
          <cell r="H78">
            <v>21</v>
          </cell>
        </row>
        <row r="79">
          <cell r="C79" t="str">
            <v xml:space="preserve">Rozměry v mm: </v>
          </cell>
          <cell r="E79">
            <v>1</v>
          </cell>
        </row>
        <row r="80">
          <cell r="C80" t="str">
            <v xml:space="preserve">Typ: </v>
          </cell>
          <cell r="D80" t="str">
            <v>1200x700x850</v>
          </cell>
          <cell r="E80">
            <v>1</v>
          </cell>
        </row>
        <row r="81">
          <cell r="A81" t="str">
            <v>7.1.1</v>
          </cell>
          <cell r="B81" t="str">
            <v>P</v>
          </cell>
          <cell r="C81" t="str">
            <v xml:space="preserve">baterie dřezová s prodl.ramínkem  </v>
          </cell>
          <cell r="E81">
            <v>1</v>
          </cell>
          <cell r="F81">
            <v>2100</v>
          </cell>
          <cell r="G81">
            <v>2100</v>
          </cell>
          <cell r="H81">
            <v>21</v>
          </cell>
        </row>
        <row r="82">
          <cell r="C82" t="str">
            <v xml:space="preserve">Typ: </v>
          </cell>
          <cell r="D82" t="str">
            <v>nástěnná</v>
          </cell>
          <cell r="E82">
            <v>1</v>
          </cell>
        </row>
        <row r="83">
          <cell r="C83" t="str">
            <v xml:space="preserve">Rozměry v mm: </v>
          </cell>
          <cell r="E83">
            <v>1</v>
          </cell>
        </row>
        <row r="84">
          <cell r="A84" t="str">
            <v>7.2.0</v>
          </cell>
          <cell r="B84" t="str">
            <v>P</v>
          </cell>
          <cell r="C84" t="str">
            <v xml:space="preserve">pracovní stůl s trnoží </v>
          </cell>
          <cell r="E84">
            <v>1</v>
          </cell>
          <cell r="G84">
            <v>0</v>
          </cell>
          <cell r="H84">
            <v>21</v>
          </cell>
        </row>
        <row r="85">
          <cell r="C85" t="str">
            <v>zadní lem</v>
          </cell>
          <cell r="E85">
            <v>1</v>
          </cell>
        </row>
        <row r="86">
          <cell r="C86" t="str">
            <v xml:space="preserve">Typ: </v>
          </cell>
          <cell r="E86">
            <v>1</v>
          </cell>
        </row>
        <row r="87">
          <cell r="C87" t="str">
            <v xml:space="preserve">Rozměry v mm: </v>
          </cell>
          <cell r="D87" t="str">
            <v>1200x700x850</v>
          </cell>
          <cell r="E87">
            <v>1</v>
          </cell>
        </row>
        <row r="88">
          <cell r="A88" t="str">
            <v>7.3.0</v>
          </cell>
          <cell r="B88" t="str">
            <v>P</v>
          </cell>
          <cell r="C88" t="str">
            <v xml:space="preserve">škrabka brambor nerez 20 kg vsádka </v>
          </cell>
          <cell r="E88">
            <v>1</v>
          </cell>
          <cell r="F88">
            <v>43000</v>
          </cell>
          <cell r="G88">
            <v>43000</v>
          </cell>
          <cell r="H88">
            <v>21</v>
          </cell>
        </row>
        <row r="89">
          <cell r="C89" t="str">
            <v xml:space="preserve">Typ: </v>
          </cell>
          <cell r="E89">
            <v>1</v>
          </cell>
        </row>
        <row r="90">
          <cell r="C90" t="str">
            <v xml:space="preserve">Rozměry v mm: </v>
          </cell>
          <cell r="D90" t="str">
            <v>8000x750x9500</v>
          </cell>
          <cell r="E90">
            <v>1</v>
          </cell>
        </row>
        <row r="91">
          <cell r="C91" t="str">
            <v xml:space="preserve">Příkon v kW: </v>
          </cell>
          <cell r="D91" t="str">
            <v>400V/1</v>
          </cell>
          <cell r="E91">
            <v>1</v>
          </cell>
        </row>
        <row r="92">
          <cell r="A92" t="str">
            <v>7.3.1</v>
          </cell>
          <cell r="B92" t="str">
            <v>P</v>
          </cell>
          <cell r="C92" t="str">
            <v xml:space="preserve">lapač slupek nerez  </v>
          </cell>
          <cell r="E92">
            <v>1</v>
          </cell>
          <cell r="F92">
            <v>4400</v>
          </cell>
          <cell r="G92">
            <v>4400</v>
          </cell>
          <cell r="H92">
            <v>21</v>
          </cell>
        </row>
        <row r="93">
          <cell r="C93" t="str">
            <v xml:space="preserve">Typ: </v>
          </cell>
          <cell r="E93">
            <v>1</v>
          </cell>
        </row>
        <row r="94">
          <cell r="C94" t="str">
            <v xml:space="preserve">Rozměry v mm: </v>
          </cell>
          <cell r="D94" t="str">
            <v>320x380</v>
          </cell>
          <cell r="E94">
            <v>1</v>
          </cell>
        </row>
        <row r="95">
          <cell r="A95" t="str">
            <v>7.4.0</v>
          </cell>
          <cell r="B95" t="str">
            <v>P</v>
          </cell>
          <cell r="C95" t="str">
            <v>podlahový žlab nerez s pororoštem a vpustí DN 100</v>
          </cell>
          <cell r="E95">
            <v>1</v>
          </cell>
          <cell r="G95">
            <v>0</v>
          </cell>
          <cell r="H95">
            <v>21</v>
          </cell>
        </row>
        <row r="96">
          <cell r="C96" t="str">
            <v xml:space="preserve">Typ: </v>
          </cell>
          <cell r="E96">
            <v>1</v>
          </cell>
        </row>
        <row r="97">
          <cell r="C97" t="str">
            <v xml:space="preserve">Rozměry v mm: </v>
          </cell>
          <cell r="D97" t="str">
            <v>1000+1000x400</v>
          </cell>
          <cell r="E97">
            <v>1</v>
          </cell>
        </row>
        <row r="98">
          <cell r="A98" t="str">
            <v>7.5.0</v>
          </cell>
          <cell r="B98" t="str">
            <v>P</v>
          </cell>
          <cell r="C98" t="str">
            <v xml:space="preserve">regál skladový 4 police , nosnost police 80 kg </v>
          </cell>
          <cell r="E98">
            <v>2</v>
          </cell>
          <cell r="F98">
            <v>7692</v>
          </cell>
          <cell r="G98">
            <v>15384</v>
          </cell>
          <cell r="H98">
            <v>21</v>
          </cell>
        </row>
        <row r="99">
          <cell r="C99" t="str">
            <v xml:space="preserve">Al stojka , police plast </v>
          </cell>
          <cell r="E99">
            <v>2</v>
          </cell>
        </row>
        <row r="100">
          <cell r="C100" t="str">
            <v xml:space="preserve">Typ: </v>
          </cell>
          <cell r="D100" t="str">
            <v xml:space="preserve">Modular </v>
          </cell>
          <cell r="E100">
            <v>2</v>
          </cell>
        </row>
        <row r="101">
          <cell r="C101" t="str">
            <v xml:space="preserve">Rozměry v mm: </v>
          </cell>
          <cell r="D101" t="str">
            <v>1038x475xx1700</v>
          </cell>
          <cell r="E101">
            <v>2</v>
          </cell>
        </row>
        <row r="102">
          <cell r="A102" t="str">
            <v>7.6.0</v>
          </cell>
          <cell r="B102" t="str">
            <v>P</v>
          </cell>
          <cell r="C102" t="str">
            <v xml:space="preserve">Europaleta plast </v>
          </cell>
          <cell r="E102">
            <v>2</v>
          </cell>
          <cell r="F102">
            <v>1200</v>
          </cell>
          <cell r="G102">
            <v>2400</v>
          </cell>
          <cell r="H102">
            <v>21</v>
          </cell>
        </row>
        <row r="103">
          <cell r="C103" t="str">
            <v xml:space="preserve">Typ: </v>
          </cell>
          <cell r="E103">
            <v>2</v>
          </cell>
        </row>
        <row r="104">
          <cell r="C104" t="str">
            <v xml:space="preserve">Rozměry v mm: </v>
          </cell>
          <cell r="D104" t="str">
            <v>1200x800x100</v>
          </cell>
          <cell r="E104">
            <v>2</v>
          </cell>
        </row>
        <row r="105">
          <cell r="B105" t="str">
            <v>C</v>
          </cell>
          <cell r="C105" t="str">
            <v>C E L K E M</v>
          </cell>
          <cell r="D105" t="str">
            <v xml:space="preserve">1.PP Hrubá přípravna a sklad zeleniny </v>
          </cell>
          <cell r="G105">
            <v>67284</v>
          </cell>
        </row>
        <row r="106">
          <cell r="A106">
            <v>8</v>
          </cell>
          <cell r="C106" t="str">
            <v xml:space="preserve">1.NP Sklad čerstvých potravin </v>
          </cell>
        </row>
        <row r="107">
          <cell r="A107" t="str">
            <v>8.1.0</v>
          </cell>
          <cell r="B107" t="str">
            <v>P</v>
          </cell>
          <cell r="C107" t="str">
            <v>Chladící skříň 600 l  , plné dveře</v>
          </cell>
          <cell r="E107">
            <v>4</v>
          </cell>
          <cell r="F107">
            <v>20990</v>
          </cell>
          <cell r="G107">
            <v>83960</v>
          </cell>
          <cell r="H107">
            <v>21</v>
          </cell>
        </row>
        <row r="108">
          <cell r="C108" t="str">
            <v xml:space="preserve">ventilované chlazení </v>
          </cell>
          <cell r="E108">
            <v>4</v>
          </cell>
        </row>
        <row r="109">
          <cell r="C109" t="str">
            <v xml:space="preserve">Typ: </v>
          </cell>
          <cell r="E109">
            <v>4</v>
          </cell>
        </row>
        <row r="110">
          <cell r="C110" t="str">
            <v xml:space="preserve">Rozměry v mm: </v>
          </cell>
          <cell r="D110" t="str">
            <v>780x700x1895</v>
          </cell>
          <cell r="E110">
            <v>4</v>
          </cell>
        </row>
        <row r="111">
          <cell r="C111" t="str">
            <v xml:space="preserve">Příkon v kW: </v>
          </cell>
          <cell r="D111" t="str">
            <v>230V/0,3</v>
          </cell>
          <cell r="E111">
            <v>4</v>
          </cell>
        </row>
        <row r="112">
          <cell r="A112" t="str">
            <v>8.2.0</v>
          </cell>
          <cell r="B112" t="str">
            <v>P</v>
          </cell>
          <cell r="C112" t="str">
            <v xml:space="preserve">Chladící skříň 360 l , plné dveře </v>
          </cell>
          <cell r="E112">
            <v>1</v>
          </cell>
          <cell r="F112">
            <v>19000</v>
          </cell>
          <cell r="G112">
            <v>19000</v>
          </cell>
          <cell r="H112">
            <v>21</v>
          </cell>
        </row>
        <row r="113">
          <cell r="C113" t="str">
            <v xml:space="preserve">ventilované chlazení </v>
          </cell>
          <cell r="E113">
            <v>1</v>
          </cell>
        </row>
        <row r="114">
          <cell r="C114" t="str">
            <v xml:space="preserve">Typ: </v>
          </cell>
          <cell r="E114">
            <v>1</v>
          </cell>
        </row>
        <row r="115">
          <cell r="C115" t="str">
            <v xml:space="preserve">Rozměry v mm: </v>
          </cell>
          <cell r="D115" t="str">
            <v>600x600x1850</v>
          </cell>
          <cell r="E115">
            <v>1</v>
          </cell>
        </row>
        <row r="116">
          <cell r="C116" t="str">
            <v xml:space="preserve">Příkon v kW: </v>
          </cell>
          <cell r="D116" t="str">
            <v>230V/0,2</v>
          </cell>
          <cell r="E116">
            <v>1</v>
          </cell>
        </row>
        <row r="117">
          <cell r="A117" t="str">
            <v>8.3.0</v>
          </cell>
          <cell r="B117" t="str">
            <v>P</v>
          </cell>
          <cell r="C117" t="str">
            <v xml:space="preserve">mrazící truhla s pevným víkem - stávající </v>
          </cell>
          <cell r="E117">
            <v>1</v>
          </cell>
          <cell r="G117">
            <v>0</v>
          </cell>
          <cell r="H117">
            <v>21</v>
          </cell>
        </row>
        <row r="118">
          <cell r="C118" t="str">
            <v xml:space="preserve">Typ: </v>
          </cell>
          <cell r="E118">
            <v>1</v>
          </cell>
        </row>
        <row r="119">
          <cell r="C119" t="str">
            <v xml:space="preserve">Rozměry v mm: </v>
          </cell>
          <cell r="D119" t="str">
            <v>1200x750x800</v>
          </cell>
          <cell r="E119">
            <v>1</v>
          </cell>
        </row>
        <row r="120">
          <cell r="C120" t="str">
            <v xml:space="preserve">Příkon v kW: </v>
          </cell>
          <cell r="D120" t="str">
            <v>230V/0,2</v>
          </cell>
          <cell r="E120">
            <v>1</v>
          </cell>
        </row>
        <row r="121">
          <cell r="A121" t="str">
            <v>8.4.0</v>
          </cell>
          <cell r="B121" t="str">
            <v>P</v>
          </cell>
          <cell r="C121" t="str">
            <v xml:space="preserve">mrazící truhla s pevným víkem </v>
          </cell>
          <cell r="E121">
            <v>1</v>
          </cell>
          <cell r="F121">
            <v>12000</v>
          </cell>
          <cell r="G121">
            <v>12000</v>
          </cell>
          <cell r="H121">
            <v>21</v>
          </cell>
        </row>
        <row r="122">
          <cell r="C122" t="str">
            <v xml:space="preserve">Typ: </v>
          </cell>
          <cell r="E122">
            <v>1</v>
          </cell>
        </row>
        <row r="123">
          <cell r="C123" t="str">
            <v xml:space="preserve">Rozměry v mm: </v>
          </cell>
          <cell r="D123" t="str">
            <v>1200x750x800</v>
          </cell>
          <cell r="E123">
            <v>1</v>
          </cell>
        </row>
        <row r="124">
          <cell r="C124" t="str">
            <v xml:space="preserve">Příkon v kW: </v>
          </cell>
          <cell r="D124" t="str">
            <v>230V/0,2</v>
          </cell>
          <cell r="E124">
            <v>1</v>
          </cell>
        </row>
        <row r="125">
          <cell r="A125" t="str">
            <v>8.5.0</v>
          </cell>
          <cell r="B125" t="str">
            <v>P</v>
          </cell>
          <cell r="C125" t="str">
            <v xml:space="preserve">Servírovací vozík s madlem 3 police svařovaný </v>
          </cell>
          <cell r="E125">
            <v>1</v>
          </cell>
          <cell r="F125">
            <v>7400</v>
          </cell>
          <cell r="G125">
            <v>7400</v>
          </cell>
          <cell r="H125">
            <v>21</v>
          </cell>
        </row>
        <row r="126">
          <cell r="C126" t="str">
            <v xml:space="preserve">2 kola bržděná, 2 volně otočná </v>
          </cell>
          <cell r="E126">
            <v>1</v>
          </cell>
        </row>
        <row r="127">
          <cell r="C127" t="str">
            <v xml:space="preserve">Typ: </v>
          </cell>
          <cell r="E127">
            <v>1</v>
          </cell>
        </row>
        <row r="128">
          <cell r="C128" t="str">
            <v xml:space="preserve">Rozměry v mm: </v>
          </cell>
          <cell r="D128" t="str">
            <v>800x500x900</v>
          </cell>
          <cell r="E128">
            <v>1</v>
          </cell>
        </row>
        <row r="129">
          <cell r="A129" t="str">
            <v>8.6.0</v>
          </cell>
          <cell r="B129" t="str">
            <v>P</v>
          </cell>
          <cell r="C129" t="str">
            <v>Zařízení</v>
          </cell>
          <cell r="G129">
            <v>0</v>
          </cell>
          <cell r="H129">
            <v>21</v>
          </cell>
        </row>
        <row r="130">
          <cell r="B130" t="str">
            <v>C</v>
          </cell>
          <cell r="C130" t="str">
            <v>C E L K E M</v>
          </cell>
          <cell r="D130" t="str">
            <v xml:space="preserve">1.NP Sklad čerstvých potravin </v>
          </cell>
          <cell r="G130">
            <v>122360</v>
          </cell>
        </row>
        <row r="131">
          <cell r="A131">
            <v>9</v>
          </cell>
          <cell r="C131" t="str">
            <v xml:space="preserve">1.NP Kancelář č.m.2.33 </v>
          </cell>
        </row>
        <row r="132">
          <cell r="A132" t="str">
            <v>9.1.0</v>
          </cell>
          <cell r="B132" t="str">
            <v>P</v>
          </cell>
          <cell r="C132" t="str">
            <v xml:space="preserve">skříň šatní </v>
          </cell>
          <cell r="E132">
            <v>1</v>
          </cell>
          <cell r="F132">
            <v>5000</v>
          </cell>
          <cell r="G132">
            <v>5000</v>
          </cell>
          <cell r="H132">
            <v>21</v>
          </cell>
        </row>
        <row r="133">
          <cell r="C133" t="str">
            <v xml:space="preserve">Typ: </v>
          </cell>
          <cell r="E133">
            <v>1</v>
          </cell>
        </row>
        <row r="134">
          <cell r="C134" t="str">
            <v xml:space="preserve">Rozměry v mm: </v>
          </cell>
          <cell r="E134">
            <v>1</v>
          </cell>
        </row>
        <row r="135">
          <cell r="A135" t="str">
            <v>9.2.0</v>
          </cell>
          <cell r="B135" t="str">
            <v>P</v>
          </cell>
          <cell r="C135" t="str">
            <v xml:space="preserve">Skříň na doklady </v>
          </cell>
          <cell r="E135">
            <v>1</v>
          </cell>
          <cell r="F135">
            <v>6400</v>
          </cell>
          <cell r="G135">
            <v>6400</v>
          </cell>
          <cell r="H135">
            <v>21</v>
          </cell>
        </row>
        <row r="136">
          <cell r="C136" t="str">
            <v xml:space="preserve">Typ: </v>
          </cell>
          <cell r="E136">
            <v>1</v>
          </cell>
        </row>
        <row r="137">
          <cell r="C137" t="str">
            <v xml:space="preserve">Rozměry v mm: </v>
          </cell>
          <cell r="E137">
            <v>1</v>
          </cell>
        </row>
        <row r="138">
          <cell r="A138" t="str">
            <v>9.3.0</v>
          </cell>
          <cell r="B138" t="str">
            <v>P</v>
          </cell>
          <cell r="C138" t="str">
            <v xml:space="preserve">psací stůl se zásuvkovým kontejnerem </v>
          </cell>
          <cell r="E138">
            <v>1</v>
          </cell>
          <cell r="F138">
            <v>8400</v>
          </cell>
          <cell r="G138">
            <v>8400</v>
          </cell>
          <cell r="H138">
            <v>21</v>
          </cell>
        </row>
        <row r="139">
          <cell r="C139" t="str">
            <v xml:space="preserve">Typ: </v>
          </cell>
          <cell r="E139">
            <v>1</v>
          </cell>
        </row>
        <row r="140">
          <cell r="C140" t="str">
            <v xml:space="preserve">Rozměry v mm: </v>
          </cell>
          <cell r="D140" t="str">
            <v>1900x700x</v>
          </cell>
          <cell r="E140">
            <v>1</v>
          </cell>
        </row>
        <row r="141">
          <cell r="C141" t="str">
            <v xml:space="preserve">Příkon v kW: </v>
          </cell>
          <cell r="D141" t="str">
            <v>230V/1</v>
          </cell>
          <cell r="E141">
            <v>1</v>
          </cell>
        </row>
        <row r="142">
          <cell r="A142" t="str">
            <v>9.4.0</v>
          </cell>
          <cell r="B142" t="str">
            <v>P</v>
          </cell>
          <cell r="C142" t="str">
            <v xml:space="preserve">židle pojízdná s područkami </v>
          </cell>
          <cell r="E142">
            <v>1</v>
          </cell>
          <cell r="F142">
            <v>2600</v>
          </cell>
          <cell r="G142">
            <v>2600</v>
          </cell>
          <cell r="H142">
            <v>21</v>
          </cell>
        </row>
        <row r="143">
          <cell r="C143" t="str">
            <v xml:space="preserve">Typ: </v>
          </cell>
          <cell r="E143">
            <v>1</v>
          </cell>
        </row>
        <row r="144">
          <cell r="C144" t="str">
            <v xml:space="preserve">Rozměry v mm: </v>
          </cell>
          <cell r="E144">
            <v>1</v>
          </cell>
        </row>
        <row r="145">
          <cell r="A145" t="str">
            <v>9.5.0</v>
          </cell>
          <cell r="B145" t="str">
            <v>P</v>
          </cell>
          <cell r="C145" t="str">
            <v xml:space="preserve">psací stůl pro tiskárnu </v>
          </cell>
          <cell r="E145">
            <v>1</v>
          </cell>
          <cell r="F145">
            <v>4500</v>
          </cell>
          <cell r="G145">
            <v>4500</v>
          </cell>
          <cell r="H145">
            <v>21</v>
          </cell>
        </row>
        <row r="146">
          <cell r="C146" t="str">
            <v xml:space="preserve">Typ: </v>
          </cell>
          <cell r="E146">
            <v>1</v>
          </cell>
        </row>
        <row r="147">
          <cell r="C147" t="str">
            <v xml:space="preserve">Rozměry v mm: </v>
          </cell>
          <cell r="E147">
            <v>1</v>
          </cell>
        </row>
        <row r="148">
          <cell r="C148" t="str">
            <v xml:space="preserve">Příkon v kW: </v>
          </cell>
          <cell r="D148" t="str">
            <v>230V/1</v>
          </cell>
          <cell r="E148">
            <v>1</v>
          </cell>
        </row>
        <row r="149">
          <cell r="B149" t="str">
            <v>C</v>
          </cell>
          <cell r="C149" t="str">
            <v>C E L K E M</v>
          </cell>
          <cell r="D149" t="str">
            <v xml:space="preserve">1.NP Kancelář č.m.2.33 </v>
          </cell>
          <cell r="G149">
            <v>26900</v>
          </cell>
        </row>
        <row r="150">
          <cell r="A150">
            <v>10</v>
          </cell>
          <cell r="C150" t="str">
            <v xml:space="preserve">1.NP Sklad 2.34 </v>
          </cell>
        </row>
        <row r="151">
          <cell r="A151" t="str">
            <v>10.1.0</v>
          </cell>
          <cell r="B151" t="str">
            <v>P</v>
          </cell>
          <cell r="C151" t="str">
            <v xml:space="preserve">regál 5 polic , nosnost police 50 kg </v>
          </cell>
          <cell r="E151">
            <v>4</v>
          </cell>
          <cell r="F151">
            <v>2600</v>
          </cell>
          <cell r="G151">
            <v>10400</v>
          </cell>
          <cell r="H151">
            <v>21</v>
          </cell>
        </row>
        <row r="152">
          <cell r="C152" t="str">
            <v xml:space="preserve">Typ: </v>
          </cell>
          <cell r="D152" t="str">
            <v xml:space="preserve">komaxit </v>
          </cell>
          <cell r="E152">
            <v>4</v>
          </cell>
        </row>
        <row r="153">
          <cell r="C153" t="str">
            <v xml:space="preserve">Rozměry v mm: </v>
          </cell>
          <cell r="D153" t="str">
            <v>1000x500x2000</v>
          </cell>
          <cell r="E153">
            <v>4</v>
          </cell>
        </row>
        <row r="154">
          <cell r="B154" t="str">
            <v>C</v>
          </cell>
          <cell r="C154" t="str">
            <v>C E L K E M</v>
          </cell>
          <cell r="D154" t="str">
            <v xml:space="preserve">1.NP Sklad 2.34 </v>
          </cell>
          <cell r="G154">
            <v>10400</v>
          </cell>
        </row>
        <row r="155">
          <cell r="A155">
            <v>11</v>
          </cell>
          <cell r="C155" t="str">
            <v>1.NP Úklid</v>
          </cell>
        </row>
        <row r="156">
          <cell r="A156" t="str">
            <v>11.1.0</v>
          </cell>
          <cell r="B156" t="str">
            <v>P</v>
          </cell>
          <cell r="C156" t="str">
            <v xml:space="preserve">výlevka - dodávka stavby </v>
          </cell>
          <cell r="E156">
            <v>1</v>
          </cell>
          <cell r="F156">
            <v>0</v>
          </cell>
          <cell r="G156">
            <v>0</v>
          </cell>
          <cell r="H156">
            <v>21</v>
          </cell>
        </row>
        <row r="157">
          <cell r="C157" t="str">
            <v xml:space="preserve">Typ: </v>
          </cell>
          <cell r="E157">
            <v>1</v>
          </cell>
        </row>
        <row r="158">
          <cell r="C158" t="str">
            <v xml:space="preserve">Rozměry v mm: </v>
          </cell>
          <cell r="E158">
            <v>1</v>
          </cell>
        </row>
        <row r="159">
          <cell r="A159" t="str">
            <v>11.1.1</v>
          </cell>
          <cell r="B159" t="str">
            <v>P</v>
          </cell>
          <cell r="C159" t="str">
            <v>baterie dřezová s prodl.ramínkem</v>
          </cell>
          <cell r="E159">
            <v>1</v>
          </cell>
          <cell r="F159">
            <v>1500</v>
          </cell>
          <cell r="G159">
            <v>1500</v>
          </cell>
          <cell r="H159">
            <v>21</v>
          </cell>
        </row>
        <row r="160">
          <cell r="C160" t="str">
            <v xml:space="preserve">Typ: </v>
          </cell>
          <cell r="D160" t="str">
            <v>nástěnná</v>
          </cell>
          <cell r="E160">
            <v>1</v>
          </cell>
        </row>
        <row r="161">
          <cell r="C161" t="str">
            <v xml:space="preserve">Rozměry v mm: </v>
          </cell>
          <cell r="E161">
            <v>1</v>
          </cell>
        </row>
        <row r="162">
          <cell r="A162" t="str">
            <v>11.2.0</v>
          </cell>
          <cell r="B162" t="str">
            <v>P</v>
          </cell>
          <cell r="C162" t="str">
            <v xml:space="preserve">regál 5 polic , nosnost police 50 kg </v>
          </cell>
          <cell r="E162">
            <v>2</v>
          </cell>
          <cell r="F162">
            <v>2600</v>
          </cell>
          <cell r="G162">
            <v>5200</v>
          </cell>
          <cell r="H162">
            <v>21</v>
          </cell>
        </row>
        <row r="163">
          <cell r="C163" t="str">
            <v xml:space="preserve">Typ: </v>
          </cell>
          <cell r="D163" t="str">
            <v xml:space="preserve">komaxit </v>
          </cell>
          <cell r="E163">
            <v>2</v>
          </cell>
        </row>
        <row r="164">
          <cell r="C164" t="str">
            <v xml:space="preserve">Rozměry v mm: </v>
          </cell>
          <cell r="D164" t="str">
            <v>1000x500x2000</v>
          </cell>
          <cell r="E164">
            <v>2</v>
          </cell>
        </row>
        <row r="165">
          <cell r="B165" t="str">
            <v>C</v>
          </cell>
          <cell r="C165" t="str">
            <v>C E L K E M</v>
          </cell>
          <cell r="D165" t="str">
            <v>1.NP Úklid</v>
          </cell>
          <cell r="G165">
            <v>6700</v>
          </cell>
        </row>
        <row r="166">
          <cell r="A166">
            <v>12</v>
          </cell>
          <cell r="C166" t="str">
            <v xml:space="preserve">1.NP Šatna personálu č.m. 2.31 vč.soc.zázemí </v>
          </cell>
        </row>
        <row r="167">
          <cell r="A167" t="str">
            <v>12.1.0</v>
          </cell>
          <cell r="B167" t="str">
            <v>P</v>
          </cell>
          <cell r="C167" t="str">
            <v>skříŇKA ŠATNÍ dvojitá</v>
          </cell>
          <cell r="E167">
            <v>4</v>
          </cell>
          <cell r="F167">
            <v>3400</v>
          </cell>
          <cell r="G167">
            <v>13600</v>
          </cell>
          <cell r="H167">
            <v>21</v>
          </cell>
        </row>
        <row r="168">
          <cell r="C168" t="str">
            <v xml:space="preserve">Typ: </v>
          </cell>
          <cell r="E168">
            <v>4</v>
          </cell>
        </row>
        <row r="169">
          <cell r="C169" t="str">
            <v xml:space="preserve">Rozměry v mm: </v>
          </cell>
          <cell r="D169" t="str">
            <v>600x500x1800</v>
          </cell>
          <cell r="E169">
            <v>4</v>
          </cell>
        </row>
        <row r="170">
          <cell r="A170" t="str">
            <v>12.2.0</v>
          </cell>
          <cell r="B170" t="str">
            <v>P</v>
          </cell>
          <cell r="C170" t="str">
            <v xml:space="preserve">stůl jídelní </v>
          </cell>
          <cell r="E170">
            <v>1</v>
          </cell>
          <cell r="F170">
            <v>4000</v>
          </cell>
          <cell r="G170">
            <v>4000</v>
          </cell>
          <cell r="H170">
            <v>21</v>
          </cell>
        </row>
        <row r="171">
          <cell r="C171" t="str">
            <v xml:space="preserve">Typ: </v>
          </cell>
          <cell r="E171">
            <v>1</v>
          </cell>
        </row>
        <row r="172">
          <cell r="C172" t="str">
            <v xml:space="preserve">Rozměry v mm: </v>
          </cell>
          <cell r="D172" t="str">
            <v>1200x800x750</v>
          </cell>
          <cell r="E172">
            <v>1</v>
          </cell>
        </row>
        <row r="173">
          <cell r="A173" t="str">
            <v>12.3.0</v>
          </cell>
          <cell r="B173" t="str">
            <v>P</v>
          </cell>
          <cell r="C173" t="str">
            <v xml:space="preserve">židle pro jídlenu </v>
          </cell>
          <cell r="E173">
            <v>3</v>
          </cell>
          <cell r="F173">
            <v>1500</v>
          </cell>
          <cell r="G173">
            <v>4500</v>
          </cell>
          <cell r="H173">
            <v>21</v>
          </cell>
        </row>
        <row r="174">
          <cell r="C174" t="str">
            <v xml:space="preserve">kostra kovová chrom, sedák plast </v>
          </cell>
          <cell r="E174">
            <v>3</v>
          </cell>
        </row>
        <row r="175">
          <cell r="C175" t="str">
            <v xml:space="preserve">Typ: </v>
          </cell>
          <cell r="E175">
            <v>3</v>
          </cell>
        </row>
        <row r="176">
          <cell r="C176" t="str">
            <v xml:space="preserve">Rozměry v mm: </v>
          </cell>
          <cell r="E176">
            <v>3</v>
          </cell>
        </row>
        <row r="177">
          <cell r="A177" t="str">
            <v>12.4.0</v>
          </cell>
          <cell r="B177" t="str">
            <v>P</v>
          </cell>
          <cell r="C177" t="str">
            <v>kuch.linka s dřezem a prostorem pro lednici</v>
          </cell>
          <cell r="E177">
            <v>1</v>
          </cell>
          <cell r="F177">
            <v>15000</v>
          </cell>
          <cell r="G177">
            <v>15000</v>
          </cell>
          <cell r="H177">
            <v>21</v>
          </cell>
        </row>
        <row r="178">
          <cell r="C178" t="str">
            <v xml:space="preserve">spodní a horní skříňky </v>
          </cell>
          <cell r="E178">
            <v>1</v>
          </cell>
        </row>
        <row r="179">
          <cell r="C179" t="str">
            <v xml:space="preserve">Typ: </v>
          </cell>
          <cell r="D179" t="str">
            <v xml:space="preserve">truhl.výrobek </v>
          </cell>
          <cell r="E179">
            <v>1</v>
          </cell>
        </row>
        <row r="180">
          <cell r="C180" t="str">
            <v xml:space="preserve">Rozměry v mm: </v>
          </cell>
          <cell r="D180" t="str">
            <v>1300x600x900</v>
          </cell>
          <cell r="E180">
            <v>1</v>
          </cell>
        </row>
        <row r="181">
          <cell r="A181" t="str">
            <v>12.4.1</v>
          </cell>
          <cell r="B181" t="str">
            <v>P</v>
          </cell>
          <cell r="C181" t="str">
            <v xml:space="preserve">dřezová baterie </v>
          </cell>
          <cell r="E181">
            <v>1</v>
          </cell>
          <cell r="F181">
            <v>1500</v>
          </cell>
          <cell r="G181">
            <v>1500</v>
          </cell>
          <cell r="H181">
            <v>21</v>
          </cell>
        </row>
        <row r="182">
          <cell r="C182" t="str">
            <v xml:space="preserve">Typ: </v>
          </cell>
          <cell r="D182" t="str">
            <v xml:space="preserve">stolní </v>
          </cell>
          <cell r="E182">
            <v>1</v>
          </cell>
        </row>
        <row r="183">
          <cell r="C183" t="str">
            <v xml:space="preserve">Rozměry v mm: </v>
          </cell>
          <cell r="E183">
            <v>1</v>
          </cell>
        </row>
        <row r="184">
          <cell r="A184" t="str">
            <v>12.5.0</v>
          </cell>
          <cell r="B184" t="str">
            <v>P</v>
          </cell>
          <cell r="C184" t="str">
            <v xml:space="preserve">chladící skříň 130l , plné dveře </v>
          </cell>
          <cell r="E184">
            <v>1</v>
          </cell>
          <cell r="F184">
            <v>6400</v>
          </cell>
          <cell r="G184">
            <v>6400</v>
          </cell>
          <cell r="H184">
            <v>21</v>
          </cell>
        </row>
        <row r="185">
          <cell r="C185" t="str">
            <v xml:space="preserve">Typ: </v>
          </cell>
          <cell r="D185" t="str">
            <v xml:space="preserve">domácnostní </v>
          </cell>
          <cell r="E185">
            <v>1</v>
          </cell>
        </row>
        <row r="186">
          <cell r="C186" t="str">
            <v xml:space="preserve">Rozměry v mm: </v>
          </cell>
          <cell r="D186" t="str">
            <v>600x600x850</v>
          </cell>
          <cell r="E186">
            <v>1</v>
          </cell>
        </row>
        <row r="187">
          <cell r="C187" t="str">
            <v xml:space="preserve">Příkon v kW: </v>
          </cell>
          <cell r="D187" t="str">
            <v>230V/0,2</v>
          </cell>
          <cell r="E187">
            <v>1</v>
          </cell>
        </row>
        <row r="188">
          <cell r="A188" t="str">
            <v>12.6.0</v>
          </cell>
          <cell r="B188" t="str">
            <v>P</v>
          </cell>
          <cell r="C188" t="str">
            <v xml:space="preserve">rychlovarná konvice 2 l </v>
          </cell>
          <cell r="E188">
            <v>1</v>
          </cell>
          <cell r="F188">
            <v>1800</v>
          </cell>
          <cell r="G188">
            <v>1800</v>
          </cell>
          <cell r="H188">
            <v>21</v>
          </cell>
        </row>
        <row r="189">
          <cell r="C189" t="str">
            <v xml:space="preserve">Typ: </v>
          </cell>
          <cell r="E189">
            <v>1</v>
          </cell>
        </row>
        <row r="190">
          <cell r="C190" t="str">
            <v xml:space="preserve">Rozměry v mm: </v>
          </cell>
          <cell r="E190">
            <v>1</v>
          </cell>
        </row>
        <row r="191">
          <cell r="C191" t="str">
            <v xml:space="preserve">Příkon v kW: </v>
          </cell>
          <cell r="D191" t="str">
            <v>230V/1,5</v>
          </cell>
          <cell r="E191">
            <v>1</v>
          </cell>
        </row>
        <row r="192">
          <cell r="A192" t="str">
            <v>12.7.0</v>
          </cell>
          <cell r="B192" t="str">
            <v>P</v>
          </cell>
          <cell r="C192" t="str">
            <v xml:space="preserve">umyvadlo s baterií -dodávka stavby </v>
          </cell>
          <cell r="E192">
            <v>1</v>
          </cell>
          <cell r="G192">
            <v>0</v>
          </cell>
          <cell r="H192">
            <v>21</v>
          </cell>
        </row>
        <row r="193">
          <cell r="C193" t="str">
            <v xml:space="preserve">včetně baterie </v>
          </cell>
          <cell r="E193">
            <v>1</v>
          </cell>
        </row>
        <row r="194">
          <cell r="A194" t="str">
            <v>12.7.1</v>
          </cell>
          <cell r="B194" t="str">
            <v>P</v>
          </cell>
          <cell r="C194" t="str">
            <v xml:space="preserve">hygienický set - dodávka provozu </v>
          </cell>
          <cell r="E194">
            <v>1</v>
          </cell>
          <cell r="G194">
            <v>0</v>
          </cell>
          <cell r="H194">
            <v>21</v>
          </cell>
        </row>
        <row r="195">
          <cell r="C195" t="str">
            <v xml:space="preserve"> odpadkový koš, </v>
          </cell>
          <cell r="E195">
            <v>1</v>
          </cell>
        </row>
        <row r="196">
          <cell r="C196" t="str">
            <v>dávkovač mýdla, zásobník na jednoráz.ručníky</v>
          </cell>
          <cell r="E196">
            <v>1</v>
          </cell>
        </row>
        <row r="197">
          <cell r="A197" t="str">
            <v>12.8.0</v>
          </cell>
          <cell r="B197" t="str">
            <v>P</v>
          </cell>
          <cell r="C197" t="str">
            <v xml:space="preserve">WC - dodávka stavby </v>
          </cell>
          <cell r="E197">
            <v>1</v>
          </cell>
          <cell r="G197">
            <v>0</v>
          </cell>
          <cell r="H197">
            <v>21</v>
          </cell>
        </row>
        <row r="198">
          <cell r="C198" t="str">
            <v xml:space="preserve">Typ: </v>
          </cell>
          <cell r="E198">
            <v>1</v>
          </cell>
        </row>
        <row r="199">
          <cell r="C199" t="str">
            <v xml:space="preserve">Rozměry v mm: </v>
          </cell>
          <cell r="E199">
            <v>1</v>
          </cell>
        </row>
        <row r="200">
          <cell r="A200" t="str">
            <v>12.9.0</v>
          </cell>
          <cell r="B200" t="str">
            <v>P</v>
          </cell>
          <cell r="C200" t="str">
            <v xml:space="preserve">sprchový kout - dodávka stavby  </v>
          </cell>
          <cell r="E200">
            <v>1</v>
          </cell>
          <cell r="G200">
            <v>0</v>
          </cell>
          <cell r="H200">
            <v>21</v>
          </cell>
        </row>
        <row r="201">
          <cell r="C201" t="str">
            <v xml:space="preserve">Typ: </v>
          </cell>
          <cell r="E201">
            <v>1</v>
          </cell>
        </row>
        <row r="202">
          <cell r="C202" t="str">
            <v xml:space="preserve">Rozměry v mm: </v>
          </cell>
          <cell r="E202">
            <v>1</v>
          </cell>
        </row>
        <row r="203">
          <cell r="B203" t="str">
            <v>C</v>
          </cell>
          <cell r="C203" t="str">
            <v>C E L K E M</v>
          </cell>
          <cell r="D203" t="str">
            <v xml:space="preserve">1.NP Šatna personálu č.m. 2.31 vč.soc.zázemí </v>
          </cell>
          <cell r="G203">
            <v>46800</v>
          </cell>
        </row>
        <row r="204">
          <cell r="A204">
            <v>13</v>
          </cell>
          <cell r="C204" t="str">
            <v xml:space="preserve">1.NP Mytí provozního nádobí </v>
          </cell>
        </row>
        <row r="205">
          <cell r="A205" t="str">
            <v>13.1.0</v>
          </cell>
          <cell r="B205" t="str">
            <v>P</v>
          </cell>
          <cell r="C205" t="str">
            <v xml:space="preserve">třídící stůl s trnoží , ZL </v>
          </cell>
          <cell r="E205">
            <v>1</v>
          </cell>
          <cell r="F205">
            <v>8400</v>
          </cell>
          <cell r="G205">
            <v>8400</v>
          </cell>
          <cell r="H205">
            <v>21</v>
          </cell>
        </row>
        <row r="206">
          <cell r="C206" t="str">
            <v xml:space="preserve">Typ: </v>
          </cell>
          <cell r="E206">
            <v>1</v>
          </cell>
        </row>
        <row r="207">
          <cell r="C207" t="str">
            <v xml:space="preserve">Rozměry v mm: </v>
          </cell>
          <cell r="D207" t="str">
            <v>1200x700x900</v>
          </cell>
          <cell r="E207">
            <v>1</v>
          </cell>
        </row>
        <row r="208">
          <cell r="A208" t="str">
            <v>13.2.0</v>
          </cell>
          <cell r="B208" t="str">
            <v>P</v>
          </cell>
          <cell r="C208" t="str">
            <v xml:space="preserve">Mycí stůl se 2 dřezy , prolomená deska , ZL </v>
          </cell>
          <cell r="E208">
            <v>1</v>
          </cell>
          <cell r="F208">
            <v>18600</v>
          </cell>
          <cell r="G208">
            <v>18600</v>
          </cell>
          <cell r="H208">
            <v>21</v>
          </cell>
        </row>
        <row r="209">
          <cell r="C209" t="str">
            <v>VD 600x500x300</v>
          </cell>
          <cell r="E209">
            <v>1</v>
          </cell>
        </row>
        <row r="210">
          <cell r="C210" t="str">
            <v xml:space="preserve">Typ: </v>
          </cell>
          <cell r="E210">
            <v>1</v>
          </cell>
        </row>
        <row r="211">
          <cell r="C211" t="str">
            <v xml:space="preserve">Rozměry v mm: </v>
          </cell>
          <cell r="D211" t="str">
            <v>1400x700x900</v>
          </cell>
          <cell r="E211">
            <v>1</v>
          </cell>
        </row>
        <row r="212">
          <cell r="A212" t="str">
            <v>13.2.1</v>
          </cell>
          <cell r="B212" t="str">
            <v>P</v>
          </cell>
          <cell r="C212" t="str">
            <v xml:space="preserve">drtič odpadků s pneuspínačem - stávající </v>
          </cell>
          <cell r="E212">
            <v>1</v>
          </cell>
          <cell r="G212">
            <v>0</v>
          </cell>
          <cell r="H212">
            <v>21</v>
          </cell>
        </row>
        <row r="213">
          <cell r="C213" t="str">
            <v xml:space="preserve">Typ: </v>
          </cell>
          <cell r="E213">
            <v>1</v>
          </cell>
        </row>
        <row r="214">
          <cell r="C214" t="str">
            <v xml:space="preserve">Rozměry v mm: </v>
          </cell>
          <cell r="E214">
            <v>1</v>
          </cell>
        </row>
        <row r="215">
          <cell r="C215" t="str">
            <v xml:space="preserve">Příkon v kW: </v>
          </cell>
          <cell r="D215" t="str">
            <v>230V/1</v>
          </cell>
          <cell r="E215">
            <v>1</v>
          </cell>
        </row>
        <row r="216">
          <cell r="A216" t="str">
            <v>13.3.0</v>
          </cell>
          <cell r="B216" t="str">
            <v>P</v>
          </cell>
          <cell r="C216" t="str">
            <v xml:space="preserve">tlaková sprcha s raménkem  </v>
          </cell>
          <cell r="E216">
            <v>1</v>
          </cell>
          <cell r="F216">
            <v>4800</v>
          </cell>
          <cell r="G216">
            <v>4800</v>
          </cell>
          <cell r="H216">
            <v>21</v>
          </cell>
        </row>
        <row r="217">
          <cell r="C217" t="str">
            <v xml:space="preserve">Typ: </v>
          </cell>
          <cell r="D217" t="str">
            <v xml:space="preserve">stolní </v>
          </cell>
          <cell r="E217">
            <v>1</v>
          </cell>
        </row>
        <row r="218">
          <cell r="C218" t="str">
            <v xml:space="preserve">Rozměry v mm: </v>
          </cell>
          <cell r="E218">
            <v>1</v>
          </cell>
        </row>
        <row r="219">
          <cell r="A219" t="str">
            <v>13.4.0</v>
          </cell>
          <cell r="B219" t="str">
            <v>P</v>
          </cell>
          <cell r="C219" t="str">
            <v xml:space="preserve">prac.stůl s trnoží , ZL </v>
          </cell>
          <cell r="E219">
            <v>1</v>
          </cell>
          <cell r="F219">
            <v>8400</v>
          </cell>
          <cell r="G219">
            <v>8400</v>
          </cell>
          <cell r="H219">
            <v>21</v>
          </cell>
        </row>
        <row r="220">
          <cell r="C220" t="str">
            <v xml:space="preserve">Typ: </v>
          </cell>
          <cell r="E220">
            <v>1</v>
          </cell>
        </row>
        <row r="221">
          <cell r="C221" t="str">
            <v xml:space="preserve">Rozměry v mm: </v>
          </cell>
          <cell r="D221" t="str">
            <v>1200x700x900</v>
          </cell>
          <cell r="E221">
            <v>1</v>
          </cell>
        </row>
        <row r="222">
          <cell r="A222" t="str">
            <v>13.5.0</v>
          </cell>
          <cell r="B222" t="str">
            <v>P</v>
          </cell>
          <cell r="C222" t="str">
            <v xml:space="preserve">Regál 4 police , nosnost police 80 kg </v>
          </cell>
          <cell r="E222">
            <v>2</v>
          </cell>
          <cell r="F222">
            <v>8840</v>
          </cell>
          <cell r="G222">
            <v>17680</v>
          </cell>
          <cell r="H222">
            <v>21</v>
          </cell>
        </row>
        <row r="223">
          <cell r="C223" t="str">
            <v xml:space="preserve">Al stojina , police plast </v>
          </cell>
          <cell r="E223">
            <v>2</v>
          </cell>
        </row>
        <row r="224">
          <cell r="C224" t="str">
            <v xml:space="preserve">Typ: </v>
          </cell>
          <cell r="E224">
            <v>2</v>
          </cell>
        </row>
        <row r="225">
          <cell r="C225" t="str">
            <v xml:space="preserve">Rozměry v mm: </v>
          </cell>
          <cell r="D225" t="str">
            <v>1304x577x1700</v>
          </cell>
          <cell r="E225">
            <v>2</v>
          </cell>
        </row>
        <row r="226">
          <cell r="A226" t="str">
            <v>13.6.0</v>
          </cell>
          <cell r="B226" t="str">
            <v>P</v>
          </cell>
          <cell r="C226" t="str">
            <v>podlahová vpust DN 50 . Dodávka stavby</v>
          </cell>
          <cell r="E226">
            <v>1</v>
          </cell>
          <cell r="G226">
            <v>0</v>
          </cell>
          <cell r="H226">
            <v>21</v>
          </cell>
        </row>
        <row r="227">
          <cell r="C227" t="str">
            <v xml:space="preserve">Typ: </v>
          </cell>
          <cell r="E227">
            <v>1</v>
          </cell>
        </row>
        <row r="228">
          <cell r="C228" t="str">
            <v xml:space="preserve">Rozměry v mm: </v>
          </cell>
          <cell r="E228">
            <v>1</v>
          </cell>
        </row>
        <row r="229">
          <cell r="A229" t="str">
            <v>13.7.0</v>
          </cell>
          <cell r="B229" t="str">
            <v>P</v>
          </cell>
          <cell r="C229" t="str">
            <v>Vozík na 18 GN 1/1</v>
          </cell>
          <cell r="E229">
            <v>1</v>
          </cell>
          <cell r="F229">
            <v>11700</v>
          </cell>
          <cell r="G229">
            <v>11700</v>
          </cell>
          <cell r="H229">
            <v>21</v>
          </cell>
        </row>
        <row r="230">
          <cell r="C230" t="str">
            <v xml:space="preserve">Typ: </v>
          </cell>
          <cell r="D230" t="str">
            <v xml:space="preserve">nerez </v>
          </cell>
          <cell r="E230">
            <v>1</v>
          </cell>
        </row>
        <row r="231">
          <cell r="C231" t="str">
            <v xml:space="preserve">Rozměry v mm: </v>
          </cell>
          <cell r="D231" t="str">
            <v>770x660x1600</v>
          </cell>
          <cell r="E231">
            <v>1</v>
          </cell>
        </row>
        <row r="232">
          <cell r="A232" t="str">
            <v>13.8.0</v>
          </cell>
          <cell r="B232" t="str">
            <v>P</v>
          </cell>
          <cell r="C232" t="str">
            <v>Vozík na GN s prac.plochou a vsuny na 8x GN 2/1</v>
          </cell>
          <cell r="E232">
            <v>1</v>
          </cell>
          <cell r="F232">
            <v>9400</v>
          </cell>
          <cell r="G232">
            <v>9400</v>
          </cell>
          <cell r="H232">
            <v>21</v>
          </cell>
        </row>
        <row r="233">
          <cell r="C233" t="str">
            <v xml:space="preserve">Typ: </v>
          </cell>
          <cell r="D233" t="str">
            <v xml:space="preserve">nerez </v>
          </cell>
          <cell r="E233">
            <v>1</v>
          </cell>
        </row>
        <row r="234">
          <cell r="C234" t="str">
            <v xml:space="preserve">Rozměry v mm: </v>
          </cell>
          <cell r="D234" t="str">
            <v>720x660x900</v>
          </cell>
          <cell r="E234">
            <v>1</v>
          </cell>
        </row>
        <row r="235">
          <cell r="B235" t="str">
            <v>C</v>
          </cell>
          <cell r="C235" t="str">
            <v>C E L K E M</v>
          </cell>
          <cell r="D235" t="str">
            <v xml:space="preserve">1.NP Mytí provozního nádobí </v>
          </cell>
          <cell r="G235">
            <v>78980</v>
          </cell>
        </row>
        <row r="236">
          <cell r="A236">
            <v>14</v>
          </cell>
          <cell r="C236" t="str">
            <v xml:space="preserve">Čisté přípravny a kuchyně </v>
          </cell>
        </row>
        <row r="237">
          <cell r="A237" t="str">
            <v>14.1.0</v>
          </cell>
          <cell r="B237" t="str">
            <v>P</v>
          </cell>
          <cell r="C237" t="str">
            <v xml:space="preserve">mycí  stůl s dřezem vlevo - stávající , ZL </v>
          </cell>
          <cell r="E237">
            <v>1</v>
          </cell>
          <cell r="G237">
            <v>0</v>
          </cell>
          <cell r="H237">
            <v>21</v>
          </cell>
        </row>
        <row r="238">
          <cell r="C238" t="str">
            <v xml:space="preserve">Typ: </v>
          </cell>
          <cell r="E238">
            <v>1</v>
          </cell>
        </row>
        <row r="239">
          <cell r="C239" t="str">
            <v xml:space="preserve">Rozměry v mm: </v>
          </cell>
          <cell r="D239" t="str">
            <v>1200x700x900</v>
          </cell>
          <cell r="E239">
            <v>1</v>
          </cell>
        </row>
        <row r="240">
          <cell r="A240" t="str">
            <v>14.1.1</v>
          </cell>
          <cell r="B240" t="str">
            <v>P</v>
          </cell>
          <cell r="C240" t="str">
            <v xml:space="preserve">dřezová baterie </v>
          </cell>
          <cell r="E240">
            <v>1</v>
          </cell>
          <cell r="F240">
            <v>1500</v>
          </cell>
          <cell r="G240">
            <v>1500</v>
          </cell>
          <cell r="H240">
            <v>21</v>
          </cell>
        </row>
        <row r="241">
          <cell r="C241" t="str">
            <v xml:space="preserve">Typ: </v>
          </cell>
          <cell r="D241" t="str">
            <v xml:space="preserve">stolní </v>
          </cell>
          <cell r="E241">
            <v>1</v>
          </cell>
        </row>
        <row r="242">
          <cell r="C242" t="str">
            <v xml:space="preserve">Rozměry v mm: </v>
          </cell>
          <cell r="E242">
            <v>1</v>
          </cell>
        </row>
        <row r="243">
          <cell r="A243" t="str">
            <v>14.2.0</v>
          </cell>
          <cell r="B243" t="str">
            <v>P</v>
          </cell>
          <cell r="C243" t="str">
            <v xml:space="preserve">police nástěnná </v>
          </cell>
          <cell r="E243">
            <v>2</v>
          </cell>
          <cell r="F243">
            <v>3450</v>
          </cell>
          <cell r="G243">
            <v>6900</v>
          </cell>
          <cell r="H243">
            <v>21</v>
          </cell>
        </row>
        <row r="244">
          <cell r="C244" t="str">
            <v xml:space="preserve">Typ: </v>
          </cell>
          <cell r="E244">
            <v>2</v>
          </cell>
        </row>
        <row r="245">
          <cell r="C245" t="str">
            <v xml:space="preserve">Rozměry v mm: </v>
          </cell>
          <cell r="D245" t="str">
            <v>1200x300</v>
          </cell>
          <cell r="E245">
            <v>2</v>
          </cell>
        </row>
        <row r="246">
          <cell r="A246" t="str">
            <v>14.3.0</v>
          </cell>
          <cell r="B246" t="str">
            <v>P</v>
          </cell>
          <cell r="C246" t="str">
            <v xml:space="preserve">Prac.stůl se zásuvkovým blokem vlevo a policí , ZL,PL </v>
          </cell>
          <cell r="E246">
            <v>1</v>
          </cell>
          <cell r="F246">
            <v>23860</v>
          </cell>
          <cell r="G246">
            <v>23860</v>
          </cell>
          <cell r="H246">
            <v>21</v>
          </cell>
        </row>
        <row r="247">
          <cell r="C247" t="str">
            <v xml:space="preserve">Typ: </v>
          </cell>
          <cell r="E247">
            <v>1</v>
          </cell>
        </row>
        <row r="248">
          <cell r="C248" t="str">
            <v xml:space="preserve">Rozměry v mm: </v>
          </cell>
          <cell r="D248" t="str">
            <v>1600x700x900</v>
          </cell>
          <cell r="E248">
            <v>1</v>
          </cell>
        </row>
        <row r="249">
          <cell r="A249" t="str">
            <v>14.4.0</v>
          </cell>
          <cell r="B249" t="str">
            <v>P</v>
          </cell>
          <cell r="C249" t="str">
            <v xml:space="preserve">Prac.stůl s policí , ZL </v>
          </cell>
          <cell r="E249">
            <v>1</v>
          </cell>
          <cell r="F249">
            <v>14800</v>
          </cell>
          <cell r="G249">
            <v>14800</v>
          </cell>
          <cell r="H249">
            <v>21</v>
          </cell>
        </row>
        <row r="250">
          <cell r="C250" t="str">
            <v xml:space="preserve">Typ: </v>
          </cell>
          <cell r="E250">
            <v>1</v>
          </cell>
        </row>
        <row r="251">
          <cell r="C251" t="str">
            <v xml:space="preserve">Rozměry v mm: </v>
          </cell>
          <cell r="D251" t="str">
            <v>1900x700x900</v>
          </cell>
          <cell r="E251">
            <v>1</v>
          </cell>
        </row>
        <row r="252">
          <cell r="A252" t="str">
            <v>14.5.0</v>
          </cell>
          <cell r="B252" t="str">
            <v>P</v>
          </cell>
          <cell r="C252" t="str">
            <v xml:space="preserve">nářezový stroj 300 mm s tefl.nožem </v>
          </cell>
          <cell r="E252">
            <v>1</v>
          </cell>
          <cell r="F252">
            <v>21980</v>
          </cell>
          <cell r="G252">
            <v>21980</v>
          </cell>
          <cell r="H252">
            <v>21</v>
          </cell>
        </row>
        <row r="253">
          <cell r="C253" t="str">
            <v>pro  střední zátěž</v>
          </cell>
          <cell r="E253">
            <v>1</v>
          </cell>
        </row>
        <row r="254">
          <cell r="C254" t="str">
            <v xml:space="preserve">Typ: </v>
          </cell>
          <cell r="E254">
            <v>1</v>
          </cell>
        </row>
        <row r="255">
          <cell r="C255" t="str">
            <v xml:space="preserve">Rozměry v mm: </v>
          </cell>
          <cell r="E255">
            <v>1</v>
          </cell>
        </row>
        <row r="256">
          <cell r="C256" t="str">
            <v xml:space="preserve">Příkon v kW: </v>
          </cell>
          <cell r="D256" t="str">
            <v>230V/0,25</v>
          </cell>
          <cell r="E256">
            <v>1</v>
          </cell>
        </row>
        <row r="257">
          <cell r="A257" t="str">
            <v>14.6.0</v>
          </cell>
          <cell r="B257" t="str">
            <v>P</v>
          </cell>
          <cell r="C257" t="str">
            <v>krájecí deska nierolen</v>
          </cell>
          <cell r="E257">
            <v>1</v>
          </cell>
          <cell r="F257">
            <v>850</v>
          </cell>
          <cell r="G257">
            <v>850</v>
          </cell>
          <cell r="H257">
            <v>21</v>
          </cell>
        </row>
        <row r="258">
          <cell r="C258" t="str">
            <v xml:space="preserve">Typ: </v>
          </cell>
          <cell r="E258">
            <v>1</v>
          </cell>
        </row>
        <row r="259">
          <cell r="C259" t="str">
            <v xml:space="preserve">Rozměry v mm: </v>
          </cell>
          <cell r="D259" t="str">
            <v>600x400</v>
          </cell>
          <cell r="E259">
            <v>1</v>
          </cell>
        </row>
        <row r="260">
          <cell r="A260" t="str">
            <v>14.7.0</v>
          </cell>
          <cell r="B260" t="str">
            <v>P</v>
          </cell>
          <cell r="C260" t="str">
            <v>Krouhač zeleniny celokovový</v>
          </cell>
          <cell r="E260">
            <v>1</v>
          </cell>
          <cell r="F260">
            <v>32500</v>
          </cell>
          <cell r="G260">
            <v>32500</v>
          </cell>
          <cell r="H260">
            <v>21</v>
          </cell>
        </row>
        <row r="261">
          <cell r="C261" t="str">
            <v xml:space="preserve">Typ: </v>
          </cell>
          <cell r="E261">
            <v>1</v>
          </cell>
        </row>
        <row r="262">
          <cell r="C262" t="str">
            <v xml:space="preserve">Rozměry v mm: </v>
          </cell>
          <cell r="D262" t="str">
            <v>350x310x610</v>
          </cell>
          <cell r="E262">
            <v>1</v>
          </cell>
        </row>
        <row r="263">
          <cell r="C263" t="str">
            <v xml:space="preserve">Příkon v kW: </v>
          </cell>
          <cell r="D263" t="str">
            <v>230V/1,5</v>
          </cell>
          <cell r="E263">
            <v>1</v>
          </cell>
        </row>
        <row r="264">
          <cell r="A264" t="str">
            <v>14.7.1</v>
          </cell>
          <cell r="B264" t="str">
            <v>P</v>
          </cell>
          <cell r="C264" t="str">
            <v xml:space="preserve">sada 6 disků vč.nástěnního držáku </v>
          </cell>
          <cell r="E264">
            <v>1</v>
          </cell>
          <cell r="F264">
            <v>15000</v>
          </cell>
          <cell r="G264">
            <v>15000</v>
          </cell>
          <cell r="H264">
            <v>21</v>
          </cell>
        </row>
        <row r="265">
          <cell r="C265" t="str">
            <v xml:space="preserve">Typ: </v>
          </cell>
          <cell r="E265">
            <v>1</v>
          </cell>
        </row>
        <row r="266">
          <cell r="C266" t="str">
            <v xml:space="preserve">Rozměry v mm: </v>
          </cell>
          <cell r="E266">
            <v>1</v>
          </cell>
        </row>
        <row r="267">
          <cell r="A267" t="str">
            <v>14.8.0</v>
          </cell>
          <cell r="B267" t="str">
            <v>P</v>
          </cell>
          <cell r="C267" t="str">
            <v xml:space="preserve">Váha stolní do 15 kg digitální s nerez miskou </v>
          </cell>
          <cell r="E267">
            <v>2</v>
          </cell>
          <cell r="F267">
            <v>4200</v>
          </cell>
          <cell r="G267">
            <v>8400</v>
          </cell>
          <cell r="H267">
            <v>21</v>
          </cell>
        </row>
        <row r="268">
          <cell r="C268" t="str">
            <v xml:space="preserve">Typ: </v>
          </cell>
          <cell r="E268">
            <v>2</v>
          </cell>
        </row>
        <row r="269">
          <cell r="C269" t="str">
            <v xml:space="preserve">Rozměry v mm: </v>
          </cell>
          <cell r="E269">
            <v>2</v>
          </cell>
        </row>
        <row r="270">
          <cell r="C270" t="str">
            <v xml:space="preserve">Příkon v kW: </v>
          </cell>
          <cell r="D270" t="str">
            <v>230V/0,01</v>
          </cell>
          <cell r="E270">
            <v>2</v>
          </cell>
        </row>
        <row r="271">
          <cell r="A271" t="str">
            <v>14.9.0</v>
          </cell>
          <cell r="B271" t="str">
            <v>P</v>
          </cell>
          <cell r="C271" t="str">
            <v xml:space="preserve">tyčový mixer 450 mm </v>
          </cell>
          <cell r="E271">
            <v>1</v>
          </cell>
          <cell r="F271">
            <v>16400</v>
          </cell>
          <cell r="G271">
            <v>16400</v>
          </cell>
          <cell r="H271">
            <v>21</v>
          </cell>
        </row>
        <row r="272">
          <cell r="C272" t="str">
            <v xml:space="preserve">Typ: </v>
          </cell>
          <cell r="E272">
            <v>1</v>
          </cell>
        </row>
        <row r="273">
          <cell r="C273" t="str">
            <v xml:space="preserve">Rozměry v mm: </v>
          </cell>
          <cell r="D273" t="str">
            <v xml:space="preserve">840x125 průměr </v>
          </cell>
          <cell r="E273">
            <v>1</v>
          </cell>
        </row>
        <row r="274">
          <cell r="C274" t="str">
            <v xml:space="preserve">Příkon v kW: </v>
          </cell>
          <cell r="D274" t="str">
            <v>230V/1,5</v>
          </cell>
          <cell r="E274">
            <v>1</v>
          </cell>
        </row>
        <row r="275">
          <cell r="A275" t="str">
            <v>14.10.0</v>
          </cell>
          <cell r="B275" t="str">
            <v>P</v>
          </cell>
          <cell r="C275" t="str">
            <v xml:space="preserve">Kuch robot universální s příslušenstvím - stávající </v>
          </cell>
          <cell r="E275">
            <v>1</v>
          </cell>
          <cell r="G275">
            <v>0</v>
          </cell>
          <cell r="H275">
            <v>21</v>
          </cell>
        </row>
        <row r="276">
          <cell r="C276" t="str">
            <v xml:space="preserve">motorová jednotka , krouhač.řezačka masa </v>
          </cell>
          <cell r="E276">
            <v>1</v>
          </cell>
        </row>
        <row r="277">
          <cell r="C277" t="str">
            <v xml:space="preserve">Typ: </v>
          </cell>
          <cell r="D277" t="str">
            <v xml:space="preserve">HU </v>
          </cell>
          <cell r="E277">
            <v>1</v>
          </cell>
        </row>
        <row r="278">
          <cell r="C278" t="str">
            <v xml:space="preserve">Rozměry v mm: </v>
          </cell>
          <cell r="E278">
            <v>1</v>
          </cell>
        </row>
        <row r="279">
          <cell r="C279" t="str">
            <v xml:space="preserve">Příkon v kW: </v>
          </cell>
          <cell r="D279" t="str">
            <v>400V/1,5</v>
          </cell>
          <cell r="E279">
            <v>1</v>
          </cell>
        </row>
        <row r="280">
          <cell r="A280" t="str">
            <v>14.11.0</v>
          </cell>
          <cell r="B280" t="str">
            <v>P</v>
          </cell>
          <cell r="C280" t="str">
            <v xml:space="preserve">Kuch.robot hnětač kotlíky 60+ 30 l </v>
          </cell>
          <cell r="E280">
            <v>1</v>
          </cell>
          <cell r="F280">
            <v>192000</v>
          </cell>
          <cell r="G280">
            <v>192000</v>
          </cell>
          <cell r="H280">
            <v>21</v>
          </cell>
        </row>
        <row r="281">
          <cell r="C281" t="str">
            <v xml:space="preserve">hnětač, šlehač,míchač , vozík </v>
          </cell>
          <cell r="E281">
            <v>1</v>
          </cell>
        </row>
        <row r="282">
          <cell r="C282" t="str">
            <v xml:space="preserve">automatický zdvih kotlíku </v>
          </cell>
          <cell r="E282">
            <v>1</v>
          </cell>
        </row>
        <row r="283">
          <cell r="C283" t="str">
            <v xml:space="preserve">Typ: </v>
          </cell>
          <cell r="E283">
            <v>1</v>
          </cell>
        </row>
        <row r="284">
          <cell r="C284" t="str">
            <v xml:space="preserve">Rozměry v mm: </v>
          </cell>
          <cell r="E284">
            <v>1</v>
          </cell>
        </row>
        <row r="285">
          <cell r="C285" t="str">
            <v xml:space="preserve">Příkon v kW: </v>
          </cell>
          <cell r="D285" t="str">
            <v>400V/3</v>
          </cell>
          <cell r="E285">
            <v>1</v>
          </cell>
        </row>
        <row r="286">
          <cell r="A286" t="str">
            <v>14.12.0</v>
          </cell>
          <cell r="B286" t="str">
            <v>P</v>
          </cell>
          <cell r="C286" t="str">
            <v xml:space="preserve">Pracovní stůl s policí a zásuvk.blokem vpravo, ZL  </v>
          </cell>
          <cell r="E286">
            <v>1</v>
          </cell>
          <cell r="F286">
            <v>26000</v>
          </cell>
          <cell r="G286">
            <v>26000</v>
          </cell>
          <cell r="H286">
            <v>21</v>
          </cell>
        </row>
        <row r="287">
          <cell r="C287" t="str">
            <v xml:space="preserve">buková prac.deska </v>
          </cell>
          <cell r="E287">
            <v>1</v>
          </cell>
        </row>
        <row r="288">
          <cell r="C288" t="str">
            <v xml:space="preserve">Typ: </v>
          </cell>
          <cell r="E288">
            <v>1</v>
          </cell>
        </row>
        <row r="289">
          <cell r="C289" t="str">
            <v xml:space="preserve">Rozměry v mm: </v>
          </cell>
          <cell r="D289" t="str">
            <v>2100x700x900</v>
          </cell>
          <cell r="E289">
            <v>1</v>
          </cell>
        </row>
        <row r="290">
          <cell r="A290" t="str">
            <v>14.13.0</v>
          </cell>
          <cell r="B290" t="str">
            <v>P</v>
          </cell>
          <cell r="C290" t="str">
            <v xml:space="preserve">Pracovní stůl s policí a zásuvk.blokem vpravo, ZL  </v>
          </cell>
          <cell r="E290">
            <v>1</v>
          </cell>
          <cell r="F290">
            <v>24280</v>
          </cell>
          <cell r="G290">
            <v>24280</v>
          </cell>
          <cell r="H290">
            <v>21</v>
          </cell>
        </row>
        <row r="291">
          <cell r="C291" t="str">
            <v xml:space="preserve">Typ: </v>
          </cell>
          <cell r="E291">
            <v>1</v>
          </cell>
        </row>
        <row r="292">
          <cell r="C292" t="str">
            <v xml:space="preserve">Rozměry v mm: </v>
          </cell>
          <cell r="D292" t="str">
            <v>1700x700x900</v>
          </cell>
          <cell r="E292">
            <v>1</v>
          </cell>
        </row>
        <row r="293">
          <cell r="A293" t="str">
            <v>14.14.0</v>
          </cell>
          <cell r="B293" t="str">
            <v>P</v>
          </cell>
          <cell r="C293" t="str">
            <v xml:space="preserve">Mycí stůl s dřezem vlevo - stávající </v>
          </cell>
          <cell r="E293">
            <v>1</v>
          </cell>
          <cell r="G293">
            <v>0</v>
          </cell>
          <cell r="H293">
            <v>21</v>
          </cell>
        </row>
        <row r="294">
          <cell r="C294" t="str">
            <v xml:space="preserve">Typ: </v>
          </cell>
          <cell r="E294">
            <v>1</v>
          </cell>
        </row>
        <row r="295">
          <cell r="C295" t="str">
            <v xml:space="preserve">Rozměry v mm: </v>
          </cell>
          <cell r="D295" t="str">
            <v>1200x700x900</v>
          </cell>
          <cell r="E295">
            <v>1</v>
          </cell>
        </row>
        <row r="296">
          <cell r="A296" t="str">
            <v>14.14.1</v>
          </cell>
          <cell r="B296" t="str">
            <v>P</v>
          </cell>
          <cell r="C296" t="str">
            <v>Baterie dřezová</v>
          </cell>
          <cell r="E296">
            <v>1</v>
          </cell>
          <cell r="F296">
            <v>1500</v>
          </cell>
          <cell r="G296">
            <v>1500</v>
          </cell>
          <cell r="H296">
            <v>21</v>
          </cell>
        </row>
        <row r="297">
          <cell r="C297" t="str">
            <v xml:space="preserve">Typ: </v>
          </cell>
          <cell r="D297" t="str">
            <v xml:space="preserve">stolní </v>
          </cell>
          <cell r="E297">
            <v>1</v>
          </cell>
        </row>
        <row r="298">
          <cell r="C298" t="str">
            <v xml:space="preserve">Rozměry v mm: </v>
          </cell>
          <cell r="E298">
            <v>1</v>
          </cell>
        </row>
        <row r="299">
          <cell r="A299" t="str">
            <v>14.15.0</v>
          </cell>
          <cell r="B299" t="str">
            <v>P</v>
          </cell>
          <cell r="C299" t="str">
            <v xml:space="preserve">masodeska </v>
          </cell>
          <cell r="E299">
            <v>2</v>
          </cell>
          <cell r="F299">
            <v>3200</v>
          </cell>
          <cell r="G299">
            <v>6400</v>
          </cell>
          <cell r="H299">
            <v>21</v>
          </cell>
        </row>
        <row r="300">
          <cell r="C300" t="str">
            <v xml:space="preserve">Typ: </v>
          </cell>
          <cell r="D300" t="str">
            <v xml:space="preserve">buk </v>
          </cell>
          <cell r="E300">
            <v>2</v>
          </cell>
        </row>
        <row r="301">
          <cell r="C301" t="str">
            <v xml:space="preserve">Rozměry v mm: </v>
          </cell>
          <cell r="D301" t="str">
            <v>600x400x100</v>
          </cell>
          <cell r="E301">
            <v>2</v>
          </cell>
        </row>
        <row r="302">
          <cell r="A302" t="str">
            <v>14.16.0</v>
          </cell>
          <cell r="B302" t="str">
            <v>P</v>
          </cell>
          <cell r="C302" t="str">
            <v xml:space="preserve">umyvadlo s bezdotykem - dodávka stavby </v>
          </cell>
          <cell r="E302">
            <v>1</v>
          </cell>
          <cell r="G302">
            <v>0</v>
          </cell>
          <cell r="H302">
            <v>21</v>
          </cell>
        </row>
        <row r="303">
          <cell r="C303" t="str">
            <v xml:space="preserve">Typ: </v>
          </cell>
          <cell r="E303">
            <v>1</v>
          </cell>
        </row>
        <row r="304">
          <cell r="C304" t="str">
            <v xml:space="preserve">Rozměry v mm: </v>
          </cell>
          <cell r="E304">
            <v>1</v>
          </cell>
        </row>
        <row r="305">
          <cell r="A305" t="str">
            <v>14.16.1</v>
          </cell>
          <cell r="B305" t="str">
            <v>P</v>
          </cell>
          <cell r="C305" t="str">
            <v xml:space="preserve">hygienický set - dodávka provozu </v>
          </cell>
          <cell r="E305">
            <v>1</v>
          </cell>
          <cell r="G305">
            <v>0</v>
          </cell>
          <cell r="H305">
            <v>21</v>
          </cell>
        </row>
        <row r="306">
          <cell r="C306" t="str">
            <v xml:space="preserve">Typ: </v>
          </cell>
          <cell r="E306">
            <v>1</v>
          </cell>
        </row>
        <row r="307">
          <cell r="C307" t="str">
            <v xml:space="preserve">Rozměry v mm: </v>
          </cell>
          <cell r="E307">
            <v>1</v>
          </cell>
        </row>
        <row r="308">
          <cell r="A308" t="str">
            <v>14.17.0</v>
          </cell>
          <cell r="B308" t="str">
            <v>P</v>
          </cell>
          <cell r="C308" t="str">
            <v xml:space="preserve">Chladící skříň 570l , plné dveře, nerez </v>
          </cell>
          <cell r="E308">
            <v>1</v>
          </cell>
          <cell r="F308">
            <v>44500</v>
          </cell>
          <cell r="G308">
            <v>44500</v>
          </cell>
          <cell r="H308">
            <v>21</v>
          </cell>
        </row>
        <row r="309">
          <cell r="C309" t="str">
            <v xml:space="preserve">4 roštové police , ventilované chlaení </v>
          </cell>
          <cell r="E309">
            <v>1</v>
          </cell>
        </row>
        <row r="310">
          <cell r="C310" t="str">
            <v xml:space="preserve">Typ: </v>
          </cell>
          <cell r="E310">
            <v>1</v>
          </cell>
        </row>
        <row r="311">
          <cell r="C311" t="str">
            <v xml:space="preserve">Rozměry v mm: </v>
          </cell>
          <cell r="D311" t="str">
            <v>780x700x1895</v>
          </cell>
          <cell r="E311">
            <v>1</v>
          </cell>
        </row>
        <row r="312">
          <cell r="C312" t="str">
            <v xml:space="preserve">Příkon v kW: </v>
          </cell>
          <cell r="D312" t="str">
            <v>230V/0,35</v>
          </cell>
          <cell r="E312">
            <v>1</v>
          </cell>
        </row>
        <row r="313">
          <cell r="A313" t="str">
            <v>14.18.0</v>
          </cell>
          <cell r="B313" t="str">
            <v>P</v>
          </cell>
          <cell r="C313" t="str">
            <v xml:space="preserve">Prac.stůl s policí , ZL </v>
          </cell>
          <cell r="E313">
            <v>1</v>
          </cell>
          <cell r="F313">
            <v>10300</v>
          </cell>
          <cell r="G313">
            <v>10300</v>
          </cell>
          <cell r="H313">
            <v>21</v>
          </cell>
        </row>
        <row r="314">
          <cell r="C314" t="str">
            <v xml:space="preserve">Typ: </v>
          </cell>
          <cell r="E314">
            <v>1</v>
          </cell>
        </row>
        <row r="315">
          <cell r="C315" t="str">
            <v xml:space="preserve">Rozměry v mm: </v>
          </cell>
          <cell r="D315" t="str">
            <v>1400x700x900</v>
          </cell>
          <cell r="E315">
            <v>1</v>
          </cell>
        </row>
        <row r="316">
          <cell r="A316" t="str">
            <v>14.19.0</v>
          </cell>
          <cell r="B316" t="str">
            <v>P</v>
          </cell>
          <cell r="C316" t="str">
            <v>Regálový vozík na 18 GN 2/1</v>
          </cell>
          <cell r="E316">
            <v>1</v>
          </cell>
          <cell r="F316">
            <v>14900</v>
          </cell>
          <cell r="G316">
            <v>14900</v>
          </cell>
          <cell r="H316">
            <v>21</v>
          </cell>
        </row>
        <row r="317">
          <cell r="C317" t="str">
            <v xml:space="preserve">Typ: </v>
          </cell>
          <cell r="E317">
            <v>1</v>
          </cell>
        </row>
        <row r="318">
          <cell r="C318" t="str">
            <v xml:space="preserve">Rozměry v mm: </v>
          </cell>
          <cell r="D318" t="str">
            <v>770x660x1900</v>
          </cell>
          <cell r="E318">
            <v>1</v>
          </cell>
        </row>
        <row r="319">
          <cell r="A319" t="str">
            <v>14.20.0</v>
          </cell>
          <cell r="B319" t="str">
            <v>P</v>
          </cell>
          <cell r="C319" t="str">
            <v xml:space="preserve">Konvektomat el 10 GN 1/1 stávající </v>
          </cell>
          <cell r="E319">
            <v>1</v>
          </cell>
          <cell r="G319">
            <v>0</v>
          </cell>
          <cell r="H319">
            <v>21</v>
          </cell>
        </row>
        <row r="320">
          <cell r="C320" t="str">
            <v xml:space="preserve">Typ: </v>
          </cell>
          <cell r="D320" t="str">
            <v xml:space="preserve">Cheftop Mind§Maps 101 </v>
          </cell>
          <cell r="E320">
            <v>1</v>
          </cell>
        </row>
        <row r="321">
          <cell r="C321" t="str">
            <v xml:space="preserve">Rozměry v mm: </v>
          </cell>
          <cell r="E321">
            <v>1</v>
          </cell>
        </row>
        <row r="322">
          <cell r="C322" t="str">
            <v xml:space="preserve">Výrobce: </v>
          </cell>
          <cell r="D322" t="str">
            <v>UNOX</v>
          </cell>
          <cell r="E322">
            <v>1</v>
          </cell>
        </row>
        <row r="323">
          <cell r="C323" t="str">
            <v xml:space="preserve">Příkon v kW: </v>
          </cell>
          <cell r="D323" t="str">
            <v>400V/18</v>
          </cell>
          <cell r="E323">
            <v>1</v>
          </cell>
        </row>
        <row r="324">
          <cell r="A324" t="str">
            <v>14.20.1</v>
          </cell>
          <cell r="B324" t="str">
            <v>P</v>
          </cell>
          <cell r="C324" t="str">
            <v xml:space="preserve">podestavba se zásobníkem na GN - stávající </v>
          </cell>
          <cell r="E324">
            <v>1</v>
          </cell>
          <cell r="G324">
            <v>0</v>
          </cell>
          <cell r="H324">
            <v>21</v>
          </cell>
        </row>
        <row r="325">
          <cell r="C325" t="str">
            <v xml:space="preserve">Typ: </v>
          </cell>
          <cell r="E325">
            <v>1</v>
          </cell>
        </row>
        <row r="326">
          <cell r="C326" t="str">
            <v xml:space="preserve">Rozměry v mm: </v>
          </cell>
          <cell r="E326">
            <v>1</v>
          </cell>
        </row>
        <row r="327">
          <cell r="A327" t="str">
            <v>14.21.0</v>
          </cell>
          <cell r="B327" t="str">
            <v>P</v>
          </cell>
          <cell r="C327" t="str">
            <v xml:space="preserve">Konvektomat el 20 GN 1/1 , bojlerový vyvíječ páry </v>
          </cell>
          <cell r="E327">
            <v>1</v>
          </cell>
          <cell r="F327">
            <v>426900</v>
          </cell>
          <cell r="G327">
            <v>426900</v>
          </cell>
          <cell r="H327">
            <v>21</v>
          </cell>
        </row>
        <row r="328">
          <cell r="C328" t="str">
            <v xml:space="preserve">vč.integrovaného zavážecího vozíku , sprchy </v>
          </cell>
          <cell r="E328">
            <v>1</v>
          </cell>
        </row>
        <row r="329">
          <cell r="C329" t="str">
            <v>sonda, automatické mytí</v>
          </cell>
          <cell r="E329">
            <v>1</v>
          </cell>
        </row>
        <row r="330">
          <cell r="C330" t="str">
            <v xml:space="preserve">až 100 vlastních programů o 6 krocích </v>
          </cell>
          <cell r="E330">
            <v>1</v>
          </cell>
        </row>
        <row r="331">
          <cell r="C331" t="str">
            <v xml:space="preserve">Typ: </v>
          </cell>
          <cell r="E331">
            <v>1</v>
          </cell>
        </row>
        <row r="332">
          <cell r="C332" t="str">
            <v xml:space="preserve">Rozměry v mm: </v>
          </cell>
          <cell r="D332" t="str">
            <v>879x791x1782</v>
          </cell>
          <cell r="E332">
            <v>1</v>
          </cell>
        </row>
        <row r="333">
          <cell r="C333" t="str">
            <v xml:space="preserve">Příkon v kW: </v>
          </cell>
          <cell r="D333" t="str">
            <v>400V/36</v>
          </cell>
          <cell r="E333">
            <v>1</v>
          </cell>
        </row>
        <row r="334">
          <cell r="A334" t="str">
            <v>14.21.1</v>
          </cell>
          <cell r="B334" t="str">
            <v>P</v>
          </cell>
          <cell r="C334" t="str">
            <v>Sada gastronádob pro konvektomat</v>
          </cell>
          <cell r="E334">
            <v>1</v>
          </cell>
          <cell r="F334">
            <v>15000</v>
          </cell>
          <cell r="G334">
            <v>15000</v>
          </cell>
          <cell r="H334">
            <v>21</v>
          </cell>
        </row>
        <row r="335">
          <cell r="A335" t="str">
            <v>14.22.0</v>
          </cell>
          <cell r="B335" t="str">
            <v>P</v>
          </cell>
          <cell r="C335" t="str">
            <v xml:space="preserve">VZT zákryt nad konvektomaty dodávka stavby  </v>
          </cell>
          <cell r="E335">
            <v>1</v>
          </cell>
          <cell r="G335">
            <v>0</v>
          </cell>
          <cell r="H335">
            <v>21</v>
          </cell>
        </row>
        <row r="336">
          <cell r="C336" t="str">
            <v xml:space="preserve">včetně tuk.filtrů a osvětlení </v>
          </cell>
          <cell r="E336">
            <v>1</v>
          </cell>
        </row>
        <row r="337">
          <cell r="C337" t="str">
            <v xml:space="preserve">Typ: </v>
          </cell>
          <cell r="E337">
            <v>1</v>
          </cell>
        </row>
        <row r="338">
          <cell r="C338" t="str">
            <v xml:space="preserve">Rozměry v mm: </v>
          </cell>
          <cell r="D338" t="str">
            <v>3200x1400x450</v>
          </cell>
          <cell r="E338">
            <v>1</v>
          </cell>
        </row>
        <row r="339">
          <cell r="A339" t="str">
            <v>14.23.0</v>
          </cell>
          <cell r="B339" t="str">
            <v>P</v>
          </cell>
          <cell r="C339" t="str">
            <v xml:space="preserve">teplá skříň 15 GN 1/1 </v>
          </cell>
          <cell r="E339">
            <v>1</v>
          </cell>
          <cell r="F339">
            <v>42000</v>
          </cell>
          <cell r="G339">
            <v>42000</v>
          </cell>
          <cell r="H339">
            <v>21</v>
          </cell>
        </row>
        <row r="340">
          <cell r="C340" t="str">
            <v xml:space="preserve">dvojpláštový izolovaný vozík s ohřevem </v>
          </cell>
          <cell r="E340">
            <v>1</v>
          </cell>
        </row>
        <row r="341">
          <cell r="C341" t="str">
            <v xml:space="preserve">digitální termostat 30x-90 C </v>
          </cell>
          <cell r="E341">
            <v>1</v>
          </cell>
        </row>
        <row r="342">
          <cell r="C342" t="str">
            <v xml:space="preserve">Typ: </v>
          </cell>
          <cell r="E342">
            <v>1</v>
          </cell>
        </row>
        <row r="343">
          <cell r="C343" t="str">
            <v xml:space="preserve">Rozměry v mm: </v>
          </cell>
          <cell r="D343" t="str">
            <v>570x825x1465</v>
          </cell>
          <cell r="E343">
            <v>1</v>
          </cell>
        </row>
        <row r="344">
          <cell r="C344" t="str">
            <v xml:space="preserve">Příkon v kW: </v>
          </cell>
          <cell r="D344" t="str">
            <v>230V/1,8</v>
          </cell>
          <cell r="E344">
            <v>1</v>
          </cell>
        </row>
        <row r="345">
          <cell r="A345" t="str">
            <v>14.24.0</v>
          </cell>
          <cell r="B345" t="str">
            <v>P</v>
          </cell>
          <cell r="C345" t="str">
            <v xml:space="preserve">Kotel el. 150 l nepř.ohřev </v>
          </cell>
          <cell r="E345">
            <v>3</v>
          </cell>
          <cell r="F345">
            <v>158000</v>
          </cell>
          <cell r="G345">
            <v>474000</v>
          </cell>
          <cell r="H345">
            <v>21</v>
          </cell>
        </row>
        <row r="346">
          <cell r="C346" t="str">
            <v xml:space="preserve">presostat, vyp.ventil 1 1/2" </v>
          </cell>
          <cell r="E346">
            <v>3</v>
          </cell>
        </row>
        <row r="347">
          <cell r="C347" t="str">
            <v xml:space="preserve">automatické dopouštění duplikátoru </v>
          </cell>
          <cell r="E347">
            <v>3</v>
          </cell>
        </row>
        <row r="348">
          <cell r="C348" t="str">
            <v xml:space="preserve">Typ: </v>
          </cell>
          <cell r="E348">
            <v>3</v>
          </cell>
        </row>
        <row r="349">
          <cell r="C349" t="str">
            <v xml:space="preserve">Rozměry v mm: </v>
          </cell>
          <cell r="D349" t="str">
            <v>800x930x850</v>
          </cell>
          <cell r="E349">
            <v>3</v>
          </cell>
        </row>
        <row r="350">
          <cell r="C350" t="str">
            <v xml:space="preserve">Příkon v kW: </v>
          </cell>
          <cell r="D350" t="str">
            <v>400V/21,5</v>
          </cell>
          <cell r="E350">
            <v>3</v>
          </cell>
        </row>
        <row r="351">
          <cell r="C351" t="str">
            <v>pozn. Umístěno na stav.soklu H=100 mm</v>
          </cell>
          <cell r="E351">
            <v>3</v>
          </cell>
        </row>
        <row r="352">
          <cell r="A352" t="str">
            <v>14.25.0</v>
          </cell>
          <cell r="B352" t="str">
            <v>P</v>
          </cell>
          <cell r="C352" t="str">
            <v xml:space="preserve">Pánev el 80 l s el.sklápěním </v>
          </cell>
          <cell r="E352">
            <v>2</v>
          </cell>
          <cell r="F352">
            <v>163000</v>
          </cell>
          <cell r="G352">
            <v>326000</v>
          </cell>
          <cell r="H352">
            <v>21</v>
          </cell>
        </row>
        <row r="353">
          <cell r="C353" t="str">
            <v xml:space="preserve">dno ze speciální lsitiny DUOMAT </v>
          </cell>
          <cell r="E353">
            <v>2</v>
          </cell>
        </row>
        <row r="354">
          <cell r="C354" t="str">
            <v xml:space="preserve">vana nerez , napouštění vody </v>
          </cell>
          <cell r="E354">
            <v>2</v>
          </cell>
        </row>
        <row r="355">
          <cell r="C355" t="str">
            <v xml:space="preserve">rozsah teplot 120-300 C </v>
          </cell>
          <cell r="E355">
            <v>2</v>
          </cell>
        </row>
        <row r="356">
          <cell r="C356" t="str">
            <v xml:space="preserve">Typ: </v>
          </cell>
          <cell r="E356">
            <v>2</v>
          </cell>
        </row>
        <row r="357">
          <cell r="C357" t="str">
            <v xml:space="preserve">Rozměry v mm: </v>
          </cell>
          <cell r="D357" t="str">
            <v>800x930x850</v>
          </cell>
          <cell r="E357">
            <v>2</v>
          </cell>
        </row>
        <row r="358">
          <cell r="C358" t="str">
            <v xml:space="preserve">Příkon v kW: </v>
          </cell>
          <cell r="D358" t="str">
            <v>400V/13</v>
          </cell>
          <cell r="E358">
            <v>2</v>
          </cell>
        </row>
        <row r="359">
          <cell r="C359" t="str">
            <v>pozn. Umístěno na stav.soklu H=100 mm</v>
          </cell>
          <cell r="E359">
            <v>2</v>
          </cell>
        </row>
        <row r="360">
          <cell r="A360" t="str">
            <v>14.26.0</v>
          </cell>
          <cell r="B360" t="str">
            <v>P</v>
          </cell>
          <cell r="C360" t="str">
            <v xml:space="preserve">Sporák el. 4 hranaté plotny  na podestavbě </v>
          </cell>
          <cell r="E360">
            <v>1</v>
          </cell>
          <cell r="F360">
            <v>92700</v>
          </cell>
          <cell r="G360">
            <v>92700</v>
          </cell>
          <cell r="H360">
            <v>21</v>
          </cell>
        </row>
        <row r="361">
          <cell r="C361" t="str">
            <v xml:space="preserve">Typ: </v>
          </cell>
          <cell r="E361">
            <v>1</v>
          </cell>
        </row>
        <row r="362">
          <cell r="C362" t="str">
            <v xml:space="preserve">Rozměry v mm: </v>
          </cell>
          <cell r="D362" t="str">
            <v>800x930x850</v>
          </cell>
          <cell r="E362">
            <v>1</v>
          </cell>
        </row>
        <row r="363">
          <cell r="C363" t="str">
            <v xml:space="preserve">Příkon v kW: </v>
          </cell>
          <cell r="D363" t="str">
            <v>400V/16</v>
          </cell>
          <cell r="E363">
            <v>1</v>
          </cell>
        </row>
        <row r="364">
          <cell r="C364" t="str">
            <v>pozn. Umístěno na stav.soklu H=100 mm</v>
          </cell>
          <cell r="E364">
            <v>1</v>
          </cell>
        </row>
        <row r="365">
          <cell r="A365" t="str">
            <v>14.27.0</v>
          </cell>
          <cell r="B365" t="str">
            <v>P</v>
          </cell>
          <cell r="C365" t="str">
            <v xml:space="preserve">sada 4 ks nožiček 100 mm </v>
          </cell>
          <cell r="E365">
            <v>6</v>
          </cell>
          <cell r="F365">
            <v>2000</v>
          </cell>
          <cell r="G365">
            <v>12000</v>
          </cell>
          <cell r="H365">
            <v>21</v>
          </cell>
        </row>
        <row r="366">
          <cell r="C366" t="str">
            <v xml:space="preserve">Typ: </v>
          </cell>
          <cell r="E366">
            <v>6</v>
          </cell>
        </row>
        <row r="367">
          <cell r="C367" t="str">
            <v xml:space="preserve">Rozměry v mm: </v>
          </cell>
          <cell r="E367">
            <v>6</v>
          </cell>
        </row>
        <row r="368">
          <cell r="A368" t="str">
            <v>14.28.0</v>
          </cell>
          <cell r="B368" t="str">
            <v>P</v>
          </cell>
          <cell r="C368" t="str">
            <v>Prac.stůl. S policí bez lemu</v>
          </cell>
          <cell r="E368">
            <v>2</v>
          </cell>
          <cell r="F368">
            <v>10900</v>
          </cell>
          <cell r="G368">
            <v>21800</v>
          </cell>
          <cell r="H368">
            <v>21</v>
          </cell>
        </row>
        <row r="369">
          <cell r="C369" t="str">
            <v xml:space="preserve">Typ: </v>
          </cell>
          <cell r="E369">
            <v>2</v>
          </cell>
        </row>
        <row r="370">
          <cell r="C370" t="str">
            <v xml:space="preserve">Rozměry v mm: </v>
          </cell>
          <cell r="D370" t="str">
            <v>1800x600x900</v>
          </cell>
          <cell r="E370">
            <v>2</v>
          </cell>
        </row>
        <row r="371">
          <cell r="A371" t="str">
            <v>14.29.0</v>
          </cell>
          <cell r="B371" t="str">
            <v>P</v>
          </cell>
          <cell r="C371" t="str">
            <v>těžká baterie s otočným ramenem H=700 mm</v>
          </cell>
          <cell r="E371">
            <v>1</v>
          </cell>
          <cell r="F371">
            <v>8600</v>
          </cell>
          <cell r="G371">
            <v>8600</v>
          </cell>
          <cell r="H371">
            <v>21</v>
          </cell>
        </row>
        <row r="372">
          <cell r="C372" t="str">
            <v xml:space="preserve">Typ: </v>
          </cell>
          <cell r="E372">
            <v>1</v>
          </cell>
        </row>
        <row r="373">
          <cell r="C373" t="str">
            <v xml:space="preserve">Rozměry v mm: </v>
          </cell>
          <cell r="E373">
            <v>1</v>
          </cell>
        </row>
        <row r="374">
          <cell r="A374" t="str">
            <v>14.30.0</v>
          </cell>
          <cell r="B374" t="str">
            <v>P</v>
          </cell>
          <cell r="C374" t="str">
            <v>podlahový žlab nerez s pororoštem a vpustí DN 100</v>
          </cell>
          <cell r="E374">
            <v>1</v>
          </cell>
          <cell r="F374">
            <v>21500</v>
          </cell>
          <cell r="G374">
            <v>21500</v>
          </cell>
          <cell r="H374">
            <v>21</v>
          </cell>
        </row>
        <row r="375">
          <cell r="C375" t="str">
            <v xml:space="preserve">Typ: </v>
          </cell>
          <cell r="E375">
            <v>1</v>
          </cell>
        </row>
        <row r="376">
          <cell r="C376" t="str">
            <v xml:space="preserve">Rozměry v mm: </v>
          </cell>
          <cell r="D376" t="str">
            <v>2400x400</v>
          </cell>
          <cell r="E376">
            <v>1</v>
          </cell>
        </row>
        <row r="377">
          <cell r="A377" t="str">
            <v>14.30.1</v>
          </cell>
          <cell r="B377" t="str">
            <v>P</v>
          </cell>
          <cell r="C377" t="str">
            <v>podlahový žlab nerez s pororoštem a vpustí DN 70</v>
          </cell>
          <cell r="E377">
            <v>2</v>
          </cell>
          <cell r="F377">
            <v>14500</v>
          </cell>
          <cell r="G377">
            <v>29000</v>
          </cell>
          <cell r="H377">
            <v>21</v>
          </cell>
        </row>
        <row r="378">
          <cell r="C378" t="str">
            <v xml:space="preserve">Typ: </v>
          </cell>
          <cell r="E378">
            <v>2</v>
          </cell>
        </row>
        <row r="379">
          <cell r="C379" t="str">
            <v xml:space="preserve">Rozměry v mm: </v>
          </cell>
          <cell r="D379" t="str">
            <v>1600x400</v>
          </cell>
          <cell r="E379">
            <v>2</v>
          </cell>
        </row>
        <row r="380">
          <cell r="A380" t="str">
            <v>14.31.0</v>
          </cell>
          <cell r="B380" t="str">
            <v>P</v>
          </cell>
          <cell r="C380" t="str">
            <v xml:space="preserve">VZT zákryt nad varný blok-  dodávka stavby  </v>
          </cell>
          <cell r="E380">
            <v>1</v>
          </cell>
          <cell r="G380">
            <v>0</v>
          </cell>
          <cell r="H380">
            <v>21</v>
          </cell>
        </row>
        <row r="381">
          <cell r="C381" t="str">
            <v xml:space="preserve">s tukovými filtry a osvětlením </v>
          </cell>
          <cell r="E381">
            <v>1</v>
          </cell>
        </row>
        <row r="382">
          <cell r="C382" t="str">
            <v xml:space="preserve">Typ: </v>
          </cell>
          <cell r="E382">
            <v>1</v>
          </cell>
        </row>
        <row r="383">
          <cell r="C383" t="str">
            <v xml:space="preserve">Rozměry v mm: </v>
          </cell>
          <cell r="D383" t="str">
            <v>2800x2400x450</v>
          </cell>
          <cell r="E383">
            <v>1</v>
          </cell>
        </row>
        <row r="384">
          <cell r="C384" t="str">
            <v xml:space="preserve">Příkon v kW: </v>
          </cell>
          <cell r="D384" t="str">
            <v>230V/0,08</v>
          </cell>
          <cell r="E384">
            <v>1</v>
          </cell>
        </row>
        <row r="385">
          <cell r="B385" t="str">
            <v>C</v>
          </cell>
          <cell r="C385" t="str">
            <v>C E L K E M</v>
          </cell>
          <cell r="D385" t="str">
            <v xml:space="preserve">Čisté přípravny a kuchyně </v>
          </cell>
          <cell r="G385">
            <v>1931570</v>
          </cell>
        </row>
        <row r="386">
          <cell r="A386">
            <v>15</v>
          </cell>
          <cell r="C386" t="str">
            <v xml:space="preserve">Výdej jídel  </v>
          </cell>
        </row>
        <row r="387">
          <cell r="A387" t="str">
            <v>15.1.0</v>
          </cell>
          <cell r="B387" t="str">
            <v>P</v>
          </cell>
          <cell r="C387" t="str">
            <v xml:space="preserve">umyvadlo s baterií - dodávka stavby </v>
          </cell>
          <cell r="E387">
            <v>1</v>
          </cell>
          <cell r="G387">
            <v>0</v>
          </cell>
          <cell r="H387">
            <v>21</v>
          </cell>
        </row>
        <row r="388">
          <cell r="C388" t="str">
            <v xml:space="preserve">Typ: </v>
          </cell>
          <cell r="E388">
            <v>1</v>
          </cell>
        </row>
        <row r="389">
          <cell r="C389" t="str">
            <v xml:space="preserve">Rozměry v mm: </v>
          </cell>
          <cell r="E389">
            <v>1</v>
          </cell>
        </row>
        <row r="390">
          <cell r="A390" t="str">
            <v>15.1.1</v>
          </cell>
          <cell r="B390" t="str">
            <v>P</v>
          </cell>
          <cell r="C390" t="str">
            <v xml:space="preserve">hygienický set - dodávka provozu </v>
          </cell>
          <cell r="E390">
            <v>1</v>
          </cell>
          <cell r="G390">
            <v>0</v>
          </cell>
          <cell r="H390">
            <v>21</v>
          </cell>
        </row>
        <row r="391">
          <cell r="C391" t="str">
            <v xml:space="preserve">Typ: </v>
          </cell>
          <cell r="E391">
            <v>1</v>
          </cell>
        </row>
        <row r="392">
          <cell r="C392" t="str">
            <v xml:space="preserve">Rozměry v mm: </v>
          </cell>
          <cell r="E392">
            <v>1</v>
          </cell>
        </row>
        <row r="393">
          <cell r="A393" t="str">
            <v>15.2.0</v>
          </cell>
          <cell r="B393" t="str">
            <v>P</v>
          </cell>
          <cell r="C393" t="str">
            <v xml:space="preserve">Chladící skříň 670 l, plné dveře , nerez </v>
          </cell>
          <cell r="E393">
            <v>1</v>
          </cell>
          <cell r="F393">
            <v>44500</v>
          </cell>
          <cell r="G393">
            <v>44500</v>
          </cell>
          <cell r="H393">
            <v>21</v>
          </cell>
        </row>
        <row r="394">
          <cell r="C394" t="str">
            <v xml:space="preserve">4 roštové police , ventilované chlazení </v>
          </cell>
          <cell r="E394">
            <v>1</v>
          </cell>
        </row>
        <row r="395">
          <cell r="C395" t="str">
            <v xml:space="preserve">Typ: </v>
          </cell>
          <cell r="E395">
            <v>1</v>
          </cell>
        </row>
        <row r="396">
          <cell r="C396" t="str">
            <v xml:space="preserve">Rozměry v mm: </v>
          </cell>
          <cell r="D396" t="str">
            <v>750x780x2050</v>
          </cell>
          <cell r="E396">
            <v>1</v>
          </cell>
        </row>
        <row r="397">
          <cell r="C397" t="str">
            <v xml:space="preserve">Příkon v kW: </v>
          </cell>
          <cell r="D397" t="str">
            <v>230V/0,35</v>
          </cell>
          <cell r="E397">
            <v>1</v>
          </cell>
        </row>
        <row r="398">
          <cell r="A398" t="str">
            <v>15.3.0</v>
          </cell>
          <cell r="B398" t="str">
            <v>P</v>
          </cell>
          <cell r="C398" t="str">
            <v xml:space="preserve">pracovní stůl se 2 zásuvkami a policí , ZL </v>
          </cell>
          <cell r="E398">
            <v>1</v>
          </cell>
          <cell r="F398">
            <v>20000</v>
          </cell>
          <cell r="G398">
            <v>20000</v>
          </cell>
          <cell r="H398">
            <v>21</v>
          </cell>
        </row>
        <row r="399">
          <cell r="C399" t="str">
            <v xml:space="preserve">Typ: </v>
          </cell>
          <cell r="E399">
            <v>1</v>
          </cell>
        </row>
        <row r="400">
          <cell r="C400" t="str">
            <v xml:space="preserve">Rozměry v mm: </v>
          </cell>
          <cell r="D400" t="str">
            <v>1500x600x900</v>
          </cell>
          <cell r="E400">
            <v>1</v>
          </cell>
        </row>
        <row r="401">
          <cell r="A401" t="str">
            <v>15.4.0</v>
          </cell>
          <cell r="B401" t="str">
            <v>P</v>
          </cell>
          <cell r="C401" t="str">
            <v xml:space="preserve">výdejní vozík s vodní lázní 3 GN 1/1a policí </v>
          </cell>
          <cell r="E401">
            <v>2</v>
          </cell>
          <cell r="F401">
            <v>24500</v>
          </cell>
          <cell r="G401">
            <v>49000</v>
          </cell>
          <cell r="H401">
            <v>21</v>
          </cell>
        </row>
        <row r="402">
          <cell r="C402" t="str">
            <v xml:space="preserve">Typ: </v>
          </cell>
          <cell r="E402">
            <v>2</v>
          </cell>
        </row>
        <row r="403">
          <cell r="C403" t="str">
            <v xml:space="preserve">Rozměry v mm: </v>
          </cell>
          <cell r="D403" t="str">
            <v>1215x650x900</v>
          </cell>
          <cell r="E403">
            <v>2</v>
          </cell>
        </row>
        <row r="404">
          <cell r="C404" t="str">
            <v xml:space="preserve">Příkon v kW: </v>
          </cell>
          <cell r="D404" t="str">
            <v>230V/2,4</v>
          </cell>
          <cell r="E404">
            <v>2</v>
          </cell>
        </row>
        <row r="405">
          <cell r="A405" t="str">
            <v>15.4.1</v>
          </cell>
          <cell r="B405" t="str">
            <v>P</v>
          </cell>
          <cell r="C405" t="str">
            <v>Sada gastronádob pro výdej</v>
          </cell>
          <cell r="E405">
            <v>1</v>
          </cell>
          <cell r="F405">
            <v>5000</v>
          </cell>
          <cell r="G405">
            <v>5000</v>
          </cell>
          <cell r="H405">
            <v>21</v>
          </cell>
        </row>
        <row r="406">
          <cell r="C406" t="str">
            <v xml:space="preserve">Typ: </v>
          </cell>
          <cell r="E406">
            <v>1</v>
          </cell>
        </row>
        <row r="407">
          <cell r="C407" t="str">
            <v xml:space="preserve">Rozměry v mm: </v>
          </cell>
          <cell r="E407">
            <v>1</v>
          </cell>
        </row>
        <row r="408">
          <cell r="A408" t="str">
            <v>15.5.0</v>
          </cell>
          <cell r="B408" t="str">
            <v>P</v>
          </cell>
          <cell r="C408" t="str">
            <v xml:space="preserve">Zásobník na talíře s ohřevem 2 tubus </v>
          </cell>
          <cell r="E408">
            <v>3</v>
          </cell>
          <cell r="F408">
            <v>20500</v>
          </cell>
          <cell r="G408">
            <v>61500</v>
          </cell>
          <cell r="H408">
            <v>21</v>
          </cell>
        </row>
        <row r="409">
          <cell r="C409" t="str">
            <v xml:space="preserve">Typ: </v>
          </cell>
          <cell r="E409">
            <v>3</v>
          </cell>
        </row>
        <row r="410">
          <cell r="C410" t="str">
            <v xml:space="preserve">Rozměry v mm: </v>
          </cell>
          <cell r="D410" t="str">
            <v>910x480x900</v>
          </cell>
          <cell r="E410">
            <v>3</v>
          </cell>
        </row>
        <row r="411">
          <cell r="C411" t="str">
            <v xml:space="preserve">Příkon v kW: </v>
          </cell>
          <cell r="D411" t="str">
            <v>230V/0,7</v>
          </cell>
          <cell r="E411">
            <v>3</v>
          </cell>
        </row>
        <row r="412">
          <cell r="A412" t="str">
            <v>15.6.0</v>
          </cell>
          <cell r="B412" t="str">
            <v>P</v>
          </cell>
          <cell r="C412" t="str">
            <v xml:space="preserve">Výdejní deska  - pro montáž na vyzděnnou polopříčku </v>
          </cell>
          <cell r="E412">
            <v>2</v>
          </cell>
          <cell r="F412">
            <v>5000</v>
          </cell>
          <cell r="G412">
            <v>10000</v>
          </cell>
          <cell r="H412">
            <v>21</v>
          </cell>
        </row>
        <row r="413">
          <cell r="C413" t="str">
            <v xml:space="preserve">Typ: </v>
          </cell>
          <cell r="E413">
            <v>2</v>
          </cell>
        </row>
        <row r="414">
          <cell r="C414" t="str">
            <v xml:space="preserve">Rozměry v mm: </v>
          </cell>
          <cell r="D414" t="str">
            <v>2800x400x40</v>
          </cell>
          <cell r="E414">
            <v>2</v>
          </cell>
        </row>
        <row r="415">
          <cell r="A415" t="str">
            <v>15.7.0</v>
          </cell>
          <cell r="B415" t="str">
            <v>P</v>
          </cell>
          <cell r="C415" t="str">
            <v xml:space="preserve">El.roleta s Al lamelami  - dodávka stavby </v>
          </cell>
          <cell r="E415">
            <v>1</v>
          </cell>
          <cell r="G415">
            <v>0</v>
          </cell>
          <cell r="H415">
            <v>21</v>
          </cell>
        </row>
        <row r="416">
          <cell r="C416" t="str">
            <v xml:space="preserve">Typ: </v>
          </cell>
          <cell r="E416">
            <v>1</v>
          </cell>
        </row>
        <row r="417">
          <cell r="C417" t="str">
            <v xml:space="preserve">Rozměry v mm: </v>
          </cell>
          <cell r="E417">
            <v>1</v>
          </cell>
        </row>
        <row r="418">
          <cell r="C418" t="str">
            <v xml:space="preserve">Příkon v kW: </v>
          </cell>
          <cell r="D418" t="str">
            <v>230V/0,5</v>
          </cell>
          <cell r="E418">
            <v>1</v>
          </cell>
        </row>
        <row r="419">
          <cell r="A419" t="str">
            <v>15.8.0</v>
          </cell>
          <cell r="B419" t="str">
            <v>P</v>
          </cell>
          <cell r="C419" t="str">
            <v>dráha na podnosy z jacklů 30x30</v>
          </cell>
          <cell r="E419">
            <v>1</v>
          </cell>
          <cell r="F419">
            <v>19000</v>
          </cell>
          <cell r="G419">
            <v>19000</v>
          </cell>
          <cell r="H419">
            <v>21</v>
          </cell>
        </row>
        <row r="420">
          <cell r="C420" t="str">
            <v xml:space="preserve">včetně konzol pro montáž </v>
          </cell>
          <cell r="E420">
            <v>1</v>
          </cell>
        </row>
        <row r="421">
          <cell r="C421" t="str">
            <v xml:space="preserve">Typ: </v>
          </cell>
          <cell r="E421">
            <v>1</v>
          </cell>
        </row>
        <row r="422">
          <cell r="C422" t="str">
            <v xml:space="preserve">Rozměry v mm: </v>
          </cell>
          <cell r="D422" t="str">
            <v>5500x350</v>
          </cell>
          <cell r="E422">
            <v>1</v>
          </cell>
        </row>
        <row r="423">
          <cell r="A423" t="str">
            <v>15.9.0</v>
          </cell>
          <cell r="B423" t="str">
            <v>P</v>
          </cell>
          <cell r="C423" t="str">
            <v>Vozík na podnosy a příbory vč 5 ks GN 1/1</v>
          </cell>
          <cell r="E423">
            <v>1</v>
          </cell>
          <cell r="F423">
            <v>10500</v>
          </cell>
          <cell r="G423">
            <v>10500</v>
          </cell>
          <cell r="H423">
            <v>21</v>
          </cell>
        </row>
        <row r="424">
          <cell r="C424" t="str">
            <v xml:space="preserve">Typ: </v>
          </cell>
          <cell r="E424">
            <v>1</v>
          </cell>
        </row>
        <row r="425">
          <cell r="C425" t="str">
            <v xml:space="preserve">Rozměry v mm: </v>
          </cell>
          <cell r="D425" t="str">
            <v>900x615x1213</v>
          </cell>
          <cell r="E425">
            <v>1</v>
          </cell>
        </row>
        <row r="426">
          <cell r="A426" t="str">
            <v>15.10.0</v>
          </cell>
          <cell r="B426" t="str">
            <v>P</v>
          </cell>
          <cell r="C426" t="str">
            <v>Vozík na koše s pohyblivou plošinou</v>
          </cell>
          <cell r="E426">
            <v>1</v>
          </cell>
          <cell r="F426">
            <v>18900</v>
          </cell>
          <cell r="G426">
            <v>18900</v>
          </cell>
          <cell r="H426">
            <v>21</v>
          </cell>
        </row>
        <row r="427">
          <cell r="C427" t="str">
            <v xml:space="preserve">Typ: </v>
          </cell>
          <cell r="E427">
            <v>1</v>
          </cell>
        </row>
        <row r="428">
          <cell r="C428" t="str">
            <v xml:space="preserve">Rozměry v mm: </v>
          </cell>
          <cell r="D428" t="str">
            <v>725x670x900</v>
          </cell>
          <cell r="E428">
            <v>1</v>
          </cell>
        </row>
        <row r="429">
          <cell r="A429" t="str">
            <v>15.10.1</v>
          </cell>
          <cell r="B429" t="str">
            <v>P</v>
          </cell>
          <cell r="C429" t="str">
            <v>sada 5 košů na sklo  s nástavcem</v>
          </cell>
          <cell r="E429">
            <v>2</v>
          </cell>
          <cell r="F429">
            <v>3600</v>
          </cell>
          <cell r="G429">
            <v>7200</v>
          </cell>
          <cell r="H429">
            <v>21</v>
          </cell>
        </row>
        <row r="430">
          <cell r="C430" t="str">
            <v xml:space="preserve">Typ: </v>
          </cell>
          <cell r="E430">
            <v>2</v>
          </cell>
        </row>
        <row r="431">
          <cell r="C431" t="str">
            <v xml:space="preserve">Rozměry v mm: </v>
          </cell>
          <cell r="D431" t="str">
            <v>500x500x110</v>
          </cell>
          <cell r="E431">
            <v>2</v>
          </cell>
        </row>
        <row r="432">
          <cell r="A432" t="str">
            <v>15.11.0</v>
          </cell>
          <cell r="B432" t="str">
            <v>P</v>
          </cell>
          <cell r="C432" t="str">
            <v xml:space="preserve">Prac.stůl skříňový s jacklovou dráhou na podnosy  </v>
          </cell>
          <cell r="E432">
            <v>1</v>
          </cell>
          <cell r="F432">
            <v>32000</v>
          </cell>
          <cell r="G432">
            <v>32000</v>
          </cell>
          <cell r="H432">
            <v>21</v>
          </cell>
        </row>
        <row r="433">
          <cell r="C433" t="str">
            <v xml:space="preserve">Typ: </v>
          </cell>
          <cell r="E433">
            <v>1</v>
          </cell>
        </row>
        <row r="434">
          <cell r="C434" t="str">
            <v xml:space="preserve">Rozměry v mm: </v>
          </cell>
          <cell r="D434" t="str">
            <v xml:space="preserve">1600x600x900 </v>
          </cell>
          <cell r="E434">
            <v>1</v>
          </cell>
        </row>
        <row r="435">
          <cell r="A435" t="str">
            <v>15.12.0</v>
          </cell>
          <cell r="B435" t="str">
            <v>P</v>
          </cell>
          <cell r="C435" t="str">
            <v xml:space="preserve">Čajník s výp.kohoutem 10 l </v>
          </cell>
          <cell r="E435">
            <v>2</v>
          </cell>
          <cell r="F435">
            <v>5700</v>
          </cell>
          <cell r="G435">
            <v>11400</v>
          </cell>
          <cell r="H435">
            <v>21</v>
          </cell>
        </row>
        <row r="436">
          <cell r="C436" t="str">
            <v xml:space="preserve">Typ: </v>
          </cell>
          <cell r="E436">
            <v>2</v>
          </cell>
        </row>
        <row r="437">
          <cell r="C437" t="str">
            <v xml:space="preserve">Rozměry v mm: </v>
          </cell>
          <cell r="E437">
            <v>2</v>
          </cell>
        </row>
        <row r="438">
          <cell r="C438" t="str">
            <v xml:space="preserve">Příkon v kW: </v>
          </cell>
          <cell r="D438" t="str">
            <v>230V/3</v>
          </cell>
          <cell r="E438">
            <v>2</v>
          </cell>
        </row>
        <row r="439">
          <cell r="A439" t="str">
            <v>15.12.1</v>
          </cell>
          <cell r="B439" t="str">
            <v>P</v>
          </cell>
          <cell r="C439" t="str">
            <v>odkapní miska nerez</v>
          </cell>
          <cell r="E439">
            <v>2</v>
          </cell>
          <cell r="F439">
            <v>780</v>
          </cell>
          <cell r="G439">
            <v>1560</v>
          </cell>
          <cell r="H439">
            <v>21</v>
          </cell>
        </row>
        <row r="440">
          <cell r="C440" t="str">
            <v xml:space="preserve">Typ: </v>
          </cell>
          <cell r="E440">
            <v>2</v>
          </cell>
        </row>
        <row r="441">
          <cell r="C441" t="str">
            <v xml:space="preserve">Rozměry v mm: </v>
          </cell>
          <cell r="D441" t="str">
            <v>150x200x20</v>
          </cell>
          <cell r="E441">
            <v>2</v>
          </cell>
        </row>
        <row r="442">
          <cell r="A442" t="str">
            <v>15.13.0</v>
          </cell>
          <cell r="B442" t="str">
            <v>P</v>
          </cell>
          <cell r="C442" t="str">
            <v xml:space="preserve">Výdejní automat na chlazené ( teplé nápoje ) </v>
          </cell>
          <cell r="E442">
            <v>1</v>
          </cell>
          <cell r="G442">
            <v>0</v>
          </cell>
          <cell r="H442">
            <v>21</v>
          </cell>
        </row>
        <row r="443">
          <cell r="C443" t="str">
            <v xml:space="preserve">Typ: </v>
          </cell>
          <cell r="D443" t="str">
            <v xml:space="preserve">pronájem </v>
          </cell>
          <cell r="E443">
            <v>1</v>
          </cell>
        </row>
        <row r="444">
          <cell r="C444" t="str">
            <v xml:space="preserve">Rozměry v mm: </v>
          </cell>
          <cell r="E444">
            <v>1</v>
          </cell>
        </row>
        <row r="445">
          <cell r="C445" t="str">
            <v xml:space="preserve">Příkon v kW: </v>
          </cell>
          <cell r="D445" t="str">
            <v>230V/1,5</v>
          </cell>
          <cell r="E445">
            <v>1</v>
          </cell>
        </row>
        <row r="446">
          <cell r="A446" t="str">
            <v>15.14.0</v>
          </cell>
          <cell r="B446" t="str">
            <v>P</v>
          </cell>
          <cell r="C446" t="str">
            <v xml:space="preserve">Vozík na podnosy s použitým nádobím </v>
          </cell>
          <cell r="E446">
            <v>3</v>
          </cell>
          <cell r="F446">
            <v>9900</v>
          </cell>
          <cell r="G446">
            <v>29700</v>
          </cell>
          <cell r="H446">
            <v>21</v>
          </cell>
        </row>
        <row r="447">
          <cell r="C447" t="str">
            <v xml:space="preserve">kapacita cca 20 podnosů </v>
          </cell>
          <cell r="E447">
            <v>3</v>
          </cell>
        </row>
        <row r="448">
          <cell r="C448" t="str">
            <v xml:space="preserve">Typ: </v>
          </cell>
          <cell r="D448" t="str">
            <v>dle typu podnosu</v>
          </cell>
          <cell r="E448">
            <v>3</v>
          </cell>
        </row>
        <row r="449">
          <cell r="C449" t="str">
            <v xml:space="preserve">Rozměry v mm: </v>
          </cell>
          <cell r="E449">
            <v>3</v>
          </cell>
        </row>
        <row r="450">
          <cell r="B450" t="str">
            <v>C</v>
          </cell>
          <cell r="C450" t="str">
            <v>C E L K E M</v>
          </cell>
          <cell r="D450" t="str">
            <v xml:space="preserve">Výdej jídel  </v>
          </cell>
          <cell r="G450">
            <v>320260</v>
          </cell>
        </row>
        <row r="451">
          <cell r="A451">
            <v>16</v>
          </cell>
          <cell r="C451" t="str">
            <v xml:space="preserve">Umývárna stolního nádobí </v>
          </cell>
        </row>
        <row r="452">
          <cell r="A452" t="str">
            <v>16.1.0</v>
          </cell>
          <cell r="B452" t="str">
            <v>P</v>
          </cell>
          <cell r="C452" t="str">
            <v xml:space="preserve">Třídící stůl s trnoží ZL.PL </v>
          </cell>
          <cell r="E452">
            <v>1</v>
          </cell>
          <cell r="F452">
            <v>10200</v>
          </cell>
          <cell r="G452">
            <v>10200</v>
          </cell>
          <cell r="H452">
            <v>21</v>
          </cell>
        </row>
        <row r="453">
          <cell r="C453" t="str">
            <v xml:space="preserve">Typ: </v>
          </cell>
          <cell r="E453">
            <v>1</v>
          </cell>
        </row>
        <row r="454">
          <cell r="C454" t="str">
            <v xml:space="preserve">Rozměry v mm: </v>
          </cell>
          <cell r="D454" t="str">
            <v>1800x700x870</v>
          </cell>
          <cell r="E454">
            <v>1</v>
          </cell>
        </row>
        <row r="455">
          <cell r="A455" t="str">
            <v>16.2.0</v>
          </cell>
          <cell r="B455" t="str">
            <v>P</v>
          </cell>
          <cell r="C455" t="str">
            <v xml:space="preserve">vstupní stůl  dřezem a dráhou na koše , zvýšený lem </v>
          </cell>
          <cell r="E455">
            <v>1</v>
          </cell>
          <cell r="F455">
            <v>24500</v>
          </cell>
          <cell r="G455">
            <v>24500</v>
          </cell>
          <cell r="H455">
            <v>21</v>
          </cell>
        </row>
        <row r="456">
          <cell r="C456" t="str">
            <v xml:space="preserve">Typ: </v>
          </cell>
          <cell r="E456">
            <v>1</v>
          </cell>
        </row>
        <row r="457">
          <cell r="C457" t="str">
            <v xml:space="preserve">Rozměry v mm: </v>
          </cell>
          <cell r="D457" t="str">
            <v>1200x750</v>
          </cell>
          <cell r="E457">
            <v>1</v>
          </cell>
        </row>
        <row r="458">
          <cell r="A458" t="str">
            <v>16.2.1</v>
          </cell>
          <cell r="B458" t="str">
            <v>P</v>
          </cell>
          <cell r="C458" t="str">
            <v xml:space="preserve">tlaková sprcha s raménkem  </v>
          </cell>
          <cell r="E458">
            <v>1</v>
          </cell>
          <cell r="F458">
            <v>4800</v>
          </cell>
          <cell r="G458">
            <v>4800</v>
          </cell>
          <cell r="H458">
            <v>21</v>
          </cell>
        </row>
        <row r="459">
          <cell r="C459" t="str">
            <v xml:space="preserve">Typ: </v>
          </cell>
          <cell r="D459" t="str">
            <v xml:space="preserve">stolní </v>
          </cell>
          <cell r="E459">
            <v>1</v>
          </cell>
        </row>
        <row r="460">
          <cell r="C460" t="str">
            <v xml:space="preserve">Rozměry v mm: </v>
          </cell>
          <cell r="E460">
            <v>1</v>
          </cell>
        </row>
        <row r="461">
          <cell r="A461" t="str">
            <v>16.3.0</v>
          </cell>
          <cell r="B461" t="str">
            <v>P</v>
          </cell>
          <cell r="C461" t="str">
            <v xml:space="preserve">Myčka s automatickým posuvem košů </v>
          </cell>
          <cell r="E461">
            <v>1</v>
          </cell>
          <cell r="F461">
            <v>680000</v>
          </cell>
          <cell r="G461">
            <v>680000</v>
          </cell>
          <cell r="H461">
            <v>21</v>
          </cell>
        </row>
        <row r="462">
          <cell r="C462" t="str">
            <v xml:space="preserve">jednotanková vč.sušící zony </v>
          </cell>
          <cell r="E462">
            <v>1</v>
          </cell>
        </row>
        <row r="463">
          <cell r="C463" t="str">
            <v xml:space="preserve">kondenzační jednotka pro zpětné využití odpadního </v>
          </cell>
          <cell r="E463">
            <v>1</v>
          </cell>
        </row>
        <row r="464">
          <cell r="C464" t="str">
            <v xml:space="preserve">tepla ENERGY </v>
          </cell>
          <cell r="E464">
            <v>1</v>
          </cell>
        </row>
        <row r="465">
          <cell r="C465" t="str">
            <v xml:space="preserve">Typ: </v>
          </cell>
          <cell r="E465">
            <v>1</v>
          </cell>
        </row>
        <row r="466">
          <cell r="C466" t="str">
            <v xml:space="preserve">Rozměry v mm: </v>
          </cell>
          <cell r="D466" t="str">
            <v>2000x800x1890</v>
          </cell>
          <cell r="E466">
            <v>1</v>
          </cell>
        </row>
        <row r="467">
          <cell r="C467" t="str">
            <v xml:space="preserve">Příkon v kW: </v>
          </cell>
          <cell r="D467" t="str">
            <v xml:space="preserve">400V/35.2 </v>
          </cell>
          <cell r="E467">
            <v>1</v>
          </cell>
        </row>
        <row r="468">
          <cell r="A468" t="str">
            <v>16.3.1</v>
          </cell>
          <cell r="B468" t="str">
            <v>P</v>
          </cell>
          <cell r="C468" t="str">
            <v xml:space="preserve">sada 10 košů na mytí skla, talířů, příborů a podnosů </v>
          </cell>
          <cell r="E468">
            <v>1</v>
          </cell>
          <cell r="F468">
            <v>8000</v>
          </cell>
          <cell r="G468">
            <v>8000</v>
          </cell>
          <cell r="H468">
            <v>21</v>
          </cell>
        </row>
        <row r="469">
          <cell r="C469" t="str">
            <v xml:space="preserve">Typ: </v>
          </cell>
          <cell r="D469" t="str">
            <v xml:space="preserve">plast </v>
          </cell>
          <cell r="E469">
            <v>1</v>
          </cell>
        </row>
        <row r="470">
          <cell r="C470" t="str">
            <v xml:space="preserve">Rozměry v mm: </v>
          </cell>
          <cell r="D470" t="str">
            <v>500x500x110</v>
          </cell>
          <cell r="E470">
            <v>1</v>
          </cell>
        </row>
        <row r="471">
          <cell r="A471" t="str">
            <v>16.4.0</v>
          </cell>
          <cell r="B471" t="str">
            <v>P</v>
          </cell>
          <cell r="C471" t="str">
            <v>dávkovače detergentů - externí</v>
          </cell>
          <cell r="E471">
            <v>1</v>
          </cell>
          <cell r="G471">
            <v>0</v>
          </cell>
          <cell r="H471">
            <v>21</v>
          </cell>
        </row>
        <row r="472">
          <cell r="C472" t="str">
            <v xml:space="preserve">Typ: </v>
          </cell>
          <cell r="E472">
            <v>1</v>
          </cell>
        </row>
        <row r="473">
          <cell r="C473" t="str">
            <v xml:space="preserve">Rozměry v mm: </v>
          </cell>
          <cell r="E473">
            <v>1</v>
          </cell>
        </row>
        <row r="474">
          <cell r="C474" t="str">
            <v xml:space="preserve">Příkon v kW: </v>
          </cell>
          <cell r="D474" t="str">
            <v>230V/0,5</v>
          </cell>
          <cell r="E474">
            <v>1</v>
          </cell>
        </row>
        <row r="475">
          <cell r="A475" t="str">
            <v>16.5.0</v>
          </cell>
          <cell r="B475" t="str">
            <v>P</v>
          </cell>
          <cell r="C475" t="str">
            <v xml:space="preserve">Výstupní válečkový dopravník skoncovým spínačem </v>
          </cell>
          <cell r="E475">
            <v>1</v>
          </cell>
          <cell r="F475">
            <v>36000</v>
          </cell>
          <cell r="G475">
            <v>36000</v>
          </cell>
          <cell r="H475">
            <v>21</v>
          </cell>
        </row>
        <row r="476">
          <cell r="C476" t="str">
            <v xml:space="preserve">Typ: </v>
          </cell>
          <cell r="E476">
            <v>1</v>
          </cell>
        </row>
        <row r="477">
          <cell r="C477" t="str">
            <v xml:space="preserve">Rozměry v mm: </v>
          </cell>
          <cell r="D477" t="str">
            <v>1200x650</v>
          </cell>
          <cell r="E477">
            <v>1</v>
          </cell>
        </row>
        <row r="478">
          <cell r="A478" t="str">
            <v>16.6.0</v>
          </cell>
          <cell r="B478" t="str">
            <v>P</v>
          </cell>
          <cell r="C478" t="str">
            <v xml:space="preserve">VZT zákryt nad vstup do myčky - dodávka stavby </v>
          </cell>
          <cell r="E478">
            <v>1</v>
          </cell>
          <cell r="F478">
            <v>0</v>
          </cell>
          <cell r="G478">
            <v>0</v>
          </cell>
          <cell r="H478">
            <v>21</v>
          </cell>
        </row>
        <row r="479">
          <cell r="C479" t="str">
            <v xml:space="preserve">bez osvětlení , s tukovými filtry </v>
          </cell>
          <cell r="E479">
            <v>1</v>
          </cell>
        </row>
        <row r="480">
          <cell r="C480" t="str">
            <v xml:space="preserve">Typ: </v>
          </cell>
          <cell r="E480">
            <v>1</v>
          </cell>
        </row>
        <row r="481">
          <cell r="C481" t="str">
            <v xml:space="preserve">Rozměry v mm: </v>
          </cell>
          <cell r="D481" t="str">
            <v>1000x1000x450</v>
          </cell>
          <cell r="E481">
            <v>1</v>
          </cell>
        </row>
        <row r="482">
          <cell r="A482" t="str">
            <v>16.7.0</v>
          </cell>
          <cell r="B482" t="str">
            <v>P</v>
          </cell>
          <cell r="C482" t="str">
            <v xml:space="preserve">regál 4 police , nosnost police 80 kg </v>
          </cell>
          <cell r="E482">
            <v>1</v>
          </cell>
          <cell r="F482">
            <v>17150</v>
          </cell>
          <cell r="G482">
            <v>17150</v>
          </cell>
          <cell r="H482">
            <v>21</v>
          </cell>
        </row>
        <row r="483">
          <cell r="C483" t="str">
            <v xml:space="preserve">Al stojky, police plast </v>
          </cell>
          <cell r="E483">
            <v>1</v>
          </cell>
        </row>
        <row r="484">
          <cell r="C484" t="str">
            <v xml:space="preserve">Typ: </v>
          </cell>
          <cell r="E484">
            <v>1</v>
          </cell>
        </row>
        <row r="485">
          <cell r="C485" t="str">
            <v xml:space="preserve">Rozměry v mm: </v>
          </cell>
          <cell r="D485" t="str">
            <v>2404x577x1700</v>
          </cell>
          <cell r="E485">
            <v>1</v>
          </cell>
        </row>
        <row r="486">
          <cell r="A486" t="str">
            <v>16.8.0</v>
          </cell>
          <cell r="B486" t="str">
            <v>P</v>
          </cell>
          <cell r="C486" t="str">
            <v xml:space="preserve">podlahová vpust DN 50 - dodávka stavby </v>
          </cell>
          <cell r="E486">
            <v>1</v>
          </cell>
          <cell r="G486">
            <v>0</v>
          </cell>
          <cell r="H486">
            <v>21</v>
          </cell>
        </row>
        <row r="487">
          <cell r="C487" t="str">
            <v xml:space="preserve">Typ: </v>
          </cell>
          <cell r="E487">
            <v>1</v>
          </cell>
        </row>
        <row r="488">
          <cell r="C488" t="str">
            <v xml:space="preserve">Rozměry v mm: </v>
          </cell>
          <cell r="E488">
            <v>1</v>
          </cell>
        </row>
        <row r="489">
          <cell r="A489" t="str">
            <v>16.9.0</v>
          </cell>
          <cell r="B489" t="str">
            <v>P</v>
          </cell>
          <cell r="C489" t="str">
            <v xml:space="preserve">Změkčovač vody centrální DUPLEX </v>
          </cell>
          <cell r="E489">
            <v>1</v>
          </cell>
          <cell r="F489">
            <v>48000</v>
          </cell>
          <cell r="G489">
            <v>48000</v>
          </cell>
          <cell r="H489">
            <v>21</v>
          </cell>
        </row>
        <row r="490">
          <cell r="C490" t="str">
            <v xml:space="preserve">průtok min 30l/min , bez připojení na 230V </v>
          </cell>
          <cell r="E490">
            <v>1</v>
          </cell>
        </row>
        <row r="491">
          <cell r="C491" t="str">
            <v xml:space="preserve">Typ: </v>
          </cell>
          <cell r="E491">
            <v>1</v>
          </cell>
        </row>
        <row r="492">
          <cell r="C492" t="str">
            <v xml:space="preserve">Rozměry v mm: </v>
          </cell>
          <cell r="D492" t="str">
            <v>430x200x740</v>
          </cell>
          <cell r="E492">
            <v>1</v>
          </cell>
        </row>
        <row r="493">
          <cell r="B493" t="str">
            <v>C</v>
          </cell>
          <cell r="C493" t="str">
            <v>C E L K E M</v>
          </cell>
          <cell r="D493" t="str">
            <v xml:space="preserve">Umývárna stolního nádobí </v>
          </cell>
          <cell r="G493">
            <v>828650</v>
          </cell>
        </row>
        <row r="494">
          <cell r="A494">
            <v>17</v>
          </cell>
          <cell r="C494" t="str">
            <v xml:space="preserve">Drobné vybavení </v>
          </cell>
        </row>
        <row r="495">
          <cell r="A495" t="str">
            <v>17.1.0</v>
          </cell>
          <cell r="B495" t="str">
            <v>P</v>
          </cell>
          <cell r="C495" t="str">
            <v xml:space="preserve">podnos sklolaminát US norm </v>
          </cell>
          <cell r="E495">
            <v>250</v>
          </cell>
          <cell r="F495">
            <v>275</v>
          </cell>
          <cell r="G495">
            <v>68750</v>
          </cell>
          <cell r="H495">
            <v>21</v>
          </cell>
        </row>
        <row r="496">
          <cell r="C496" t="str">
            <v xml:space="preserve">prolis pro snadné osychání , vhodné pro mytí </v>
          </cell>
          <cell r="E496">
            <v>250</v>
          </cell>
        </row>
        <row r="497">
          <cell r="C497" t="str">
            <v xml:space="preserve">v prům,myčkách </v>
          </cell>
          <cell r="E497">
            <v>250</v>
          </cell>
        </row>
        <row r="498">
          <cell r="C498" t="str">
            <v xml:space="preserve">Typ: </v>
          </cell>
          <cell r="E498">
            <v>250</v>
          </cell>
        </row>
        <row r="499">
          <cell r="C499" t="str">
            <v xml:space="preserve">Rozměry v mm: </v>
          </cell>
          <cell r="D499" t="str">
            <v>460x360</v>
          </cell>
          <cell r="E499">
            <v>250</v>
          </cell>
        </row>
        <row r="500">
          <cell r="B500" t="str">
            <v>C</v>
          </cell>
          <cell r="C500" t="str">
            <v>C E L K E M</v>
          </cell>
          <cell r="D500" t="str">
            <v xml:space="preserve">Drobné vybavení </v>
          </cell>
          <cell r="G500">
            <v>68750</v>
          </cell>
        </row>
        <row r="501">
          <cell r="A501">
            <v>18</v>
          </cell>
          <cell r="C501" t="str">
            <v xml:space="preserve">Vedlejší náklady  </v>
          </cell>
        </row>
        <row r="502">
          <cell r="A502" t="str">
            <v>18.1.0</v>
          </cell>
          <cell r="B502" t="str">
            <v>N21</v>
          </cell>
          <cell r="C502" t="str">
            <v xml:space="preserve">Montáž vč.materiálu </v>
          </cell>
          <cell r="E502">
            <v>1</v>
          </cell>
          <cell r="F502">
            <v>120000</v>
          </cell>
          <cell r="G502">
            <v>120000</v>
          </cell>
          <cell r="H502">
            <v>21</v>
          </cell>
        </row>
        <row r="503">
          <cell r="A503" t="str">
            <v>18.2.0</v>
          </cell>
          <cell r="B503" t="str">
            <v>N21</v>
          </cell>
          <cell r="C503" t="str">
            <v>Doprava</v>
          </cell>
          <cell r="E503">
            <v>1</v>
          </cell>
          <cell r="F503">
            <v>18500</v>
          </cell>
          <cell r="G503">
            <v>18500</v>
          </cell>
          <cell r="H503">
            <v>21</v>
          </cell>
        </row>
        <row r="504">
          <cell r="A504" t="str">
            <v>18.3.0</v>
          </cell>
          <cell r="B504" t="str">
            <v>N21</v>
          </cell>
          <cell r="C504" t="str">
            <v xml:space="preserve">Výchozí revize , provozní zkoušky </v>
          </cell>
          <cell r="E504">
            <v>1</v>
          </cell>
          <cell r="F504">
            <v>8000</v>
          </cell>
          <cell r="G504">
            <v>8000</v>
          </cell>
          <cell r="H504">
            <v>21</v>
          </cell>
        </row>
        <row r="505">
          <cell r="A505" t="str">
            <v>18.4.0</v>
          </cell>
          <cell r="B505" t="str">
            <v>N21</v>
          </cell>
          <cell r="C505" t="str">
            <v xml:space="preserve">zaškolení perosnálu </v>
          </cell>
          <cell r="E505">
            <v>1</v>
          </cell>
          <cell r="F505">
            <v>6000</v>
          </cell>
          <cell r="G505">
            <v>6000</v>
          </cell>
          <cell r="H505">
            <v>21</v>
          </cell>
        </row>
        <row r="506">
          <cell r="B506" t="str">
            <v>C</v>
          </cell>
          <cell r="C506" t="str">
            <v>C E L K E M</v>
          </cell>
          <cell r="D506" t="str">
            <v xml:space="preserve">Vedlejší náklady  </v>
          </cell>
          <cell r="G506">
            <v>152500</v>
          </cell>
        </row>
        <row r="509">
          <cell r="C509" t="str">
            <v>CELKEM ZA TECHNOLOGII BEZ DPH</v>
          </cell>
          <cell r="G509">
            <v>3609354</v>
          </cell>
        </row>
        <row r="510">
          <cell r="C510" t="str">
            <v>SLEVA NA TECHNOLOGII BEZ DPH</v>
          </cell>
          <cell r="G510">
            <v>0</v>
          </cell>
        </row>
        <row r="511">
          <cell r="C511" t="str">
            <v>MONTÁŽ, DOPRAVA</v>
          </cell>
          <cell r="G511">
            <v>152500</v>
          </cell>
        </row>
        <row r="512">
          <cell r="C512" t="str">
            <v>CELKEM ZA DODÁVKU BEZ DPH</v>
          </cell>
          <cell r="G512">
            <v>3761854</v>
          </cell>
        </row>
        <row r="514">
          <cell r="C514" t="str">
            <v>Rekapitulace DPH</v>
          </cell>
          <cell r="E514" t="str">
            <v>DPH
%</v>
          </cell>
          <cell r="F514" t="str">
            <v>DPH
Kč</v>
          </cell>
          <cell r="G514" t="str">
            <v>Celkem
bez DPH</v>
          </cell>
        </row>
        <row r="515">
          <cell r="E515" t="str">
            <v>N15</v>
          </cell>
          <cell r="G515">
            <v>0</v>
          </cell>
        </row>
        <row r="516">
          <cell r="E516" t="str">
            <v>N21</v>
          </cell>
          <cell r="G516">
            <v>152500</v>
          </cell>
        </row>
        <row r="517">
          <cell r="E517" t="str">
            <v>S</v>
          </cell>
          <cell r="F517">
            <v>0</v>
          </cell>
          <cell r="G517">
            <v>0</v>
          </cell>
        </row>
        <row r="518">
          <cell r="C518" t="str">
            <v xml:space="preserve"> </v>
          </cell>
          <cell r="E518">
            <v>15</v>
          </cell>
          <cell r="F518">
            <v>0</v>
          </cell>
          <cell r="G518">
            <v>0</v>
          </cell>
        </row>
        <row r="519">
          <cell r="E519">
            <v>21</v>
          </cell>
          <cell r="F519">
            <v>789989.34</v>
          </cell>
          <cell r="G519">
            <v>3761854</v>
          </cell>
        </row>
        <row r="521">
          <cell r="C521" t="str">
            <v>CELKEM ZA DODÁVKU</v>
          </cell>
          <cell r="F521">
            <v>789989.34</v>
          </cell>
          <cell r="G521">
            <v>3761854</v>
          </cell>
        </row>
        <row r="523">
          <cell r="C523" t="str">
            <v>CELKEM ZA DODÁVKU BEZ DPH</v>
          </cell>
          <cell r="G523">
            <v>3761854</v>
          </cell>
        </row>
        <row r="525">
          <cell r="C525" t="str">
            <v>CELKEM ZA DODÁVKU S DPH</v>
          </cell>
          <cell r="G525">
            <v>4551843.34</v>
          </cell>
        </row>
        <row r="529">
          <cell r="C529" t="str">
            <v xml:space="preserve">V ceně nejsou zahrnuty gastronádoby pro vaření  a výdej  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276" t="s">
        <v>41</v>
      </c>
      <c r="B2" s="276"/>
      <c r="C2" s="276"/>
      <c r="D2" s="276"/>
      <c r="E2" s="276"/>
      <c r="F2" s="276"/>
      <c r="G2" s="2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4"/>
  <sheetViews>
    <sheetView showGridLines="0" tabSelected="1" topLeftCell="B1" zoomScaleNormal="100" zoomScaleSheetLayoutView="75" workbookViewId="0">
      <selection activeCell="D3" sqref="D3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4" width="10.6640625" customWidth="1"/>
    <col min="15" max="15" width="19.77734375" customWidth="1"/>
  </cols>
  <sheetData>
    <row r="1" spans="1:15" ht="33.75" customHeight="1" x14ac:dyDescent="0.25">
      <c r="A1" s="47" t="s">
        <v>38</v>
      </c>
      <c r="B1" s="311" t="s">
        <v>4</v>
      </c>
      <c r="C1" s="312"/>
      <c r="D1" s="312"/>
      <c r="E1" s="312"/>
      <c r="F1" s="312"/>
      <c r="G1" s="312"/>
      <c r="H1" s="312"/>
      <c r="I1" s="312"/>
      <c r="J1" s="313"/>
    </row>
    <row r="2" spans="1:15" ht="36" customHeight="1" x14ac:dyDescent="0.25">
      <c r="A2" s="2"/>
      <c r="B2" s="77" t="s">
        <v>24</v>
      </c>
      <c r="C2" s="78"/>
      <c r="D2" s="79" t="s">
        <v>49</v>
      </c>
      <c r="E2" s="317" t="s">
        <v>50</v>
      </c>
      <c r="F2" s="318"/>
      <c r="G2" s="318"/>
      <c r="H2" s="318"/>
      <c r="I2" s="318"/>
      <c r="J2" s="319"/>
      <c r="O2" s="1"/>
    </row>
    <row r="3" spans="1:15" ht="27" customHeight="1" x14ac:dyDescent="0.25">
      <c r="A3" s="2"/>
      <c r="B3" s="80" t="s">
        <v>47</v>
      </c>
      <c r="C3" s="78"/>
      <c r="D3" s="81" t="s">
        <v>45</v>
      </c>
      <c r="E3" s="320" t="s">
        <v>46</v>
      </c>
      <c r="F3" s="321"/>
      <c r="G3" s="321"/>
      <c r="H3" s="321"/>
      <c r="I3" s="321"/>
      <c r="J3" s="322"/>
    </row>
    <row r="4" spans="1:15" ht="23.25" customHeight="1" x14ac:dyDescent="0.25">
      <c r="A4" s="76">
        <v>393</v>
      </c>
      <c r="B4" s="82" t="s">
        <v>48</v>
      </c>
      <c r="C4" s="83"/>
      <c r="D4" s="84" t="s">
        <v>43</v>
      </c>
      <c r="E4" s="300" t="s">
        <v>44</v>
      </c>
      <c r="F4" s="301"/>
      <c r="G4" s="301"/>
      <c r="H4" s="301"/>
      <c r="I4" s="301"/>
      <c r="J4" s="302"/>
    </row>
    <row r="5" spans="1:15" ht="24" customHeight="1" x14ac:dyDescent="0.25">
      <c r="A5" s="2"/>
      <c r="B5" s="31" t="s">
        <v>23</v>
      </c>
      <c r="D5" s="305"/>
      <c r="E5" s="306"/>
      <c r="F5" s="306"/>
      <c r="G5" s="306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307"/>
      <c r="E6" s="308"/>
      <c r="F6" s="308"/>
      <c r="G6" s="308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309"/>
      <c r="F7" s="310"/>
      <c r="G7" s="31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324"/>
      <c r="E11" s="324"/>
      <c r="F11" s="324"/>
      <c r="G11" s="324"/>
      <c r="H11" s="18" t="s">
        <v>42</v>
      </c>
      <c r="I11" s="86"/>
      <c r="J11" s="8"/>
    </row>
    <row r="12" spans="1:15" ht="15.75" customHeight="1" x14ac:dyDescent="0.25">
      <c r="A12" s="2"/>
      <c r="B12" s="28"/>
      <c r="C12" s="55"/>
      <c r="D12" s="299"/>
      <c r="E12" s="299"/>
      <c r="F12" s="299"/>
      <c r="G12" s="299"/>
      <c r="H12" s="18" t="s">
        <v>36</v>
      </c>
      <c r="I12" s="86"/>
      <c r="J12" s="8"/>
    </row>
    <row r="13" spans="1:15" ht="15.75" customHeight="1" x14ac:dyDescent="0.25">
      <c r="A13" s="2"/>
      <c r="B13" s="29"/>
      <c r="C13" s="56"/>
      <c r="D13" s="85"/>
      <c r="E13" s="303"/>
      <c r="F13" s="304"/>
      <c r="G13" s="304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323"/>
      <c r="F15" s="323"/>
      <c r="G15" s="325"/>
      <c r="H15" s="325"/>
      <c r="I15" s="325" t="s">
        <v>31</v>
      </c>
      <c r="J15" s="326"/>
    </row>
    <row r="16" spans="1:15" ht="23.25" customHeight="1" x14ac:dyDescent="0.25">
      <c r="A16" s="143" t="s">
        <v>26</v>
      </c>
      <c r="B16" s="38" t="s">
        <v>26</v>
      </c>
      <c r="C16" s="62"/>
      <c r="D16" s="63"/>
      <c r="E16" s="288"/>
      <c r="F16" s="289"/>
      <c r="G16" s="288"/>
      <c r="H16" s="289"/>
      <c r="I16" s="288">
        <f>SUMIF(F49:F70,A16,I49:I70)+SUMIF(F49:F70,"PSU",I49:I70)</f>
        <v>0</v>
      </c>
      <c r="J16" s="290"/>
    </row>
    <row r="17" spans="1:10" ht="23.25" customHeight="1" x14ac:dyDescent="0.25">
      <c r="A17" s="143" t="s">
        <v>27</v>
      </c>
      <c r="B17" s="38" t="s">
        <v>27</v>
      </c>
      <c r="C17" s="62"/>
      <c r="D17" s="63"/>
      <c r="E17" s="288"/>
      <c r="F17" s="289"/>
      <c r="G17" s="288"/>
      <c r="H17" s="289"/>
      <c r="I17" s="288">
        <f>SUMIF(F49:F70,A17,I49:I70)</f>
        <v>0</v>
      </c>
      <c r="J17" s="290"/>
    </row>
    <row r="18" spans="1:10" ht="23.25" customHeight="1" x14ac:dyDescent="0.25">
      <c r="A18" s="143" t="s">
        <v>28</v>
      </c>
      <c r="B18" s="38" t="s">
        <v>28</v>
      </c>
      <c r="C18" s="62"/>
      <c r="D18" s="63"/>
      <c r="E18" s="288"/>
      <c r="F18" s="289"/>
      <c r="G18" s="288"/>
      <c r="H18" s="289"/>
      <c r="I18" s="288">
        <f>SUMIF(F49:F70,A18,I49:I70)</f>
        <v>0</v>
      </c>
      <c r="J18" s="290"/>
    </row>
    <row r="19" spans="1:10" ht="23.25" customHeight="1" x14ac:dyDescent="0.25">
      <c r="A19" s="143" t="s">
        <v>96</v>
      </c>
      <c r="B19" s="38" t="s">
        <v>29</v>
      </c>
      <c r="C19" s="62"/>
      <c r="D19" s="63"/>
      <c r="E19" s="288"/>
      <c r="F19" s="289"/>
      <c r="G19" s="288"/>
      <c r="H19" s="289"/>
      <c r="I19" s="288">
        <f>SUMIF(F49:F70,A19,I49:I70)</f>
        <v>0</v>
      </c>
      <c r="J19" s="290"/>
    </row>
    <row r="20" spans="1:10" ht="23.25" customHeight="1" x14ac:dyDescent="0.25">
      <c r="A20" s="143" t="s">
        <v>97</v>
      </c>
      <c r="B20" s="38" t="s">
        <v>30</v>
      </c>
      <c r="C20" s="62"/>
      <c r="D20" s="63"/>
      <c r="E20" s="288"/>
      <c r="F20" s="289"/>
      <c r="G20" s="288"/>
      <c r="H20" s="289"/>
      <c r="I20" s="288">
        <f>SUMIF(F49:F70,A20,I49:I70)</f>
        <v>0</v>
      </c>
      <c r="J20" s="290"/>
    </row>
    <row r="21" spans="1:10" ht="23.25" customHeight="1" x14ac:dyDescent="0.25">
      <c r="A21" s="2"/>
      <c r="B21" s="48" t="s">
        <v>31</v>
      </c>
      <c r="C21" s="64"/>
      <c r="D21" s="65"/>
      <c r="E21" s="291"/>
      <c r="F21" s="327"/>
      <c r="G21" s="291"/>
      <c r="H21" s="327"/>
      <c r="I21" s="291">
        <f>SUM(I16:J20)</f>
        <v>0</v>
      </c>
      <c r="J21" s="29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286">
        <f>ZakladDPHSniVypocet</f>
        <v>0</v>
      </c>
      <c r="H23" s="287"/>
      <c r="I23" s="287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84">
        <v>0</v>
      </c>
      <c r="H24" s="285"/>
      <c r="I24" s="285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286">
        <f>ZakladDPHZaklVypocet</f>
        <v>0</v>
      </c>
      <c r="H25" s="287"/>
      <c r="I25" s="287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314">
        <v>2812318.2</v>
      </c>
      <c r="H26" s="315"/>
      <c r="I26" s="315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316">
        <f>CenaCelkemBezDPH-(ZakladDPHSni+ZakladDPHZakl)</f>
        <v>0</v>
      </c>
      <c r="H27" s="316"/>
      <c r="I27" s="316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17" t="s">
        <v>25</v>
      </c>
      <c r="C28" s="118"/>
      <c r="D28" s="118"/>
      <c r="E28" s="119"/>
      <c r="F28" s="120"/>
      <c r="G28" s="293">
        <f>A27</f>
        <v>0</v>
      </c>
      <c r="H28" s="294"/>
      <c r="I28" s="294"/>
      <c r="J28" s="121" t="str">
        <f t="shared" si="0"/>
        <v>CZK</v>
      </c>
    </row>
    <row r="29" spans="1:10" ht="27.75" hidden="1" customHeight="1" thickBot="1" x14ac:dyDescent="0.3">
      <c r="A29" s="2"/>
      <c r="B29" s="117" t="s">
        <v>37</v>
      </c>
      <c r="C29" s="122"/>
      <c r="D29" s="122"/>
      <c r="E29" s="122"/>
      <c r="F29" s="123"/>
      <c r="G29" s="293">
        <f>ZakladDPHSni+DPHSni+ZakladDPHZakl+DPHZakl+Zaokrouhleni</f>
        <v>2812318.2</v>
      </c>
      <c r="H29" s="293"/>
      <c r="I29" s="293"/>
      <c r="J29" s="124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95"/>
      <c r="E34" s="296"/>
      <c r="G34" s="297"/>
      <c r="H34" s="298"/>
      <c r="I34" s="298"/>
      <c r="J34" s="25"/>
    </row>
    <row r="35" spans="1:10" ht="12.75" customHeight="1" x14ac:dyDescent="0.25">
      <c r="A35" s="2"/>
      <c r="B35" s="2"/>
      <c r="D35" s="283" t="s">
        <v>2</v>
      </c>
      <c r="E35" s="283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8" t="s">
        <v>1</v>
      </c>
      <c r="J38" s="99" t="s">
        <v>0</v>
      </c>
    </row>
    <row r="39" spans="1:10" ht="25.5" hidden="1" customHeight="1" x14ac:dyDescent="0.25">
      <c r="A39" s="89">
        <v>1</v>
      </c>
      <c r="B39" s="100" t="s">
        <v>51</v>
      </c>
      <c r="C39" s="279"/>
      <c r="D39" s="279"/>
      <c r="E39" s="279"/>
      <c r="F39" s="101">
        <f>'SO 09 220310 Pol'!AE321</f>
        <v>0</v>
      </c>
      <c r="G39" s="102">
        <f>'SO 09 220310 Pol'!AF321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5">
      <c r="A40" s="89">
        <v>2</v>
      </c>
      <c r="B40" s="106" t="s">
        <v>45</v>
      </c>
      <c r="C40" s="280" t="s">
        <v>46</v>
      </c>
      <c r="D40" s="280"/>
      <c r="E40" s="280"/>
      <c r="F40" s="107">
        <f>'SO 09 220310 Pol'!AE321</f>
        <v>0</v>
      </c>
      <c r="G40" s="108">
        <f>'SO 09 220310 Pol'!AF321</f>
        <v>0</v>
      </c>
      <c r="H40" s="108"/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5">
      <c r="A41" s="89">
        <v>3</v>
      </c>
      <c r="B41" s="111" t="s">
        <v>43</v>
      </c>
      <c r="C41" s="279" t="s">
        <v>44</v>
      </c>
      <c r="D41" s="279"/>
      <c r="E41" s="279"/>
      <c r="F41" s="112">
        <f>'SO 09 220310 Pol'!AE321</f>
        <v>0</v>
      </c>
      <c r="G41" s="103">
        <f>'SO 09 220310 Pol'!AF321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5">
      <c r="A42" s="89"/>
      <c r="B42" s="281" t="s">
        <v>52</v>
      </c>
      <c r="C42" s="282"/>
      <c r="D42" s="282"/>
      <c r="E42" s="282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5">
        <f>SUMIF(A39:A41,"=1",I39:I41)</f>
        <v>0</v>
      </c>
      <c r="J42" s="116">
        <f>SUMIF(A39:A41,"=1",J39:J41)</f>
        <v>0</v>
      </c>
    </row>
    <row r="46" spans="1:10" ht="15.6" x14ac:dyDescent="0.3">
      <c r="B46" s="125" t="s">
        <v>54</v>
      </c>
    </row>
    <row r="48" spans="1:10" ht="25.5" customHeight="1" x14ac:dyDescent="0.25">
      <c r="A48" s="127"/>
      <c r="B48" s="130" t="s">
        <v>18</v>
      </c>
      <c r="C48" s="130" t="s">
        <v>6</v>
      </c>
      <c r="D48" s="131"/>
      <c r="E48" s="131"/>
      <c r="F48" s="132" t="s">
        <v>55</v>
      </c>
      <c r="G48" s="132"/>
      <c r="H48" s="132"/>
      <c r="I48" s="132" t="s">
        <v>31</v>
      </c>
      <c r="J48" s="132" t="s">
        <v>0</v>
      </c>
    </row>
    <row r="49" spans="1:10" ht="36.75" customHeight="1" x14ac:dyDescent="0.25">
      <c r="A49" s="128"/>
      <c r="B49" s="133" t="s">
        <v>56</v>
      </c>
      <c r="C49" s="277" t="s">
        <v>57</v>
      </c>
      <c r="D49" s="278"/>
      <c r="E49" s="278"/>
      <c r="F49" s="141" t="s">
        <v>26</v>
      </c>
      <c r="G49" s="134"/>
      <c r="H49" s="134"/>
      <c r="I49" s="134">
        <f>'SO 09 220310 Pol'!G8</f>
        <v>0</v>
      </c>
      <c r="J49" s="139" t="str">
        <f>IF(I71=0,"",I49/I71*100)</f>
        <v/>
      </c>
    </row>
    <row r="50" spans="1:10" ht="36.75" customHeight="1" x14ac:dyDescent="0.25">
      <c r="A50" s="128"/>
      <c r="B50" s="133" t="s">
        <v>58</v>
      </c>
      <c r="C50" s="277" t="s">
        <v>59</v>
      </c>
      <c r="D50" s="278"/>
      <c r="E50" s="278"/>
      <c r="F50" s="141" t="s">
        <v>26</v>
      </c>
      <c r="G50" s="134"/>
      <c r="H50" s="134"/>
      <c r="I50" s="134">
        <f>'SO 09 220310 Pol'!G18</f>
        <v>0</v>
      </c>
      <c r="J50" s="139" t="str">
        <f>IF(I71=0,"",I50/I71*100)</f>
        <v/>
      </c>
    </row>
    <row r="51" spans="1:10" ht="36.75" customHeight="1" x14ac:dyDescent="0.25">
      <c r="A51" s="128"/>
      <c r="B51" s="133" t="s">
        <v>60</v>
      </c>
      <c r="C51" s="277" t="s">
        <v>61</v>
      </c>
      <c r="D51" s="278"/>
      <c r="E51" s="278"/>
      <c r="F51" s="141" t="s">
        <v>26</v>
      </c>
      <c r="G51" s="134"/>
      <c r="H51" s="134"/>
      <c r="I51" s="134">
        <f>'SO 09 220310 Pol'!G30</f>
        <v>0</v>
      </c>
      <c r="J51" s="139" t="str">
        <f>IF(I71=0,"",I51/I71*100)</f>
        <v/>
      </c>
    </row>
    <row r="52" spans="1:10" ht="36.75" customHeight="1" x14ac:dyDescent="0.25">
      <c r="A52" s="128"/>
      <c r="B52" s="133" t="s">
        <v>62</v>
      </c>
      <c r="C52" s="277" t="s">
        <v>63</v>
      </c>
      <c r="D52" s="278"/>
      <c r="E52" s="278"/>
      <c r="F52" s="141" t="s">
        <v>26</v>
      </c>
      <c r="G52" s="134"/>
      <c r="H52" s="134"/>
      <c r="I52" s="134">
        <f>'SO 09 220310 Pol'!G59</f>
        <v>0</v>
      </c>
      <c r="J52" s="139" t="str">
        <f>IF(I71=0,"",I52/I71*100)</f>
        <v/>
      </c>
    </row>
    <row r="53" spans="1:10" ht="36.75" customHeight="1" x14ac:dyDescent="0.25">
      <c r="A53" s="128"/>
      <c r="B53" s="133" t="s">
        <v>64</v>
      </c>
      <c r="C53" s="277" t="s">
        <v>65</v>
      </c>
      <c r="D53" s="278"/>
      <c r="E53" s="278"/>
      <c r="F53" s="141" t="s">
        <v>26</v>
      </c>
      <c r="G53" s="134"/>
      <c r="H53" s="134"/>
      <c r="I53" s="134">
        <f>'SO 09 220310 Pol'!G72</f>
        <v>0</v>
      </c>
      <c r="J53" s="139" t="str">
        <f>IF(I71=0,"",I53/I71*100)</f>
        <v/>
      </c>
    </row>
    <row r="54" spans="1:10" ht="36.75" customHeight="1" x14ac:dyDescent="0.25">
      <c r="A54" s="128"/>
      <c r="B54" s="133" t="s">
        <v>66</v>
      </c>
      <c r="C54" s="277" t="s">
        <v>67</v>
      </c>
      <c r="D54" s="278"/>
      <c r="E54" s="278"/>
      <c r="F54" s="141" t="s">
        <v>26</v>
      </c>
      <c r="G54" s="134"/>
      <c r="H54" s="134"/>
      <c r="I54" s="134">
        <f>'SO 09 220310 Pol'!G93</f>
        <v>0</v>
      </c>
      <c r="J54" s="139" t="str">
        <f>IF(I71=0,"",I54/I71*100)</f>
        <v/>
      </c>
    </row>
    <row r="55" spans="1:10" ht="36.75" customHeight="1" x14ac:dyDescent="0.25">
      <c r="A55" s="128"/>
      <c r="B55" s="133" t="s">
        <v>68</v>
      </c>
      <c r="C55" s="277" t="s">
        <v>69</v>
      </c>
      <c r="D55" s="278"/>
      <c r="E55" s="278"/>
      <c r="F55" s="141" t="s">
        <v>26</v>
      </c>
      <c r="G55" s="134"/>
      <c r="H55" s="134"/>
      <c r="I55" s="134">
        <f>'SO 09 220310 Pol'!G96</f>
        <v>0</v>
      </c>
      <c r="J55" s="139" t="str">
        <f>IF(I71=0,"",I55/I71*100)</f>
        <v/>
      </c>
    </row>
    <row r="56" spans="1:10" ht="36.75" customHeight="1" x14ac:dyDescent="0.25">
      <c r="A56" s="128"/>
      <c r="B56" s="133" t="s">
        <v>70</v>
      </c>
      <c r="C56" s="277" t="s">
        <v>71</v>
      </c>
      <c r="D56" s="278"/>
      <c r="E56" s="278"/>
      <c r="F56" s="141" t="s">
        <v>26</v>
      </c>
      <c r="G56" s="134"/>
      <c r="H56" s="134"/>
      <c r="I56" s="134">
        <f>'SO 09 220310 Pol'!G110</f>
        <v>0</v>
      </c>
      <c r="J56" s="139" t="str">
        <f>IF(I71=0,"",I56/I71*100)</f>
        <v/>
      </c>
    </row>
    <row r="57" spans="1:10" ht="36.75" customHeight="1" x14ac:dyDescent="0.25">
      <c r="A57" s="128"/>
      <c r="B57" s="133" t="s">
        <v>72</v>
      </c>
      <c r="C57" s="277" t="s">
        <v>73</v>
      </c>
      <c r="D57" s="278"/>
      <c r="E57" s="278"/>
      <c r="F57" s="141" t="s">
        <v>26</v>
      </c>
      <c r="G57" s="134"/>
      <c r="H57" s="134"/>
      <c r="I57" s="134">
        <f>'SO 09 220310 Pol'!G200</f>
        <v>0</v>
      </c>
      <c r="J57" s="139" t="str">
        <f>IF(I71=0,"",I57/I71*100)</f>
        <v/>
      </c>
    </row>
    <row r="58" spans="1:10" ht="36.75" customHeight="1" x14ac:dyDescent="0.25">
      <c r="A58" s="128"/>
      <c r="B58" s="133" t="s">
        <v>74</v>
      </c>
      <c r="C58" s="277" t="s">
        <v>75</v>
      </c>
      <c r="D58" s="278"/>
      <c r="E58" s="278"/>
      <c r="F58" s="141" t="s">
        <v>27</v>
      </c>
      <c r="G58" s="134"/>
      <c r="H58" s="134"/>
      <c r="I58" s="134">
        <f>'SO 09 220310 Pol'!G202</f>
        <v>0</v>
      </c>
      <c r="J58" s="139" t="str">
        <f>IF(I71=0,"",I58/I71*100)</f>
        <v/>
      </c>
    </row>
    <row r="59" spans="1:10" ht="36.75" customHeight="1" x14ac:dyDescent="0.25">
      <c r="A59" s="128"/>
      <c r="B59" s="133" t="s">
        <v>76</v>
      </c>
      <c r="C59" s="277" t="s">
        <v>77</v>
      </c>
      <c r="D59" s="278"/>
      <c r="E59" s="278"/>
      <c r="F59" s="141" t="s">
        <v>27</v>
      </c>
      <c r="G59" s="134"/>
      <c r="H59" s="134"/>
      <c r="I59" s="134">
        <f>'SO 09 220310 Pol'!G208</f>
        <v>0</v>
      </c>
      <c r="J59" s="139" t="str">
        <f>IF(I71=0,"",I59/I71*100)</f>
        <v/>
      </c>
    </row>
    <row r="60" spans="1:10" ht="36.75" customHeight="1" x14ac:dyDescent="0.25">
      <c r="A60" s="128"/>
      <c r="B60" s="133" t="s">
        <v>78</v>
      </c>
      <c r="C60" s="277" t="s">
        <v>79</v>
      </c>
      <c r="D60" s="278"/>
      <c r="E60" s="278"/>
      <c r="F60" s="141" t="s">
        <v>27</v>
      </c>
      <c r="G60" s="134"/>
      <c r="H60" s="134"/>
      <c r="I60" s="134">
        <f>'SO 09 220310 Pol'!G211</f>
        <v>0</v>
      </c>
      <c r="J60" s="139" t="str">
        <f>IF(I71=0,"",I60/I71*100)</f>
        <v/>
      </c>
    </row>
    <row r="61" spans="1:10" ht="36.75" customHeight="1" x14ac:dyDescent="0.25">
      <c r="A61" s="128"/>
      <c r="B61" s="133" t="s">
        <v>80</v>
      </c>
      <c r="C61" s="277" t="s">
        <v>539</v>
      </c>
      <c r="D61" s="278"/>
      <c r="E61" s="278"/>
      <c r="F61" s="141" t="s">
        <v>27</v>
      </c>
      <c r="G61" s="134"/>
      <c r="H61" s="134"/>
      <c r="I61" s="134">
        <f>'SO 09 220310 Pol'!G217</f>
        <v>0</v>
      </c>
      <c r="J61" s="139" t="str">
        <f>IF(I71=0,"",I61/I71*100)</f>
        <v/>
      </c>
    </row>
    <row r="62" spans="1:10" ht="36.75" customHeight="1" x14ac:dyDescent="0.25">
      <c r="A62" s="128"/>
      <c r="B62" s="133" t="s">
        <v>81</v>
      </c>
      <c r="C62" s="277" t="s">
        <v>82</v>
      </c>
      <c r="D62" s="278"/>
      <c r="E62" s="278"/>
      <c r="F62" s="141" t="s">
        <v>27</v>
      </c>
      <c r="G62" s="134"/>
      <c r="H62" s="134"/>
      <c r="I62" s="134">
        <f>'SO 09 220310 Pol'!G220</f>
        <v>0</v>
      </c>
      <c r="J62" s="139" t="str">
        <f>IF(I71=0,"",I62/I71*100)</f>
        <v/>
      </c>
    </row>
    <row r="63" spans="1:10" ht="36.75" customHeight="1" x14ac:dyDescent="0.25">
      <c r="A63" s="128"/>
      <c r="B63" s="133" t="s">
        <v>83</v>
      </c>
      <c r="C63" s="277" t="s">
        <v>542</v>
      </c>
      <c r="D63" s="278"/>
      <c r="E63" s="278"/>
      <c r="F63" s="141" t="s">
        <v>27</v>
      </c>
      <c r="G63" s="134"/>
      <c r="H63" s="134"/>
      <c r="I63" s="134">
        <f>'SO 09 220310 Pol'!G240</f>
        <v>0</v>
      </c>
      <c r="J63" s="139" t="str">
        <f>IF(I71=0,"",I63/I71*100)</f>
        <v/>
      </c>
    </row>
    <row r="64" spans="1:10" ht="36.75" customHeight="1" x14ac:dyDescent="0.25">
      <c r="A64" s="128"/>
      <c r="B64" s="133" t="s">
        <v>84</v>
      </c>
      <c r="C64" s="277" t="s">
        <v>85</v>
      </c>
      <c r="D64" s="278"/>
      <c r="E64" s="278"/>
      <c r="F64" s="141" t="s">
        <v>27</v>
      </c>
      <c r="G64" s="134"/>
      <c r="H64" s="134"/>
      <c r="I64" s="134">
        <f>'SO 09 220310 Pol'!G254</f>
        <v>0</v>
      </c>
      <c r="J64" s="139" t="str">
        <f>IF(I71=0,"",I64/I71*100)</f>
        <v/>
      </c>
    </row>
    <row r="65" spans="1:10" ht="36.75" customHeight="1" x14ac:dyDescent="0.25">
      <c r="A65" s="128"/>
      <c r="B65" s="133" t="s">
        <v>86</v>
      </c>
      <c r="C65" s="277" t="s">
        <v>87</v>
      </c>
      <c r="D65" s="278"/>
      <c r="E65" s="278"/>
      <c r="F65" s="141" t="s">
        <v>27</v>
      </c>
      <c r="G65" s="134"/>
      <c r="H65" s="134"/>
      <c r="I65" s="134">
        <f>'SO 09 220310 Pol'!G287</f>
        <v>0</v>
      </c>
      <c r="J65" s="139" t="str">
        <f>IF(I71=0,"",I65/I71*100)</f>
        <v/>
      </c>
    </row>
    <row r="66" spans="1:10" ht="36.75" customHeight="1" x14ac:dyDescent="0.25">
      <c r="A66" s="128"/>
      <c r="B66" s="133" t="s">
        <v>88</v>
      </c>
      <c r="C66" s="277" t="s">
        <v>89</v>
      </c>
      <c r="D66" s="278"/>
      <c r="E66" s="278"/>
      <c r="F66" s="141" t="s">
        <v>27</v>
      </c>
      <c r="G66" s="134"/>
      <c r="H66" s="134"/>
      <c r="I66" s="134">
        <f>'SO 09 220310 Pol'!G298</f>
        <v>0</v>
      </c>
      <c r="J66" s="139" t="str">
        <f>IF(I71=0,"",I66/I71*100)</f>
        <v/>
      </c>
    </row>
    <row r="67" spans="1:10" ht="36.75" customHeight="1" x14ac:dyDescent="0.25">
      <c r="A67" s="128"/>
      <c r="B67" s="133" t="s">
        <v>90</v>
      </c>
      <c r="C67" s="277" t="s">
        <v>91</v>
      </c>
      <c r="D67" s="278"/>
      <c r="E67" s="278"/>
      <c r="F67" s="141" t="s">
        <v>28</v>
      </c>
      <c r="G67" s="134"/>
      <c r="H67" s="134"/>
      <c r="I67" s="134">
        <f>'SO 09 220310 Pol'!G303</f>
        <v>0</v>
      </c>
      <c r="J67" s="139" t="str">
        <f>IF(I71=0,"",I67/I71*100)</f>
        <v/>
      </c>
    </row>
    <row r="68" spans="1:10" ht="36.75" customHeight="1" x14ac:dyDescent="0.25">
      <c r="A68" s="128"/>
      <c r="B68" s="133" t="s">
        <v>92</v>
      </c>
      <c r="C68" s="277" t="s">
        <v>93</v>
      </c>
      <c r="D68" s="278"/>
      <c r="E68" s="278"/>
      <c r="F68" s="141" t="s">
        <v>28</v>
      </c>
      <c r="G68" s="134"/>
      <c r="H68" s="134"/>
      <c r="I68" s="134">
        <f>'SO 09 220310 Pol'!G307</f>
        <v>0</v>
      </c>
      <c r="J68" s="139" t="str">
        <f>IF(I71=0,"",I68/I71*100)</f>
        <v/>
      </c>
    </row>
    <row r="69" spans="1:10" ht="36.75" customHeight="1" x14ac:dyDescent="0.25">
      <c r="A69" s="128"/>
      <c r="B69" s="133" t="s">
        <v>94</v>
      </c>
      <c r="C69" s="277" t="s">
        <v>95</v>
      </c>
      <c r="D69" s="278"/>
      <c r="E69" s="278"/>
      <c r="F69" s="141" t="s">
        <v>28</v>
      </c>
      <c r="G69" s="134"/>
      <c r="H69" s="134"/>
      <c r="I69" s="134">
        <f>'SO 09 220310 Pol'!G309</f>
        <v>0</v>
      </c>
      <c r="J69" s="139" t="str">
        <f>IF(I71=0,"",I69/I71*100)</f>
        <v/>
      </c>
    </row>
    <row r="70" spans="1:10" ht="36.75" customHeight="1" x14ac:dyDescent="0.25">
      <c r="A70" s="128"/>
      <c r="B70" s="133" t="s">
        <v>96</v>
      </c>
      <c r="C70" s="277" t="s">
        <v>29</v>
      </c>
      <c r="D70" s="278"/>
      <c r="E70" s="278"/>
      <c r="F70" s="141" t="s">
        <v>96</v>
      </c>
      <c r="G70" s="134"/>
      <c r="H70" s="134"/>
      <c r="I70" s="134">
        <f>+'SO 09 220310 Pol'!G311</f>
        <v>0</v>
      </c>
      <c r="J70" s="139" t="str">
        <f>IF(I71=0,"",I70/I71*100)</f>
        <v/>
      </c>
    </row>
    <row r="71" spans="1:10" ht="25.5" customHeight="1" x14ac:dyDescent="0.25">
      <c r="A71" s="129"/>
      <c r="B71" s="135" t="s">
        <v>1</v>
      </c>
      <c r="C71" s="136"/>
      <c r="D71" s="137"/>
      <c r="E71" s="137"/>
      <c r="F71" s="142"/>
      <c r="G71" s="138"/>
      <c r="H71" s="138"/>
      <c r="I71" s="138">
        <f>SUM(I49:I70)</f>
        <v>0</v>
      </c>
      <c r="J71" s="140">
        <f>SUM(J49:J70)</f>
        <v>0</v>
      </c>
    </row>
    <row r="72" spans="1:10" x14ac:dyDescent="0.25">
      <c r="F72" s="87"/>
      <c r="G72" s="87"/>
      <c r="H72" s="87"/>
      <c r="I72" s="87"/>
      <c r="J72" s="88"/>
    </row>
    <row r="73" spans="1:10" x14ac:dyDescent="0.25">
      <c r="F73" s="87"/>
      <c r="G73" s="87"/>
      <c r="H73" s="87"/>
      <c r="I73" s="87"/>
      <c r="J73" s="88"/>
    </row>
    <row r="74" spans="1:10" x14ac:dyDescent="0.25">
      <c r="F74" s="87"/>
      <c r="G74" s="87"/>
      <c r="H74" s="87"/>
      <c r="I74" s="87"/>
      <c r="J74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328" t="s">
        <v>7</v>
      </c>
      <c r="B1" s="328"/>
      <c r="C1" s="329"/>
      <c r="D1" s="328"/>
      <c r="E1" s="328"/>
      <c r="F1" s="328"/>
      <c r="G1" s="328"/>
    </row>
    <row r="2" spans="1:7" ht="24.9" customHeight="1" x14ac:dyDescent="0.25">
      <c r="A2" s="50" t="s">
        <v>8</v>
      </c>
      <c r="B2" s="49"/>
      <c r="C2" s="330"/>
      <c r="D2" s="330"/>
      <c r="E2" s="330"/>
      <c r="F2" s="330"/>
      <c r="G2" s="331"/>
    </row>
    <row r="3" spans="1:7" ht="24.9" customHeight="1" x14ac:dyDescent="0.25">
      <c r="A3" s="50" t="s">
        <v>9</v>
      </c>
      <c r="B3" s="49"/>
      <c r="C3" s="330"/>
      <c r="D3" s="330"/>
      <c r="E3" s="330"/>
      <c r="F3" s="330"/>
      <c r="G3" s="331"/>
    </row>
    <row r="4" spans="1:7" ht="24.9" customHeight="1" x14ac:dyDescent="0.25">
      <c r="A4" s="50" t="s">
        <v>10</v>
      </c>
      <c r="B4" s="49"/>
      <c r="C4" s="330"/>
      <c r="D4" s="330"/>
      <c r="E4" s="330"/>
      <c r="F4" s="330"/>
      <c r="G4" s="331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2"/>
  <sheetViews>
    <sheetView workbookViewId="0">
      <pane ySplit="7" topLeftCell="A247" activePane="bottomLeft" state="frozen"/>
      <selection pane="bottomLeft" activeCell="F297" sqref="F297"/>
    </sheetView>
  </sheetViews>
  <sheetFormatPr defaultRowHeight="13.2" outlineLevelRow="1" x14ac:dyDescent="0.25"/>
  <cols>
    <col min="1" max="1" width="3.44140625" customWidth="1"/>
    <col min="2" max="2" width="12.6640625" style="126" customWidth="1"/>
    <col min="3" max="3" width="38.33203125" style="12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7" max="27" width="23.109375" customWidth="1"/>
    <col min="29" max="29" width="0" hidden="1" customWidth="1"/>
    <col min="31" max="41" width="0" hidden="1" customWidth="1"/>
  </cols>
  <sheetData>
    <row r="1" spans="1:60" ht="15.75" customHeight="1" x14ac:dyDescent="0.3">
      <c r="A1" s="344" t="s">
        <v>7</v>
      </c>
      <c r="B1" s="344"/>
      <c r="C1" s="344"/>
      <c r="D1" s="344"/>
      <c r="E1" s="344"/>
      <c r="F1" s="344"/>
      <c r="G1" s="344"/>
      <c r="AG1" t="s">
        <v>98</v>
      </c>
    </row>
    <row r="2" spans="1:60" ht="25.05" customHeight="1" x14ac:dyDescent="0.25">
      <c r="A2" s="144" t="s">
        <v>8</v>
      </c>
      <c r="B2" s="49" t="s">
        <v>49</v>
      </c>
      <c r="C2" s="345" t="s">
        <v>50</v>
      </c>
      <c r="D2" s="346"/>
      <c r="E2" s="346"/>
      <c r="F2" s="346"/>
      <c r="G2" s="347"/>
      <c r="AG2" t="s">
        <v>99</v>
      </c>
    </row>
    <row r="3" spans="1:60" ht="25.05" customHeight="1" x14ac:dyDescent="0.25">
      <c r="A3" s="144" t="s">
        <v>9</v>
      </c>
      <c r="B3" s="49" t="s">
        <v>45</v>
      </c>
      <c r="C3" s="345" t="s">
        <v>46</v>
      </c>
      <c r="D3" s="346"/>
      <c r="E3" s="346"/>
      <c r="F3" s="346"/>
      <c r="G3" s="347"/>
      <c r="AC3" s="126" t="s">
        <v>99</v>
      </c>
      <c r="AG3" t="s">
        <v>100</v>
      </c>
    </row>
    <row r="4" spans="1:60" ht="25.05" customHeight="1" x14ac:dyDescent="0.25">
      <c r="A4" s="145" t="s">
        <v>10</v>
      </c>
      <c r="B4" s="146" t="s">
        <v>43</v>
      </c>
      <c r="C4" s="348" t="s">
        <v>44</v>
      </c>
      <c r="D4" s="349"/>
      <c r="E4" s="349"/>
      <c r="F4" s="349"/>
      <c r="G4" s="350"/>
      <c r="AG4" t="s">
        <v>101</v>
      </c>
    </row>
    <row r="5" spans="1:60" x14ac:dyDescent="0.25">
      <c r="D5" s="10"/>
    </row>
    <row r="6" spans="1:60" ht="39.6" x14ac:dyDescent="0.25">
      <c r="A6" s="148" t="s">
        <v>102</v>
      </c>
      <c r="B6" s="150" t="s">
        <v>103</v>
      </c>
      <c r="C6" s="150" t="s">
        <v>104</v>
      </c>
      <c r="D6" s="149" t="s">
        <v>105</v>
      </c>
      <c r="E6" s="148" t="s">
        <v>106</v>
      </c>
      <c r="F6" s="147" t="s">
        <v>107</v>
      </c>
      <c r="G6" s="148" t="s">
        <v>31</v>
      </c>
      <c r="H6" s="151" t="s">
        <v>32</v>
      </c>
      <c r="I6" s="151" t="s">
        <v>108</v>
      </c>
      <c r="J6" s="151" t="s">
        <v>33</v>
      </c>
      <c r="K6" s="151" t="s">
        <v>109</v>
      </c>
      <c r="L6" s="151" t="s">
        <v>110</v>
      </c>
      <c r="M6" s="151" t="s">
        <v>111</v>
      </c>
      <c r="N6" s="151" t="s">
        <v>112</v>
      </c>
      <c r="O6" s="151" t="s">
        <v>113</v>
      </c>
      <c r="P6" s="151" t="s">
        <v>114</v>
      </c>
      <c r="Q6" s="151" t="s">
        <v>115</v>
      </c>
      <c r="R6" s="151" t="s">
        <v>116</v>
      </c>
      <c r="S6" s="151" t="s">
        <v>117</v>
      </c>
      <c r="T6" s="151" t="s">
        <v>118</v>
      </c>
      <c r="U6" s="151" t="s">
        <v>119</v>
      </c>
      <c r="V6" s="151" t="s">
        <v>120</v>
      </c>
      <c r="W6" s="151" t="s">
        <v>121</v>
      </c>
      <c r="X6" s="151" t="s">
        <v>122</v>
      </c>
    </row>
    <row r="7" spans="1:60" hidden="1" x14ac:dyDescent="0.25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</row>
    <row r="8" spans="1:60" x14ac:dyDescent="0.25">
      <c r="A8" s="169" t="s">
        <v>123</v>
      </c>
      <c r="B8" s="170" t="s">
        <v>56</v>
      </c>
      <c r="C8" s="188" t="s">
        <v>57</v>
      </c>
      <c r="D8" s="171"/>
      <c r="E8" s="172"/>
      <c r="F8" s="173"/>
      <c r="G8" s="174">
        <f>SUMIF(AG9:AG17,"&lt;&gt;NOR",G9:G17)</f>
        <v>0</v>
      </c>
      <c r="H8" s="168"/>
      <c r="I8" s="168">
        <f>SUM(I9:I17)</f>
        <v>62311.06</v>
      </c>
      <c r="J8" s="168"/>
      <c r="K8" s="168">
        <f>SUM(K9:K17)</f>
        <v>19946.34</v>
      </c>
      <c r="L8" s="168"/>
      <c r="M8" s="168">
        <f>SUM(M9:M17)</f>
        <v>0</v>
      </c>
      <c r="N8" s="167"/>
      <c r="O8" s="167">
        <f>SUM(O9:O17)</f>
        <v>8.9699999999999989</v>
      </c>
      <c r="P8" s="167"/>
      <c r="Q8" s="167">
        <f>SUM(Q9:Q17)</f>
        <v>0</v>
      </c>
      <c r="R8" s="168"/>
      <c r="S8" s="168"/>
      <c r="T8" s="168"/>
      <c r="U8" s="168"/>
      <c r="V8" s="168">
        <f>SUM(V9:V17)</f>
        <v>41.42</v>
      </c>
      <c r="W8" s="168"/>
      <c r="X8" s="168"/>
      <c r="AG8" t="s">
        <v>124</v>
      </c>
    </row>
    <row r="9" spans="1:60" ht="20.399999999999999" outlineLevel="1" x14ac:dyDescent="0.25">
      <c r="A9" s="176">
        <v>1</v>
      </c>
      <c r="B9" s="177" t="s">
        <v>125</v>
      </c>
      <c r="C9" s="189" t="s">
        <v>522</v>
      </c>
      <c r="D9" s="178" t="s">
        <v>126</v>
      </c>
      <c r="E9" s="179">
        <v>8.1999999999999993</v>
      </c>
      <c r="F9" s="180">
        <v>0</v>
      </c>
      <c r="G9" s="181">
        <f>ROUND(E9*F9,2)</f>
        <v>0</v>
      </c>
      <c r="H9" s="164">
        <v>2434.83</v>
      </c>
      <c r="I9" s="163">
        <f>ROUND(E9*H9,2)</f>
        <v>19965.61</v>
      </c>
      <c r="J9" s="164">
        <v>460.17</v>
      </c>
      <c r="K9" s="163">
        <f>ROUND(E9*J9,2)</f>
        <v>3773.39</v>
      </c>
      <c r="L9" s="163">
        <v>21</v>
      </c>
      <c r="M9" s="163">
        <f>G9*(1+L9/100)</f>
        <v>0</v>
      </c>
      <c r="N9" s="162">
        <v>0.34808</v>
      </c>
      <c r="O9" s="162">
        <f>ROUND(E9*N9,2)</f>
        <v>2.85</v>
      </c>
      <c r="P9" s="162">
        <v>0</v>
      </c>
      <c r="Q9" s="162">
        <f>ROUND(E9*P9,2)</f>
        <v>0</v>
      </c>
      <c r="R9" s="163"/>
      <c r="S9" s="163" t="s">
        <v>127</v>
      </c>
      <c r="T9" s="163" t="s">
        <v>128</v>
      </c>
      <c r="U9" s="163">
        <v>0.95609999999999995</v>
      </c>
      <c r="V9" s="163">
        <f>ROUND(E9*U9,2)</f>
        <v>7.84</v>
      </c>
      <c r="W9" s="163"/>
      <c r="X9" s="163" t="s">
        <v>129</v>
      </c>
      <c r="Y9" s="152"/>
      <c r="Z9" s="152"/>
      <c r="AA9" s="152"/>
      <c r="AB9" s="152"/>
      <c r="AC9" s="152"/>
      <c r="AD9" s="152"/>
      <c r="AE9" s="152"/>
      <c r="AF9" s="152"/>
      <c r="AG9" s="152" t="s">
        <v>130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5">
      <c r="A10" s="159"/>
      <c r="B10" s="160"/>
      <c r="C10" s="190" t="s">
        <v>131</v>
      </c>
      <c r="D10" s="165"/>
      <c r="E10" s="166">
        <v>8.1999999999999993</v>
      </c>
      <c r="F10" s="163"/>
      <c r="G10" s="163"/>
      <c r="H10" s="163"/>
      <c r="I10" s="163"/>
      <c r="J10" s="163"/>
      <c r="K10" s="163"/>
      <c r="L10" s="163"/>
      <c r="M10" s="163"/>
      <c r="N10" s="162"/>
      <c r="O10" s="162"/>
      <c r="P10" s="162"/>
      <c r="Q10" s="162"/>
      <c r="R10" s="163"/>
      <c r="S10" s="163"/>
      <c r="T10" s="163"/>
      <c r="U10" s="163"/>
      <c r="V10" s="163"/>
      <c r="W10" s="163"/>
      <c r="X10" s="163"/>
      <c r="Y10" s="152"/>
      <c r="Z10" s="152"/>
      <c r="AA10" s="152"/>
      <c r="AB10" s="152"/>
      <c r="AC10" s="152"/>
      <c r="AD10" s="152"/>
      <c r="AE10" s="152"/>
      <c r="AF10" s="152"/>
      <c r="AG10" s="152" t="s">
        <v>132</v>
      </c>
      <c r="AH10" s="152">
        <v>0</v>
      </c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5">
      <c r="A11" s="182">
        <v>2</v>
      </c>
      <c r="B11" s="183" t="s">
        <v>133</v>
      </c>
      <c r="C11" s="191" t="s">
        <v>523</v>
      </c>
      <c r="D11" s="184" t="s">
        <v>134</v>
      </c>
      <c r="E11" s="185">
        <v>2</v>
      </c>
      <c r="F11" s="186">
        <v>0</v>
      </c>
      <c r="G11" s="187">
        <f>ROUND(E11*F11,2)</f>
        <v>0</v>
      </c>
      <c r="H11" s="164">
        <v>643.21</v>
      </c>
      <c r="I11" s="163">
        <f>ROUND(E11*H11,2)</f>
        <v>1286.42</v>
      </c>
      <c r="J11" s="164">
        <v>206.79</v>
      </c>
      <c r="K11" s="163">
        <f>ROUND(E11*J11,2)</f>
        <v>413.58</v>
      </c>
      <c r="L11" s="163">
        <v>21</v>
      </c>
      <c r="M11" s="163">
        <f>G11*(1+L11/100)</f>
        <v>0</v>
      </c>
      <c r="N11" s="162">
        <v>2.2079999999999999E-2</v>
      </c>
      <c r="O11" s="162">
        <f>ROUND(E11*N11,2)</f>
        <v>0.04</v>
      </c>
      <c r="P11" s="162">
        <v>0</v>
      </c>
      <c r="Q11" s="162">
        <f>ROUND(E11*P11,2)</f>
        <v>0</v>
      </c>
      <c r="R11" s="163"/>
      <c r="S11" s="163" t="s">
        <v>135</v>
      </c>
      <c r="T11" s="163" t="s">
        <v>136</v>
      </c>
      <c r="U11" s="163">
        <v>0.3175</v>
      </c>
      <c r="V11" s="163">
        <f>ROUND(E11*U11,2)</f>
        <v>0.64</v>
      </c>
      <c r="W11" s="163"/>
      <c r="X11" s="163" t="s">
        <v>129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130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0.399999999999999" outlineLevel="1" x14ac:dyDescent="0.25">
      <c r="A12" s="176">
        <v>3</v>
      </c>
      <c r="B12" s="177" t="s">
        <v>137</v>
      </c>
      <c r="C12" s="189" t="s">
        <v>524</v>
      </c>
      <c r="D12" s="178" t="s">
        <v>126</v>
      </c>
      <c r="E12" s="179">
        <v>12.2</v>
      </c>
      <c r="F12" s="180">
        <v>0</v>
      </c>
      <c r="G12" s="181">
        <f>ROUND(E12*F12,2)</f>
        <v>0</v>
      </c>
      <c r="H12" s="164">
        <v>404.76</v>
      </c>
      <c r="I12" s="163">
        <f>ROUND(E12*H12,2)</f>
        <v>4938.07</v>
      </c>
      <c r="J12" s="164">
        <v>247.24</v>
      </c>
      <c r="K12" s="163">
        <f>ROUND(E12*J12,2)</f>
        <v>3016.33</v>
      </c>
      <c r="L12" s="163">
        <v>21</v>
      </c>
      <c r="M12" s="163">
        <f>G12*(1+L12/100)</f>
        <v>0</v>
      </c>
      <c r="N12" s="162">
        <v>5.654E-2</v>
      </c>
      <c r="O12" s="162">
        <f>ROUND(E12*N12,2)</f>
        <v>0.69</v>
      </c>
      <c r="P12" s="162">
        <v>0</v>
      </c>
      <c r="Q12" s="162">
        <f>ROUND(E12*P12,2)</f>
        <v>0</v>
      </c>
      <c r="R12" s="163"/>
      <c r="S12" s="163" t="s">
        <v>127</v>
      </c>
      <c r="T12" s="163" t="s">
        <v>128</v>
      </c>
      <c r="U12" s="163">
        <v>0.51744999999999997</v>
      </c>
      <c r="V12" s="163">
        <f>ROUND(E12*U12,2)</f>
        <v>6.31</v>
      </c>
      <c r="W12" s="163"/>
      <c r="X12" s="163" t="s">
        <v>129</v>
      </c>
      <c r="Y12" s="152"/>
      <c r="Z12" s="152"/>
      <c r="AA12" s="152"/>
      <c r="AB12" s="152"/>
      <c r="AC12" s="152"/>
      <c r="AD12" s="152"/>
      <c r="AE12" s="152"/>
      <c r="AF12" s="152"/>
      <c r="AG12" s="152" t="s">
        <v>130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5">
      <c r="A13" s="159"/>
      <c r="B13" s="160"/>
      <c r="C13" s="190" t="s">
        <v>138</v>
      </c>
      <c r="D13" s="165"/>
      <c r="E13" s="166">
        <v>12.2</v>
      </c>
      <c r="F13" s="163"/>
      <c r="G13" s="163"/>
      <c r="H13" s="163"/>
      <c r="I13" s="163"/>
      <c r="J13" s="163"/>
      <c r="K13" s="163"/>
      <c r="L13" s="163"/>
      <c r="M13" s="163"/>
      <c r="N13" s="162"/>
      <c r="O13" s="162"/>
      <c r="P13" s="162"/>
      <c r="Q13" s="162"/>
      <c r="R13" s="163"/>
      <c r="S13" s="163"/>
      <c r="T13" s="163"/>
      <c r="U13" s="163"/>
      <c r="V13" s="163"/>
      <c r="W13" s="163"/>
      <c r="X13" s="163"/>
      <c r="Y13" s="152"/>
      <c r="Z13" s="152"/>
      <c r="AA13" s="152"/>
      <c r="AB13" s="152"/>
      <c r="AC13" s="152"/>
      <c r="AD13" s="152"/>
      <c r="AE13" s="152"/>
      <c r="AF13" s="152"/>
      <c r="AG13" s="152" t="s">
        <v>132</v>
      </c>
      <c r="AH13" s="152">
        <v>0</v>
      </c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ht="20.399999999999999" outlineLevel="1" x14ac:dyDescent="0.25">
      <c r="A14" s="176">
        <v>4</v>
      </c>
      <c r="B14" s="177" t="s">
        <v>139</v>
      </c>
      <c r="C14" s="189" t="s">
        <v>525</v>
      </c>
      <c r="D14" s="178" t="s">
        <v>126</v>
      </c>
      <c r="E14" s="179">
        <v>48</v>
      </c>
      <c r="F14" s="180">
        <v>0</v>
      </c>
      <c r="G14" s="181">
        <f>ROUND(E14*F14,2)</f>
        <v>0</v>
      </c>
      <c r="H14" s="164">
        <v>752.52</v>
      </c>
      <c r="I14" s="163">
        <f>ROUND(E14*H14,2)</f>
        <v>36120.959999999999</v>
      </c>
      <c r="J14" s="164">
        <v>265.48</v>
      </c>
      <c r="K14" s="163">
        <f>ROUND(E14*J14,2)</f>
        <v>12743.04</v>
      </c>
      <c r="L14" s="163">
        <v>21</v>
      </c>
      <c r="M14" s="163">
        <f>G14*(1+L14/100)</f>
        <v>0</v>
      </c>
      <c r="N14" s="162">
        <v>0.11219</v>
      </c>
      <c r="O14" s="162">
        <f>ROUND(E14*N14,2)</f>
        <v>5.39</v>
      </c>
      <c r="P14" s="162">
        <v>0</v>
      </c>
      <c r="Q14" s="162">
        <f>ROUND(E14*P14,2)</f>
        <v>0</v>
      </c>
      <c r="R14" s="163"/>
      <c r="S14" s="163" t="s">
        <v>127</v>
      </c>
      <c r="T14" s="163" t="s">
        <v>128</v>
      </c>
      <c r="U14" s="163">
        <v>0.55488999999999999</v>
      </c>
      <c r="V14" s="163">
        <f>ROUND(E14*U14,2)</f>
        <v>26.63</v>
      </c>
      <c r="W14" s="163"/>
      <c r="X14" s="163" t="s">
        <v>129</v>
      </c>
      <c r="Y14" s="152"/>
      <c r="Z14" s="152"/>
      <c r="AA14" s="152"/>
      <c r="AB14" s="152"/>
      <c r="AC14" s="152"/>
      <c r="AD14" s="152"/>
      <c r="AE14" s="152"/>
      <c r="AF14" s="152"/>
      <c r="AG14" s="152" t="s">
        <v>130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ht="20.399999999999999" outlineLevel="1" x14ac:dyDescent="0.25">
      <c r="A15" s="159"/>
      <c r="B15" s="160"/>
      <c r="C15" s="190" t="s">
        <v>140</v>
      </c>
      <c r="D15" s="165"/>
      <c r="E15" s="166">
        <v>33.856499999999997</v>
      </c>
      <c r="F15" s="163"/>
      <c r="G15" s="163"/>
      <c r="H15" s="163"/>
      <c r="I15" s="163"/>
      <c r="J15" s="163"/>
      <c r="K15" s="163"/>
      <c r="L15" s="163"/>
      <c r="M15" s="163"/>
      <c r="N15" s="162"/>
      <c r="O15" s="162"/>
      <c r="P15" s="162"/>
      <c r="Q15" s="162"/>
      <c r="R15" s="163"/>
      <c r="S15" s="163"/>
      <c r="T15" s="163"/>
      <c r="U15" s="163"/>
      <c r="V15" s="163"/>
      <c r="W15" s="163"/>
      <c r="X15" s="163"/>
      <c r="Y15" s="152"/>
      <c r="Z15" s="152"/>
      <c r="AA15" s="152"/>
      <c r="AB15" s="152"/>
      <c r="AC15" s="152"/>
      <c r="AD15" s="152"/>
      <c r="AE15" s="152"/>
      <c r="AF15" s="152"/>
      <c r="AG15" s="152" t="s">
        <v>132</v>
      </c>
      <c r="AH15" s="152">
        <v>0</v>
      </c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5">
      <c r="A16" s="159"/>
      <c r="B16" s="160"/>
      <c r="C16" s="190" t="s">
        <v>141</v>
      </c>
      <c r="D16" s="165"/>
      <c r="E16" s="166">
        <v>11.916600000000001</v>
      </c>
      <c r="F16" s="163"/>
      <c r="G16" s="163"/>
      <c r="H16" s="163"/>
      <c r="I16" s="163"/>
      <c r="J16" s="163"/>
      <c r="K16" s="163"/>
      <c r="L16" s="163"/>
      <c r="M16" s="163"/>
      <c r="N16" s="162"/>
      <c r="O16" s="162"/>
      <c r="P16" s="162"/>
      <c r="Q16" s="162"/>
      <c r="R16" s="163"/>
      <c r="S16" s="163"/>
      <c r="T16" s="163"/>
      <c r="U16" s="163"/>
      <c r="V16" s="163"/>
      <c r="W16" s="163"/>
      <c r="X16" s="163"/>
      <c r="Y16" s="152"/>
      <c r="Z16" s="152"/>
      <c r="AA16" s="152"/>
      <c r="AB16" s="152"/>
      <c r="AC16" s="152"/>
      <c r="AD16" s="152"/>
      <c r="AE16" s="152"/>
      <c r="AF16" s="152"/>
      <c r="AG16" s="152" t="s">
        <v>132</v>
      </c>
      <c r="AH16" s="152"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5">
      <c r="A17" s="159"/>
      <c r="B17" s="160"/>
      <c r="C17" s="190" t="s">
        <v>142</v>
      </c>
      <c r="D17" s="165"/>
      <c r="E17" s="166">
        <v>2.2269000000000001</v>
      </c>
      <c r="F17" s="163"/>
      <c r="G17" s="163"/>
      <c r="H17" s="163"/>
      <c r="I17" s="163"/>
      <c r="J17" s="163"/>
      <c r="K17" s="163"/>
      <c r="L17" s="163"/>
      <c r="M17" s="163"/>
      <c r="N17" s="162"/>
      <c r="O17" s="162"/>
      <c r="P17" s="162"/>
      <c r="Q17" s="162"/>
      <c r="R17" s="163"/>
      <c r="S17" s="163"/>
      <c r="T17" s="163"/>
      <c r="U17" s="163"/>
      <c r="V17" s="163"/>
      <c r="W17" s="163"/>
      <c r="X17" s="163"/>
      <c r="Y17" s="152"/>
      <c r="Z17" s="152"/>
      <c r="AA17" s="152"/>
      <c r="AB17" s="152"/>
      <c r="AC17" s="152"/>
      <c r="AD17" s="152"/>
      <c r="AE17" s="152"/>
      <c r="AF17" s="152"/>
      <c r="AG17" s="152" t="s">
        <v>132</v>
      </c>
      <c r="AH17" s="152">
        <v>0</v>
      </c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x14ac:dyDescent="0.25">
      <c r="A18" s="169" t="s">
        <v>123</v>
      </c>
      <c r="B18" s="170" t="s">
        <v>58</v>
      </c>
      <c r="C18" s="188" t="s">
        <v>59</v>
      </c>
      <c r="D18" s="171"/>
      <c r="E18" s="172"/>
      <c r="F18" s="173"/>
      <c r="G18" s="174">
        <f>SUMIF(AG19:AG29,"&lt;&gt;NOR",G19:G29)</f>
        <v>0</v>
      </c>
      <c r="H18" s="168"/>
      <c r="I18" s="168">
        <f>SUM(I19:I29)</f>
        <v>9695.07</v>
      </c>
      <c r="J18" s="168"/>
      <c r="K18" s="168">
        <f>SUM(K19:K29)</f>
        <v>4510.1900000000005</v>
      </c>
      <c r="L18" s="168"/>
      <c r="M18" s="168">
        <f>SUM(M19:M29)</f>
        <v>0</v>
      </c>
      <c r="N18" s="167"/>
      <c r="O18" s="167">
        <f>SUM(O19:O29)</f>
        <v>1.37</v>
      </c>
      <c r="P18" s="167"/>
      <c r="Q18" s="167">
        <f>SUM(Q19:Q29)</f>
        <v>0</v>
      </c>
      <c r="R18" s="168"/>
      <c r="S18" s="168"/>
      <c r="T18" s="168"/>
      <c r="U18" s="168"/>
      <c r="V18" s="168">
        <f>SUM(V19:V29)</f>
        <v>8.49</v>
      </c>
      <c r="W18" s="168"/>
      <c r="X18" s="168"/>
      <c r="AG18" t="s">
        <v>124</v>
      </c>
    </row>
    <row r="19" spans="1:60" outlineLevel="1" x14ac:dyDescent="0.25">
      <c r="A19" s="176">
        <v>5</v>
      </c>
      <c r="B19" s="177" t="s">
        <v>143</v>
      </c>
      <c r="C19" s="189" t="s">
        <v>144</v>
      </c>
      <c r="D19" s="178" t="s">
        <v>145</v>
      </c>
      <c r="E19" s="179">
        <v>0.5</v>
      </c>
      <c r="F19" s="180">
        <v>0</v>
      </c>
      <c r="G19" s="181">
        <f>ROUND(E19*F19,2)</f>
        <v>0</v>
      </c>
      <c r="H19" s="164">
        <v>3045.19</v>
      </c>
      <c r="I19" s="163">
        <f>ROUND(E19*H19,2)</f>
        <v>1522.6</v>
      </c>
      <c r="J19" s="164">
        <v>509.81</v>
      </c>
      <c r="K19" s="163">
        <f>ROUND(E19*J19,2)</f>
        <v>254.91</v>
      </c>
      <c r="L19" s="163">
        <v>21</v>
      </c>
      <c r="M19" s="163">
        <f>G19*(1+L19/100)</f>
        <v>0</v>
      </c>
      <c r="N19" s="162">
        <v>2.5251399999999999</v>
      </c>
      <c r="O19" s="162">
        <f>ROUND(E19*N19,2)</f>
        <v>1.26</v>
      </c>
      <c r="P19" s="162">
        <v>0</v>
      </c>
      <c r="Q19" s="162">
        <f>ROUND(E19*P19,2)</f>
        <v>0</v>
      </c>
      <c r="R19" s="163"/>
      <c r="S19" s="163" t="s">
        <v>127</v>
      </c>
      <c r="T19" s="163" t="s">
        <v>128</v>
      </c>
      <c r="U19" s="163">
        <v>0.98699999999999999</v>
      </c>
      <c r="V19" s="163">
        <f>ROUND(E19*U19,2)</f>
        <v>0.49</v>
      </c>
      <c r="W19" s="163"/>
      <c r="X19" s="163" t="s">
        <v>129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130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5">
      <c r="A20" s="159"/>
      <c r="B20" s="160"/>
      <c r="C20" s="190" t="s">
        <v>146</v>
      </c>
      <c r="D20" s="165"/>
      <c r="E20" s="166">
        <v>0.46</v>
      </c>
      <c r="F20" s="163"/>
      <c r="G20" s="163"/>
      <c r="H20" s="163"/>
      <c r="I20" s="163"/>
      <c r="J20" s="163"/>
      <c r="K20" s="163"/>
      <c r="L20" s="163"/>
      <c r="M20" s="163"/>
      <c r="N20" s="162"/>
      <c r="O20" s="162"/>
      <c r="P20" s="162"/>
      <c r="Q20" s="162"/>
      <c r="R20" s="163"/>
      <c r="S20" s="163"/>
      <c r="T20" s="163"/>
      <c r="U20" s="163"/>
      <c r="V20" s="163"/>
      <c r="W20" s="163"/>
      <c r="X20" s="163"/>
      <c r="Y20" s="152"/>
      <c r="Z20" s="152"/>
      <c r="AA20" s="152"/>
      <c r="AB20" s="152"/>
      <c r="AC20" s="152"/>
      <c r="AD20" s="152"/>
      <c r="AE20" s="152"/>
      <c r="AF20" s="152"/>
      <c r="AG20" s="152" t="s">
        <v>132</v>
      </c>
      <c r="AH20" s="152">
        <v>0</v>
      </c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5">
      <c r="A21" s="159"/>
      <c r="B21" s="160"/>
      <c r="C21" s="190" t="s">
        <v>147</v>
      </c>
      <c r="D21" s="165"/>
      <c r="E21" s="166">
        <v>0.04</v>
      </c>
      <c r="F21" s="163"/>
      <c r="G21" s="163"/>
      <c r="H21" s="163"/>
      <c r="I21" s="163"/>
      <c r="J21" s="163"/>
      <c r="K21" s="163"/>
      <c r="L21" s="163"/>
      <c r="M21" s="163"/>
      <c r="N21" s="162"/>
      <c r="O21" s="162"/>
      <c r="P21" s="162"/>
      <c r="Q21" s="162"/>
      <c r="R21" s="163"/>
      <c r="S21" s="163"/>
      <c r="T21" s="163"/>
      <c r="U21" s="163"/>
      <c r="V21" s="163"/>
      <c r="W21" s="163"/>
      <c r="X21" s="163"/>
      <c r="Y21" s="152"/>
      <c r="Z21" s="152"/>
      <c r="AA21" s="152"/>
      <c r="AB21" s="152"/>
      <c r="AC21" s="152"/>
      <c r="AD21" s="152"/>
      <c r="AE21" s="152"/>
      <c r="AF21" s="152"/>
      <c r="AG21" s="152" t="s">
        <v>132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5">
      <c r="A22" s="176">
        <v>6</v>
      </c>
      <c r="B22" s="177" t="s">
        <v>148</v>
      </c>
      <c r="C22" s="189" t="s">
        <v>149</v>
      </c>
      <c r="D22" s="178" t="s">
        <v>126</v>
      </c>
      <c r="E22" s="179">
        <v>2.2999999999999998</v>
      </c>
      <c r="F22" s="180">
        <v>0</v>
      </c>
      <c r="G22" s="181">
        <f>ROUND(E22*F22,2)</f>
        <v>0</v>
      </c>
      <c r="H22" s="164">
        <v>348.7</v>
      </c>
      <c r="I22" s="163">
        <f>ROUND(E22*H22,2)</f>
        <v>802.01</v>
      </c>
      <c r="J22" s="164">
        <v>465.3</v>
      </c>
      <c r="K22" s="163">
        <f>ROUND(E22*J22,2)</f>
        <v>1070.19</v>
      </c>
      <c r="L22" s="163">
        <v>21</v>
      </c>
      <c r="M22" s="163">
        <f>G22*(1+L22/100)</f>
        <v>0</v>
      </c>
      <c r="N22" s="162">
        <v>3.5650000000000001E-2</v>
      </c>
      <c r="O22" s="162">
        <f>ROUND(E22*N22,2)</f>
        <v>0.08</v>
      </c>
      <c r="P22" s="162">
        <v>0</v>
      </c>
      <c r="Q22" s="162">
        <f>ROUND(E22*P22,2)</f>
        <v>0</v>
      </c>
      <c r="R22" s="163"/>
      <c r="S22" s="163" t="s">
        <v>127</v>
      </c>
      <c r="T22" s="163" t="s">
        <v>128</v>
      </c>
      <c r="U22" s="163">
        <v>0.83499999999999996</v>
      </c>
      <c r="V22" s="163">
        <f>ROUND(E22*U22,2)</f>
        <v>1.92</v>
      </c>
      <c r="W22" s="163"/>
      <c r="X22" s="163" t="s">
        <v>129</v>
      </c>
      <c r="Y22" s="152"/>
      <c r="Z22" s="152"/>
      <c r="AA22" s="152"/>
      <c r="AB22" s="152"/>
      <c r="AC22" s="152"/>
      <c r="AD22" s="152"/>
      <c r="AE22" s="152"/>
      <c r="AF22" s="152"/>
      <c r="AG22" s="152" t="s">
        <v>130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5">
      <c r="A23" s="159"/>
      <c r="B23" s="160"/>
      <c r="C23" s="190" t="s">
        <v>150</v>
      </c>
      <c r="D23" s="165"/>
      <c r="E23" s="166">
        <v>2.2999999999999998</v>
      </c>
      <c r="F23" s="163"/>
      <c r="G23" s="163"/>
      <c r="H23" s="163"/>
      <c r="I23" s="163"/>
      <c r="J23" s="163"/>
      <c r="K23" s="163"/>
      <c r="L23" s="163"/>
      <c r="M23" s="163"/>
      <c r="N23" s="162"/>
      <c r="O23" s="162"/>
      <c r="P23" s="162"/>
      <c r="Q23" s="162"/>
      <c r="R23" s="163"/>
      <c r="S23" s="163"/>
      <c r="T23" s="163"/>
      <c r="U23" s="163"/>
      <c r="V23" s="163"/>
      <c r="W23" s="163"/>
      <c r="X23" s="163"/>
      <c r="Y23" s="152"/>
      <c r="Z23" s="152"/>
      <c r="AA23" s="152"/>
      <c r="AB23" s="152"/>
      <c r="AC23" s="152"/>
      <c r="AD23" s="152"/>
      <c r="AE23" s="152"/>
      <c r="AF23" s="152"/>
      <c r="AG23" s="152" t="s">
        <v>132</v>
      </c>
      <c r="AH23" s="152">
        <v>0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5">
      <c r="A24" s="182">
        <v>7</v>
      </c>
      <c r="B24" s="183" t="s">
        <v>151</v>
      </c>
      <c r="C24" s="191" t="s">
        <v>152</v>
      </c>
      <c r="D24" s="184" t="s">
        <v>126</v>
      </c>
      <c r="E24" s="185">
        <v>2.2999999999999998</v>
      </c>
      <c r="F24" s="186">
        <v>0</v>
      </c>
      <c r="G24" s="187">
        <f>ROUND(E24*F24,2)</f>
        <v>0</v>
      </c>
      <c r="H24" s="164">
        <v>0</v>
      </c>
      <c r="I24" s="163">
        <f>ROUND(E24*H24,2)</f>
        <v>0</v>
      </c>
      <c r="J24" s="164">
        <v>248.5</v>
      </c>
      <c r="K24" s="163">
        <f>ROUND(E24*J24,2)</f>
        <v>571.54999999999995</v>
      </c>
      <c r="L24" s="163">
        <v>21</v>
      </c>
      <c r="M24" s="163">
        <f>G24*(1+L24/100)</f>
        <v>0</v>
      </c>
      <c r="N24" s="162">
        <v>0</v>
      </c>
      <c r="O24" s="162">
        <f>ROUND(E24*N24,2)</f>
        <v>0</v>
      </c>
      <c r="P24" s="162">
        <v>0</v>
      </c>
      <c r="Q24" s="162">
        <f>ROUND(E24*P24,2)</f>
        <v>0</v>
      </c>
      <c r="R24" s="163"/>
      <c r="S24" s="163" t="s">
        <v>127</v>
      </c>
      <c r="T24" s="163" t="s">
        <v>128</v>
      </c>
      <c r="U24" s="163">
        <v>0.41599999999999998</v>
      </c>
      <c r="V24" s="163">
        <f>ROUND(E24*U24,2)</f>
        <v>0.96</v>
      </c>
      <c r="W24" s="163"/>
      <c r="X24" s="163" t="s">
        <v>129</v>
      </c>
      <c r="Y24" s="152"/>
      <c r="Z24" s="152"/>
      <c r="AA24" s="152"/>
      <c r="AB24" s="152"/>
      <c r="AC24" s="152"/>
      <c r="AD24" s="152"/>
      <c r="AE24" s="152"/>
      <c r="AF24" s="152"/>
      <c r="AG24" s="152" t="s">
        <v>130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0.399999999999999" outlineLevel="1" x14ac:dyDescent="0.25">
      <c r="A25" s="176">
        <v>8</v>
      </c>
      <c r="B25" s="177" t="s">
        <v>153</v>
      </c>
      <c r="C25" s="189" t="s">
        <v>154</v>
      </c>
      <c r="D25" s="178" t="s">
        <v>155</v>
      </c>
      <c r="E25" s="179">
        <v>0.03</v>
      </c>
      <c r="F25" s="180">
        <v>0</v>
      </c>
      <c r="G25" s="181">
        <f>ROUND(E25*F25,2)</f>
        <v>0</v>
      </c>
      <c r="H25" s="164">
        <v>54538.33</v>
      </c>
      <c r="I25" s="163">
        <f>ROUND(E25*H25,2)</f>
        <v>1636.15</v>
      </c>
      <c r="J25" s="164">
        <v>7341.67</v>
      </c>
      <c r="K25" s="163">
        <f>ROUND(E25*J25,2)</f>
        <v>220.25</v>
      </c>
      <c r="L25" s="163">
        <v>21</v>
      </c>
      <c r="M25" s="163">
        <f>G25*(1+L25/100)</f>
        <v>0</v>
      </c>
      <c r="N25" s="162">
        <v>1.04548</v>
      </c>
      <c r="O25" s="162">
        <f>ROUND(E25*N25,2)</f>
        <v>0.03</v>
      </c>
      <c r="P25" s="162">
        <v>0</v>
      </c>
      <c r="Q25" s="162">
        <f>ROUND(E25*P25,2)</f>
        <v>0</v>
      </c>
      <c r="R25" s="163"/>
      <c r="S25" s="163" t="s">
        <v>127</v>
      </c>
      <c r="T25" s="163" t="s">
        <v>128</v>
      </c>
      <c r="U25" s="163">
        <v>15.211</v>
      </c>
      <c r="V25" s="163">
        <f>ROUND(E25*U25,2)</f>
        <v>0.46</v>
      </c>
      <c r="W25" s="163"/>
      <c r="X25" s="163" t="s">
        <v>129</v>
      </c>
      <c r="Y25" s="152"/>
      <c r="Z25" s="152"/>
      <c r="AA25" s="152"/>
      <c r="AB25" s="152"/>
      <c r="AC25" s="152"/>
      <c r="AD25" s="152"/>
      <c r="AE25" s="152"/>
      <c r="AF25" s="152"/>
      <c r="AG25" s="152" t="s">
        <v>130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5">
      <c r="A26" s="159"/>
      <c r="B26" s="160"/>
      <c r="C26" s="190" t="s">
        <v>156</v>
      </c>
      <c r="D26" s="165"/>
      <c r="E26" s="166">
        <v>0.03</v>
      </c>
      <c r="F26" s="163"/>
      <c r="G26" s="163"/>
      <c r="H26" s="163"/>
      <c r="I26" s="163"/>
      <c r="J26" s="163"/>
      <c r="K26" s="163"/>
      <c r="L26" s="163"/>
      <c r="M26" s="163"/>
      <c r="N26" s="162"/>
      <c r="O26" s="162"/>
      <c r="P26" s="162"/>
      <c r="Q26" s="162"/>
      <c r="R26" s="163"/>
      <c r="S26" s="163"/>
      <c r="T26" s="163"/>
      <c r="U26" s="163"/>
      <c r="V26" s="163"/>
      <c r="W26" s="163"/>
      <c r="X26" s="163"/>
      <c r="Y26" s="152"/>
      <c r="Z26" s="152"/>
      <c r="AA26" s="152"/>
      <c r="AB26" s="152"/>
      <c r="AC26" s="152"/>
      <c r="AD26" s="152"/>
      <c r="AE26" s="152"/>
      <c r="AF26" s="152"/>
      <c r="AG26" s="152" t="s">
        <v>132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5">
      <c r="A27" s="182">
        <v>9</v>
      </c>
      <c r="B27" s="183" t="s">
        <v>157</v>
      </c>
      <c r="C27" s="191" t="s">
        <v>158</v>
      </c>
      <c r="D27" s="184" t="s">
        <v>134</v>
      </c>
      <c r="E27" s="185">
        <v>6</v>
      </c>
      <c r="F27" s="186">
        <v>0</v>
      </c>
      <c r="G27" s="187">
        <f>ROUND(E27*F27,2)</f>
        <v>0</v>
      </c>
      <c r="H27" s="164">
        <v>876.78</v>
      </c>
      <c r="I27" s="163">
        <f>ROUND(E27*H27,2)</f>
        <v>5260.68</v>
      </c>
      <c r="J27" s="164">
        <v>210.22</v>
      </c>
      <c r="K27" s="163">
        <f>ROUND(E27*J27,2)</f>
        <v>1261.32</v>
      </c>
      <c r="L27" s="163">
        <v>21</v>
      </c>
      <c r="M27" s="163">
        <f>G27*(1+L27/100)</f>
        <v>0</v>
      </c>
      <c r="N27" s="162">
        <v>0</v>
      </c>
      <c r="O27" s="162">
        <f>ROUND(E27*N27,2)</f>
        <v>0</v>
      </c>
      <c r="P27" s="162">
        <v>0</v>
      </c>
      <c r="Q27" s="162">
        <f>ROUND(E27*P27,2)</f>
        <v>0</v>
      </c>
      <c r="R27" s="163"/>
      <c r="S27" s="163" t="s">
        <v>127</v>
      </c>
      <c r="T27" s="163" t="s">
        <v>128</v>
      </c>
      <c r="U27" s="163">
        <v>0.41699999999999998</v>
      </c>
      <c r="V27" s="163">
        <f>ROUND(E27*U27,2)</f>
        <v>2.5</v>
      </c>
      <c r="W27" s="163"/>
      <c r="X27" s="163" t="s">
        <v>129</v>
      </c>
      <c r="Y27" s="152"/>
      <c r="Z27" s="152"/>
      <c r="AA27" s="152"/>
      <c r="AB27" s="152"/>
      <c r="AC27" s="152"/>
      <c r="AD27" s="152"/>
      <c r="AE27" s="152"/>
      <c r="AF27" s="152"/>
      <c r="AG27" s="152" t="s">
        <v>130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5">
      <c r="A28" s="176">
        <v>10</v>
      </c>
      <c r="B28" s="177" t="s">
        <v>159</v>
      </c>
      <c r="C28" s="189" t="s">
        <v>160</v>
      </c>
      <c r="D28" s="178" t="s">
        <v>161</v>
      </c>
      <c r="E28" s="179">
        <v>0.9</v>
      </c>
      <c r="F28" s="180">
        <v>0</v>
      </c>
      <c r="G28" s="181">
        <f>ROUND(E28*F28,2)</f>
        <v>0</v>
      </c>
      <c r="H28" s="164">
        <v>526.26</v>
      </c>
      <c r="I28" s="163">
        <f>ROUND(E28*H28,2)</f>
        <v>473.63</v>
      </c>
      <c r="J28" s="164">
        <v>1257.74</v>
      </c>
      <c r="K28" s="163">
        <f>ROUND(E28*J28,2)</f>
        <v>1131.97</v>
      </c>
      <c r="L28" s="163">
        <v>21</v>
      </c>
      <c r="M28" s="163">
        <f>G28*(1+L28/100)</f>
        <v>0</v>
      </c>
      <c r="N28" s="162">
        <v>0</v>
      </c>
      <c r="O28" s="162">
        <f>ROUND(E28*N28,2)</f>
        <v>0</v>
      </c>
      <c r="P28" s="162">
        <v>6.4000000000000005E-4</v>
      </c>
      <c r="Q28" s="162">
        <f>ROUND(E28*P28,2)</f>
        <v>0</v>
      </c>
      <c r="R28" s="163"/>
      <c r="S28" s="163" t="s">
        <v>127</v>
      </c>
      <c r="T28" s="163" t="s">
        <v>128</v>
      </c>
      <c r="U28" s="163">
        <v>2.4</v>
      </c>
      <c r="V28" s="163">
        <f>ROUND(E28*U28,2)</f>
        <v>2.16</v>
      </c>
      <c r="W28" s="163"/>
      <c r="X28" s="163" t="s">
        <v>129</v>
      </c>
      <c r="Y28" s="152"/>
      <c r="Z28" s="152"/>
      <c r="AA28" s="152"/>
      <c r="AB28" s="152"/>
      <c r="AC28" s="152"/>
      <c r="AD28" s="152"/>
      <c r="AE28" s="152"/>
      <c r="AF28" s="152"/>
      <c r="AG28" s="152" t="s">
        <v>130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5">
      <c r="A29" s="159"/>
      <c r="B29" s="160"/>
      <c r="C29" s="190" t="s">
        <v>162</v>
      </c>
      <c r="D29" s="165"/>
      <c r="E29" s="166">
        <v>0.9</v>
      </c>
      <c r="F29" s="163"/>
      <c r="G29" s="163"/>
      <c r="H29" s="163"/>
      <c r="I29" s="163"/>
      <c r="J29" s="163"/>
      <c r="K29" s="163"/>
      <c r="L29" s="163"/>
      <c r="M29" s="163"/>
      <c r="N29" s="162"/>
      <c r="O29" s="162"/>
      <c r="P29" s="162"/>
      <c r="Q29" s="162"/>
      <c r="R29" s="163"/>
      <c r="S29" s="163"/>
      <c r="T29" s="163"/>
      <c r="U29" s="163"/>
      <c r="V29" s="163"/>
      <c r="W29" s="163"/>
      <c r="X29" s="163"/>
      <c r="Y29" s="152"/>
      <c r="Z29" s="152"/>
      <c r="AA29" s="152"/>
      <c r="AB29" s="152"/>
      <c r="AC29" s="152"/>
      <c r="AD29" s="152"/>
      <c r="AE29" s="152"/>
      <c r="AF29" s="152"/>
      <c r="AG29" s="152" t="s">
        <v>132</v>
      </c>
      <c r="AH29" s="152">
        <v>0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x14ac:dyDescent="0.25">
      <c r="A30" s="169" t="s">
        <v>123</v>
      </c>
      <c r="B30" s="170" t="s">
        <v>60</v>
      </c>
      <c r="C30" s="188" t="s">
        <v>61</v>
      </c>
      <c r="D30" s="171"/>
      <c r="E30" s="172"/>
      <c r="F30" s="173"/>
      <c r="G30" s="174">
        <f>SUMIF(AG31:AG58,"&lt;&gt;NOR",G31:G58)</f>
        <v>0</v>
      </c>
      <c r="H30" s="168"/>
      <c r="I30" s="168">
        <f>SUM(I31:I58)</f>
        <v>71255.520000000004</v>
      </c>
      <c r="J30" s="168"/>
      <c r="K30" s="168">
        <f>SUM(K31:K58)</f>
        <v>190659.54</v>
      </c>
      <c r="L30" s="168"/>
      <c r="M30" s="168">
        <f>SUM(M31:M58)</f>
        <v>0</v>
      </c>
      <c r="N30" s="167"/>
      <c r="O30" s="167">
        <f>SUM(O31:O58)</f>
        <v>12.17</v>
      </c>
      <c r="P30" s="167"/>
      <c r="Q30" s="167">
        <f>SUM(Q31:Q58)</f>
        <v>0</v>
      </c>
      <c r="R30" s="168"/>
      <c r="S30" s="168"/>
      <c r="T30" s="168"/>
      <c r="U30" s="168"/>
      <c r="V30" s="168">
        <f>SUM(V31:V58)</f>
        <v>376.17999999999995</v>
      </c>
      <c r="W30" s="168"/>
      <c r="X30" s="168"/>
      <c r="AG30" t="s">
        <v>124</v>
      </c>
    </row>
    <row r="31" spans="1:60" outlineLevel="1" x14ac:dyDescent="0.25">
      <c r="A31" s="176">
        <v>11</v>
      </c>
      <c r="B31" s="177" t="s">
        <v>163</v>
      </c>
      <c r="C31" s="189" t="s">
        <v>164</v>
      </c>
      <c r="D31" s="178" t="s">
        <v>126</v>
      </c>
      <c r="E31" s="179">
        <v>44</v>
      </c>
      <c r="F31" s="180">
        <v>0</v>
      </c>
      <c r="G31" s="181">
        <f>ROUND(E31*F31,2)</f>
        <v>0</v>
      </c>
      <c r="H31" s="164">
        <v>14.53</v>
      </c>
      <c r="I31" s="163">
        <f>ROUND(E31*H31,2)</f>
        <v>639.32000000000005</v>
      </c>
      <c r="J31" s="164">
        <v>34.369999999999997</v>
      </c>
      <c r="K31" s="163">
        <f>ROUND(E31*J31,2)</f>
        <v>1512.28</v>
      </c>
      <c r="L31" s="163">
        <v>21</v>
      </c>
      <c r="M31" s="163">
        <f>G31*(1+L31/100)</f>
        <v>0</v>
      </c>
      <c r="N31" s="162">
        <v>4.0000000000000003E-5</v>
      </c>
      <c r="O31" s="162">
        <f>ROUND(E31*N31,2)</f>
        <v>0</v>
      </c>
      <c r="P31" s="162">
        <v>0</v>
      </c>
      <c r="Q31" s="162">
        <f>ROUND(E31*P31,2)</f>
        <v>0</v>
      </c>
      <c r="R31" s="163"/>
      <c r="S31" s="163" t="s">
        <v>127</v>
      </c>
      <c r="T31" s="163" t="s">
        <v>128</v>
      </c>
      <c r="U31" s="163">
        <v>7.8E-2</v>
      </c>
      <c r="V31" s="163">
        <f>ROUND(E31*U31,2)</f>
        <v>3.43</v>
      </c>
      <c r="W31" s="163"/>
      <c r="X31" s="163" t="s">
        <v>129</v>
      </c>
      <c r="Y31" s="152"/>
      <c r="Z31" s="152"/>
      <c r="AA31" s="152"/>
      <c r="AB31" s="152"/>
      <c r="AC31" s="152"/>
      <c r="AD31" s="152"/>
      <c r="AE31" s="152"/>
      <c r="AF31" s="152"/>
      <c r="AG31" s="152" t="s">
        <v>130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5">
      <c r="A32" s="159"/>
      <c r="B32" s="160"/>
      <c r="C32" s="190" t="s">
        <v>165</v>
      </c>
      <c r="D32" s="165"/>
      <c r="E32" s="166">
        <v>44</v>
      </c>
      <c r="F32" s="163"/>
      <c r="G32" s="163"/>
      <c r="H32" s="163"/>
      <c r="I32" s="163"/>
      <c r="J32" s="163"/>
      <c r="K32" s="163"/>
      <c r="L32" s="163"/>
      <c r="M32" s="163"/>
      <c r="N32" s="162"/>
      <c r="O32" s="162"/>
      <c r="P32" s="162"/>
      <c r="Q32" s="162"/>
      <c r="R32" s="163"/>
      <c r="S32" s="163"/>
      <c r="T32" s="163"/>
      <c r="U32" s="163"/>
      <c r="V32" s="163"/>
      <c r="W32" s="163"/>
      <c r="X32" s="163"/>
      <c r="Y32" s="152"/>
      <c r="Z32" s="152"/>
      <c r="AA32" s="152"/>
      <c r="AB32" s="152"/>
      <c r="AC32" s="152"/>
      <c r="AD32" s="152"/>
      <c r="AE32" s="152"/>
      <c r="AF32" s="152"/>
      <c r="AG32" s="152" t="s">
        <v>132</v>
      </c>
      <c r="AH32" s="152">
        <v>0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ht="20.399999999999999" outlineLevel="1" x14ac:dyDescent="0.25">
      <c r="A33" s="176">
        <v>12</v>
      </c>
      <c r="B33" s="177" t="s">
        <v>166</v>
      </c>
      <c r="C33" s="189" t="s">
        <v>167</v>
      </c>
      <c r="D33" s="178" t="s">
        <v>126</v>
      </c>
      <c r="E33" s="179">
        <v>377</v>
      </c>
      <c r="F33" s="180">
        <v>0</v>
      </c>
      <c r="G33" s="181">
        <f>ROUND(E33*F33,2)</f>
        <v>0</v>
      </c>
      <c r="H33" s="164">
        <v>16.11</v>
      </c>
      <c r="I33" s="163">
        <f>ROUND(E33*H33,2)</f>
        <v>6073.47</v>
      </c>
      <c r="J33" s="164">
        <v>77.69</v>
      </c>
      <c r="K33" s="163">
        <f>ROUND(E33*J33,2)</f>
        <v>29289.13</v>
      </c>
      <c r="L33" s="163">
        <v>21</v>
      </c>
      <c r="M33" s="163">
        <f>G33*(1+L33/100)</f>
        <v>0</v>
      </c>
      <c r="N33" s="162">
        <v>2.2499999999999998E-3</v>
      </c>
      <c r="O33" s="162">
        <f>ROUND(E33*N33,2)</f>
        <v>0.85</v>
      </c>
      <c r="P33" s="162">
        <v>0</v>
      </c>
      <c r="Q33" s="162">
        <f>ROUND(E33*P33,2)</f>
        <v>0</v>
      </c>
      <c r="R33" s="163"/>
      <c r="S33" s="163" t="s">
        <v>127</v>
      </c>
      <c r="T33" s="163" t="s">
        <v>128</v>
      </c>
      <c r="U33" s="163">
        <v>0.15578</v>
      </c>
      <c r="V33" s="163">
        <f>ROUND(E33*U33,2)</f>
        <v>58.73</v>
      </c>
      <c r="W33" s="163"/>
      <c r="X33" s="163" t="s">
        <v>129</v>
      </c>
      <c r="Y33" s="152"/>
      <c r="Z33" s="152"/>
      <c r="AA33" s="152"/>
      <c r="AB33" s="152"/>
      <c r="AC33" s="152"/>
      <c r="AD33" s="152"/>
      <c r="AE33" s="152"/>
      <c r="AF33" s="152"/>
      <c r="AG33" s="152" t="s">
        <v>130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5">
      <c r="A34" s="159"/>
      <c r="B34" s="160"/>
      <c r="C34" s="190" t="s">
        <v>168</v>
      </c>
      <c r="D34" s="165"/>
      <c r="E34" s="166">
        <v>49.2</v>
      </c>
      <c r="F34" s="163"/>
      <c r="G34" s="163"/>
      <c r="H34" s="163"/>
      <c r="I34" s="163"/>
      <c r="J34" s="163"/>
      <c r="K34" s="163"/>
      <c r="L34" s="163"/>
      <c r="M34" s="163"/>
      <c r="N34" s="162"/>
      <c r="O34" s="162"/>
      <c r="P34" s="162"/>
      <c r="Q34" s="162"/>
      <c r="R34" s="163"/>
      <c r="S34" s="163"/>
      <c r="T34" s="163"/>
      <c r="U34" s="163"/>
      <c r="V34" s="163"/>
      <c r="W34" s="163"/>
      <c r="X34" s="163"/>
      <c r="Y34" s="152"/>
      <c r="Z34" s="152"/>
      <c r="AA34" s="152"/>
      <c r="AB34" s="152"/>
      <c r="AC34" s="152"/>
      <c r="AD34" s="152"/>
      <c r="AE34" s="152"/>
      <c r="AF34" s="152"/>
      <c r="AG34" s="152" t="s">
        <v>132</v>
      </c>
      <c r="AH34" s="152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5">
      <c r="A35" s="159"/>
      <c r="B35" s="160"/>
      <c r="C35" s="190" t="s">
        <v>169</v>
      </c>
      <c r="D35" s="165"/>
      <c r="E35" s="166">
        <v>106.1</v>
      </c>
      <c r="F35" s="163"/>
      <c r="G35" s="163"/>
      <c r="H35" s="163"/>
      <c r="I35" s="163"/>
      <c r="J35" s="163"/>
      <c r="K35" s="163"/>
      <c r="L35" s="163"/>
      <c r="M35" s="163"/>
      <c r="N35" s="162"/>
      <c r="O35" s="162"/>
      <c r="P35" s="162"/>
      <c r="Q35" s="162"/>
      <c r="R35" s="163"/>
      <c r="S35" s="163"/>
      <c r="T35" s="163"/>
      <c r="U35" s="163"/>
      <c r="V35" s="163"/>
      <c r="W35" s="163"/>
      <c r="X35" s="163"/>
      <c r="Y35" s="152"/>
      <c r="Z35" s="152"/>
      <c r="AA35" s="152"/>
      <c r="AB35" s="152"/>
      <c r="AC35" s="152"/>
      <c r="AD35" s="152"/>
      <c r="AE35" s="152"/>
      <c r="AF35" s="152"/>
      <c r="AG35" s="152" t="s">
        <v>132</v>
      </c>
      <c r="AH35" s="152">
        <v>0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20.399999999999999" outlineLevel="1" x14ac:dyDescent="0.25">
      <c r="A36" s="159"/>
      <c r="B36" s="160"/>
      <c r="C36" s="190" t="s">
        <v>170</v>
      </c>
      <c r="D36" s="165"/>
      <c r="E36" s="166">
        <v>64.55</v>
      </c>
      <c r="F36" s="163"/>
      <c r="G36" s="163"/>
      <c r="H36" s="163"/>
      <c r="I36" s="163"/>
      <c r="J36" s="163"/>
      <c r="K36" s="163"/>
      <c r="L36" s="163"/>
      <c r="M36" s="163"/>
      <c r="N36" s="162"/>
      <c r="O36" s="162"/>
      <c r="P36" s="162"/>
      <c r="Q36" s="162"/>
      <c r="R36" s="163"/>
      <c r="S36" s="163"/>
      <c r="T36" s="163"/>
      <c r="U36" s="163"/>
      <c r="V36" s="163"/>
      <c r="W36" s="163"/>
      <c r="X36" s="163"/>
      <c r="Y36" s="152"/>
      <c r="Z36" s="152"/>
      <c r="AA36" s="152"/>
      <c r="AB36" s="152"/>
      <c r="AC36" s="152"/>
      <c r="AD36" s="152"/>
      <c r="AE36" s="152"/>
      <c r="AF36" s="152"/>
      <c r="AG36" s="152" t="s">
        <v>132</v>
      </c>
      <c r="AH36" s="152">
        <v>0</v>
      </c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5">
      <c r="A37" s="159"/>
      <c r="B37" s="160"/>
      <c r="C37" s="190" t="s">
        <v>171</v>
      </c>
      <c r="D37" s="165"/>
      <c r="E37" s="166">
        <v>157.15</v>
      </c>
      <c r="F37" s="163"/>
      <c r="G37" s="163"/>
      <c r="H37" s="163"/>
      <c r="I37" s="163"/>
      <c r="J37" s="163"/>
      <c r="K37" s="163"/>
      <c r="L37" s="163"/>
      <c r="M37" s="163"/>
      <c r="N37" s="162"/>
      <c r="O37" s="162"/>
      <c r="P37" s="162"/>
      <c r="Q37" s="162"/>
      <c r="R37" s="163"/>
      <c r="S37" s="163"/>
      <c r="T37" s="163"/>
      <c r="U37" s="163"/>
      <c r="V37" s="163"/>
      <c r="W37" s="163"/>
      <c r="X37" s="163"/>
      <c r="Y37" s="152"/>
      <c r="Z37" s="152"/>
      <c r="AA37" s="152"/>
      <c r="AB37" s="152"/>
      <c r="AC37" s="152"/>
      <c r="AD37" s="152"/>
      <c r="AE37" s="152"/>
      <c r="AF37" s="152"/>
      <c r="AG37" s="152" t="s">
        <v>132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5">
      <c r="A38" s="176">
        <v>13</v>
      </c>
      <c r="B38" s="177" t="s">
        <v>172</v>
      </c>
      <c r="C38" s="189" t="s">
        <v>173</v>
      </c>
      <c r="D38" s="178" t="s">
        <v>126</v>
      </c>
      <c r="E38" s="179">
        <v>3</v>
      </c>
      <c r="F38" s="180">
        <v>0</v>
      </c>
      <c r="G38" s="181">
        <f>ROUND(E38*F38,2)</f>
        <v>0</v>
      </c>
      <c r="H38" s="164">
        <v>71.87</v>
      </c>
      <c r="I38" s="163">
        <f>ROUND(E38*H38,2)</f>
        <v>215.61</v>
      </c>
      <c r="J38" s="164">
        <v>551.13</v>
      </c>
      <c r="K38" s="163">
        <f>ROUND(E38*J38,2)</f>
        <v>1653.39</v>
      </c>
      <c r="L38" s="163">
        <v>21</v>
      </c>
      <c r="M38" s="163">
        <f>G38*(1+L38/100)</f>
        <v>0</v>
      </c>
      <c r="N38" s="162">
        <v>4.0500000000000001E-2</v>
      </c>
      <c r="O38" s="162">
        <f>ROUND(E38*N38,2)</f>
        <v>0.12</v>
      </c>
      <c r="P38" s="162">
        <v>0</v>
      </c>
      <c r="Q38" s="162">
        <f>ROUND(E38*P38,2)</f>
        <v>0</v>
      </c>
      <c r="R38" s="163"/>
      <c r="S38" s="163" t="s">
        <v>127</v>
      </c>
      <c r="T38" s="163" t="s">
        <v>128</v>
      </c>
      <c r="U38" s="163">
        <v>1.0973999999999999</v>
      </c>
      <c r="V38" s="163">
        <f>ROUND(E38*U38,2)</f>
        <v>3.29</v>
      </c>
      <c r="W38" s="163"/>
      <c r="X38" s="163" t="s">
        <v>129</v>
      </c>
      <c r="Y38" s="152"/>
      <c r="Z38" s="152"/>
      <c r="AA38" s="152"/>
      <c r="AB38" s="152"/>
      <c r="AC38" s="152"/>
      <c r="AD38" s="152"/>
      <c r="AE38" s="152"/>
      <c r="AF38" s="152"/>
      <c r="AG38" s="152" t="s">
        <v>130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5">
      <c r="A39" s="159"/>
      <c r="B39" s="160"/>
      <c r="C39" s="190" t="s">
        <v>174</v>
      </c>
      <c r="D39" s="165"/>
      <c r="E39" s="166">
        <v>3</v>
      </c>
      <c r="F39" s="163"/>
      <c r="G39" s="163"/>
      <c r="H39" s="163"/>
      <c r="I39" s="163"/>
      <c r="J39" s="163"/>
      <c r="K39" s="163"/>
      <c r="L39" s="163"/>
      <c r="M39" s="163"/>
      <c r="N39" s="162"/>
      <c r="O39" s="162"/>
      <c r="P39" s="162"/>
      <c r="Q39" s="162"/>
      <c r="R39" s="163"/>
      <c r="S39" s="163"/>
      <c r="T39" s="163"/>
      <c r="U39" s="163"/>
      <c r="V39" s="163"/>
      <c r="W39" s="163"/>
      <c r="X39" s="163"/>
      <c r="Y39" s="152"/>
      <c r="Z39" s="152"/>
      <c r="AA39" s="152"/>
      <c r="AB39" s="152"/>
      <c r="AC39" s="152"/>
      <c r="AD39" s="152"/>
      <c r="AE39" s="152"/>
      <c r="AF39" s="152"/>
      <c r="AG39" s="152" t="s">
        <v>132</v>
      </c>
      <c r="AH39" s="152">
        <v>0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0.399999999999999" outlineLevel="1" x14ac:dyDescent="0.25">
      <c r="A40" s="176">
        <v>14</v>
      </c>
      <c r="B40" s="177" t="s">
        <v>175</v>
      </c>
      <c r="C40" s="189" t="s">
        <v>176</v>
      </c>
      <c r="D40" s="178" t="s">
        <v>126</v>
      </c>
      <c r="E40" s="179">
        <v>775</v>
      </c>
      <c r="F40" s="180">
        <v>0</v>
      </c>
      <c r="G40" s="181">
        <f>ROUND(E40*F40,2)</f>
        <v>0</v>
      </c>
      <c r="H40" s="164">
        <v>15.93</v>
      </c>
      <c r="I40" s="163">
        <f>ROUND(E40*H40,2)</f>
        <v>12345.75</v>
      </c>
      <c r="J40" s="164">
        <v>87.57</v>
      </c>
      <c r="K40" s="163">
        <f>ROUND(E40*J40,2)</f>
        <v>67866.75</v>
      </c>
      <c r="L40" s="163">
        <v>21</v>
      </c>
      <c r="M40" s="163">
        <f>G40*(1+L40/100)</f>
        <v>0</v>
      </c>
      <c r="N40" s="162">
        <v>3.5500000000000002E-3</v>
      </c>
      <c r="O40" s="162">
        <f>ROUND(E40*N40,2)</f>
        <v>2.75</v>
      </c>
      <c r="P40" s="162">
        <v>0</v>
      </c>
      <c r="Q40" s="162">
        <f>ROUND(E40*P40,2)</f>
        <v>0</v>
      </c>
      <c r="R40" s="163"/>
      <c r="S40" s="163" t="s">
        <v>127</v>
      </c>
      <c r="T40" s="163" t="s">
        <v>128</v>
      </c>
      <c r="U40" s="163">
        <v>0.17016000000000001</v>
      </c>
      <c r="V40" s="163">
        <f>ROUND(E40*U40,2)</f>
        <v>131.87</v>
      </c>
      <c r="W40" s="163"/>
      <c r="X40" s="163" t="s">
        <v>129</v>
      </c>
      <c r="Y40" s="152"/>
      <c r="Z40" s="152"/>
      <c r="AA40" s="152"/>
      <c r="AB40" s="152"/>
      <c r="AC40" s="152"/>
      <c r="AD40" s="152"/>
      <c r="AE40" s="152"/>
      <c r="AF40" s="152"/>
      <c r="AG40" s="152" t="s">
        <v>130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ht="20.399999999999999" outlineLevel="1" x14ac:dyDescent="0.25">
      <c r="A41" s="159"/>
      <c r="B41" s="160"/>
      <c r="C41" s="190" t="s">
        <v>177</v>
      </c>
      <c r="D41" s="165"/>
      <c r="E41" s="166">
        <v>387.1</v>
      </c>
      <c r="F41" s="163"/>
      <c r="G41" s="163"/>
      <c r="H41" s="163"/>
      <c r="I41" s="163"/>
      <c r="J41" s="163"/>
      <c r="K41" s="163"/>
      <c r="L41" s="163"/>
      <c r="M41" s="163"/>
      <c r="N41" s="162"/>
      <c r="O41" s="162"/>
      <c r="P41" s="162"/>
      <c r="Q41" s="162"/>
      <c r="R41" s="163"/>
      <c r="S41" s="163"/>
      <c r="T41" s="163"/>
      <c r="U41" s="163"/>
      <c r="V41" s="163"/>
      <c r="W41" s="163"/>
      <c r="X41" s="163"/>
      <c r="Y41" s="152"/>
      <c r="Z41" s="152"/>
      <c r="AA41" s="152"/>
      <c r="AB41" s="152"/>
      <c r="AC41" s="152"/>
      <c r="AD41" s="152"/>
      <c r="AE41" s="152"/>
      <c r="AF41" s="152"/>
      <c r="AG41" s="152" t="s">
        <v>132</v>
      </c>
      <c r="AH41" s="152">
        <v>0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5">
      <c r="A42" s="159"/>
      <c r="B42" s="160"/>
      <c r="C42" s="190" t="s">
        <v>178</v>
      </c>
      <c r="D42" s="165"/>
      <c r="E42" s="166"/>
      <c r="F42" s="163"/>
      <c r="G42" s="163"/>
      <c r="H42" s="163"/>
      <c r="I42" s="163"/>
      <c r="J42" s="163"/>
      <c r="K42" s="163"/>
      <c r="L42" s="163"/>
      <c r="M42" s="163"/>
      <c r="N42" s="162"/>
      <c r="O42" s="162"/>
      <c r="P42" s="162"/>
      <c r="Q42" s="162"/>
      <c r="R42" s="163"/>
      <c r="S42" s="163"/>
      <c r="T42" s="163"/>
      <c r="U42" s="163"/>
      <c r="V42" s="163"/>
      <c r="W42" s="163"/>
      <c r="X42" s="163"/>
      <c r="Y42" s="152"/>
      <c r="Z42" s="152"/>
      <c r="AA42" s="152"/>
      <c r="AB42" s="152"/>
      <c r="AC42" s="152"/>
      <c r="AD42" s="152"/>
      <c r="AE42" s="152"/>
      <c r="AF42" s="152"/>
      <c r="AG42" s="152" t="s">
        <v>132</v>
      </c>
      <c r="AH42" s="152">
        <v>0</v>
      </c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0.399999999999999" outlineLevel="1" x14ac:dyDescent="0.25">
      <c r="A43" s="159"/>
      <c r="B43" s="160"/>
      <c r="C43" s="190" t="s">
        <v>179</v>
      </c>
      <c r="D43" s="165"/>
      <c r="E43" s="166">
        <v>368.9</v>
      </c>
      <c r="F43" s="163"/>
      <c r="G43" s="163"/>
      <c r="H43" s="163"/>
      <c r="I43" s="163"/>
      <c r="J43" s="163"/>
      <c r="K43" s="163"/>
      <c r="L43" s="163"/>
      <c r="M43" s="163"/>
      <c r="N43" s="162"/>
      <c r="O43" s="162"/>
      <c r="P43" s="162"/>
      <c r="Q43" s="162"/>
      <c r="R43" s="163"/>
      <c r="S43" s="163"/>
      <c r="T43" s="163"/>
      <c r="U43" s="163"/>
      <c r="V43" s="163"/>
      <c r="W43" s="163"/>
      <c r="X43" s="163"/>
      <c r="Y43" s="152"/>
      <c r="Z43" s="152"/>
      <c r="AA43" s="152"/>
      <c r="AB43" s="152"/>
      <c r="AC43" s="152"/>
      <c r="AD43" s="152"/>
      <c r="AE43" s="152"/>
      <c r="AF43" s="152"/>
      <c r="AG43" s="152" t="s">
        <v>132</v>
      </c>
      <c r="AH43" s="152">
        <v>0</v>
      </c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0.399999999999999" outlineLevel="1" x14ac:dyDescent="0.25">
      <c r="A44" s="159"/>
      <c r="B44" s="160"/>
      <c r="C44" s="190" t="s">
        <v>180</v>
      </c>
      <c r="D44" s="165"/>
      <c r="E44" s="166"/>
      <c r="F44" s="163"/>
      <c r="G44" s="163"/>
      <c r="H44" s="163"/>
      <c r="I44" s="163"/>
      <c r="J44" s="163"/>
      <c r="K44" s="163"/>
      <c r="L44" s="163"/>
      <c r="M44" s="163"/>
      <c r="N44" s="162"/>
      <c r="O44" s="162"/>
      <c r="P44" s="162"/>
      <c r="Q44" s="162"/>
      <c r="R44" s="163"/>
      <c r="S44" s="163"/>
      <c r="T44" s="163"/>
      <c r="U44" s="163"/>
      <c r="V44" s="163"/>
      <c r="W44" s="163"/>
      <c r="X44" s="163"/>
      <c r="Y44" s="152"/>
      <c r="Z44" s="152"/>
      <c r="AA44" s="152"/>
      <c r="AB44" s="152"/>
      <c r="AC44" s="152"/>
      <c r="AD44" s="152"/>
      <c r="AE44" s="152"/>
      <c r="AF44" s="152"/>
      <c r="AG44" s="152" t="s">
        <v>132</v>
      </c>
      <c r="AH44" s="152">
        <v>0</v>
      </c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5">
      <c r="A45" s="159"/>
      <c r="B45" s="160"/>
      <c r="C45" s="190" t="s">
        <v>181</v>
      </c>
      <c r="D45" s="165"/>
      <c r="E45" s="166">
        <v>19</v>
      </c>
      <c r="F45" s="163"/>
      <c r="G45" s="163"/>
      <c r="H45" s="163"/>
      <c r="I45" s="163"/>
      <c r="J45" s="163"/>
      <c r="K45" s="163"/>
      <c r="L45" s="163"/>
      <c r="M45" s="163"/>
      <c r="N45" s="162"/>
      <c r="O45" s="162"/>
      <c r="P45" s="162"/>
      <c r="Q45" s="162"/>
      <c r="R45" s="163"/>
      <c r="S45" s="163"/>
      <c r="T45" s="163"/>
      <c r="U45" s="163"/>
      <c r="V45" s="163"/>
      <c r="W45" s="163"/>
      <c r="X45" s="163"/>
      <c r="Y45" s="152"/>
      <c r="Z45" s="152"/>
      <c r="AA45" s="152"/>
      <c r="AB45" s="152"/>
      <c r="AC45" s="152"/>
      <c r="AD45" s="152"/>
      <c r="AE45" s="152"/>
      <c r="AF45" s="152"/>
      <c r="AG45" s="152" t="s">
        <v>132</v>
      </c>
      <c r="AH45" s="152">
        <v>0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0.399999999999999" outlineLevel="1" x14ac:dyDescent="0.25">
      <c r="A46" s="182">
        <v>15</v>
      </c>
      <c r="B46" s="183" t="s">
        <v>182</v>
      </c>
      <c r="C46" s="191" t="s">
        <v>183</v>
      </c>
      <c r="D46" s="184" t="s">
        <v>126</v>
      </c>
      <c r="E46" s="185">
        <v>108.5</v>
      </c>
      <c r="F46" s="186">
        <v>0</v>
      </c>
      <c r="G46" s="187">
        <f>ROUND(E46*F46,2)</f>
        <v>0</v>
      </c>
      <c r="H46" s="164">
        <v>22.62</v>
      </c>
      <c r="I46" s="163">
        <f>ROUND(E46*H46,2)</f>
        <v>2454.27</v>
      </c>
      <c r="J46" s="164">
        <v>121.38</v>
      </c>
      <c r="K46" s="163">
        <f>ROUND(E46*J46,2)</f>
        <v>13169.73</v>
      </c>
      <c r="L46" s="163">
        <v>21</v>
      </c>
      <c r="M46" s="163">
        <f>G46*(1+L46/100)</f>
        <v>0</v>
      </c>
      <c r="N46" s="162">
        <v>4.4600000000000004E-3</v>
      </c>
      <c r="O46" s="162">
        <f>ROUND(E46*N46,2)</f>
        <v>0.48</v>
      </c>
      <c r="P46" s="162">
        <v>0</v>
      </c>
      <c r="Q46" s="162">
        <f>ROUND(E46*P46,2)</f>
        <v>0</v>
      </c>
      <c r="R46" s="163"/>
      <c r="S46" s="163" t="s">
        <v>127</v>
      </c>
      <c r="T46" s="163" t="s">
        <v>128</v>
      </c>
      <c r="U46" s="163">
        <v>0.25115999999999999</v>
      </c>
      <c r="V46" s="163">
        <f>ROUND(E46*U46,2)</f>
        <v>27.25</v>
      </c>
      <c r="W46" s="163"/>
      <c r="X46" s="163" t="s">
        <v>129</v>
      </c>
      <c r="Y46" s="152"/>
      <c r="Z46" s="152"/>
      <c r="AA46" s="152"/>
      <c r="AB46" s="152"/>
      <c r="AC46" s="152"/>
      <c r="AD46" s="152"/>
      <c r="AE46" s="152"/>
      <c r="AF46" s="152"/>
      <c r="AG46" s="152" t="s">
        <v>130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5">
      <c r="A47" s="176">
        <v>16</v>
      </c>
      <c r="B47" s="177" t="s">
        <v>184</v>
      </c>
      <c r="C47" s="189" t="s">
        <v>185</v>
      </c>
      <c r="D47" s="178" t="s">
        <v>126</v>
      </c>
      <c r="E47" s="179">
        <v>303.60000000000002</v>
      </c>
      <c r="F47" s="180">
        <v>0</v>
      </c>
      <c r="G47" s="181">
        <f>ROUND(E47*F47,2)</f>
        <v>0</v>
      </c>
      <c r="H47" s="164">
        <v>138.37</v>
      </c>
      <c r="I47" s="163">
        <f>ROUND(E47*H47,2)</f>
        <v>42009.13</v>
      </c>
      <c r="J47" s="164">
        <v>187.63</v>
      </c>
      <c r="K47" s="163">
        <f>ROUND(E47*J47,2)</f>
        <v>56964.47</v>
      </c>
      <c r="L47" s="163">
        <v>21</v>
      </c>
      <c r="M47" s="163">
        <f>G47*(1+L47/100)</f>
        <v>0</v>
      </c>
      <c r="N47" s="162">
        <v>2.495E-2</v>
      </c>
      <c r="O47" s="162">
        <f>ROUND(E47*N47,2)</f>
        <v>7.57</v>
      </c>
      <c r="P47" s="162">
        <v>0</v>
      </c>
      <c r="Q47" s="162">
        <f>ROUND(E47*P47,2)</f>
        <v>0</v>
      </c>
      <c r="R47" s="163"/>
      <c r="S47" s="163" t="s">
        <v>127</v>
      </c>
      <c r="T47" s="163" t="s">
        <v>128</v>
      </c>
      <c r="U47" s="163">
        <v>0.37</v>
      </c>
      <c r="V47" s="163">
        <f>ROUND(E47*U47,2)</f>
        <v>112.33</v>
      </c>
      <c r="W47" s="163"/>
      <c r="X47" s="163" t="s">
        <v>129</v>
      </c>
      <c r="Y47" s="152"/>
      <c r="Z47" s="152"/>
      <c r="AA47" s="152"/>
      <c r="AB47" s="152"/>
      <c r="AC47" s="152"/>
      <c r="AD47" s="152"/>
      <c r="AE47" s="152"/>
      <c r="AF47" s="152"/>
      <c r="AG47" s="152" t="s">
        <v>130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5">
      <c r="A48" s="159"/>
      <c r="B48" s="160"/>
      <c r="C48" s="190" t="s">
        <v>186</v>
      </c>
      <c r="D48" s="165"/>
      <c r="E48" s="166">
        <v>93.28</v>
      </c>
      <c r="F48" s="163"/>
      <c r="G48" s="163"/>
      <c r="H48" s="163"/>
      <c r="I48" s="163"/>
      <c r="J48" s="163"/>
      <c r="K48" s="163"/>
      <c r="L48" s="163"/>
      <c r="M48" s="163"/>
      <c r="N48" s="162"/>
      <c r="O48" s="162"/>
      <c r="P48" s="162"/>
      <c r="Q48" s="162"/>
      <c r="R48" s="163"/>
      <c r="S48" s="163"/>
      <c r="T48" s="163"/>
      <c r="U48" s="163"/>
      <c r="V48" s="163"/>
      <c r="W48" s="163"/>
      <c r="X48" s="163"/>
      <c r="Y48" s="152"/>
      <c r="Z48" s="152"/>
      <c r="AA48" s="152"/>
      <c r="AB48" s="152"/>
      <c r="AC48" s="152"/>
      <c r="AD48" s="152"/>
      <c r="AE48" s="152"/>
      <c r="AF48" s="152"/>
      <c r="AG48" s="152" t="s">
        <v>132</v>
      </c>
      <c r="AH48" s="152">
        <v>0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ht="20.399999999999999" outlineLevel="1" x14ac:dyDescent="0.25">
      <c r="A49" s="159"/>
      <c r="B49" s="160"/>
      <c r="C49" s="190" t="s">
        <v>187</v>
      </c>
      <c r="D49" s="165"/>
      <c r="E49" s="166">
        <v>52.3</v>
      </c>
      <c r="F49" s="163"/>
      <c r="G49" s="163"/>
      <c r="H49" s="163"/>
      <c r="I49" s="163"/>
      <c r="J49" s="163"/>
      <c r="K49" s="163"/>
      <c r="L49" s="163"/>
      <c r="M49" s="163"/>
      <c r="N49" s="162"/>
      <c r="O49" s="162"/>
      <c r="P49" s="162"/>
      <c r="Q49" s="162"/>
      <c r="R49" s="163"/>
      <c r="S49" s="163"/>
      <c r="T49" s="163"/>
      <c r="U49" s="163"/>
      <c r="V49" s="163"/>
      <c r="W49" s="163"/>
      <c r="X49" s="163"/>
      <c r="Y49" s="152"/>
      <c r="Z49" s="152"/>
      <c r="AA49" s="152"/>
      <c r="AB49" s="152"/>
      <c r="AC49" s="152"/>
      <c r="AD49" s="152"/>
      <c r="AE49" s="152"/>
      <c r="AF49" s="152"/>
      <c r="AG49" s="152" t="s">
        <v>132</v>
      </c>
      <c r="AH49" s="152">
        <v>0</v>
      </c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ht="30.6" outlineLevel="1" x14ac:dyDescent="0.25">
      <c r="A50" s="159"/>
      <c r="B50" s="160"/>
      <c r="C50" s="190" t="s">
        <v>188</v>
      </c>
      <c r="D50" s="165"/>
      <c r="E50" s="166">
        <v>134.86000000000001</v>
      </c>
      <c r="F50" s="163"/>
      <c r="G50" s="163"/>
      <c r="H50" s="163"/>
      <c r="I50" s="163"/>
      <c r="J50" s="163"/>
      <c r="K50" s="163"/>
      <c r="L50" s="163"/>
      <c r="M50" s="163"/>
      <c r="N50" s="162"/>
      <c r="O50" s="162"/>
      <c r="P50" s="162"/>
      <c r="Q50" s="162"/>
      <c r="R50" s="163"/>
      <c r="S50" s="163"/>
      <c r="T50" s="163"/>
      <c r="U50" s="163"/>
      <c r="V50" s="163"/>
      <c r="W50" s="163"/>
      <c r="X50" s="163"/>
      <c r="Y50" s="152"/>
      <c r="Z50" s="152"/>
      <c r="AA50" s="152"/>
      <c r="AB50" s="152"/>
      <c r="AC50" s="152"/>
      <c r="AD50" s="152"/>
      <c r="AE50" s="152"/>
      <c r="AF50" s="152"/>
      <c r="AG50" s="152" t="s">
        <v>132</v>
      </c>
      <c r="AH50" s="152">
        <v>0</v>
      </c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ht="30.6" outlineLevel="1" x14ac:dyDescent="0.25">
      <c r="A51" s="159"/>
      <c r="B51" s="160"/>
      <c r="C51" s="190" t="s">
        <v>189</v>
      </c>
      <c r="D51" s="165"/>
      <c r="E51" s="166"/>
      <c r="F51" s="163"/>
      <c r="G51" s="163"/>
      <c r="H51" s="163"/>
      <c r="I51" s="163"/>
      <c r="J51" s="163"/>
      <c r="K51" s="163"/>
      <c r="L51" s="163"/>
      <c r="M51" s="163"/>
      <c r="N51" s="162"/>
      <c r="O51" s="162"/>
      <c r="P51" s="162"/>
      <c r="Q51" s="162"/>
      <c r="R51" s="163"/>
      <c r="S51" s="163"/>
      <c r="T51" s="163"/>
      <c r="U51" s="163"/>
      <c r="V51" s="163"/>
      <c r="W51" s="163"/>
      <c r="X51" s="163"/>
      <c r="Y51" s="152"/>
      <c r="Z51" s="152"/>
      <c r="AA51" s="152"/>
      <c r="AB51" s="152"/>
      <c r="AC51" s="152"/>
      <c r="AD51" s="152"/>
      <c r="AE51" s="152"/>
      <c r="AF51" s="152"/>
      <c r="AG51" s="152" t="s">
        <v>132</v>
      </c>
      <c r="AH51" s="152">
        <v>0</v>
      </c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5">
      <c r="A52" s="159"/>
      <c r="B52" s="160"/>
      <c r="C52" s="190" t="s">
        <v>190</v>
      </c>
      <c r="D52" s="165"/>
      <c r="E52" s="166">
        <v>15.75</v>
      </c>
      <c r="F52" s="163"/>
      <c r="G52" s="163"/>
      <c r="H52" s="163"/>
      <c r="I52" s="163"/>
      <c r="J52" s="163"/>
      <c r="K52" s="163"/>
      <c r="L52" s="163"/>
      <c r="M52" s="163"/>
      <c r="N52" s="162"/>
      <c r="O52" s="162"/>
      <c r="P52" s="162"/>
      <c r="Q52" s="162"/>
      <c r="R52" s="163"/>
      <c r="S52" s="163"/>
      <c r="T52" s="163"/>
      <c r="U52" s="163"/>
      <c r="V52" s="163"/>
      <c r="W52" s="163"/>
      <c r="X52" s="163"/>
      <c r="Y52" s="152"/>
      <c r="Z52" s="152"/>
      <c r="AA52" s="152"/>
      <c r="AB52" s="152"/>
      <c r="AC52" s="152"/>
      <c r="AD52" s="152"/>
      <c r="AE52" s="152"/>
      <c r="AF52" s="152"/>
      <c r="AG52" s="152" t="s">
        <v>132</v>
      </c>
      <c r="AH52" s="152">
        <v>0</v>
      </c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5">
      <c r="A53" s="159"/>
      <c r="B53" s="160"/>
      <c r="C53" s="190" t="s">
        <v>191</v>
      </c>
      <c r="D53" s="165"/>
      <c r="E53" s="166">
        <v>7.41</v>
      </c>
      <c r="F53" s="163"/>
      <c r="G53" s="163"/>
      <c r="H53" s="163"/>
      <c r="I53" s="163"/>
      <c r="J53" s="163"/>
      <c r="K53" s="163"/>
      <c r="L53" s="163"/>
      <c r="M53" s="163"/>
      <c r="N53" s="162"/>
      <c r="O53" s="162"/>
      <c r="P53" s="162"/>
      <c r="Q53" s="162"/>
      <c r="R53" s="163"/>
      <c r="S53" s="163"/>
      <c r="T53" s="163"/>
      <c r="U53" s="163"/>
      <c r="V53" s="163"/>
      <c r="W53" s="163"/>
      <c r="X53" s="163"/>
      <c r="Y53" s="152"/>
      <c r="Z53" s="152"/>
      <c r="AA53" s="152"/>
      <c r="AB53" s="152"/>
      <c r="AC53" s="152"/>
      <c r="AD53" s="152"/>
      <c r="AE53" s="152"/>
      <c r="AF53" s="152"/>
      <c r="AG53" s="152" t="s">
        <v>132</v>
      </c>
      <c r="AH53" s="152">
        <v>0</v>
      </c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20.399999999999999" outlineLevel="1" x14ac:dyDescent="0.25">
      <c r="A54" s="176">
        <v>17</v>
      </c>
      <c r="B54" s="177" t="s">
        <v>192</v>
      </c>
      <c r="C54" s="189" t="s">
        <v>526</v>
      </c>
      <c r="D54" s="178" t="s">
        <v>126</v>
      </c>
      <c r="E54" s="179">
        <v>108.5</v>
      </c>
      <c r="F54" s="180">
        <v>0</v>
      </c>
      <c r="G54" s="181">
        <f>ROUND(E54*F54,2)</f>
        <v>0</v>
      </c>
      <c r="H54" s="164">
        <v>69.290000000000006</v>
      </c>
      <c r="I54" s="163">
        <f>ROUND(E54*H54,2)</f>
        <v>7517.97</v>
      </c>
      <c r="J54" s="164">
        <v>186.21</v>
      </c>
      <c r="K54" s="163">
        <f>ROUND(E54*J54,2)</f>
        <v>20203.79</v>
      </c>
      <c r="L54" s="163">
        <v>21</v>
      </c>
      <c r="M54" s="163">
        <f>G54*(1+L54/100)</f>
        <v>0</v>
      </c>
      <c r="N54" s="162">
        <v>3.6700000000000001E-3</v>
      </c>
      <c r="O54" s="162">
        <f>ROUND(E54*N54,2)</f>
        <v>0.4</v>
      </c>
      <c r="P54" s="162">
        <v>0</v>
      </c>
      <c r="Q54" s="162">
        <f>ROUND(E54*P54,2)</f>
        <v>0</v>
      </c>
      <c r="R54" s="163"/>
      <c r="S54" s="163" t="s">
        <v>127</v>
      </c>
      <c r="T54" s="163" t="s">
        <v>128</v>
      </c>
      <c r="U54" s="163">
        <v>0.36199999999999999</v>
      </c>
      <c r="V54" s="163">
        <f>ROUND(E54*U54,2)</f>
        <v>39.28</v>
      </c>
      <c r="W54" s="163"/>
      <c r="X54" s="163" t="s">
        <v>129</v>
      </c>
      <c r="Y54" s="152"/>
      <c r="Z54" s="152"/>
      <c r="AA54" s="152"/>
      <c r="AB54" s="152"/>
      <c r="AC54" s="152"/>
      <c r="AD54" s="152"/>
      <c r="AE54" s="152"/>
      <c r="AF54" s="152"/>
      <c r="AG54" s="152" t="s">
        <v>130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ht="20.399999999999999" outlineLevel="1" x14ac:dyDescent="0.25">
      <c r="A55" s="159"/>
      <c r="B55" s="160"/>
      <c r="C55" s="190" t="s">
        <v>193</v>
      </c>
      <c r="D55" s="165"/>
      <c r="E55" s="166">
        <v>57.048000000000002</v>
      </c>
      <c r="F55" s="163"/>
      <c r="G55" s="163"/>
      <c r="H55" s="163"/>
      <c r="I55" s="163"/>
      <c r="J55" s="163"/>
      <c r="K55" s="163"/>
      <c r="L55" s="163"/>
      <c r="M55" s="163"/>
      <c r="N55" s="162"/>
      <c r="O55" s="162"/>
      <c r="P55" s="162"/>
      <c r="Q55" s="162"/>
      <c r="R55" s="163"/>
      <c r="S55" s="163"/>
      <c r="T55" s="163"/>
      <c r="U55" s="163"/>
      <c r="V55" s="163"/>
      <c r="W55" s="163"/>
      <c r="X55" s="163"/>
      <c r="Y55" s="152"/>
      <c r="Z55" s="152"/>
      <c r="AA55" s="152"/>
      <c r="AB55" s="152"/>
      <c r="AC55" s="152"/>
      <c r="AD55" s="152"/>
      <c r="AE55" s="152"/>
      <c r="AF55" s="152"/>
      <c r="AG55" s="152" t="s">
        <v>132</v>
      </c>
      <c r="AH55" s="152">
        <v>0</v>
      </c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ht="20.399999999999999" outlineLevel="1" x14ac:dyDescent="0.25">
      <c r="A56" s="159"/>
      <c r="B56" s="160"/>
      <c r="C56" s="190" t="s">
        <v>194</v>
      </c>
      <c r="D56" s="165"/>
      <c r="E56" s="166">
        <v>39.951999999999998</v>
      </c>
      <c r="F56" s="163"/>
      <c r="G56" s="163"/>
      <c r="H56" s="163"/>
      <c r="I56" s="163"/>
      <c r="J56" s="163"/>
      <c r="K56" s="163"/>
      <c r="L56" s="163"/>
      <c r="M56" s="163"/>
      <c r="N56" s="162"/>
      <c r="O56" s="162"/>
      <c r="P56" s="162"/>
      <c r="Q56" s="162"/>
      <c r="R56" s="163"/>
      <c r="S56" s="163"/>
      <c r="T56" s="163"/>
      <c r="U56" s="163"/>
      <c r="V56" s="163"/>
      <c r="W56" s="163"/>
      <c r="X56" s="163"/>
      <c r="Y56" s="152"/>
      <c r="Z56" s="152"/>
      <c r="AA56" s="152"/>
      <c r="AB56" s="152"/>
      <c r="AC56" s="152"/>
      <c r="AD56" s="152"/>
      <c r="AE56" s="152"/>
      <c r="AF56" s="152"/>
      <c r="AG56" s="152" t="s">
        <v>132</v>
      </c>
      <c r="AH56" s="152">
        <v>0</v>
      </c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5">
      <c r="A57" s="159"/>
      <c r="B57" s="160"/>
      <c r="C57" s="190" t="s">
        <v>195</v>
      </c>
      <c r="D57" s="165"/>
      <c r="E57" s="166">
        <v>6.2</v>
      </c>
      <c r="F57" s="163"/>
      <c r="G57" s="163"/>
      <c r="H57" s="163"/>
      <c r="I57" s="163"/>
      <c r="J57" s="163"/>
      <c r="K57" s="163"/>
      <c r="L57" s="163"/>
      <c r="M57" s="163"/>
      <c r="N57" s="162"/>
      <c r="O57" s="162"/>
      <c r="P57" s="162"/>
      <c r="Q57" s="162"/>
      <c r="R57" s="163"/>
      <c r="S57" s="163"/>
      <c r="T57" s="163"/>
      <c r="U57" s="163"/>
      <c r="V57" s="163"/>
      <c r="W57" s="163"/>
      <c r="X57" s="163"/>
      <c r="Y57" s="152"/>
      <c r="Z57" s="152"/>
      <c r="AA57" s="152"/>
      <c r="AB57" s="152"/>
      <c r="AC57" s="152"/>
      <c r="AD57" s="152"/>
      <c r="AE57" s="152"/>
      <c r="AF57" s="152"/>
      <c r="AG57" s="152" t="s">
        <v>132</v>
      </c>
      <c r="AH57" s="152">
        <v>0</v>
      </c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5">
      <c r="A58" s="159"/>
      <c r="B58" s="160"/>
      <c r="C58" s="190" t="s">
        <v>196</v>
      </c>
      <c r="D58" s="165"/>
      <c r="E58" s="166">
        <v>5.3</v>
      </c>
      <c r="F58" s="163"/>
      <c r="G58" s="163"/>
      <c r="H58" s="163"/>
      <c r="I58" s="163"/>
      <c r="J58" s="163"/>
      <c r="K58" s="163"/>
      <c r="L58" s="163"/>
      <c r="M58" s="163"/>
      <c r="N58" s="162"/>
      <c r="O58" s="162"/>
      <c r="P58" s="162"/>
      <c r="Q58" s="162"/>
      <c r="R58" s="163"/>
      <c r="S58" s="163"/>
      <c r="T58" s="163"/>
      <c r="U58" s="163"/>
      <c r="V58" s="163"/>
      <c r="W58" s="163"/>
      <c r="X58" s="163"/>
      <c r="Y58" s="152"/>
      <c r="Z58" s="152"/>
      <c r="AA58" s="152"/>
      <c r="AB58" s="152"/>
      <c r="AC58" s="152"/>
      <c r="AD58" s="152"/>
      <c r="AE58" s="152"/>
      <c r="AF58" s="152"/>
      <c r="AG58" s="152" t="s">
        <v>132</v>
      </c>
      <c r="AH58" s="152">
        <v>0</v>
      </c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x14ac:dyDescent="0.25">
      <c r="A59" s="169" t="s">
        <v>123</v>
      </c>
      <c r="B59" s="170" t="s">
        <v>62</v>
      </c>
      <c r="C59" s="188" t="s">
        <v>63</v>
      </c>
      <c r="D59" s="171"/>
      <c r="E59" s="172"/>
      <c r="F59" s="173"/>
      <c r="G59" s="174">
        <f>SUMIF(AG60:AG71,"&lt;&gt;NOR",G60:G71)</f>
        <v>0</v>
      </c>
      <c r="H59" s="168"/>
      <c r="I59" s="168">
        <f>SUM(I60:I71)</f>
        <v>85747</v>
      </c>
      <c r="J59" s="168"/>
      <c r="K59" s="168">
        <f>SUM(K60:K71)</f>
        <v>94288.6</v>
      </c>
      <c r="L59" s="168"/>
      <c r="M59" s="168">
        <f>SUM(M60:M71)</f>
        <v>0</v>
      </c>
      <c r="N59" s="167"/>
      <c r="O59" s="167">
        <f>SUM(O60:O71)</f>
        <v>15.11</v>
      </c>
      <c r="P59" s="167"/>
      <c r="Q59" s="167">
        <f>SUM(Q60:Q71)</f>
        <v>0</v>
      </c>
      <c r="R59" s="168"/>
      <c r="S59" s="168"/>
      <c r="T59" s="168"/>
      <c r="U59" s="168"/>
      <c r="V59" s="168">
        <f>SUM(V60:V71)</f>
        <v>200.06</v>
      </c>
      <c r="W59" s="168"/>
      <c r="X59" s="168"/>
      <c r="AG59" t="s">
        <v>124</v>
      </c>
    </row>
    <row r="60" spans="1:60" outlineLevel="1" x14ac:dyDescent="0.25">
      <c r="A60" s="176">
        <v>18</v>
      </c>
      <c r="B60" s="177" t="s">
        <v>197</v>
      </c>
      <c r="C60" s="189" t="s">
        <v>198</v>
      </c>
      <c r="D60" s="178" t="s">
        <v>145</v>
      </c>
      <c r="E60" s="179">
        <v>4.2</v>
      </c>
      <c r="F60" s="180">
        <v>0</v>
      </c>
      <c r="G60" s="181">
        <f>ROUND(E60*F60,2)</f>
        <v>0</v>
      </c>
      <c r="H60" s="164">
        <v>1975.47</v>
      </c>
      <c r="I60" s="163">
        <f>ROUND(E60*H60,2)</f>
        <v>8296.9699999999993</v>
      </c>
      <c r="J60" s="164">
        <v>1889.53</v>
      </c>
      <c r="K60" s="163">
        <f>ROUND(E60*J60,2)</f>
        <v>7936.03</v>
      </c>
      <c r="L60" s="163">
        <v>21</v>
      </c>
      <c r="M60" s="163">
        <f>G60*(1+L60/100)</f>
        <v>0</v>
      </c>
      <c r="N60" s="162">
        <v>2.5</v>
      </c>
      <c r="O60" s="162">
        <f>ROUND(E60*N60,2)</f>
        <v>10.5</v>
      </c>
      <c r="P60" s="162">
        <v>0</v>
      </c>
      <c r="Q60" s="162">
        <f>ROUND(E60*P60,2)</f>
        <v>0</v>
      </c>
      <c r="R60" s="163"/>
      <c r="S60" s="163" t="s">
        <v>127</v>
      </c>
      <c r="T60" s="163" t="s">
        <v>128</v>
      </c>
      <c r="U60" s="163">
        <v>4.4000000000000004</v>
      </c>
      <c r="V60" s="163">
        <f>ROUND(E60*U60,2)</f>
        <v>18.48</v>
      </c>
      <c r="W60" s="163"/>
      <c r="X60" s="163" t="s">
        <v>129</v>
      </c>
      <c r="Y60" s="152"/>
      <c r="Z60" s="152"/>
      <c r="AA60" s="152"/>
      <c r="AB60" s="152"/>
      <c r="AC60" s="152"/>
      <c r="AD60" s="152"/>
      <c r="AE60" s="152"/>
      <c r="AF60" s="152"/>
      <c r="AG60" s="152" t="s">
        <v>130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5">
      <c r="A61" s="159"/>
      <c r="B61" s="160"/>
      <c r="C61" s="190" t="s">
        <v>199</v>
      </c>
      <c r="D61" s="165"/>
      <c r="E61" s="166">
        <v>0.6</v>
      </c>
      <c r="F61" s="163"/>
      <c r="G61" s="163"/>
      <c r="H61" s="163"/>
      <c r="I61" s="163"/>
      <c r="J61" s="163"/>
      <c r="K61" s="163"/>
      <c r="L61" s="163"/>
      <c r="M61" s="163"/>
      <c r="N61" s="162"/>
      <c r="O61" s="162"/>
      <c r="P61" s="162"/>
      <c r="Q61" s="162"/>
      <c r="R61" s="163"/>
      <c r="S61" s="163"/>
      <c r="T61" s="163"/>
      <c r="U61" s="163"/>
      <c r="V61" s="163"/>
      <c r="W61" s="163"/>
      <c r="X61" s="163"/>
      <c r="Y61" s="152"/>
      <c r="Z61" s="152"/>
      <c r="AA61" s="152"/>
      <c r="AB61" s="152"/>
      <c r="AC61" s="152"/>
      <c r="AD61" s="152"/>
      <c r="AE61" s="152"/>
      <c r="AF61" s="152"/>
      <c r="AG61" s="152" t="s">
        <v>132</v>
      </c>
      <c r="AH61" s="152">
        <v>0</v>
      </c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ht="20.399999999999999" outlineLevel="1" x14ac:dyDescent="0.25">
      <c r="A62" s="159"/>
      <c r="B62" s="160"/>
      <c r="C62" s="190" t="s">
        <v>200</v>
      </c>
      <c r="D62" s="165"/>
      <c r="E62" s="166">
        <v>0.99150000000000005</v>
      </c>
      <c r="F62" s="163"/>
      <c r="G62" s="163"/>
      <c r="H62" s="163"/>
      <c r="I62" s="163"/>
      <c r="J62" s="163"/>
      <c r="K62" s="163"/>
      <c r="L62" s="163"/>
      <c r="M62" s="163"/>
      <c r="N62" s="162"/>
      <c r="O62" s="162"/>
      <c r="P62" s="162"/>
      <c r="Q62" s="162"/>
      <c r="R62" s="163"/>
      <c r="S62" s="163"/>
      <c r="T62" s="163"/>
      <c r="U62" s="163"/>
      <c r="V62" s="163"/>
      <c r="W62" s="163"/>
      <c r="X62" s="163"/>
      <c r="Y62" s="152"/>
      <c r="Z62" s="152"/>
      <c r="AA62" s="152"/>
      <c r="AB62" s="152"/>
      <c r="AC62" s="152"/>
      <c r="AD62" s="152"/>
      <c r="AE62" s="152"/>
      <c r="AF62" s="152"/>
      <c r="AG62" s="152" t="s">
        <v>132</v>
      </c>
      <c r="AH62" s="152">
        <v>0</v>
      </c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5">
      <c r="A63" s="159"/>
      <c r="B63" s="160"/>
      <c r="C63" s="190" t="s">
        <v>201</v>
      </c>
      <c r="D63" s="165"/>
      <c r="E63" s="166">
        <v>2.6084999999999998</v>
      </c>
      <c r="F63" s="163"/>
      <c r="G63" s="163"/>
      <c r="H63" s="163"/>
      <c r="I63" s="163"/>
      <c r="J63" s="163"/>
      <c r="K63" s="163"/>
      <c r="L63" s="163"/>
      <c r="M63" s="163"/>
      <c r="N63" s="162"/>
      <c r="O63" s="162"/>
      <c r="P63" s="162"/>
      <c r="Q63" s="162"/>
      <c r="R63" s="163"/>
      <c r="S63" s="163"/>
      <c r="T63" s="163"/>
      <c r="U63" s="163"/>
      <c r="V63" s="163"/>
      <c r="W63" s="163"/>
      <c r="X63" s="163"/>
      <c r="Y63" s="152"/>
      <c r="Z63" s="152"/>
      <c r="AA63" s="152"/>
      <c r="AB63" s="152"/>
      <c r="AC63" s="152"/>
      <c r="AD63" s="152"/>
      <c r="AE63" s="152"/>
      <c r="AF63" s="152"/>
      <c r="AG63" s="152" t="s">
        <v>132</v>
      </c>
      <c r="AH63" s="152">
        <v>0</v>
      </c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5">
      <c r="A64" s="176">
        <v>19</v>
      </c>
      <c r="B64" s="177" t="s">
        <v>202</v>
      </c>
      <c r="C64" s="189" t="s">
        <v>527</v>
      </c>
      <c r="D64" s="178" t="s">
        <v>126</v>
      </c>
      <c r="E64" s="179">
        <v>135</v>
      </c>
      <c r="F64" s="180">
        <v>0</v>
      </c>
      <c r="G64" s="181">
        <f>ROUND(E64*F64,2)</f>
        <v>0</v>
      </c>
      <c r="H64" s="164">
        <v>74.28</v>
      </c>
      <c r="I64" s="163">
        <f>ROUND(E64*H64,2)</f>
        <v>10027.799999999999</v>
      </c>
      <c r="J64" s="164">
        <v>162.72</v>
      </c>
      <c r="K64" s="163">
        <f>ROUND(E64*J64,2)</f>
        <v>21967.200000000001</v>
      </c>
      <c r="L64" s="163">
        <v>21</v>
      </c>
      <c r="M64" s="163">
        <f>G64*(1+L64/100)</f>
        <v>0</v>
      </c>
      <c r="N64" s="162">
        <v>3.5500000000000002E-3</v>
      </c>
      <c r="O64" s="162">
        <f>ROUND(E64*N64,2)</f>
        <v>0.48</v>
      </c>
      <c r="P64" s="162">
        <v>0</v>
      </c>
      <c r="Q64" s="162">
        <f>ROUND(E64*P64,2)</f>
        <v>0</v>
      </c>
      <c r="R64" s="163"/>
      <c r="S64" s="163" t="s">
        <v>127</v>
      </c>
      <c r="T64" s="163" t="s">
        <v>128</v>
      </c>
      <c r="U64" s="163">
        <v>0.34200000000000003</v>
      </c>
      <c r="V64" s="163">
        <f>ROUND(E64*U64,2)</f>
        <v>46.17</v>
      </c>
      <c r="W64" s="163"/>
      <c r="X64" s="163" t="s">
        <v>129</v>
      </c>
      <c r="Y64" s="152"/>
      <c r="Z64" s="152"/>
      <c r="AA64" s="152"/>
      <c r="AB64" s="152"/>
      <c r="AC64" s="152"/>
      <c r="AD64" s="152"/>
      <c r="AE64" s="152"/>
      <c r="AF64" s="152"/>
      <c r="AG64" s="152" t="s">
        <v>130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5">
      <c r="A65" s="159"/>
      <c r="B65" s="160"/>
      <c r="C65" s="190" t="s">
        <v>203</v>
      </c>
      <c r="D65" s="165"/>
      <c r="E65" s="166">
        <v>135</v>
      </c>
      <c r="F65" s="163"/>
      <c r="G65" s="163"/>
      <c r="H65" s="163"/>
      <c r="I65" s="163"/>
      <c r="J65" s="163"/>
      <c r="K65" s="163"/>
      <c r="L65" s="163"/>
      <c r="M65" s="163"/>
      <c r="N65" s="162"/>
      <c r="O65" s="162"/>
      <c r="P65" s="162"/>
      <c r="Q65" s="162"/>
      <c r="R65" s="163"/>
      <c r="S65" s="163"/>
      <c r="T65" s="163"/>
      <c r="U65" s="163"/>
      <c r="V65" s="163"/>
      <c r="W65" s="163"/>
      <c r="X65" s="163"/>
      <c r="Y65" s="152"/>
      <c r="Z65" s="152"/>
      <c r="AA65" s="152"/>
      <c r="AB65" s="152"/>
      <c r="AC65" s="152"/>
      <c r="AD65" s="152"/>
      <c r="AE65" s="152"/>
      <c r="AF65" s="152"/>
      <c r="AG65" s="152" t="s">
        <v>132</v>
      </c>
      <c r="AH65" s="152">
        <v>0</v>
      </c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5">
      <c r="A66" s="176">
        <v>20</v>
      </c>
      <c r="B66" s="177" t="s">
        <v>204</v>
      </c>
      <c r="C66" s="189" t="s">
        <v>528</v>
      </c>
      <c r="D66" s="178" t="s">
        <v>126</v>
      </c>
      <c r="E66" s="179">
        <v>376.85</v>
      </c>
      <c r="F66" s="180">
        <v>0</v>
      </c>
      <c r="G66" s="181">
        <f>ROUND(E66*F66,2)</f>
        <v>0</v>
      </c>
      <c r="H66" s="164">
        <v>178.91</v>
      </c>
      <c r="I66" s="163">
        <f>ROUND(E66*H66,2)</f>
        <v>67422.23</v>
      </c>
      <c r="J66" s="164">
        <v>167.09</v>
      </c>
      <c r="K66" s="163">
        <f>ROUND(E66*J66,2)</f>
        <v>62967.87</v>
      </c>
      <c r="L66" s="163">
        <v>21</v>
      </c>
      <c r="M66" s="163">
        <f>G66*(1+L66/100)</f>
        <v>0</v>
      </c>
      <c r="N66" s="162">
        <v>1.095E-2</v>
      </c>
      <c r="O66" s="162">
        <f>ROUND(E66*N66,2)</f>
        <v>4.13</v>
      </c>
      <c r="P66" s="162">
        <v>0</v>
      </c>
      <c r="Q66" s="162">
        <f>ROUND(E66*P66,2)</f>
        <v>0</v>
      </c>
      <c r="R66" s="163"/>
      <c r="S66" s="163" t="s">
        <v>127</v>
      </c>
      <c r="T66" s="163" t="s">
        <v>128</v>
      </c>
      <c r="U66" s="163">
        <v>0.35149999999999998</v>
      </c>
      <c r="V66" s="163">
        <f>ROUND(E66*U66,2)</f>
        <v>132.46</v>
      </c>
      <c r="W66" s="163"/>
      <c r="X66" s="163" t="s">
        <v>129</v>
      </c>
      <c r="Y66" s="152"/>
      <c r="Z66" s="152"/>
      <c r="AA66" s="152"/>
      <c r="AB66" s="152"/>
      <c r="AC66" s="152"/>
      <c r="AD66" s="152"/>
      <c r="AE66" s="152"/>
      <c r="AF66" s="152"/>
      <c r="AG66" s="152" t="s">
        <v>130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5">
      <c r="A67" s="159"/>
      <c r="B67" s="160"/>
      <c r="C67" s="190" t="s">
        <v>205</v>
      </c>
      <c r="D67" s="165"/>
      <c r="E67" s="166">
        <v>49.2</v>
      </c>
      <c r="F67" s="163"/>
      <c r="G67" s="163"/>
      <c r="H67" s="163"/>
      <c r="I67" s="163"/>
      <c r="J67" s="163"/>
      <c r="K67" s="163"/>
      <c r="L67" s="163"/>
      <c r="M67" s="163"/>
      <c r="N67" s="162"/>
      <c r="O67" s="162"/>
      <c r="P67" s="162"/>
      <c r="Q67" s="162"/>
      <c r="R67" s="163"/>
      <c r="S67" s="163"/>
      <c r="T67" s="163"/>
      <c r="U67" s="163"/>
      <c r="V67" s="163"/>
      <c r="W67" s="163"/>
      <c r="X67" s="163"/>
      <c r="Y67" s="152"/>
      <c r="Z67" s="152"/>
      <c r="AA67" s="152"/>
      <c r="AB67" s="152"/>
      <c r="AC67" s="152"/>
      <c r="AD67" s="152"/>
      <c r="AE67" s="152"/>
      <c r="AF67" s="152"/>
      <c r="AG67" s="152" t="s">
        <v>132</v>
      </c>
      <c r="AH67" s="152">
        <v>0</v>
      </c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ht="20.399999999999999" outlineLevel="1" x14ac:dyDescent="0.25">
      <c r="A68" s="159"/>
      <c r="B68" s="160"/>
      <c r="C68" s="190" t="s">
        <v>206</v>
      </c>
      <c r="D68" s="165"/>
      <c r="E68" s="166">
        <v>106.1</v>
      </c>
      <c r="F68" s="163"/>
      <c r="G68" s="163"/>
      <c r="H68" s="163"/>
      <c r="I68" s="163"/>
      <c r="J68" s="163"/>
      <c r="K68" s="163"/>
      <c r="L68" s="163"/>
      <c r="M68" s="163"/>
      <c r="N68" s="162"/>
      <c r="O68" s="162"/>
      <c r="P68" s="162"/>
      <c r="Q68" s="162"/>
      <c r="R68" s="163"/>
      <c r="S68" s="163"/>
      <c r="T68" s="163"/>
      <c r="U68" s="163"/>
      <c r="V68" s="163"/>
      <c r="W68" s="163"/>
      <c r="X68" s="163"/>
      <c r="Y68" s="152"/>
      <c r="Z68" s="152"/>
      <c r="AA68" s="152"/>
      <c r="AB68" s="152"/>
      <c r="AC68" s="152"/>
      <c r="AD68" s="152"/>
      <c r="AE68" s="152"/>
      <c r="AF68" s="152"/>
      <c r="AG68" s="152" t="s">
        <v>132</v>
      </c>
      <c r="AH68" s="152">
        <v>0</v>
      </c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30.6" outlineLevel="1" x14ac:dyDescent="0.25">
      <c r="A69" s="159"/>
      <c r="B69" s="160"/>
      <c r="C69" s="190" t="s">
        <v>207</v>
      </c>
      <c r="D69" s="165"/>
      <c r="E69" s="166">
        <v>64.55</v>
      </c>
      <c r="F69" s="163"/>
      <c r="G69" s="163"/>
      <c r="H69" s="163"/>
      <c r="I69" s="163"/>
      <c r="J69" s="163"/>
      <c r="K69" s="163"/>
      <c r="L69" s="163"/>
      <c r="M69" s="163"/>
      <c r="N69" s="162"/>
      <c r="O69" s="162"/>
      <c r="P69" s="162"/>
      <c r="Q69" s="162"/>
      <c r="R69" s="163"/>
      <c r="S69" s="163"/>
      <c r="T69" s="163"/>
      <c r="U69" s="163"/>
      <c r="V69" s="163"/>
      <c r="W69" s="163"/>
      <c r="X69" s="163"/>
      <c r="Y69" s="152"/>
      <c r="Z69" s="152"/>
      <c r="AA69" s="152"/>
      <c r="AB69" s="152"/>
      <c r="AC69" s="152"/>
      <c r="AD69" s="152"/>
      <c r="AE69" s="152"/>
      <c r="AF69" s="152"/>
      <c r="AG69" s="152" t="s">
        <v>132</v>
      </c>
      <c r="AH69" s="152">
        <v>0</v>
      </c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0.399999999999999" outlineLevel="1" x14ac:dyDescent="0.25">
      <c r="A70" s="159"/>
      <c r="B70" s="160"/>
      <c r="C70" s="190" t="s">
        <v>208</v>
      </c>
      <c r="D70" s="165"/>
      <c r="E70" s="166">
        <v>157</v>
      </c>
      <c r="F70" s="163"/>
      <c r="G70" s="163"/>
      <c r="H70" s="163"/>
      <c r="I70" s="163"/>
      <c r="J70" s="163"/>
      <c r="K70" s="163"/>
      <c r="L70" s="163"/>
      <c r="M70" s="163"/>
      <c r="N70" s="162"/>
      <c r="O70" s="162"/>
      <c r="P70" s="162"/>
      <c r="Q70" s="162"/>
      <c r="R70" s="163"/>
      <c r="S70" s="163"/>
      <c r="T70" s="163"/>
      <c r="U70" s="163"/>
      <c r="V70" s="163"/>
      <c r="W70" s="163"/>
      <c r="X70" s="163"/>
      <c r="Y70" s="152"/>
      <c r="Z70" s="152"/>
      <c r="AA70" s="152"/>
      <c r="AB70" s="152"/>
      <c r="AC70" s="152"/>
      <c r="AD70" s="152"/>
      <c r="AE70" s="152"/>
      <c r="AF70" s="152"/>
      <c r="AG70" s="152" t="s">
        <v>132</v>
      </c>
      <c r="AH70" s="152">
        <v>0</v>
      </c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5">
      <c r="A71" s="182">
        <v>21</v>
      </c>
      <c r="B71" s="183" t="s">
        <v>209</v>
      </c>
      <c r="C71" s="191" t="s">
        <v>210</v>
      </c>
      <c r="D71" s="184" t="s">
        <v>161</v>
      </c>
      <c r="E71" s="185">
        <v>9</v>
      </c>
      <c r="F71" s="186">
        <v>0</v>
      </c>
      <c r="G71" s="187">
        <f>ROUND(E71*F71,2)</f>
        <v>0</v>
      </c>
      <c r="H71" s="164">
        <v>0</v>
      </c>
      <c r="I71" s="163">
        <f>ROUND(E71*H71,2)</f>
        <v>0</v>
      </c>
      <c r="J71" s="164">
        <v>157.5</v>
      </c>
      <c r="K71" s="163">
        <f>ROUND(E71*J71,2)</f>
        <v>1417.5</v>
      </c>
      <c r="L71" s="163">
        <v>21</v>
      </c>
      <c r="M71" s="163">
        <f>G71*(1+L71/100)</f>
        <v>0</v>
      </c>
      <c r="N71" s="162">
        <v>0</v>
      </c>
      <c r="O71" s="162">
        <f>ROUND(E71*N71,2)</f>
        <v>0</v>
      </c>
      <c r="P71" s="162">
        <v>0</v>
      </c>
      <c r="Q71" s="162">
        <f>ROUND(E71*P71,2)</f>
        <v>0</v>
      </c>
      <c r="R71" s="163"/>
      <c r="S71" s="163" t="s">
        <v>127</v>
      </c>
      <c r="T71" s="163" t="s">
        <v>128</v>
      </c>
      <c r="U71" s="163">
        <v>0.32800000000000001</v>
      </c>
      <c r="V71" s="163">
        <f>ROUND(E71*U71,2)</f>
        <v>2.95</v>
      </c>
      <c r="W71" s="163"/>
      <c r="X71" s="163" t="s">
        <v>129</v>
      </c>
      <c r="Y71" s="152"/>
      <c r="Z71" s="152"/>
      <c r="AA71" s="152"/>
      <c r="AB71" s="152"/>
      <c r="AC71" s="152"/>
      <c r="AD71" s="152"/>
      <c r="AE71" s="152"/>
      <c r="AF71" s="152"/>
      <c r="AG71" s="152" t="s">
        <v>130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x14ac:dyDescent="0.25">
      <c r="A72" s="169" t="s">
        <v>123</v>
      </c>
      <c r="B72" s="170" t="s">
        <v>64</v>
      </c>
      <c r="C72" s="188" t="s">
        <v>65</v>
      </c>
      <c r="D72" s="171"/>
      <c r="E72" s="172"/>
      <c r="F72" s="173"/>
      <c r="G72" s="174">
        <f>SUMIF(AG73:AG92,"&lt;&gt;NOR",G73:G92)</f>
        <v>0</v>
      </c>
      <c r="H72" s="168"/>
      <c r="I72" s="168">
        <f>SUM(I73:I92)</f>
        <v>89491.89</v>
      </c>
      <c r="J72" s="168"/>
      <c r="K72" s="168">
        <f>SUM(K73:K92)</f>
        <v>65159.110000000008</v>
      </c>
      <c r="L72" s="168"/>
      <c r="M72" s="168">
        <f>SUM(M73:M92)</f>
        <v>0</v>
      </c>
      <c r="N72" s="167"/>
      <c r="O72" s="167">
        <f>SUM(O73:O92)</f>
        <v>5.9199999999999973</v>
      </c>
      <c r="P72" s="167"/>
      <c r="Q72" s="167">
        <f>SUM(Q73:Q92)</f>
        <v>0</v>
      </c>
      <c r="R72" s="168"/>
      <c r="S72" s="168"/>
      <c r="T72" s="168"/>
      <c r="U72" s="168"/>
      <c r="V72" s="168">
        <f>SUM(V73:V92)</f>
        <v>124.47999999999999</v>
      </c>
      <c r="W72" s="168"/>
      <c r="X72" s="168"/>
      <c r="AG72" t="s">
        <v>124</v>
      </c>
    </row>
    <row r="73" spans="1:60" outlineLevel="1" x14ac:dyDescent="0.25">
      <c r="A73" s="176">
        <v>22</v>
      </c>
      <c r="B73" s="177" t="s">
        <v>211</v>
      </c>
      <c r="C73" s="189" t="s">
        <v>212</v>
      </c>
      <c r="D73" s="178" t="s">
        <v>134</v>
      </c>
      <c r="E73" s="179">
        <v>16</v>
      </c>
      <c r="F73" s="180">
        <v>0</v>
      </c>
      <c r="G73" s="181">
        <f>ROUND(E73*F73,2)</f>
        <v>0</v>
      </c>
      <c r="H73" s="164">
        <v>19.52</v>
      </c>
      <c r="I73" s="163">
        <f>ROUND(E73*H73,2)</f>
        <v>312.32</v>
      </c>
      <c r="J73" s="164">
        <v>903.48</v>
      </c>
      <c r="K73" s="163">
        <f>ROUND(E73*J73,2)</f>
        <v>14455.68</v>
      </c>
      <c r="L73" s="163">
        <v>21</v>
      </c>
      <c r="M73" s="163">
        <f>G73*(1+L73/100)</f>
        <v>0</v>
      </c>
      <c r="N73" s="162">
        <v>1.8970000000000001E-2</v>
      </c>
      <c r="O73" s="162">
        <f>ROUND(E73*N73,2)</f>
        <v>0.3</v>
      </c>
      <c r="P73" s="162">
        <v>0</v>
      </c>
      <c r="Q73" s="162">
        <f>ROUND(E73*P73,2)</f>
        <v>0</v>
      </c>
      <c r="R73" s="163"/>
      <c r="S73" s="163" t="s">
        <v>127</v>
      </c>
      <c r="T73" s="163" t="s">
        <v>128</v>
      </c>
      <c r="U73" s="163">
        <v>1.86</v>
      </c>
      <c r="V73" s="163">
        <f>ROUND(E73*U73,2)</f>
        <v>29.76</v>
      </c>
      <c r="W73" s="163"/>
      <c r="X73" s="163" t="s">
        <v>129</v>
      </c>
      <c r="Y73" s="152"/>
      <c r="Z73" s="152"/>
      <c r="AA73" s="152"/>
      <c r="AB73" s="152"/>
      <c r="AC73" s="152"/>
      <c r="AD73" s="152"/>
      <c r="AE73" s="152"/>
      <c r="AF73" s="152"/>
      <c r="AG73" s="152" t="s">
        <v>130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5">
      <c r="A74" s="159"/>
      <c r="B74" s="160"/>
      <c r="C74" s="190" t="s">
        <v>213</v>
      </c>
      <c r="D74" s="165"/>
      <c r="E74" s="166">
        <v>5</v>
      </c>
      <c r="F74" s="163"/>
      <c r="G74" s="163"/>
      <c r="H74" s="163"/>
      <c r="I74" s="163"/>
      <c r="J74" s="163"/>
      <c r="K74" s="163"/>
      <c r="L74" s="163"/>
      <c r="M74" s="163"/>
      <c r="N74" s="162"/>
      <c r="O74" s="162"/>
      <c r="P74" s="162"/>
      <c r="Q74" s="162"/>
      <c r="R74" s="163"/>
      <c r="S74" s="163"/>
      <c r="T74" s="163"/>
      <c r="U74" s="163"/>
      <c r="V74" s="163"/>
      <c r="W74" s="163"/>
      <c r="X74" s="163"/>
      <c r="Y74" s="152"/>
      <c r="Z74" s="152"/>
      <c r="AA74" s="152"/>
      <c r="AB74" s="152"/>
      <c r="AC74" s="152"/>
      <c r="AD74" s="152"/>
      <c r="AE74" s="152"/>
      <c r="AF74" s="152"/>
      <c r="AG74" s="152" t="s">
        <v>132</v>
      </c>
      <c r="AH74" s="152">
        <v>0</v>
      </c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5">
      <c r="A75" s="159"/>
      <c r="B75" s="160"/>
      <c r="C75" s="190" t="s">
        <v>214</v>
      </c>
      <c r="D75" s="165"/>
      <c r="E75" s="166">
        <v>4</v>
      </c>
      <c r="F75" s="163"/>
      <c r="G75" s="163"/>
      <c r="H75" s="163"/>
      <c r="I75" s="163"/>
      <c r="J75" s="163"/>
      <c r="K75" s="163"/>
      <c r="L75" s="163"/>
      <c r="M75" s="163"/>
      <c r="N75" s="162"/>
      <c r="O75" s="162"/>
      <c r="P75" s="162"/>
      <c r="Q75" s="162"/>
      <c r="R75" s="163"/>
      <c r="S75" s="163"/>
      <c r="T75" s="163"/>
      <c r="U75" s="163"/>
      <c r="V75" s="163"/>
      <c r="W75" s="163"/>
      <c r="X75" s="163"/>
      <c r="Y75" s="152"/>
      <c r="Z75" s="152"/>
      <c r="AA75" s="152"/>
      <c r="AB75" s="152"/>
      <c r="AC75" s="152"/>
      <c r="AD75" s="152"/>
      <c r="AE75" s="152"/>
      <c r="AF75" s="152"/>
      <c r="AG75" s="152" t="s">
        <v>132</v>
      </c>
      <c r="AH75" s="152">
        <v>0</v>
      </c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5">
      <c r="A76" s="159"/>
      <c r="B76" s="160"/>
      <c r="C76" s="190" t="s">
        <v>215</v>
      </c>
      <c r="D76" s="165"/>
      <c r="E76" s="166">
        <v>7</v>
      </c>
      <c r="F76" s="163"/>
      <c r="G76" s="163"/>
      <c r="H76" s="163"/>
      <c r="I76" s="163"/>
      <c r="J76" s="163"/>
      <c r="K76" s="163"/>
      <c r="L76" s="163"/>
      <c r="M76" s="163"/>
      <c r="N76" s="162"/>
      <c r="O76" s="162"/>
      <c r="P76" s="162"/>
      <c r="Q76" s="162"/>
      <c r="R76" s="163"/>
      <c r="S76" s="163"/>
      <c r="T76" s="163"/>
      <c r="U76" s="163"/>
      <c r="V76" s="163"/>
      <c r="W76" s="163"/>
      <c r="X76" s="163"/>
      <c r="Y76" s="152"/>
      <c r="Z76" s="152"/>
      <c r="AA76" s="152"/>
      <c r="AB76" s="152"/>
      <c r="AC76" s="152"/>
      <c r="AD76" s="152"/>
      <c r="AE76" s="152"/>
      <c r="AF76" s="152"/>
      <c r="AG76" s="152" t="s">
        <v>132</v>
      </c>
      <c r="AH76" s="152">
        <v>0</v>
      </c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5">
      <c r="A77" s="176">
        <v>23</v>
      </c>
      <c r="B77" s="177" t="s">
        <v>216</v>
      </c>
      <c r="C77" s="189" t="s">
        <v>217</v>
      </c>
      <c r="D77" s="178" t="s">
        <v>134</v>
      </c>
      <c r="E77" s="179">
        <v>2</v>
      </c>
      <c r="F77" s="180">
        <v>0</v>
      </c>
      <c r="G77" s="181">
        <f>ROUND(E77*F77,2)</f>
        <v>0</v>
      </c>
      <c r="H77" s="164">
        <v>36.15</v>
      </c>
      <c r="I77" s="163">
        <f>ROUND(E77*H77,2)</f>
        <v>72.3</v>
      </c>
      <c r="J77" s="164">
        <v>1053.8499999999999</v>
      </c>
      <c r="K77" s="163">
        <f>ROUND(E77*J77,2)</f>
        <v>2107.6999999999998</v>
      </c>
      <c r="L77" s="163">
        <v>21</v>
      </c>
      <c r="M77" s="163">
        <f>G77*(1+L77/100)</f>
        <v>0</v>
      </c>
      <c r="N77" s="162">
        <v>3.7719999999999997E-2</v>
      </c>
      <c r="O77" s="162">
        <f>ROUND(E77*N77,2)</f>
        <v>0.08</v>
      </c>
      <c r="P77" s="162">
        <v>0</v>
      </c>
      <c r="Q77" s="162">
        <f>ROUND(E77*P77,2)</f>
        <v>0</v>
      </c>
      <c r="R77" s="163"/>
      <c r="S77" s="163" t="s">
        <v>127</v>
      </c>
      <c r="T77" s="163" t="s">
        <v>128</v>
      </c>
      <c r="U77" s="163">
        <v>2.17</v>
      </c>
      <c r="V77" s="163">
        <f>ROUND(E77*U77,2)</f>
        <v>4.34</v>
      </c>
      <c r="W77" s="163"/>
      <c r="X77" s="163" t="s">
        <v>129</v>
      </c>
      <c r="Y77" s="152"/>
      <c r="Z77" s="152"/>
      <c r="AA77" s="152"/>
      <c r="AB77" s="152"/>
      <c r="AC77" s="152"/>
      <c r="AD77" s="152"/>
      <c r="AE77" s="152"/>
      <c r="AF77" s="152"/>
      <c r="AG77" s="152" t="s">
        <v>130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5">
      <c r="A78" s="159"/>
      <c r="B78" s="160"/>
      <c r="C78" s="190" t="s">
        <v>218</v>
      </c>
      <c r="D78" s="165"/>
      <c r="E78" s="166">
        <v>2</v>
      </c>
      <c r="F78" s="163"/>
      <c r="G78" s="163"/>
      <c r="H78" s="163"/>
      <c r="I78" s="163"/>
      <c r="J78" s="163"/>
      <c r="K78" s="163"/>
      <c r="L78" s="163"/>
      <c r="M78" s="163"/>
      <c r="N78" s="162"/>
      <c r="O78" s="162"/>
      <c r="P78" s="162"/>
      <c r="Q78" s="162"/>
      <c r="R78" s="163"/>
      <c r="S78" s="163"/>
      <c r="T78" s="163"/>
      <c r="U78" s="163"/>
      <c r="V78" s="163"/>
      <c r="W78" s="163"/>
      <c r="X78" s="163"/>
      <c r="Y78" s="152"/>
      <c r="Z78" s="152"/>
      <c r="AA78" s="152"/>
      <c r="AB78" s="152"/>
      <c r="AC78" s="152"/>
      <c r="AD78" s="152"/>
      <c r="AE78" s="152"/>
      <c r="AF78" s="152"/>
      <c r="AG78" s="152" t="s">
        <v>132</v>
      </c>
      <c r="AH78" s="152">
        <v>0</v>
      </c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5">
      <c r="A79" s="176">
        <v>24</v>
      </c>
      <c r="B79" s="177" t="s">
        <v>219</v>
      </c>
      <c r="C79" s="189" t="s">
        <v>220</v>
      </c>
      <c r="D79" s="178" t="s">
        <v>134</v>
      </c>
      <c r="E79" s="179">
        <v>9</v>
      </c>
      <c r="F79" s="180">
        <v>0</v>
      </c>
      <c r="G79" s="181">
        <f>ROUND(E79*F79,2)</f>
        <v>0</v>
      </c>
      <c r="H79" s="164">
        <v>1285.8800000000001</v>
      </c>
      <c r="I79" s="163">
        <f>ROUND(E79*H79,2)</f>
        <v>11572.92</v>
      </c>
      <c r="J79" s="164">
        <v>4739.12</v>
      </c>
      <c r="K79" s="163">
        <f>ROUND(E79*J79,2)</f>
        <v>42652.08</v>
      </c>
      <c r="L79" s="163">
        <v>21</v>
      </c>
      <c r="M79" s="163">
        <f>G79*(1+L79/100)</f>
        <v>0</v>
      </c>
      <c r="N79" s="162">
        <v>0.49075000000000002</v>
      </c>
      <c r="O79" s="162">
        <f>ROUND(E79*N79,2)</f>
        <v>4.42</v>
      </c>
      <c r="P79" s="162">
        <v>0</v>
      </c>
      <c r="Q79" s="162">
        <f>ROUND(E79*P79,2)</f>
        <v>0</v>
      </c>
      <c r="R79" s="163"/>
      <c r="S79" s="163" t="s">
        <v>127</v>
      </c>
      <c r="T79" s="163" t="s">
        <v>128</v>
      </c>
      <c r="U79" s="163">
        <v>8.82</v>
      </c>
      <c r="V79" s="163">
        <f>ROUND(E79*U79,2)</f>
        <v>79.38</v>
      </c>
      <c r="W79" s="163"/>
      <c r="X79" s="163" t="s">
        <v>129</v>
      </c>
      <c r="Y79" s="152"/>
      <c r="Z79" s="152"/>
      <c r="AA79" s="152"/>
      <c r="AB79" s="152"/>
      <c r="AC79" s="152"/>
      <c r="AD79" s="152"/>
      <c r="AE79" s="152"/>
      <c r="AF79" s="152"/>
      <c r="AG79" s="152" t="s">
        <v>130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5">
      <c r="A80" s="159"/>
      <c r="B80" s="160"/>
      <c r="C80" s="190" t="s">
        <v>221</v>
      </c>
      <c r="D80" s="165"/>
      <c r="E80" s="166">
        <v>4</v>
      </c>
      <c r="F80" s="163"/>
      <c r="G80" s="163"/>
      <c r="H80" s="163"/>
      <c r="I80" s="163"/>
      <c r="J80" s="163"/>
      <c r="K80" s="163"/>
      <c r="L80" s="163"/>
      <c r="M80" s="163"/>
      <c r="N80" s="162"/>
      <c r="O80" s="162"/>
      <c r="P80" s="162"/>
      <c r="Q80" s="162"/>
      <c r="R80" s="163"/>
      <c r="S80" s="163"/>
      <c r="T80" s="163"/>
      <c r="U80" s="163"/>
      <c r="V80" s="163"/>
      <c r="W80" s="163"/>
      <c r="X80" s="163"/>
      <c r="Y80" s="152"/>
      <c r="Z80" s="152"/>
      <c r="AA80" s="152"/>
      <c r="AB80" s="152"/>
      <c r="AC80" s="152"/>
      <c r="AD80" s="152"/>
      <c r="AE80" s="152"/>
      <c r="AF80" s="152"/>
      <c r="AG80" s="152" t="s">
        <v>132</v>
      </c>
      <c r="AH80" s="152">
        <v>0</v>
      </c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5">
      <c r="A81" s="159"/>
      <c r="B81" s="160"/>
      <c r="C81" s="190" t="s">
        <v>222</v>
      </c>
      <c r="D81" s="165"/>
      <c r="E81" s="166">
        <v>3</v>
      </c>
      <c r="F81" s="163"/>
      <c r="G81" s="163"/>
      <c r="H81" s="163"/>
      <c r="I81" s="163"/>
      <c r="J81" s="163"/>
      <c r="K81" s="163"/>
      <c r="L81" s="163"/>
      <c r="M81" s="163"/>
      <c r="N81" s="162"/>
      <c r="O81" s="162"/>
      <c r="P81" s="162"/>
      <c r="Q81" s="162"/>
      <c r="R81" s="163"/>
      <c r="S81" s="163"/>
      <c r="T81" s="163"/>
      <c r="U81" s="163"/>
      <c r="V81" s="163"/>
      <c r="W81" s="163"/>
      <c r="X81" s="163"/>
      <c r="Y81" s="152"/>
      <c r="Z81" s="152"/>
      <c r="AA81" s="152"/>
      <c r="AB81" s="152"/>
      <c r="AC81" s="152"/>
      <c r="AD81" s="152"/>
      <c r="AE81" s="152"/>
      <c r="AF81" s="152"/>
      <c r="AG81" s="152" t="s">
        <v>132</v>
      </c>
      <c r="AH81" s="152">
        <v>0</v>
      </c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5">
      <c r="A82" s="159"/>
      <c r="B82" s="160"/>
      <c r="C82" s="190" t="s">
        <v>223</v>
      </c>
      <c r="D82" s="165"/>
      <c r="E82" s="166">
        <v>2</v>
      </c>
      <c r="F82" s="163"/>
      <c r="G82" s="163"/>
      <c r="H82" s="163"/>
      <c r="I82" s="163"/>
      <c r="J82" s="163"/>
      <c r="K82" s="163"/>
      <c r="L82" s="163"/>
      <c r="M82" s="163"/>
      <c r="N82" s="162"/>
      <c r="O82" s="162"/>
      <c r="P82" s="162"/>
      <c r="Q82" s="162"/>
      <c r="R82" s="163"/>
      <c r="S82" s="163"/>
      <c r="T82" s="163"/>
      <c r="U82" s="163"/>
      <c r="V82" s="163"/>
      <c r="W82" s="163"/>
      <c r="X82" s="163"/>
      <c r="Y82" s="152"/>
      <c r="Z82" s="152"/>
      <c r="AA82" s="152"/>
      <c r="AB82" s="152"/>
      <c r="AC82" s="152"/>
      <c r="AD82" s="152"/>
      <c r="AE82" s="152"/>
      <c r="AF82" s="152"/>
      <c r="AG82" s="152" t="s">
        <v>132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5">
      <c r="A83" s="182">
        <v>25</v>
      </c>
      <c r="B83" s="183" t="s">
        <v>224</v>
      </c>
      <c r="C83" s="191" t="s">
        <v>225</v>
      </c>
      <c r="D83" s="184" t="s">
        <v>134</v>
      </c>
      <c r="E83" s="185">
        <v>1</v>
      </c>
      <c r="F83" s="186">
        <v>0</v>
      </c>
      <c r="G83" s="187">
        <f>ROUND(E83*F83,2)</f>
        <v>0</v>
      </c>
      <c r="H83" s="164">
        <v>1521.35</v>
      </c>
      <c r="I83" s="163">
        <f>ROUND(E83*H83,2)</f>
        <v>1521.35</v>
      </c>
      <c r="J83" s="164">
        <v>5943.65</v>
      </c>
      <c r="K83" s="163">
        <f>ROUND(E83*J83,2)</f>
        <v>5943.65</v>
      </c>
      <c r="L83" s="163">
        <v>21</v>
      </c>
      <c r="M83" s="163">
        <f>G83*(1+L83/100)</f>
        <v>0</v>
      </c>
      <c r="N83" s="162">
        <v>0.60863999999999996</v>
      </c>
      <c r="O83" s="162">
        <f>ROUND(E83*N83,2)</f>
        <v>0.61</v>
      </c>
      <c r="P83" s="162">
        <v>0</v>
      </c>
      <c r="Q83" s="162">
        <f>ROUND(E83*P83,2)</f>
        <v>0</v>
      </c>
      <c r="R83" s="163"/>
      <c r="S83" s="163" t="s">
        <v>127</v>
      </c>
      <c r="T83" s="163" t="s">
        <v>128</v>
      </c>
      <c r="U83" s="163">
        <v>10.999000000000001</v>
      </c>
      <c r="V83" s="163">
        <f>ROUND(E83*U83,2)</f>
        <v>11</v>
      </c>
      <c r="W83" s="163"/>
      <c r="X83" s="163" t="s">
        <v>129</v>
      </c>
      <c r="Y83" s="152"/>
      <c r="Z83" s="152"/>
      <c r="AA83" s="152"/>
      <c r="AB83" s="152"/>
      <c r="AC83" s="152"/>
      <c r="AD83" s="152"/>
      <c r="AE83" s="152"/>
      <c r="AF83" s="152"/>
      <c r="AG83" s="152" t="s">
        <v>130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5">
      <c r="A84" s="182">
        <v>26</v>
      </c>
      <c r="B84" s="183" t="s">
        <v>226</v>
      </c>
      <c r="C84" s="191" t="s">
        <v>529</v>
      </c>
      <c r="D84" s="184" t="s">
        <v>134</v>
      </c>
      <c r="E84" s="185">
        <v>5</v>
      </c>
      <c r="F84" s="186">
        <v>0</v>
      </c>
      <c r="G84" s="187">
        <f>ROUND(E84*F84,2)</f>
        <v>0</v>
      </c>
      <c r="H84" s="164">
        <v>2495</v>
      </c>
      <c r="I84" s="163">
        <f>ROUND(E84*H84,2)</f>
        <v>12475</v>
      </c>
      <c r="J84" s="164">
        <v>0</v>
      </c>
      <c r="K84" s="163">
        <f>ROUND(E84*J84,2)</f>
        <v>0</v>
      </c>
      <c r="L84" s="163">
        <v>21</v>
      </c>
      <c r="M84" s="163">
        <f>G84*(1+L84/100)</f>
        <v>0</v>
      </c>
      <c r="N84" s="162">
        <v>1.77E-2</v>
      </c>
      <c r="O84" s="162">
        <f>ROUND(E84*N84,2)</f>
        <v>0.09</v>
      </c>
      <c r="P84" s="162">
        <v>0</v>
      </c>
      <c r="Q84" s="162">
        <f>ROUND(E84*P84,2)</f>
        <v>0</v>
      </c>
      <c r="R84" s="163" t="s">
        <v>227</v>
      </c>
      <c r="S84" s="163" t="s">
        <v>127</v>
      </c>
      <c r="T84" s="163" t="s">
        <v>128</v>
      </c>
      <c r="U84" s="163">
        <v>0</v>
      </c>
      <c r="V84" s="163">
        <f>ROUND(E84*U84,2)</f>
        <v>0</v>
      </c>
      <c r="W84" s="163"/>
      <c r="X84" s="163" t="s">
        <v>228</v>
      </c>
      <c r="Y84" s="152"/>
      <c r="Z84" s="152"/>
      <c r="AA84" s="152"/>
      <c r="AB84" s="152"/>
      <c r="AC84" s="152"/>
      <c r="AD84" s="152"/>
      <c r="AE84" s="152"/>
      <c r="AF84" s="152"/>
      <c r="AG84" s="152" t="s">
        <v>229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5">
      <c r="A85" s="176">
        <v>27</v>
      </c>
      <c r="B85" s="177" t="s">
        <v>230</v>
      </c>
      <c r="C85" s="189" t="s">
        <v>530</v>
      </c>
      <c r="D85" s="178" t="s">
        <v>134</v>
      </c>
      <c r="E85" s="179">
        <v>8</v>
      </c>
      <c r="F85" s="180">
        <v>0</v>
      </c>
      <c r="G85" s="181">
        <f>ROUND(E85*F85,2)</f>
        <v>0</v>
      </c>
      <c r="H85" s="164">
        <v>2495</v>
      </c>
      <c r="I85" s="163">
        <f>ROUND(E85*H85,2)</f>
        <v>19960</v>
      </c>
      <c r="J85" s="164">
        <v>0</v>
      </c>
      <c r="K85" s="163">
        <f>ROUND(E85*J85,2)</f>
        <v>0</v>
      </c>
      <c r="L85" s="163">
        <v>21</v>
      </c>
      <c r="M85" s="163">
        <f>G85*(1+L85/100)</f>
        <v>0</v>
      </c>
      <c r="N85" s="162">
        <v>1.78E-2</v>
      </c>
      <c r="O85" s="162">
        <f>ROUND(E85*N85,2)</f>
        <v>0.14000000000000001</v>
      </c>
      <c r="P85" s="162">
        <v>0</v>
      </c>
      <c r="Q85" s="162">
        <f>ROUND(E85*P85,2)</f>
        <v>0</v>
      </c>
      <c r="R85" s="163" t="s">
        <v>227</v>
      </c>
      <c r="S85" s="163" t="s">
        <v>127</v>
      </c>
      <c r="T85" s="163" t="s">
        <v>128</v>
      </c>
      <c r="U85" s="163">
        <v>0</v>
      </c>
      <c r="V85" s="163">
        <f>ROUND(E85*U85,2)</f>
        <v>0</v>
      </c>
      <c r="W85" s="163"/>
      <c r="X85" s="163" t="s">
        <v>228</v>
      </c>
      <c r="Y85" s="152"/>
      <c r="Z85" s="152"/>
      <c r="AA85" s="152"/>
      <c r="AB85" s="152"/>
      <c r="AC85" s="152"/>
      <c r="AD85" s="152"/>
      <c r="AE85" s="152"/>
      <c r="AF85" s="152"/>
      <c r="AG85" s="152" t="s">
        <v>229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5">
      <c r="A86" s="159"/>
      <c r="B86" s="160"/>
      <c r="C86" s="190" t="s">
        <v>231</v>
      </c>
      <c r="D86" s="165"/>
      <c r="E86" s="166">
        <v>8</v>
      </c>
      <c r="F86" s="163"/>
      <c r="G86" s="163"/>
      <c r="H86" s="163"/>
      <c r="I86" s="163"/>
      <c r="J86" s="163"/>
      <c r="K86" s="163"/>
      <c r="L86" s="163"/>
      <c r="M86" s="163"/>
      <c r="N86" s="162"/>
      <c r="O86" s="162"/>
      <c r="P86" s="162"/>
      <c r="Q86" s="162"/>
      <c r="R86" s="163"/>
      <c r="S86" s="163"/>
      <c r="T86" s="163"/>
      <c r="U86" s="163"/>
      <c r="V86" s="163"/>
      <c r="W86" s="163"/>
      <c r="X86" s="163"/>
      <c r="Y86" s="152"/>
      <c r="Z86" s="152"/>
      <c r="AA86" s="152"/>
      <c r="AB86" s="152"/>
      <c r="AC86" s="152"/>
      <c r="AD86" s="152"/>
      <c r="AE86" s="152"/>
      <c r="AF86" s="152"/>
      <c r="AG86" s="152" t="s">
        <v>132</v>
      </c>
      <c r="AH86" s="152">
        <v>0</v>
      </c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5">
      <c r="A87" s="182">
        <v>28</v>
      </c>
      <c r="B87" s="183" t="s">
        <v>232</v>
      </c>
      <c r="C87" s="191" t="s">
        <v>531</v>
      </c>
      <c r="D87" s="184" t="s">
        <v>134</v>
      </c>
      <c r="E87" s="185">
        <v>10</v>
      </c>
      <c r="F87" s="186">
        <v>0</v>
      </c>
      <c r="G87" s="187">
        <f t="shared" ref="G87:G92" si="0">ROUND(E87*F87,2)</f>
        <v>0</v>
      </c>
      <c r="H87" s="164">
        <v>2495</v>
      </c>
      <c r="I87" s="163">
        <f t="shared" ref="I87:I92" si="1">ROUND(E87*H87,2)</f>
        <v>24950</v>
      </c>
      <c r="J87" s="164">
        <v>0</v>
      </c>
      <c r="K87" s="163">
        <f t="shared" ref="K87:K92" si="2">ROUND(E87*J87,2)</f>
        <v>0</v>
      </c>
      <c r="L87" s="163">
        <v>21</v>
      </c>
      <c r="M87" s="163">
        <f t="shared" ref="M87:M92" si="3">G87*(1+L87/100)</f>
        <v>0</v>
      </c>
      <c r="N87" s="162">
        <v>1.8100000000000002E-2</v>
      </c>
      <c r="O87" s="162">
        <f t="shared" ref="O87:O92" si="4">ROUND(E87*N87,2)</f>
        <v>0.18</v>
      </c>
      <c r="P87" s="162">
        <v>0</v>
      </c>
      <c r="Q87" s="162">
        <f t="shared" ref="Q87:Q92" si="5">ROUND(E87*P87,2)</f>
        <v>0</v>
      </c>
      <c r="R87" s="163" t="s">
        <v>227</v>
      </c>
      <c r="S87" s="163" t="s">
        <v>127</v>
      </c>
      <c r="T87" s="163" t="s">
        <v>128</v>
      </c>
      <c r="U87" s="163">
        <v>0</v>
      </c>
      <c r="V87" s="163">
        <f t="shared" ref="V87:V92" si="6">ROUND(E87*U87,2)</f>
        <v>0</v>
      </c>
      <c r="W87" s="163"/>
      <c r="X87" s="163" t="s">
        <v>228</v>
      </c>
      <c r="Y87" s="152"/>
      <c r="Z87" s="152"/>
      <c r="AA87" s="152"/>
      <c r="AB87" s="152"/>
      <c r="AC87" s="152"/>
      <c r="AD87" s="152"/>
      <c r="AE87" s="152"/>
      <c r="AF87" s="152"/>
      <c r="AG87" s="152" t="s">
        <v>229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ht="20.399999999999999" outlineLevel="1" x14ac:dyDescent="0.25">
      <c r="A88" s="182">
        <v>29</v>
      </c>
      <c r="B88" s="183" t="s">
        <v>233</v>
      </c>
      <c r="C88" s="191" t="s">
        <v>532</v>
      </c>
      <c r="D88" s="184" t="s">
        <v>134</v>
      </c>
      <c r="E88" s="185">
        <v>1</v>
      </c>
      <c r="F88" s="186">
        <v>0</v>
      </c>
      <c r="G88" s="187">
        <f t="shared" si="0"/>
        <v>0</v>
      </c>
      <c r="H88" s="164">
        <v>2540</v>
      </c>
      <c r="I88" s="163">
        <f t="shared" si="1"/>
        <v>2540</v>
      </c>
      <c r="J88" s="164">
        <v>0</v>
      </c>
      <c r="K88" s="163">
        <f t="shared" si="2"/>
        <v>0</v>
      </c>
      <c r="L88" s="163">
        <v>21</v>
      </c>
      <c r="M88" s="163">
        <f t="shared" si="3"/>
        <v>0</v>
      </c>
      <c r="N88" s="162">
        <v>1.8200000000000001E-2</v>
      </c>
      <c r="O88" s="162">
        <f t="shared" si="4"/>
        <v>0.02</v>
      </c>
      <c r="P88" s="162">
        <v>0</v>
      </c>
      <c r="Q88" s="162">
        <f t="shared" si="5"/>
        <v>0</v>
      </c>
      <c r="R88" s="163"/>
      <c r="S88" s="163" t="s">
        <v>234</v>
      </c>
      <c r="T88" s="163" t="s">
        <v>136</v>
      </c>
      <c r="U88" s="163">
        <v>0</v>
      </c>
      <c r="V88" s="163">
        <f t="shared" si="6"/>
        <v>0</v>
      </c>
      <c r="W88" s="163"/>
      <c r="X88" s="163" t="s">
        <v>228</v>
      </c>
      <c r="Y88" s="152"/>
      <c r="Z88" s="152"/>
      <c r="AA88" s="152"/>
      <c r="AB88" s="152"/>
      <c r="AC88" s="152"/>
      <c r="AD88" s="152"/>
      <c r="AE88" s="152"/>
      <c r="AF88" s="152"/>
      <c r="AG88" s="152" t="s">
        <v>229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ht="20.399999999999999" outlineLevel="1" x14ac:dyDescent="0.25">
      <c r="A89" s="182">
        <v>30</v>
      </c>
      <c r="B89" s="183" t="s">
        <v>235</v>
      </c>
      <c r="C89" s="191" t="s">
        <v>533</v>
      </c>
      <c r="D89" s="184" t="s">
        <v>134</v>
      </c>
      <c r="E89" s="185">
        <v>1</v>
      </c>
      <c r="F89" s="186">
        <v>0</v>
      </c>
      <c r="G89" s="187">
        <f t="shared" si="0"/>
        <v>0</v>
      </c>
      <c r="H89" s="164">
        <v>2680</v>
      </c>
      <c r="I89" s="163">
        <f t="shared" si="1"/>
        <v>2680</v>
      </c>
      <c r="J89" s="164">
        <v>0</v>
      </c>
      <c r="K89" s="163">
        <f t="shared" si="2"/>
        <v>0</v>
      </c>
      <c r="L89" s="163">
        <v>21</v>
      </c>
      <c r="M89" s="163">
        <f t="shared" si="3"/>
        <v>0</v>
      </c>
      <c r="N89" s="162">
        <v>1.8200000000000001E-2</v>
      </c>
      <c r="O89" s="162">
        <f t="shared" si="4"/>
        <v>0.02</v>
      </c>
      <c r="P89" s="162">
        <v>0</v>
      </c>
      <c r="Q89" s="162">
        <f t="shared" si="5"/>
        <v>0</v>
      </c>
      <c r="R89" s="163"/>
      <c r="S89" s="163" t="s">
        <v>234</v>
      </c>
      <c r="T89" s="163" t="s">
        <v>136</v>
      </c>
      <c r="U89" s="163">
        <v>0</v>
      </c>
      <c r="V89" s="163">
        <f t="shared" si="6"/>
        <v>0</v>
      </c>
      <c r="W89" s="163"/>
      <c r="X89" s="163" t="s">
        <v>228</v>
      </c>
      <c r="Y89" s="152"/>
      <c r="Z89" s="152"/>
      <c r="AA89" s="152"/>
      <c r="AB89" s="152"/>
      <c r="AC89" s="152"/>
      <c r="AD89" s="152"/>
      <c r="AE89" s="152"/>
      <c r="AF89" s="152"/>
      <c r="AG89" s="152" t="s">
        <v>229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ht="20.399999999999999" outlineLevel="1" x14ac:dyDescent="0.25">
      <c r="A90" s="182">
        <v>31</v>
      </c>
      <c r="B90" s="183" t="s">
        <v>236</v>
      </c>
      <c r="C90" s="191" t="s">
        <v>534</v>
      </c>
      <c r="D90" s="184" t="s">
        <v>134</v>
      </c>
      <c r="E90" s="185">
        <v>1</v>
      </c>
      <c r="F90" s="186">
        <v>0</v>
      </c>
      <c r="G90" s="187">
        <f t="shared" si="0"/>
        <v>0</v>
      </c>
      <c r="H90" s="164">
        <v>4120</v>
      </c>
      <c r="I90" s="163">
        <f t="shared" si="1"/>
        <v>4120</v>
      </c>
      <c r="J90" s="164">
        <v>0</v>
      </c>
      <c r="K90" s="163">
        <f t="shared" si="2"/>
        <v>0</v>
      </c>
      <c r="L90" s="163">
        <v>21</v>
      </c>
      <c r="M90" s="163">
        <f t="shared" si="3"/>
        <v>0</v>
      </c>
      <c r="N90" s="162">
        <v>2.2599999999999999E-2</v>
      </c>
      <c r="O90" s="162">
        <f t="shared" si="4"/>
        <v>0.02</v>
      </c>
      <c r="P90" s="162">
        <v>0</v>
      </c>
      <c r="Q90" s="162">
        <f t="shared" si="5"/>
        <v>0</v>
      </c>
      <c r="R90" s="163"/>
      <c r="S90" s="163" t="s">
        <v>234</v>
      </c>
      <c r="T90" s="163" t="s">
        <v>136</v>
      </c>
      <c r="U90" s="163">
        <v>0</v>
      </c>
      <c r="V90" s="163">
        <f t="shared" si="6"/>
        <v>0</v>
      </c>
      <c r="W90" s="163"/>
      <c r="X90" s="163" t="s">
        <v>228</v>
      </c>
      <c r="Y90" s="152"/>
      <c r="Z90" s="152"/>
      <c r="AA90" s="152"/>
      <c r="AB90" s="152"/>
      <c r="AC90" s="152"/>
      <c r="AD90" s="152"/>
      <c r="AE90" s="152"/>
      <c r="AF90" s="152"/>
      <c r="AG90" s="152" t="s">
        <v>229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5">
      <c r="A91" s="182">
        <v>32</v>
      </c>
      <c r="B91" s="183" t="s">
        <v>237</v>
      </c>
      <c r="C91" s="191" t="s">
        <v>535</v>
      </c>
      <c r="D91" s="184" t="s">
        <v>134</v>
      </c>
      <c r="E91" s="185">
        <v>1</v>
      </c>
      <c r="F91" s="186">
        <v>0</v>
      </c>
      <c r="G91" s="187">
        <f t="shared" si="0"/>
        <v>0</v>
      </c>
      <c r="H91" s="164">
        <v>4308</v>
      </c>
      <c r="I91" s="163">
        <f t="shared" si="1"/>
        <v>4308</v>
      </c>
      <c r="J91" s="164">
        <v>0</v>
      </c>
      <c r="K91" s="163">
        <f t="shared" si="2"/>
        <v>0</v>
      </c>
      <c r="L91" s="163">
        <v>21</v>
      </c>
      <c r="M91" s="163">
        <f t="shared" si="3"/>
        <v>0</v>
      </c>
      <c r="N91" s="162">
        <v>2.2599999999999999E-2</v>
      </c>
      <c r="O91" s="162">
        <f t="shared" si="4"/>
        <v>0.02</v>
      </c>
      <c r="P91" s="162">
        <v>0</v>
      </c>
      <c r="Q91" s="162">
        <f t="shared" si="5"/>
        <v>0</v>
      </c>
      <c r="R91" s="163" t="s">
        <v>227</v>
      </c>
      <c r="S91" s="163" t="s">
        <v>127</v>
      </c>
      <c r="T91" s="163" t="s">
        <v>136</v>
      </c>
      <c r="U91" s="163">
        <v>0</v>
      </c>
      <c r="V91" s="163">
        <f t="shared" si="6"/>
        <v>0</v>
      </c>
      <c r="W91" s="163"/>
      <c r="X91" s="163" t="s">
        <v>228</v>
      </c>
      <c r="Y91" s="152"/>
      <c r="Z91" s="152"/>
      <c r="AA91" s="152"/>
      <c r="AB91" s="152"/>
      <c r="AC91" s="152"/>
      <c r="AD91" s="152"/>
      <c r="AE91" s="152"/>
      <c r="AF91" s="152"/>
      <c r="AG91" s="152" t="s">
        <v>229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5">
      <c r="A92" s="182">
        <v>33</v>
      </c>
      <c r="B92" s="183" t="s">
        <v>238</v>
      </c>
      <c r="C92" s="191" t="s">
        <v>536</v>
      </c>
      <c r="D92" s="184" t="s">
        <v>134</v>
      </c>
      <c r="E92" s="185">
        <v>1</v>
      </c>
      <c r="F92" s="186">
        <v>0</v>
      </c>
      <c r="G92" s="187">
        <f t="shared" si="0"/>
        <v>0</v>
      </c>
      <c r="H92" s="164">
        <v>4980</v>
      </c>
      <c r="I92" s="163">
        <f t="shared" si="1"/>
        <v>4980</v>
      </c>
      <c r="J92" s="164">
        <v>0</v>
      </c>
      <c r="K92" s="163">
        <f t="shared" si="2"/>
        <v>0</v>
      </c>
      <c r="L92" s="163">
        <v>21</v>
      </c>
      <c r="M92" s="163">
        <f t="shared" si="3"/>
        <v>0</v>
      </c>
      <c r="N92" s="162">
        <v>2.4E-2</v>
      </c>
      <c r="O92" s="162">
        <f t="shared" si="4"/>
        <v>0.02</v>
      </c>
      <c r="P92" s="162">
        <v>0</v>
      </c>
      <c r="Q92" s="162">
        <f t="shared" si="5"/>
        <v>0</v>
      </c>
      <c r="R92" s="163" t="s">
        <v>227</v>
      </c>
      <c r="S92" s="163" t="s">
        <v>127</v>
      </c>
      <c r="T92" s="163" t="s">
        <v>136</v>
      </c>
      <c r="U92" s="163">
        <v>0</v>
      </c>
      <c r="V92" s="163">
        <f t="shared" si="6"/>
        <v>0</v>
      </c>
      <c r="W92" s="163"/>
      <c r="X92" s="163" t="s">
        <v>228</v>
      </c>
      <c r="Y92" s="152"/>
      <c r="Z92" s="152"/>
      <c r="AA92" s="152"/>
      <c r="AB92" s="152"/>
      <c r="AC92" s="152"/>
      <c r="AD92" s="152"/>
      <c r="AE92" s="152"/>
      <c r="AF92" s="152"/>
      <c r="AG92" s="152" t="s">
        <v>229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x14ac:dyDescent="0.25">
      <c r="A93" s="169" t="s">
        <v>123</v>
      </c>
      <c r="B93" s="170" t="s">
        <v>66</v>
      </c>
      <c r="C93" s="188" t="s">
        <v>67</v>
      </c>
      <c r="D93" s="171"/>
      <c r="E93" s="172"/>
      <c r="F93" s="173"/>
      <c r="G93" s="174">
        <f>SUMIF(AG94:AG95,"&lt;&gt;NOR",G94:G95)</f>
        <v>0</v>
      </c>
      <c r="H93" s="168"/>
      <c r="I93" s="168">
        <f>SUM(I94:I95)</f>
        <v>13593.6</v>
      </c>
      <c r="J93" s="168"/>
      <c r="K93" s="168">
        <f>SUM(K94:K95)</f>
        <v>33766.400000000001</v>
      </c>
      <c r="L93" s="168"/>
      <c r="M93" s="168">
        <f>SUM(M94:M95)</f>
        <v>0</v>
      </c>
      <c r="N93" s="167"/>
      <c r="O93" s="167">
        <f>SUM(O94:O95)</f>
        <v>0.51</v>
      </c>
      <c r="P93" s="167"/>
      <c r="Q93" s="167">
        <f>SUM(Q94:Q95)</f>
        <v>0</v>
      </c>
      <c r="R93" s="168"/>
      <c r="S93" s="168"/>
      <c r="T93" s="168"/>
      <c r="U93" s="168"/>
      <c r="V93" s="168">
        <f>SUM(V94:V95)</f>
        <v>68.48</v>
      </c>
      <c r="W93" s="168"/>
      <c r="X93" s="168"/>
      <c r="AG93" t="s">
        <v>124</v>
      </c>
    </row>
    <row r="94" spans="1:60" outlineLevel="1" x14ac:dyDescent="0.25">
      <c r="A94" s="176">
        <v>34</v>
      </c>
      <c r="B94" s="177" t="s">
        <v>239</v>
      </c>
      <c r="C94" s="189" t="s">
        <v>240</v>
      </c>
      <c r="D94" s="178" t="s">
        <v>126</v>
      </c>
      <c r="E94" s="179">
        <v>320</v>
      </c>
      <c r="F94" s="180">
        <v>0</v>
      </c>
      <c r="G94" s="181">
        <f>ROUND(E94*F94,2)</f>
        <v>0</v>
      </c>
      <c r="H94" s="164">
        <v>42.48</v>
      </c>
      <c r="I94" s="163">
        <f>ROUND(E94*H94,2)</f>
        <v>13593.6</v>
      </c>
      <c r="J94" s="164">
        <v>105.52</v>
      </c>
      <c r="K94" s="163">
        <f>ROUND(E94*J94,2)</f>
        <v>33766.400000000001</v>
      </c>
      <c r="L94" s="163">
        <v>21</v>
      </c>
      <c r="M94" s="163">
        <f>G94*(1+L94/100)</f>
        <v>0</v>
      </c>
      <c r="N94" s="162">
        <v>1.58E-3</v>
      </c>
      <c r="O94" s="162">
        <f>ROUND(E94*N94,2)</f>
        <v>0.51</v>
      </c>
      <c r="P94" s="162">
        <v>0</v>
      </c>
      <c r="Q94" s="162">
        <f>ROUND(E94*P94,2)</f>
        <v>0</v>
      </c>
      <c r="R94" s="163"/>
      <c r="S94" s="163" t="s">
        <v>127</v>
      </c>
      <c r="T94" s="163" t="s">
        <v>136</v>
      </c>
      <c r="U94" s="163">
        <v>0.214</v>
      </c>
      <c r="V94" s="163">
        <f>ROUND(E94*U94,2)</f>
        <v>68.48</v>
      </c>
      <c r="W94" s="163"/>
      <c r="X94" s="163" t="s">
        <v>129</v>
      </c>
      <c r="Y94" s="152"/>
      <c r="Z94" s="152"/>
      <c r="AA94" s="152"/>
      <c r="AB94" s="152"/>
      <c r="AC94" s="152"/>
      <c r="AD94" s="152"/>
      <c r="AE94" s="152"/>
      <c r="AF94" s="152"/>
      <c r="AG94" s="152" t="s">
        <v>130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5">
      <c r="A95" s="159"/>
      <c r="B95" s="160"/>
      <c r="C95" s="190" t="s">
        <v>241</v>
      </c>
      <c r="D95" s="165"/>
      <c r="E95" s="166">
        <v>320</v>
      </c>
      <c r="F95" s="163"/>
      <c r="G95" s="163"/>
      <c r="H95" s="163"/>
      <c r="I95" s="163"/>
      <c r="J95" s="163"/>
      <c r="K95" s="163"/>
      <c r="L95" s="163"/>
      <c r="M95" s="163"/>
      <c r="N95" s="162"/>
      <c r="O95" s="162"/>
      <c r="P95" s="162"/>
      <c r="Q95" s="162"/>
      <c r="R95" s="163"/>
      <c r="S95" s="163"/>
      <c r="T95" s="163"/>
      <c r="U95" s="163"/>
      <c r="V95" s="163"/>
      <c r="W95" s="163"/>
      <c r="X95" s="163"/>
      <c r="Y95" s="152"/>
      <c r="Z95" s="152"/>
      <c r="AA95" s="152"/>
      <c r="AB95" s="152"/>
      <c r="AC95" s="152"/>
      <c r="AD95" s="152"/>
      <c r="AE95" s="152"/>
      <c r="AF95" s="152"/>
      <c r="AG95" s="152" t="s">
        <v>132</v>
      </c>
      <c r="AH95" s="152">
        <v>0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ht="26.4" x14ac:dyDescent="0.25">
      <c r="A96" s="169" t="s">
        <v>123</v>
      </c>
      <c r="B96" s="170" t="s">
        <v>68</v>
      </c>
      <c r="C96" s="188" t="s">
        <v>69</v>
      </c>
      <c r="D96" s="171"/>
      <c r="E96" s="172"/>
      <c r="F96" s="173"/>
      <c r="G96" s="174">
        <f>SUMIF(AG97:AG109,"&lt;&gt;NOR",G97:G109)</f>
        <v>0</v>
      </c>
      <c r="H96" s="168"/>
      <c r="I96" s="168">
        <f>SUM(I97:I109)</f>
        <v>1737.72</v>
      </c>
      <c r="J96" s="168"/>
      <c r="K96" s="168">
        <f>SUM(K97:K109)</f>
        <v>78530.28</v>
      </c>
      <c r="L96" s="168"/>
      <c r="M96" s="168">
        <f>SUM(M97:M109)</f>
        <v>0</v>
      </c>
      <c r="N96" s="167"/>
      <c r="O96" s="167">
        <f>SUM(O97:O109)</f>
        <v>0.87</v>
      </c>
      <c r="P96" s="167"/>
      <c r="Q96" s="167">
        <f>SUM(Q97:Q109)</f>
        <v>0</v>
      </c>
      <c r="R96" s="168"/>
      <c r="S96" s="168"/>
      <c r="T96" s="168"/>
      <c r="U96" s="168"/>
      <c r="V96" s="168">
        <f>SUM(V97:V109)</f>
        <v>175.08</v>
      </c>
      <c r="W96" s="168"/>
      <c r="X96" s="168"/>
      <c r="AG96" t="s">
        <v>124</v>
      </c>
    </row>
    <row r="97" spans="1:60" outlineLevel="1" x14ac:dyDescent="0.25">
      <c r="A97" s="176">
        <v>35</v>
      </c>
      <c r="B97" s="177" t="s">
        <v>242</v>
      </c>
      <c r="C97" s="189" t="s">
        <v>243</v>
      </c>
      <c r="D97" s="178" t="s">
        <v>126</v>
      </c>
      <c r="E97" s="179">
        <v>510</v>
      </c>
      <c r="F97" s="180">
        <v>0</v>
      </c>
      <c r="G97" s="181">
        <f>ROUND(E97*F97,2)</f>
        <v>0</v>
      </c>
      <c r="H97" s="164">
        <v>1.54</v>
      </c>
      <c r="I97" s="163">
        <f>ROUND(E97*H97,2)</f>
        <v>785.4</v>
      </c>
      <c r="J97" s="164">
        <v>121.96</v>
      </c>
      <c r="K97" s="163">
        <f>ROUND(E97*J97,2)</f>
        <v>62199.6</v>
      </c>
      <c r="L97" s="163">
        <v>21</v>
      </c>
      <c r="M97" s="163">
        <f>G97*(1+L97/100)</f>
        <v>0</v>
      </c>
      <c r="N97" s="162">
        <v>4.0000000000000003E-5</v>
      </c>
      <c r="O97" s="162">
        <f>ROUND(E97*N97,2)</f>
        <v>0.02</v>
      </c>
      <c r="P97" s="162">
        <v>0</v>
      </c>
      <c r="Q97" s="162">
        <f>ROUND(E97*P97,2)</f>
        <v>0</v>
      </c>
      <c r="R97" s="163"/>
      <c r="S97" s="163" t="s">
        <v>127</v>
      </c>
      <c r="T97" s="163" t="s">
        <v>128</v>
      </c>
      <c r="U97" s="163">
        <v>0.308</v>
      </c>
      <c r="V97" s="163">
        <f>ROUND(E97*U97,2)</f>
        <v>157.08000000000001</v>
      </c>
      <c r="W97" s="163"/>
      <c r="X97" s="163" t="s">
        <v>129</v>
      </c>
      <c r="Y97" s="152"/>
      <c r="Z97" s="152"/>
      <c r="AA97" s="152"/>
      <c r="AB97" s="152"/>
      <c r="AC97" s="152"/>
      <c r="AD97" s="152"/>
      <c r="AE97" s="152"/>
      <c r="AF97" s="152"/>
      <c r="AG97" s="152" t="s">
        <v>130</v>
      </c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5">
      <c r="A98" s="159"/>
      <c r="B98" s="160"/>
      <c r="C98" s="190" t="s">
        <v>244</v>
      </c>
      <c r="D98" s="165"/>
      <c r="E98" s="166">
        <v>190.85</v>
      </c>
      <c r="F98" s="163"/>
      <c r="G98" s="163"/>
      <c r="H98" s="163"/>
      <c r="I98" s="163"/>
      <c r="J98" s="163"/>
      <c r="K98" s="163"/>
      <c r="L98" s="163"/>
      <c r="M98" s="163"/>
      <c r="N98" s="162"/>
      <c r="O98" s="162"/>
      <c r="P98" s="162"/>
      <c r="Q98" s="162"/>
      <c r="R98" s="163"/>
      <c r="S98" s="163"/>
      <c r="T98" s="163"/>
      <c r="U98" s="163"/>
      <c r="V98" s="163"/>
      <c r="W98" s="163"/>
      <c r="X98" s="163"/>
      <c r="Y98" s="152"/>
      <c r="Z98" s="152"/>
      <c r="AA98" s="152"/>
      <c r="AB98" s="152"/>
      <c r="AC98" s="152"/>
      <c r="AD98" s="152"/>
      <c r="AE98" s="152"/>
      <c r="AF98" s="152"/>
      <c r="AG98" s="152" t="s">
        <v>132</v>
      </c>
      <c r="AH98" s="152">
        <v>0</v>
      </c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5">
      <c r="A99" s="159"/>
      <c r="B99" s="160"/>
      <c r="C99" s="190" t="s">
        <v>245</v>
      </c>
      <c r="D99" s="165"/>
      <c r="E99" s="166">
        <v>152.35</v>
      </c>
      <c r="F99" s="163"/>
      <c r="G99" s="163"/>
      <c r="H99" s="163"/>
      <c r="I99" s="163"/>
      <c r="J99" s="163"/>
      <c r="K99" s="163"/>
      <c r="L99" s="163"/>
      <c r="M99" s="163"/>
      <c r="N99" s="162"/>
      <c r="O99" s="162"/>
      <c r="P99" s="162"/>
      <c r="Q99" s="162"/>
      <c r="R99" s="163"/>
      <c r="S99" s="163"/>
      <c r="T99" s="163"/>
      <c r="U99" s="163"/>
      <c r="V99" s="163"/>
      <c r="W99" s="163"/>
      <c r="X99" s="163"/>
      <c r="Y99" s="152"/>
      <c r="Z99" s="152"/>
      <c r="AA99" s="152"/>
      <c r="AB99" s="152"/>
      <c r="AC99" s="152"/>
      <c r="AD99" s="152"/>
      <c r="AE99" s="152"/>
      <c r="AF99" s="152"/>
      <c r="AG99" s="152" t="s">
        <v>132</v>
      </c>
      <c r="AH99" s="152">
        <v>0</v>
      </c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5">
      <c r="A100" s="159"/>
      <c r="B100" s="160"/>
      <c r="C100" s="190" t="s">
        <v>246</v>
      </c>
      <c r="D100" s="165"/>
      <c r="E100" s="166">
        <v>144</v>
      </c>
      <c r="F100" s="163"/>
      <c r="G100" s="163"/>
      <c r="H100" s="163"/>
      <c r="I100" s="163"/>
      <c r="J100" s="163"/>
      <c r="K100" s="163"/>
      <c r="L100" s="163"/>
      <c r="M100" s="163"/>
      <c r="N100" s="162"/>
      <c r="O100" s="162"/>
      <c r="P100" s="162"/>
      <c r="Q100" s="162"/>
      <c r="R100" s="163"/>
      <c r="S100" s="163"/>
      <c r="T100" s="163"/>
      <c r="U100" s="163"/>
      <c r="V100" s="163"/>
      <c r="W100" s="163"/>
      <c r="X100" s="163"/>
      <c r="Y100" s="152"/>
      <c r="Z100" s="152"/>
      <c r="AA100" s="152"/>
      <c r="AB100" s="152"/>
      <c r="AC100" s="152"/>
      <c r="AD100" s="152"/>
      <c r="AE100" s="152"/>
      <c r="AF100" s="152"/>
      <c r="AG100" s="152" t="s">
        <v>132</v>
      </c>
      <c r="AH100" s="152">
        <v>0</v>
      </c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5">
      <c r="A101" s="159"/>
      <c r="B101" s="160"/>
      <c r="C101" s="190" t="s">
        <v>247</v>
      </c>
      <c r="D101" s="165"/>
      <c r="E101" s="166">
        <v>22.8</v>
      </c>
      <c r="F101" s="163"/>
      <c r="G101" s="163"/>
      <c r="H101" s="163"/>
      <c r="I101" s="163"/>
      <c r="J101" s="163"/>
      <c r="K101" s="163"/>
      <c r="L101" s="163"/>
      <c r="M101" s="163"/>
      <c r="N101" s="162"/>
      <c r="O101" s="162"/>
      <c r="P101" s="162"/>
      <c r="Q101" s="162"/>
      <c r="R101" s="163"/>
      <c r="S101" s="163"/>
      <c r="T101" s="163"/>
      <c r="U101" s="163"/>
      <c r="V101" s="163"/>
      <c r="W101" s="163"/>
      <c r="X101" s="163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132</v>
      </c>
      <c r="AH101" s="152">
        <v>0</v>
      </c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5">
      <c r="A102" s="176">
        <v>36</v>
      </c>
      <c r="B102" s="177" t="s">
        <v>248</v>
      </c>
      <c r="C102" s="189" t="s">
        <v>249</v>
      </c>
      <c r="D102" s="178" t="s">
        <v>134</v>
      </c>
      <c r="E102" s="179">
        <v>30</v>
      </c>
      <c r="F102" s="180">
        <v>0</v>
      </c>
      <c r="G102" s="181">
        <f>ROUND(E102*F102,2)</f>
        <v>0</v>
      </c>
      <c r="H102" s="164">
        <v>20.2</v>
      </c>
      <c r="I102" s="163">
        <f>ROUND(E102*H102,2)</f>
        <v>606</v>
      </c>
      <c r="J102" s="164">
        <v>176.3</v>
      </c>
      <c r="K102" s="163">
        <f>ROUND(E102*J102,2)</f>
        <v>5289</v>
      </c>
      <c r="L102" s="163">
        <v>21</v>
      </c>
      <c r="M102" s="163">
        <f>G102*(1+L102/100)</f>
        <v>0</v>
      </c>
      <c r="N102" s="162">
        <v>1.6379999999999999E-2</v>
      </c>
      <c r="O102" s="162">
        <f>ROUND(E102*N102,2)</f>
        <v>0.49</v>
      </c>
      <c r="P102" s="162">
        <v>0</v>
      </c>
      <c r="Q102" s="162">
        <f>ROUND(E102*P102,2)</f>
        <v>0</v>
      </c>
      <c r="R102" s="163"/>
      <c r="S102" s="163" t="s">
        <v>127</v>
      </c>
      <c r="T102" s="163" t="s">
        <v>128</v>
      </c>
      <c r="U102" s="163">
        <v>0.4</v>
      </c>
      <c r="V102" s="163">
        <f>ROUND(E102*U102,2)</f>
        <v>12</v>
      </c>
      <c r="W102" s="163"/>
      <c r="X102" s="163" t="s">
        <v>129</v>
      </c>
      <c r="Y102" s="152"/>
      <c r="Z102" s="152"/>
      <c r="AA102" s="152"/>
      <c r="AB102" s="152"/>
      <c r="AC102" s="152"/>
      <c r="AD102" s="152"/>
      <c r="AE102" s="152"/>
      <c r="AF102" s="152"/>
      <c r="AG102" s="152" t="s">
        <v>130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5">
      <c r="A103" s="159"/>
      <c r="B103" s="160"/>
      <c r="C103" s="190" t="s">
        <v>250</v>
      </c>
      <c r="D103" s="165"/>
      <c r="E103" s="166">
        <v>30</v>
      </c>
      <c r="F103" s="163"/>
      <c r="G103" s="163"/>
      <c r="H103" s="163"/>
      <c r="I103" s="163"/>
      <c r="J103" s="163"/>
      <c r="K103" s="163"/>
      <c r="L103" s="163"/>
      <c r="M103" s="163"/>
      <c r="N103" s="162"/>
      <c r="O103" s="162"/>
      <c r="P103" s="162"/>
      <c r="Q103" s="162"/>
      <c r="R103" s="163"/>
      <c r="S103" s="163"/>
      <c r="T103" s="163"/>
      <c r="U103" s="163"/>
      <c r="V103" s="163"/>
      <c r="W103" s="163"/>
      <c r="X103" s="163"/>
      <c r="Y103" s="152"/>
      <c r="Z103" s="152"/>
      <c r="AA103" s="152"/>
      <c r="AB103" s="152"/>
      <c r="AC103" s="152"/>
      <c r="AD103" s="152"/>
      <c r="AE103" s="152"/>
      <c r="AF103" s="152"/>
      <c r="AG103" s="152" t="s">
        <v>132</v>
      </c>
      <c r="AH103" s="152">
        <v>0</v>
      </c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5">
      <c r="A104" s="176">
        <v>37</v>
      </c>
      <c r="B104" s="177" t="s">
        <v>251</v>
      </c>
      <c r="C104" s="189" t="s">
        <v>252</v>
      </c>
      <c r="D104" s="178" t="s">
        <v>134</v>
      </c>
      <c r="E104" s="179">
        <v>12</v>
      </c>
      <c r="F104" s="180">
        <v>0</v>
      </c>
      <c r="G104" s="181">
        <f>ROUND(E104*F104,2)</f>
        <v>0</v>
      </c>
      <c r="H104" s="164">
        <v>28.86</v>
      </c>
      <c r="I104" s="163">
        <f>ROUND(E104*H104,2)</f>
        <v>346.32</v>
      </c>
      <c r="J104" s="164">
        <v>220.14</v>
      </c>
      <c r="K104" s="163">
        <f>ROUND(E104*J104,2)</f>
        <v>2641.68</v>
      </c>
      <c r="L104" s="163">
        <v>21</v>
      </c>
      <c r="M104" s="163">
        <f>G104*(1+L104/100)</f>
        <v>0</v>
      </c>
      <c r="N104" s="162">
        <v>2.3400000000000001E-2</v>
      </c>
      <c r="O104" s="162">
        <f>ROUND(E104*N104,2)</f>
        <v>0.28000000000000003</v>
      </c>
      <c r="P104" s="162">
        <v>0</v>
      </c>
      <c r="Q104" s="162">
        <f>ROUND(E104*P104,2)</f>
        <v>0</v>
      </c>
      <c r="R104" s="163"/>
      <c r="S104" s="163" t="s">
        <v>127</v>
      </c>
      <c r="T104" s="163" t="s">
        <v>128</v>
      </c>
      <c r="U104" s="163">
        <v>0.5</v>
      </c>
      <c r="V104" s="163">
        <f>ROUND(E104*U104,2)</f>
        <v>6</v>
      </c>
      <c r="W104" s="163"/>
      <c r="X104" s="163" t="s">
        <v>129</v>
      </c>
      <c r="Y104" s="152"/>
      <c r="Z104" s="152"/>
      <c r="AA104" s="152"/>
      <c r="AB104" s="152"/>
      <c r="AC104" s="152"/>
      <c r="AD104" s="152"/>
      <c r="AE104" s="152"/>
      <c r="AF104" s="152"/>
      <c r="AG104" s="152" t="s">
        <v>130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5">
      <c r="A105" s="159"/>
      <c r="B105" s="160"/>
      <c r="C105" s="190" t="s">
        <v>253</v>
      </c>
      <c r="D105" s="165"/>
      <c r="E105" s="166">
        <v>12</v>
      </c>
      <c r="F105" s="163"/>
      <c r="G105" s="163"/>
      <c r="H105" s="163"/>
      <c r="I105" s="163"/>
      <c r="J105" s="163"/>
      <c r="K105" s="163"/>
      <c r="L105" s="163"/>
      <c r="M105" s="163"/>
      <c r="N105" s="162"/>
      <c r="O105" s="162"/>
      <c r="P105" s="162"/>
      <c r="Q105" s="162"/>
      <c r="R105" s="163"/>
      <c r="S105" s="163"/>
      <c r="T105" s="163"/>
      <c r="U105" s="163"/>
      <c r="V105" s="163"/>
      <c r="W105" s="163"/>
      <c r="X105" s="163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132</v>
      </c>
      <c r="AH105" s="152">
        <v>0</v>
      </c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5">
      <c r="A106" s="182">
        <v>38</v>
      </c>
      <c r="B106" s="183" t="s">
        <v>254</v>
      </c>
      <c r="C106" s="191" t="s">
        <v>255</v>
      </c>
      <c r="D106" s="184" t="s">
        <v>134</v>
      </c>
      <c r="E106" s="185">
        <v>8</v>
      </c>
      <c r="F106" s="186">
        <v>0</v>
      </c>
      <c r="G106" s="187">
        <f>ROUND(E106*F106,2)</f>
        <v>0</v>
      </c>
      <c r="H106" s="164">
        <v>0</v>
      </c>
      <c r="I106" s="163">
        <f>ROUND(E106*H106,2)</f>
        <v>0</v>
      </c>
      <c r="J106" s="164">
        <v>1050</v>
      </c>
      <c r="K106" s="163">
        <f>ROUND(E106*J106,2)</f>
        <v>8400</v>
      </c>
      <c r="L106" s="163">
        <v>21</v>
      </c>
      <c r="M106" s="163">
        <f>G106*(1+L106/100)</f>
        <v>0</v>
      </c>
      <c r="N106" s="162">
        <v>0.01</v>
      </c>
      <c r="O106" s="162">
        <f>ROUND(E106*N106,2)</f>
        <v>0.08</v>
      </c>
      <c r="P106" s="162">
        <v>0</v>
      </c>
      <c r="Q106" s="162">
        <f>ROUND(E106*P106,2)</f>
        <v>0</v>
      </c>
      <c r="R106" s="163"/>
      <c r="S106" s="163" t="s">
        <v>234</v>
      </c>
      <c r="T106" s="163" t="s">
        <v>136</v>
      </c>
      <c r="U106" s="163">
        <v>0</v>
      </c>
      <c r="V106" s="163">
        <f>ROUND(E106*U106,2)</f>
        <v>0</v>
      </c>
      <c r="W106" s="163"/>
      <c r="X106" s="163" t="s">
        <v>129</v>
      </c>
      <c r="Y106" s="152"/>
      <c r="Z106" s="152"/>
      <c r="AA106" s="152"/>
      <c r="AB106" s="152"/>
      <c r="AC106" s="152"/>
      <c r="AD106" s="152"/>
      <c r="AE106" s="152"/>
      <c r="AF106" s="152"/>
      <c r="AG106" s="152" t="s">
        <v>130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5">
      <c r="A107" s="182">
        <v>39</v>
      </c>
      <c r="B107" s="183" t="s">
        <v>256</v>
      </c>
      <c r="C107" s="191" t="s">
        <v>257</v>
      </c>
      <c r="D107" s="184"/>
      <c r="E107" s="185">
        <v>0</v>
      </c>
      <c r="F107" s="186">
        <v>0</v>
      </c>
      <c r="G107" s="187">
        <f>ROUND(E107*F107,2)</f>
        <v>0</v>
      </c>
      <c r="H107" s="164">
        <v>0</v>
      </c>
      <c r="I107" s="163">
        <f>ROUND(E107*H107,2)</f>
        <v>0</v>
      </c>
      <c r="J107" s="164">
        <v>0</v>
      </c>
      <c r="K107" s="163">
        <f>ROUND(E107*J107,2)</f>
        <v>0</v>
      </c>
      <c r="L107" s="163">
        <v>21</v>
      </c>
      <c r="M107" s="163">
        <f>G107*(1+L107/100)</f>
        <v>0</v>
      </c>
      <c r="N107" s="162">
        <v>0</v>
      </c>
      <c r="O107" s="162">
        <f>ROUND(E107*N107,2)</f>
        <v>0</v>
      </c>
      <c r="P107" s="162">
        <v>0</v>
      </c>
      <c r="Q107" s="162">
        <f>ROUND(E107*P107,2)</f>
        <v>0</v>
      </c>
      <c r="R107" s="163"/>
      <c r="S107" s="163" t="s">
        <v>234</v>
      </c>
      <c r="T107" s="163" t="s">
        <v>136</v>
      </c>
      <c r="U107" s="163">
        <v>0</v>
      </c>
      <c r="V107" s="163">
        <f>ROUND(E107*U107,2)</f>
        <v>0</v>
      </c>
      <c r="W107" s="163"/>
      <c r="X107" s="163" t="s">
        <v>129</v>
      </c>
      <c r="Y107" s="152"/>
      <c r="Z107" s="152"/>
      <c r="AA107" s="152"/>
      <c r="AB107" s="152"/>
      <c r="AC107" s="152"/>
      <c r="AD107" s="152"/>
      <c r="AE107" s="152"/>
      <c r="AF107" s="152"/>
      <c r="AG107" s="152" t="s">
        <v>130</v>
      </c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5">
      <c r="A108" s="182">
        <v>40</v>
      </c>
      <c r="B108" s="183" t="s">
        <v>258</v>
      </c>
      <c r="C108" s="191" t="s">
        <v>257</v>
      </c>
      <c r="D108" s="184"/>
      <c r="E108" s="185">
        <v>0</v>
      </c>
      <c r="F108" s="186">
        <v>0</v>
      </c>
      <c r="G108" s="187">
        <f>ROUND(E108*F108,2)</f>
        <v>0</v>
      </c>
      <c r="H108" s="164">
        <v>0</v>
      </c>
      <c r="I108" s="163">
        <f>ROUND(E108*H108,2)</f>
        <v>0</v>
      </c>
      <c r="J108" s="164">
        <v>0</v>
      </c>
      <c r="K108" s="163">
        <f>ROUND(E108*J108,2)</f>
        <v>0</v>
      </c>
      <c r="L108" s="163">
        <v>21</v>
      </c>
      <c r="M108" s="163">
        <f>G108*(1+L108/100)</f>
        <v>0</v>
      </c>
      <c r="N108" s="162">
        <v>0</v>
      </c>
      <c r="O108" s="162">
        <f>ROUND(E108*N108,2)</f>
        <v>0</v>
      </c>
      <c r="P108" s="162">
        <v>0</v>
      </c>
      <c r="Q108" s="162">
        <f>ROUND(E108*P108,2)</f>
        <v>0</v>
      </c>
      <c r="R108" s="163"/>
      <c r="S108" s="163" t="s">
        <v>234</v>
      </c>
      <c r="T108" s="163" t="s">
        <v>136</v>
      </c>
      <c r="U108" s="163">
        <v>0</v>
      </c>
      <c r="V108" s="163">
        <f>ROUND(E108*U108,2)</f>
        <v>0</v>
      </c>
      <c r="W108" s="163"/>
      <c r="X108" s="163" t="s">
        <v>129</v>
      </c>
      <c r="Y108" s="152"/>
      <c r="Z108" s="152"/>
      <c r="AA108" s="152"/>
      <c r="AB108" s="152"/>
      <c r="AC108" s="152"/>
      <c r="AD108" s="152"/>
      <c r="AE108" s="152"/>
      <c r="AF108" s="152"/>
      <c r="AG108" s="152" t="s">
        <v>130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5">
      <c r="A109" s="182">
        <v>41</v>
      </c>
      <c r="B109" s="183" t="s">
        <v>259</v>
      </c>
      <c r="C109" s="191" t="s">
        <v>257</v>
      </c>
      <c r="D109" s="184"/>
      <c r="E109" s="185">
        <v>0</v>
      </c>
      <c r="F109" s="186">
        <v>0</v>
      </c>
      <c r="G109" s="187">
        <f>ROUND(E109*F109,2)</f>
        <v>0</v>
      </c>
      <c r="H109" s="164">
        <v>0</v>
      </c>
      <c r="I109" s="163">
        <f>ROUND(E109*H109,2)</f>
        <v>0</v>
      </c>
      <c r="J109" s="164">
        <v>0</v>
      </c>
      <c r="K109" s="163">
        <f>ROUND(E109*J109,2)</f>
        <v>0</v>
      </c>
      <c r="L109" s="163">
        <v>21</v>
      </c>
      <c r="M109" s="163">
        <f>G109*(1+L109/100)</f>
        <v>0</v>
      </c>
      <c r="N109" s="162">
        <v>0</v>
      </c>
      <c r="O109" s="162">
        <f>ROUND(E109*N109,2)</f>
        <v>0</v>
      </c>
      <c r="P109" s="162">
        <v>0</v>
      </c>
      <c r="Q109" s="162">
        <f>ROUND(E109*P109,2)</f>
        <v>0</v>
      </c>
      <c r="R109" s="163"/>
      <c r="S109" s="163" t="s">
        <v>234</v>
      </c>
      <c r="T109" s="163" t="s">
        <v>136</v>
      </c>
      <c r="U109" s="163">
        <v>0</v>
      </c>
      <c r="V109" s="163">
        <f>ROUND(E109*U109,2)</f>
        <v>0</v>
      </c>
      <c r="W109" s="163"/>
      <c r="X109" s="163" t="s">
        <v>129</v>
      </c>
      <c r="Y109" s="152"/>
      <c r="Z109" s="152"/>
      <c r="AA109" s="152"/>
      <c r="AB109" s="152"/>
      <c r="AC109" s="152"/>
      <c r="AD109" s="152"/>
      <c r="AE109" s="152"/>
      <c r="AF109" s="152"/>
      <c r="AG109" s="152" t="s">
        <v>130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x14ac:dyDescent="0.25">
      <c r="A110" s="169" t="s">
        <v>123</v>
      </c>
      <c r="B110" s="170" t="s">
        <v>70</v>
      </c>
      <c r="C110" s="188" t="s">
        <v>71</v>
      </c>
      <c r="D110" s="171"/>
      <c r="E110" s="172"/>
      <c r="F110" s="173"/>
      <c r="G110" s="174">
        <f>SUMIF(AG111:AG199,"&lt;&gt;NOR",G111:G199)</f>
        <v>0</v>
      </c>
      <c r="H110" s="168"/>
      <c r="I110" s="168">
        <f>SUM(I111:I199)</f>
        <v>18063.87</v>
      </c>
      <c r="J110" s="168"/>
      <c r="K110" s="168">
        <f>SUM(K111:K199)</f>
        <v>622447.79999999993</v>
      </c>
      <c r="L110" s="168"/>
      <c r="M110" s="168">
        <f>SUM(M111:M199)</f>
        <v>0</v>
      </c>
      <c r="N110" s="167"/>
      <c r="O110" s="167">
        <f>SUM(O111:O199)</f>
        <v>0.13999999999999999</v>
      </c>
      <c r="P110" s="167"/>
      <c r="Q110" s="167">
        <f>SUM(Q111:Q199)</f>
        <v>88.759999999999991</v>
      </c>
      <c r="R110" s="168"/>
      <c r="S110" s="168"/>
      <c r="T110" s="168"/>
      <c r="U110" s="168"/>
      <c r="V110" s="168">
        <f>SUM(V111:V199)</f>
        <v>1058.5300000000002</v>
      </c>
      <c r="W110" s="168"/>
      <c r="X110" s="168"/>
      <c r="AG110" t="s">
        <v>124</v>
      </c>
    </row>
    <row r="111" spans="1:60" outlineLevel="1" x14ac:dyDescent="0.25">
      <c r="A111" s="176">
        <v>42</v>
      </c>
      <c r="B111" s="177" t="s">
        <v>260</v>
      </c>
      <c r="C111" s="189" t="s">
        <v>261</v>
      </c>
      <c r="D111" s="178" t="s">
        <v>126</v>
      </c>
      <c r="E111" s="179">
        <v>20.2</v>
      </c>
      <c r="F111" s="180">
        <v>0</v>
      </c>
      <c r="G111" s="181">
        <f>ROUND(E111*F111,2)</f>
        <v>0</v>
      </c>
      <c r="H111" s="164">
        <v>11.1</v>
      </c>
      <c r="I111" s="163">
        <f>ROUND(E111*H111,2)</f>
        <v>224.22</v>
      </c>
      <c r="J111" s="164">
        <v>85.9</v>
      </c>
      <c r="K111" s="163">
        <f>ROUND(E111*J111,2)</f>
        <v>1735.18</v>
      </c>
      <c r="L111" s="163">
        <v>21</v>
      </c>
      <c r="M111" s="163">
        <f>G111*(1+L111/100)</f>
        <v>0</v>
      </c>
      <c r="N111" s="162">
        <v>6.7000000000000002E-4</v>
      </c>
      <c r="O111" s="162">
        <f>ROUND(E111*N111,2)</f>
        <v>0.01</v>
      </c>
      <c r="P111" s="162">
        <v>0.13100000000000001</v>
      </c>
      <c r="Q111" s="162">
        <f>ROUND(E111*P111,2)</f>
        <v>2.65</v>
      </c>
      <c r="R111" s="163"/>
      <c r="S111" s="163" t="s">
        <v>262</v>
      </c>
      <c r="T111" s="163" t="s">
        <v>136</v>
      </c>
      <c r="U111" s="163">
        <v>0.20699999999999999</v>
      </c>
      <c r="V111" s="163">
        <f>ROUND(E111*U111,2)</f>
        <v>4.18</v>
      </c>
      <c r="W111" s="163"/>
      <c r="X111" s="163" t="s">
        <v>129</v>
      </c>
      <c r="Y111" s="152"/>
      <c r="Z111" s="152"/>
      <c r="AA111" s="152"/>
      <c r="AB111" s="152"/>
      <c r="AC111" s="152"/>
      <c r="AD111" s="152"/>
      <c r="AE111" s="152"/>
      <c r="AF111" s="152"/>
      <c r="AG111" s="152" t="s">
        <v>130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5">
      <c r="A112" s="159"/>
      <c r="B112" s="160"/>
      <c r="C112" s="190" t="s">
        <v>263</v>
      </c>
      <c r="D112" s="165"/>
      <c r="E112" s="166">
        <v>3.6</v>
      </c>
      <c r="F112" s="163"/>
      <c r="G112" s="163"/>
      <c r="H112" s="163"/>
      <c r="I112" s="163"/>
      <c r="J112" s="163"/>
      <c r="K112" s="163"/>
      <c r="L112" s="163"/>
      <c r="M112" s="163"/>
      <c r="N112" s="162"/>
      <c r="O112" s="162"/>
      <c r="P112" s="162"/>
      <c r="Q112" s="162"/>
      <c r="R112" s="163"/>
      <c r="S112" s="163"/>
      <c r="T112" s="163"/>
      <c r="U112" s="163"/>
      <c r="V112" s="163"/>
      <c r="W112" s="163"/>
      <c r="X112" s="163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132</v>
      </c>
      <c r="AH112" s="152">
        <v>0</v>
      </c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5">
      <c r="A113" s="159"/>
      <c r="B113" s="160"/>
      <c r="C113" s="190" t="s">
        <v>264</v>
      </c>
      <c r="D113" s="165"/>
      <c r="E113" s="166">
        <v>16.600000000000001</v>
      </c>
      <c r="F113" s="163"/>
      <c r="G113" s="163"/>
      <c r="H113" s="163"/>
      <c r="I113" s="163"/>
      <c r="J113" s="163"/>
      <c r="K113" s="163"/>
      <c r="L113" s="163"/>
      <c r="M113" s="163"/>
      <c r="N113" s="162"/>
      <c r="O113" s="162"/>
      <c r="P113" s="162"/>
      <c r="Q113" s="162"/>
      <c r="R113" s="163"/>
      <c r="S113" s="163"/>
      <c r="T113" s="163"/>
      <c r="U113" s="163"/>
      <c r="V113" s="163"/>
      <c r="W113" s="163"/>
      <c r="X113" s="163"/>
      <c r="Y113" s="152"/>
      <c r="Z113" s="152"/>
      <c r="AA113" s="152"/>
      <c r="AB113" s="152"/>
      <c r="AC113" s="152"/>
      <c r="AD113" s="152"/>
      <c r="AE113" s="152"/>
      <c r="AF113" s="152"/>
      <c r="AG113" s="152" t="s">
        <v>132</v>
      </c>
      <c r="AH113" s="152">
        <v>0</v>
      </c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5">
      <c r="A114" s="176">
        <v>43</v>
      </c>
      <c r="B114" s="177" t="s">
        <v>265</v>
      </c>
      <c r="C114" s="189" t="s">
        <v>266</v>
      </c>
      <c r="D114" s="178" t="s">
        <v>126</v>
      </c>
      <c r="E114" s="179">
        <v>60.2</v>
      </c>
      <c r="F114" s="180">
        <v>0</v>
      </c>
      <c r="G114" s="181">
        <f>ROUND(E114*F114,2)</f>
        <v>0</v>
      </c>
      <c r="H114" s="164">
        <v>10.38</v>
      </c>
      <c r="I114" s="163">
        <f>ROUND(E114*H114,2)</f>
        <v>624.88</v>
      </c>
      <c r="J114" s="164">
        <v>107.62</v>
      </c>
      <c r="K114" s="163">
        <f>ROUND(E114*J114,2)</f>
        <v>6478.72</v>
      </c>
      <c r="L114" s="163">
        <v>21</v>
      </c>
      <c r="M114" s="163">
        <f>G114*(1+L114/100)</f>
        <v>0</v>
      </c>
      <c r="N114" s="162">
        <v>6.7000000000000002E-4</v>
      </c>
      <c r="O114" s="162">
        <f>ROUND(E114*N114,2)</f>
        <v>0.04</v>
      </c>
      <c r="P114" s="162">
        <v>0.26100000000000001</v>
      </c>
      <c r="Q114" s="162">
        <f>ROUND(E114*P114,2)</f>
        <v>15.71</v>
      </c>
      <c r="R114" s="163"/>
      <c r="S114" s="163" t="s">
        <v>262</v>
      </c>
      <c r="T114" s="163" t="s">
        <v>136</v>
      </c>
      <c r="U114" s="163">
        <v>0.25800000000000001</v>
      </c>
      <c r="V114" s="163">
        <f>ROUND(E114*U114,2)</f>
        <v>15.53</v>
      </c>
      <c r="W114" s="163"/>
      <c r="X114" s="163" t="s">
        <v>129</v>
      </c>
      <c r="Y114" s="152"/>
      <c r="Z114" s="152"/>
      <c r="AA114" s="152"/>
      <c r="AB114" s="152"/>
      <c r="AC114" s="152"/>
      <c r="AD114" s="152"/>
      <c r="AE114" s="152"/>
      <c r="AF114" s="152"/>
      <c r="AG114" s="152" t="s">
        <v>130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5">
      <c r="A115" s="159"/>
      <c r="B115" s="160"/>
      <c r="C115" s="190" t="s">
        <v>267</v>
      </c>
      <c r="D115" s="165"/>
      <c r="E115" s="166">
        <v>47.16</v>
      </c>
      <c r="F115" s="163"/>
      <c r="G115" s="163"/>
      <c r="H115" s="163"/>
      <c r="I115" s="163"/>
      <c r="J115" s="163"/>
      <c r="K115" s="163"/>
      <c r="L115" s="163"/>
      <c r="M115" s="163"/>
      <c r="N115" s="162"/>
      <c r="O115" s="162"/>
      <c r="P115" s="162"/>
      <c r="Q115" s="162"/>
      <c r="R115" s="163"/>
      <c r="S115" s="163"/>
      <c r="T115" s="163"/>
      <c r="U115" s="163"/>
      <c r="V115" s="163"/>
      <c r="W115" s="163"/>
      <c r="X115" s="163"/>
      <c r="Y115" s="152"/>
      <c r="Z115" s="152"/>
      <c r="AA115" s="152"/>
      <c r="AB115" s="152"/>
      <c r="AC115" s="152"/>
      <c r="AD115" s="152"/>
      <c r="AE115" s="152"/>
      <c r="AF115" s="152"/>
      <c r="AG115" s="152" t="s">
        <v>132</v>
      </c>
      <c r="AH115" s="152">
        <v>0</v>
      </c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5">
      <c r="A116" s="159"/>
      <c r="B116" s="160"/>
      <c r="C116" s="190" t="s">
        <v>268</v>
      </c>
      <c r="D116" s="165"/>
      <c r="E116" s="166">
        <v>13.04</v>
      </c>
      <c r="F116" s="163"/>
      <c r="G116" s="163"/>
      <c r="H116" s="163"/>
      <c r="I116" s="163"/>
      <c r="J116" s="163"/>
      <c r="K116" s="163"/>
      <c r="L116" s="163"/>
      <c r="M116" s="163"/>
      <c r="N116" s="162"/>
      <c r="O116" s="162"/>
      <c r="P116" s="162"/>
      <c r="Q116" s="162"/>
      <c r="R116" s="163"/>
      <c r="S116" s="163"/>
      <c r="T116" s="163"/>
      <c r="U116" s="163"/>
      <c r="V116" s="163"/>
      <c r="W116" s="163"/>
      <c r="X116" s="163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132</v>
      </c>
      <c r="AH116" s="152">
        <v>0</v>
      </c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5">
      <c r="A117" s="176">
        <v>44</v>
      </c>
      <c r="B117" s="177" t="s">
        <v>269</v>
      </c>
      <c r="C117" s="189" t="s">
        <v>270</v>
      </c>
      <c r="D117" s="178" t="s">
        <v>145</v>
      </c>
      <c r="E117" s="179">
        <v>2.0699999999999998</v>
      </c>
      <c r="F117" s="180">
        <v>0</v>
      </c>
      <c r="G117" s="181">
        <f>ROUND(E117*F117,2)</f>
        <v>0</v>
      </c>
      <c r="H117" s="164">
        <v>29.31</v>
      </c>
      <c r="I117" s="163">
        <f>ROUND(E117*H117,2)</f>
        <v>60.67</v>
      </c>
      <c r="J117" s="164">
        <v>672.69</v>
      </c>
      <c r="K117" s="163">
        <f>ROUND(E117*J117,2)</f>
        <v>1392.47</v>
      </c>
      <c r="L117" s="163">
        <v>21</v>
      </c>
      <c r="M117" s="163">
        <f>G117*(1+L117/100)</f>
        <v>0</v>
      </c>
      <c r="N117" s="162">
        <v>1.1000000000000001E-3</v>
      </c>
      <c r="O117" s="162">
        <f>ROUND(E117*N117,2)</f>
        <v>0</v>
      </c>
      <c r="P117" s="162">
        <v>1.175</v>
      </c>
      <c r="Q117" s="162">
        <f>ROUND(E117*P117,2)</f>
        <v>2.4300000000000002</v>
      </c>
      <c r="R117" s="163"/>
      <c r="S117" s="163" t="s">
        <v>127</v>
      </c>
      <c r="T117" s="163" t="s">
        <v>128</v>
      </c>
      <c r="U117" s="163">
        <v>1.2829999999999999</v>
      </c>
      <c r="V117" s="163">
        <f>ROUND(E117*U117,2)</f>
        <v>2.66</v>
      </c>
      <c r="W117" s="163"/>
      <c r="X117" s="163" t="s">
        <v>129</v>
      </c>
      <c r="Y117" s="152"/>
      <c r="Z117" s="152"/>
      <c r="AA117" s="152"/>
      <c r="AB117" s="152"/>
      <c r="AC117" s="152"/>
      <c r="AD117" s="152"/>
      <c r="AE117" s="152"/>
      <c r="AF117" s="152"/>
      <c r="AG117" s="152" t="s">
        <v>130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5">
      <c r="A118" s="159"/>
      <c r="B118" s="160"/>
      <c r="C118" s="190" t="s">
        <v>271</v>
      </c>
      <c r="D118" s="165"/>
      <c r="E118" s="166">
        <v>2.0699999999999998</v>
      </c>
      <c r="F118" s="163"/>
      <c r="G118" s="163"/>
      <c r="H118" s="163"/>
      <c r="I118" s="163"/>
      <c r="J118" s="163"/>
      <c r="K118" s="163"/>
      <c r="L118" s="163"/>
      <c r="M118" s="163"/>
      <c r="N118" s="162"/>
      <c r="O118" s="162"/>
      <c r="P118" s="162"/>
      <c r="Q118" s="162"/>
      <c r="R118" s="163"/>
      <c r="S118" s="163"/>
      <c r="T118" s="163"/>
      <c r="U118" s="163"/>
      <c r="V118" s="163"/>
      <c r="W118" s="163"/>
      <c r="X118" s="163"/>
      <c r="Y118" s="152"/>
      <c r="Z118" s="152"/>
      <c r="AA118" s="152"/>
      <c r="AB118" s="152"/>
      <c r="AC118" s="152"/>
      <c r="AD118" s="152"/>
      <c r="AE118" s="152"/>
      <c r="AF118" s="152"/>
      <c r="AG118" s="152" t="s">
        <v>132</v>
      </c>
      <c r="AH118" s="152">
        <v>0</v>
      </c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5">
      <c r="A119" s="176">
        <v>45</v>
      </c>
      <c r="B119" s="177" t="s">
        <v>272</v>
      </c>
      <c r="C119" s="189" t="s">
        <v>273</v>
      </c>
      <c r="D119" s="178" t="s">
        <v>145</v>
      </c>
      <c r="E119" s="179">
        <v>12</v>
      </c>
      <c r="F119" s="180">
        <v>0</v>
      </c>
      <c r="G119" s="181">
        <f>ROUND(E119*F119,2)</f>
        <v>0</v>
      </c>
      <c r="H119" s="164">
        <v>0</v>
      </c>
      <c r="I119" s="163">
        <f>ROUND(E119*H119,2)</f>
        <v>0</v>
      </c>
      <c r="J119" s="164">
        <v>4410</v>
      </c>
      <c r="K119" s="163">
        <f>ROUND(E119*J119,2)</f>
        <v>52920</v>
      </c>
      <c r="L119" s="163">
        <v>21</v>
      </c>
      <c r="M119" s="163">
        <f>G119*(1+L119/100)</f>
        <v>0</v>
      </c>
      <c r="N119" s="162">
        <v>0</v>
      </c>
      <c r="O119" s="162">
        <f>ROUND(E119*N119,2)</f>
        <v>0</v>
      </c>
      <c r="P119" s="162">
        <v>2.2000000000000002</v>
      </c>
      <c r="Q119" s="162">
        <f>ROUND(E119*P119,2)</f>
        <v>26.4</v>
      </c>
      <c r="R119" s="163"/>
      <c r="S119" s="163" t="s">
        <v>127</v>
      </c>
      <c r="T119" s="163" t="s">
        <v>128</v>
      </c>
      <c r="U119" s="163">
        <v>12.56</v>
      </c>
      <c r="V119" s="163">
        <f>ROUND(E119*U119,2)</f>
        <v>150.72</v>
      </c>
      <c r="W119" s="163"/>
      <c r="X119" s="163" t="s">
        <v>129</v>
      </c>
      <c r="Y119" s="152"/>
      <c r="Z119" s="152"/>
      <c r="AA119" s="152"/>
      <c r="AB119" s="152"/>
      <c r="AC119" s="152"/>
      <c r="AD119" s="152"/>
      <c r="AE119" s="152"/>
      <c r="AF119" s="152"/>
      <c r="AG119" s="152" t="s">
        <v>130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ht="30.6" outlineLevel="1" x14ac:dyDescent="0.25">
      <c r="A120" s="159"/>
      <c r="B120" s="160"/>
      <c r="C120" s="190" t="s">
        <v>274</v>
      </c>
      <c r="D120" s="165"/>
      <c r="E120" s="166">
        <v>4.1187500000000004</v>
      </c>
      <c r="F120" s="163"/>
      <c r="G120" s="163"/>
      <c r="H120" s="163"/>
      <c r="I120" s="163"/>
      <c r="J120" s="163"/>
      <c r="K120" s="163"/>
      <c r="L120" s="163"/>
      <c r="M120" s="163"/>
      <c r="N120" s="162"/>
      <c r="O120" s="162"/>
      <c r="P120" s="162"/>
      <c r="Q120" s="162"/>
      <c r="R120" s="163"/>
      <c r="S120" s="163"/>
      <c r="T120" s="163"/>
      <c r="U120" s="163"/>
      <c r="V120" s="163"/>
      <c r="W120" s="163"/>
      <c r="X120" s="163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132</v>
      </c>
      <c r="AH120" s="152">
        <v>0</v>
      </c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ht="30.6" outlineLevel="1" x14ac:dyDescent="0.25">
      <c r="A121" s="159"/>
      <c r="B121" s="160"/>
      <c r="C121" s="190" t="s">
        <v>275</v>
      </c>
      <c r="D121" s="165"/>
      <c r="E121" s="166">
        <v>4.12</v>
      </c>
      <c r="F121" s="163"/>
      <c r="G121" s="163"/>
      <c r="H121" s="163"/>
      <c r="I121" s="163"/>
      <c r="J121" s="163"/>
      <c r="K121" s="163"/>
      <c r="L121" s="163"/>
      <c r="M121" s="163"/>
      <c r="N121" s="162"/>
      <c r="O121" s="162"/>
      <c r="P121" s="162"/>
      <c r="Q121" s="162"/>
      <c r="R121" s="163"/>
      <c r="S121" s="163"/>
      <c r="T121" s="163"/>
      <c r="U121" s="163"/>
      <c r="V121" s="163"/>
      <c r="W121" s="163"/>
      <c r="X121" s="163"/>
      <c r="Y121" s="152"/>
      <c r="Z121" s="152"/>
      <c r="AA121" s="152"/>
      <c r="AB121" s="152"/>
      <c r="AC121" s="152"/>
      <c r="AD121" s="152"/>
      <c r="AE121" s="152"/>
      <c r="AF121" s="152"/>
      <c r="AG121" s="152" t="s">
        <v>132</v>
      </c>
      <c r="AH121" s="152">
        <v>0</v>
      </c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ht="20.399999999999999" outlineLevel="1" x14ac:dyDescent="0.25">
      <c r="A122" s="159"/>
      <c r="B122" s="160"/>
      <c r="C122" s="190" t="s">
        <v>276</v>
      </c>
      <c r="D122" s="165"/>
      <c r="E122" s="166">
        <v>3.7612000000000001</v>
      </c>
      <c r="F122" s="163"/>
      <c r="G122" s="163"/>
      <c r="H122" s="163"/>
      <c r="I122" s="163"/>
      <c r="J122" s="163"/>
      <c r="K122" s="163"/>
      <c r="L122" s="163"/>
      <c r="M122" s="163"/>
      <c r="N122" s="162"/>
      <c r="O122" s="162"/>
      <c r="P122" s="162"/>
      <c r="Q122" s="162"/>
      <c r="R122" s="163"/>
      <c r="S122" s="163"/>
      <c r="T122" s="163"/>
      <c r="U122" s="163"/>
      <c r="V122" s="163"/>
      <c r="W122" s="163"/>
      <c r="X122" s="163"/>
      <c r="Y122" s="152"/>
      <c r="Z122" s="152"/>
      <c r="AA122" s="152"/>
      <c r="AB122" s="152"/>
      <c r="AC122" s="152"/>
      <c r="AD122" s="152"/>
      <c r="AE122" s="152"/>
      <c r="AF122" s="152"/>
      <c r="AG122" s="152" t="s">
        <v>132</v>
      </c>
      <c r="AH122" s="152">
        <v>0</v>
      </c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5">
      <c r="A123" s="176">
        <v>46</v>
      </c>
      <c r="B123" s="177" t="s">
        <v>277</v>
      </c>
      <c r="C123" s="189" t="s">
        <v>278</v>
      </c>
      <c r="D123" s="178" t="s">
        <v>126</v>
      </c>
      <c r="E123" s="179">
        <v>526</v>
      </c>
      <c r="F123" s="180">
        <v>0</v>
      </c>
      <c r="G123" s="181">
        <f>ROUND(E123*F123,2)</f>
        <v>0</v>
      </c>
      <c r="H123" s="164">
        <v>0</v>
      </c>
      <c r="I123" s="163">
        <f>ROUND(E123*H123,2)</f>
        <v>0</v>
      </c>
      <c r="J123" s="164">
        <v>314</v>
      </c>
      <c r="K123" s="163">
        <f>ROUND(E123*J123,2)</f>
        <v>165164</v>
      </c>
      <c r="L123" s="163">
        <v>21</v>
      </c>
      <c r="M123" s="163">
        <f>G123*(1+L123/100)</f>
        <v>0</v>
      </c>
      <c r="N123" s="162">
        <v>0</v>
      </c>
      <c r="O123" s="162">
        <f>ROUND(E123*N123,2)</f>
        <v>0</v>
      </c>
      <c r="P123" s="162">
        <v>1.26E-2</v>
      </c>
      <c r="Q123" s="162">
        <f>ROUND(E123*P123,2)</f>
        <v>6.63</v>
      </c>
      <c r="R123" s="163"/>
      <c r="S123" s="163" t="s">
        <v>127</v>
      </c>
      <c r="T123" s="163" t="s">
        <v>128</v>
      </c>
      <c r="U123" s="163">
        <v>0.33</v>
      </c>
      <c r="V123" s="163">
        <f>ROUND(E123*U123,2)</f>
        <v>173.58</v>
      </c>
      <c r="W123" s="163"/>
      <c r="X123" s="163" t="s">
        <v>129</v>
      </c>
      <c r="Y123" s="152"/>
      <c r="Z123" s="152"/>
      <c r="AA123" s="152"/>
      <c r="AB123" s="152"/>
      <c r="AC123" s="152"/>
      <c r="AD123" s="152"/>
      <c r="AE123" s="152"/>
      <c r="AF123" s="152"/>
      <c r="AG123" s="152" t="s">
        <v>130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ht="30.6" outlineLevel="1" x14ac:dyDescent="0.25">
      <c r="A124" s="159"/>
      <c r="B124" s="160"/>
      <c r="C124" s="190" t="s">
        <v>279</v>
      </c>
      <c r="D124" s="165"/>
      <c r="E124" s="166">
        <v>164.7</v>
      </c>
      <c r="F124" s="163"/>
      <c r="G124" s="163"/>
      <c r="H124" s="163"/>
      <c r="I124" s="163"/>
      <c r="J124" s="163"/>
      <c r="K124" s="163"/>
      <c r="L124" s="163"/>
      <c r="M124" s="163"/>
      <c r="N124" s="162"/>
      <c r="O124" s="162"/>
      <c r="P124" s="162"/>
      <c r="Q124" s="162"/>
      <c r="R124" s="163"/>
      <c r="S124" s="163"/>
      <c r="T124" s="163"/>
      <c r="U124" s="163"/>
      <c r="V124" s="163"/>
      <c r="W124" s="163"/>
      <c r="X124" s="163"/>
      <c r="Y124" s="152"/>
      <c r="Z124" s="152"/>
      <c r="AA124" s="152"/>
      <c r="AB124" s="152"/>
      <c r="AC124" s="152"/>
      <c r="AD124" s="152"/>
      <c r="AE124" s="152"/>
      <c r="AF124" s="152"/>
      <c r="AG124" s="152" t="s">
        <v>132</v>
      </c>
      <c r="AH124" s="152">
        <v>0</v>
      </c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ht="20.399999999999999" outlineLevel="1" x14ac:dyDescent="0.25">
      <c r="A125" s="159"/>
      <c r="B125" s="160"/>
      <c r="C125" s="190" t="s">
        <v>280</v>
      </c>
      <c r="D125" s="165"/>
      <c r="E125" s="166">
        <v>164.85</v>
      </c>
      <c r="F125" s="163"/>
      <c r="G125" s="163"/>
      <c r="H125" s="163"/>
      <c r="I125" s="163"/>
      <c r="J125" s="163"/>
      <c r="K125" s="163"/>
      <c r="L125" s="163"/>
      <c r="M125" s="163"/>
      <c r="N125" s="162"/>
      <c r="O125" s="162"/>
      <c r="P125" s="162"/>
      <c r="Q125" s="162"/>
      <c r="R125" s="163"/>
      <c r="S125" s="163"/>
      <c r="T125" s="163"/>
      <c r="U125" s="163"/>
      <c r="V125" s="163"/>
      <c r="W125" s="163"/>
      <c r="X125" s="163"/>
      <c r="Y125" s="152"/>
      <c r="Z125" s="152"/>
      <c r="AA125" s="152"/>
      <c r="AB125" s="152"/>
      <c r="AC125" s="152"/>
      <c r="AD125" s="152"/>
      <c r="AE125" s="152"/>
      <c r="AF125" s="152"/>
      <c r="AG125" s="152" t="s">
        <v>132</v>
      </c>
      <c r="AH125" s="152">
        <v>0</v>
      </c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ht="20.399999999999999" outlineLevel="1" x14ac:dyDescent="0.25">
      <c r="A126" s="159"/>
      <c r="B126" s="160"/>
      <c r="C126" s="190" t="s">
        <v>281</v>
      </c>
      <c r="D126" s="165"/>
      <c r="E126" s="166">
        <v>190.8</v>
      </c>
      <c r="F126" s="163"/>
      <c r="G126" s="163"/>
      <c r="H126" s="163"/>
      <c r="I126" s="163"/>
      <c r="J126" s="163"/>
      <c r="K126" s="163"/>
      <c r="L126" s="163"/>
      <c r="M126" s="163"/>
      <c r="N126" s="162"/>
      <c r="O126" s="162"/>
      <c r="P126" s="162"/>
      <c r="Q126" s="162"/>
      <c r="R126" s="163"/>
      <c r="S126" s="163"/>
      <c r="T126" s="163"/>
      <c r="U126" s="163"/>
      <c r="V126" s="163"/>
      <c r="W126" s="163"/>
      <c r="X126" s="163"/>
      <c r="Y126" s="152"/>
      <c r="Z126" s="152"/>
      <c r="AA126" s="152"/>
      <c r="AB126" s="152"/>
      <c r="AC126" s="152"/>
      <c r="AD126" s="152"/>
      <c r="AE126" s="152"/>
      <c r="AF126" s="152"/>
      <c r="AG126" s="152" t="s">
        <v>132</v>
      </c>
      <c r="AH126" s="152">
        <v>0</v>
      </c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5">
      <c r="A127" s="159"/>
      <c r="B127" s="160"/>
      <c r="C127" s="190" t="s">
        <v>282</v>
      </c>
      <c r="D127" s="165"/>
      <c r="E127" s="166">
        <v>5.65</v>
      </c>
      <c r="F127" s="163"/>
      <c r="G127" s="163"/>
      <c r="H127" s="163"/>
      <c r="I127" s="163"/>
      <c r="J127" s="163"/>
      <c r="K127" s="163"/>
      <c r="L127" s="163"/>
      <c r="M127" s="163"/>
      <c r="N127" s="162"/>
      <c r="O127" s="162"/>
      <c r="P127" s="162"/>
      <c r="Q127" s="162"/>
      <c r="R127" s="163"/>
      <c r="S127" s="163"/>
      <c r="T127" s="163"/>
      <c r="U127" s="163"/>
      <c r="V127" s="163"/>
      <c r="W127" s="163"/>
      <c r="X127" s="163"/>
      <c r="Y127" s="152"/>
      <c r="Z127" s="152"/>
      <c r="AA127" s="152"/>
      <c r="AB127" s="152"/>
      <c r="AC127" s="152"/>
      <c r="AD127" s="152"/>
      <c r="AE127" s="152"/>
      <c r="AF127" s="152"/>
      <c r="AG127" s="152" t="s">
        <v>132</v>
      </c>
      <c r="AH127" s="152">
        <v>0</v>
      </c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ht="20.399999999999999" outlineLevel="1" x14ac:dyDescent="0.25">
      <c r="A128" s="176">
        <v>47</v>
      </c>
      <c r="B128" s="177" t="s">
        <v>283</v>
      </c>
      <c r="C128" s="189" t="s">
        <v>284</v>
      </c>
      <c r="D128" s="178" t="s">
        <v>126</v>
      </c>
      <c r="E128" s="179">
        <v>329.55</v>
      </c>
      <c r="F128" s="180">
        <v>0</v>
      </c>
      <c r="G128" s="181">
        <f>ROUND(E128*F128,2)</f>
        <v>0</v>
      </c>
      <c r="H128" s="164">
        <v>0</v>
      </c>
      <c r="I128" s="163">
        <f>ROUND(E128*H128,2)</f>
        <v>0</v>
      </c>
      <c r="J128" s="164">
        <v>88.9</v>
      </c>
      <c r="K128" s="163">
        <f>ROUND(E128*J128,2)</f>
        <v>29297</v>
      </c>
      <c r="L128" s="163">
        <v>21</v>
      </c>
      <c r="M128" s="163">
        <f>G128*(1+L128/100)</f>
        <v>0</v>
      </c>
      <c r="N128" s="162">
        <v>0</v>
      </c>
      <c r="O128" s="162">
        <f>ROUND(E128*N128,2)</f>
        <v>0</v>
      </c>
      <c r="P128" s="162">
        <v>0.02</v>
      </c>
      <c r="Q128" s="162">
        <f>ROUND(E128*P128,2)</f>
        <v>6.59</v>
      </c>
      <c r="R128" s="163"/>
      <c r="S128" s="163" t="s">
        <v>127</v>
      </c>
      <c r="T128" s="163" t="s">
        <v>128</v>
      </c>
      <c r="U128" s="163">
        <v>0.23</v>
      </c>
      <c r="V128" s="163">
        <f>ROUND(E128*U128,2)</f>
        <v>75.8</v>
      </c>
      <c r="W128" s="163"/>
      <c r="X128" s="163" t="s">
        <v>129</v>
      </c>
      <c r="Y128" s="152"/>
      <c r="Z128" s="152"/>
      <c r="AA128" s="152"/>
      <c r="AB128" s="152"/>
      <c r="AC128" s="152"/>
      <c r="AD128" s="152"/>
      <c r="AE128" s="152"/>
      <c r="AF128" s="152"/>
      <c r="AG128" s="152" t="s">
        <v>130</v>
      </c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ht="30.6" outlineLevel="1" x14ac:dyDescent="0.25">
      <c r="A129" s="159"/>
      <c r="B129" s="160"/>
      <c r="C129" s="190" t="s">
        <v>285</v>
      </c>
      <c r="D129" s="165"/>
      <c r="E129" s="166">
        <v>164.75</v>
      </c>
      <c r="F129" s="163"/>
      <c r="G129" s="163"/>
      <c r="H129" s="163"/>
      <c r="I129" s="163"/>
      <c r="J129" s="163"/>
      <c r="K129" s="163"/>
      <c r="L129" s="163"/>
      <c r="M129" s="163"/>
      <c r="N129" s="162"/>
      <c r="O129" s="162"/>
      <c r="P129" s="162"/>
      <c r="Q129" s="162"/>
      <c r="R129" s="163"/>
      <c r="S129" s="163"/>
      <c r="T129" s="163"/>
      <c r="U129" s="163"/>
      <c r="V129" s="163"/>
      <c r="W129" s="163"/>
      <c r="X129" s="163"/>
      <c r="Y129" s="152"/>
      <c r="Z129" s="152"/>
      <c r="AA129" s="152"/>
      <c r="AB129" s="152"/>
      <c r="AC129" s="152"/>
      <c r="AD129" s="152"/>
      <c r="AE129" s="152"/>
      <c r="AF129" s="152"/>
      <c r="AG129" s="152" t="s">
        <v>132</v>
      </c>
      <c r="AH129" s="152">
        <v>0</v>
      </c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ht="20.399999999999999" outlineLevel="1" x14ac:dyDescent="0.25">
      <c r="A130" s="159"/>
      <c r="B130" s="160"/>
      <c r="C130" s="190" t="s">
        <v>286</v>
      </c>
      <c r="D130" s="165"/>
      <c r="E130" s="166">
        <v>164.8</v>
      </c>
      <c r="F130" s="163"/>
      <c r="G130" s="163"/>
      <c r="H130" s="163"/>
      <c r="I130" s="163"/>
      <c r="J130" s="163"/>
      <c r="K130" s="163"/>
      <c r="L130" s="163"/>
      <c r="M130" s="163"/>
      <c r="N130" s="162"/>
      <c r="O130" s="162"/>
      <c r="P130" s="162"/>
      <c r="Q130" s="162"/>
      <c r="R130" s="163"/>
      <c r="S130" s="163"/>
      <c r="T130" s="163"/>
      <c r="U130" s="163"/>
      <c r="V130" s="163"/>
      <c r="W130" s="163"/>
      <c r="X130" s="163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132</v>
      </c>
      <c r="AH130" s="152">
        <v>0</v>
      </c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5">
      <c r="A131" s="176">
        <v>48</v>
      </c>
      <c r="B131" s="177" t="s">
        <v>287</v>
      </c>
      <c r="C131" s="189" t="s">
        <v>288</v>
      </c>
      <c r="D131" s="178" t="s">
        <v>134</v>
      </c>
      <c r="E131" s="179">
        <v>28</v>
      </c>
      <c r="F131" s="180">
        <v>0</v>
      </c>
      <c r="G131" s="181">
        <f>ROUND(E131*F131,2)</f>
        <v>0</v>
      </c>
      <c r="H131" s="164">
        <v>0</v>
      </c>
      <c r="I131" s="163">
        <f>ROUND(E131*H131,2)</f>
        <v>0</v>
      </c>
      <c r="J131" s="164">
        <v>17.600000000000001</v>
      </c>
      <c r="K131" s="163">
        <f>ROUND(E131*J131,2)</f>
        <v>492.8</v>
      </c>
      <c r="L131" s="163">
        <v>21</v>
      </c>
      <c r="M131" s="163">
        <f>G131*(1+L131/100)</f>
        <v>0</v>
      </c>
      <c r="N131" s="162">
        <v>0</v>
      </c>
      <c r="O131" s="162">
        <f>ROUND(E131*N131,2)</f>
        <v>0</v>
      </c>
      <c r="P131" s="162">
        <v>0</v>
      </c>
      <c r="Q131" s="162">
        <f>ROUND(E131*P131,2)</f>
        <v>0</v>
      </c>
      <c r="R131" s="163"/>
      <c r="S131" s="163" t="s">
        <v>127</v>
      </c>
      <c r="T131" s="163" t="s">
        <v>128</v>
      </c>
      <c r="U131" s="163">
        <v>0.05</v>
      </c>
      <c r="V131" s="163">
        <f>ROUND(E131*U131,2)</f>
        <v>1.4</v>
      </c>
      <c r="W131" s="163"/>
      <c r="X131" s="163" t="s">
        <v>129</v>
      </c>
      <c r="Y131" s="152"/>
      <c r="Z131" s="152"/>
      <c r="AA131" s="152"/>
      <c r="AB131" s="152"/>
      <c r="AC131" s="152"/>
      <c r="AD131" s="152"/>
      <c r="AE131" s="152"/>
      <c r="AF131" s="152"/>
      <c r="AG131" s="152" t="s">
        <v>130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5">
      <c r="A132" s="159"/>
      <c r="B132" s="160"/>
      <c r="C132" s="190" t="s">
        <v>289</v>
      </c>
      <c r="D132" s="165"/>
      <c r="E132" s="166">
        <v>12</v>
      </c>
      <c r="F132" s="163"/>
      <c r="G132" s="163"/>
      <c r="H132" s="163"/>
      <c r="I132" s="163"/>
      <c r="J132" s="163"/>
      <c r="K132" s="163"/>
      <c r="L132" s="163"/>
      <c r="M132" s="163"/>
      <c r="N132" s="162"/>
      <c r="O132" s="162"/>
      <c r="P132" s="162"/>
      <c r="Q132" s="162"/>
      <c r="R132" s="163"/>
      <c r="S132" s="163"/>
      <c r="T132" s="163"/>
      <c r="U132" s="163"/>
      <c r="V132" s="163"/>
      <c r="W132" s="163"/>
      <c r="X132" s="163"/>
      <c r="Y132" s="152"/>
      <c r="Z132" s="152"/>
      <c r="AA132" s="152"/>
      <c r="AB132" s="152"/>
      <c r="AC132" s="152"/>
      <c r="AD132" s="152"/>
      <c r="AE132" s="152"/>
      <c r="AF132" s="152"/>
      <c r="AG132" s="152" t="s">
        <v>132</v>
      </c>
      <c r="AH132" s="152">
        <v>0</v>
      </c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5">
      <c r="A133" s="159"/>
      <c r="B133" s="160"/>
      <c r="C133" s="190" t="s">
        <v>290</v>
      </c>
      <c r="D133" s="165"/>
      <c r="E133" s="166">
        <v>16</v>
      </c>
      <c r="F133" s="163"/>
      <c r="G133" s="163"/>
      <c r="H133" s="163"/>
      <c r="I133" s="163"/>
      <c r="J133" s="163"/>
      <c r="K133" s="163"/>
      <c r="L133" s="163"/>
      <c r="M133" s="163"/>
      <c r="N133" s="162"/>
      <c r="O133" s="162"/>
      <c r="P133" s="162"/>
      <c r="Q133" s="162"/>
      <c r="R133" s="163"/>
      <c r="S133" s="163"/>
      <c r="T133" s="163"/>
      <c r="U133" s="163"/>
      <c r="V133" s="163"/>
      <c r="W133" s="163"/>
      <c r="X133" s="163"/>
      <c r="Y133" s="152"/>
      <c r="Z133" s="152"/>
      <c r="AA133" s="152"/>
      <c r="AB133" s="152"/>
      <c r="AC133" s="152"/>
      <c r="AD133" s="152"/>
      <c r="AE133" s="152"/>
      <c r="AF133" s="152"/>
      <c r="AG133" s="152" t="s">
        <v>132</v>
      </c>
      <c r="AH133" s="152">
        <v>0</v>
      </c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5">
      <c r="A134" s="176">
        <v>49</v>
      </c>
      <c r="B134" s="177" t="s">
        <v>291</v>
      </c>
      <c r="C134" s="189" t="s">
        <v>292</v>
      </c>
      <c r="D134" s="178" t="s">
        <v>126</v>
      </c>
      <c r="E134" s="179">
        <v>39.4</v>
      </c>
      <c r="F134" s="180">
        <v>0</v>
      </c>
      <c r="G134" s="181">
        <f>ROUND(E134*F134,2)</f>
        <v>0</v>
      </c>
      <c r="H134" s="164">
        <v>31.09</v>
      </c>
      <c r="I134" s="163">
        <f>ROUND(E134*H134,2)</f>
        <v>1224.95</v>
      </c>
      <c r="J134" s="164">
        <v>367.41</v>
      </c>
      <c r="K134" s="163">
        <f>ROUND(E134*J134,2)</f>
        <v>14475.95</v>
      </c>
      <c r="L134" s="163">
        <v>21</v>
      </c>
      <c r="M134" s="163">
        <f>G134*(1+L134/100)</f>
        <v>0</v>
      </c>
      <c r="N134" s="162">
        <v>1.17E-3</v>
      </c>
      <c r="O134" s="162">
        <f>ROUND(E134*N134,2)</f>
        <v>0.05</v>
      </c>
      <c r="P134" s="162">
        <v>7.5999999999999998E-2</v>
      </c>
      <c r="Q134" s="162">
        <f>ROUND(E134*P134,2)</f>
        <v>2.99</v>
      </c>
      <c r="R134" s="163"/>
      <c r="S134" s="163" t="s">
        <v>127</v>
      </c>
      <c r="T134" s="163" t="s">
        <v>128</v>
      </c>
      <c r="U134" s="163">
        <v>0.93899999999999995</v>
      </c>
      <c r="V134" s="163">
        <f>ROUND(E134*U134,2)</f>
        <v>37</v>
      </c>
      <c r="W134" s="163"/>
      <c r="X134" s="163" t="s">
        <v>129</v>
      </c>
      <c r="Y134" s="152"/>
      <c r="Z134" s="152"/>
      <c r="AA134" s="152"/>
      <c r="AB134" s="152"/>
      <c r="AC134" s="152"/>
      <c r="AD134" s="152"/>
      <c r="AE134" s="152"/>
      <c r="AF134" s="152"/>
      <c r="AG134" s="152" t="s">
        <v>130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5">
      <c r="A135" s="159"/>
      <c r="B135" s="160"/>
      <c r="C135" s="190" t="s">
        <v>293</v>
      </c>
      <c r="D135" s="165"/>
      <c r="E135" s="166">
        <v>39.4</v>
      </c>
      <c r="F135" s="163"/>
      <c r="G135" s="163"/>
      <c r="H135" s="163"/>
      <c r="I135" s="163"/>
      <c r="J135" s="163"/>
      <c r="K135" s="163"/>
      <c r="L135" s="163"/>
      <c r="M135" s="163"/>
      <c r="N135" s="162"/>
      <c r="O135" s="162"/>
      <c r="P135" s="162"/>
      <c r="Q135" s="162"/>
      <c r="R135" s="163"/>
      <c r="S135" s="163"/>
      <c r="T135" s="163"/>
      <c r="U135" s="163"/>
      <c r="V135" s="163"/>
      <c r="W135" s="163"/>
      <c r="X135" s="163"/>
      <c r="Y135" s="152"/>
      <c r="Z135" s="152"/>
      <c r="AA135" s="152"/>
      <c r="AB135" s="152"/>
      <c r="AC135" s="152"/>
      <c r="AD135" s="152"/>
      <c r="AE135" s="152"/>
      <c r="AF135" s="152"/>
      <c r="AG135" s="152" t="s">
        <v>132</v>
      </c>
      <c r="AH135" s="152">
        <v>0</v>
      </c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5">
      <c r="A136" s="176">
        <v>50</v>
      </c>
      <c r="B136" s="177" t="s">
        <v>294</v>
      </c>
      <c r="C136" s="189" t="s">
        <v>295</v>
      </c>
      <c r="D136" s="178" t="s">
        <v>126</v>
      </c>
      <c r="E136" s="179">
        <v>6.3</v>
      </c>
      <c r="F136" s="180">
        <v>0</v>
      </c>
      <c r="G136" s="181">
        <f>ROUND(E136*F136,2)</f>
        <v>0</v>
      </c>
      <c r="H136" s="164">
        <v>26.58</v>
      </c>
      <c r="I136" s="163">
        <f>ROUND(E136*H136,2)</f>
        <v>167.45</v>
      </c>
      <c r="J136" s="164">
        <v>281.42</v>
      </c>
      <c r="K136" s="163">
        <f>ROUND(E136*J136,2)</f>
        <v>1772.95</v>
      </c>
      <c r="L136" s="163">
        <v>21</v>
      </c>
      <c r="M136" s="163">
        <f>G136*(1+L136/100)</f>
        <v>0</v>
      </c>
      <c r="N136" s="162">
        <v>1E-3</v>
      </c>
      <c r="O136" s="162">
        <f>ROUND(E136*N136,2)</f>
        <v>0.01</v>
      </c>
      <c r="P136" s="162">
        <v>6.3E-2</v>
      </c>
      <c r="Q136" s="162">
        <f>ROUND(E136*P136,2)</f>
        <v>0.4</v>
      </c>
      <c r="R136" s="163"/>
      <c r="S136" s="163" t="s">
        <v>127</v>
      </c>
      <c r="T136" s="163" t="s">
        <v>128</v>
      </c>
      <c r="U136" s="163">
        <v>0.71799999999999997</v>
      </c>
      <c r="V136" s="163">
        <f>ROUND(E136*U136,2)</f>
        <v>4.5199999999999996</v>
      </c>
      <c r="W136" s="163"/>
      <c r="X136" s="163" t="s">
        <v>129</v>
      </c>
      <c r="Y136" s="152"/>
      <c r="Z136" s="152"/>
      <c r="AA136" s="152"/>
      <c r="AB136" s="152"/>
      <c r="AC136" s="152"/>
      <c r="AD136" s="152"/>
      <c r="AE136" s="152"/>
      <c r="AF136" s="152"/>
      <c r="AG136" s="152" t="s">
        <v>130</v>
      </c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5">
      <c r="A137" s="159"/>
      <c r="B137" s="160"/>
      <c r="C137" s="190" t="s">
        <v>296</v>
      </c>
      <c r="D137" s="165"/>
      <c r="E137" s="166">
        <v>6.3</v>
      </c>
      <c r="F137" s="163"/>
      <c r="G137" s="163"/>
      <c r="H137" s="163"/>
      <c r="I137" s="163"/>
      <c r="J137" s="163"/>
      <c r="K137" s="163"/>
      <c r="L137" s="163"/>
      <c r="M137" s="163"/>
      <c r="N137" s="162"/>
      <c r="O137" s="162"/>
      <c r="P137" s="162"/>
      <c r="Q137" s="162"/>
      <c r="R137" s="163"/>
      <c r="S137" s="163"/>
      <c r="T137" s="163"/>
      <c r="U137" s="163"/>
      <c r="V137" s="163"/>
      <c r="W137" s="163"/>
      <c r="X137" s="163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132</v>
      </c>
      <c r="AH137" s="152">
        <v>0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5">
      <c r="A138" s="176">
        <v>51</v>
      </c>
      <c r="B138" s="177" t="s">
        <v>297</v>
      </c>
      <c r="C138" s="189" t="s">
        <v>298</v>
      </c>
      <c r="D138" s="178" t="s">
        <v>161</v>
      </c>
      <c r="E138" s="179">
        <v>46.1</v>
      </c>
      <c r="F138" s="180">
        <v>0</v>
      </c>
      <c r="G138" s="181">
        <f>ROUND(E138*F138,2)</f>
        <v>0</v>
      </c>
      <c r="H138" s="164">
        <v>109.99</v>
      </c>
      <c r="I138" s="163">
        <f>ROUND(E138*H138,2)</f>
        <v>5070.54</v>
      </c>
      <c r="J138" s="164">
        <v>656.01</v>
      </c>
      <c r="K138" s="163">
        <f>ROUND(E138*J138,2)</f>
        <v>30242.06</v>
      </c>
      <c r="L138" s="163">
        <v>21</v>
      </c>
      <c r="M138" s="163">
        <f>G138*(1+L138/100)</f>
        <v>0</v>
      </c>
      <c r="N138" s="162">
        <v>0</v>
      </c>
      <c r="O138" s="162">
        <f>ROUND(E138*N138,2)</f>
        <v>0</v>
      </c>
      <c r="P138" s="162">
        <v>4.6000000000000001E-4</v>
      </c>
      <c r="Q138" s="162">
        <f>ROUND(E138*P138,2)</f>
        <v>0.02</v>
      </c>
      <c r="R138" s="163"/>
      <c r="S138" s="163" t="s">
        <v>127</v>
      </c>
      <c r="T138" s="163" t="s">
        <v>128</v>
      </c>
      <c r="U138" s="163">
        <v>1.2150000000000001</v>
      </c>
      <c r="V138" s="163">
        <f>ROUND(E138*U138,2)</f>
        <v>56.01</v>
      </c>
      <c r="W138" s="163"/>
      <c r="X138" s="163" t="s">
        <v>129</v>
      </c>
      <c r="Y138" s="152"/>
      <c r="Z138" s="152"/>
      <c r="AA138" s="152"/>
      <c r="AB138" s="152"/>
      <c r="AC138" s="152"/>
      <c r="AD138" s="152"/>
      <c r="AE138" s="152"/>
      <c r="AF138" s="152"/>
      <c r="AG138" s="152" t="s">
        <v>130</v>
      </c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5">
      <c r="A139" s="159"/>
      <c r="B139" s="160"/>
      <c r="C139" s="190" t="s">
        <v>299</v>
      </c>
      <c r="D139" s="165"/>
      <c r="E139" s="166">
        <v>2.1</v>
      </c>
      <c r="F139" s="163"/>
      <c r="G139" s="163"/>
      <c r="H139" s="163"/>
      <c r="I139" s="163"/>
      <c r="J139" s="163"/>
      <c r="K139" s="163"/>
      <c r="L139" s="163"/>
      <c r="M139" s="163"/>
      <c r="N139" s="162"/>
      <c r="O139" s="162"/>
      <c r="P139" s="162"/>
      <c r="Q139" s="162"/>
      <c r="R139" s="163"/>
      <c r="S139" s="163"/>
      <c r="T139" s="163"/>
      <c r="U139" s="163"/>
      <c r="V139" s="163"/>
      <c r="W139" s="163"/>
      <c r="X139" s="163"/>
      <c r="Y139" s="152"/>
      <c r="Z139" s="152"/>
      <c r="AA139" s="152"/>
      <c r="AB139" s="152"/>
      <c r="AC139" s="152"/>
      <c r="AD139" s="152"/>
      <c r="AE139" s="152"/>
      <c r="AF139" s="152"/>
      <c r="AG139" s="152" t="s">
        <v>132</v>
      </c>
      <c r="AH139" s="152">
        <v>0</v>
      </c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ht="20.399999999999999" outlineLevel="1" x14ac:dyDescent="0.25">
      <c r="A140" s="159"/>
      <c r="B140" s="160"/>
      <c r="C140" s="190" t="s">
        <v>300</v>
      </c>
      <c r="D140" s="165"/>
      <c r="E140" s="166">
        <v>28.2</v>
      </c>
      <c r="F140" s="163"/>
      <c r="G140" s="163"/>
      <c r="H140" s="163"/>
      <c r="I140" s="163"/>
      <c r="J140" s="163"/>
      <c r="K140" s="163"/>
      <c r="L140" s="163"/>
      <c r="M140" s="163"/>
      <c r="N140" s="162"/>
      <c r="O140" s="162"/>
      <c r="P140" s="162"/>
      <c r="Q140" s="162"/>
      <c r="R140" s="163"/>
      <c r="S140" s="163"/>
      <c r="T140" s="163"/>
      <c r="U140" s="163"/>
      <c r="V140" s="163"/>
      <c r="W140" s="163"/>
      <c r="X140" s="163"/>
      <c r="Y140" s="152"/>
      <c r="Z140" s="152"/>
      <c r="AA140" s="152"/>
      <c r="AB140" s="152"/>
      <c r="AC140" s="152"/>
      <c r="AD140" s="152"/>
      <c r="AE140" s="152"/>
      <c r="AF140" s="152"/>
      <c r="AG140" s="152" t="s">
        <v>132</v>
      </c>
      <c r="AH140" s="152">
        <v>0</v>
      </c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ht="20.399999999999999" outlineLevel="1" x14ac:dyDescent="0.25">
      <c r="A141" s="159"/>
      <c r="B141" s="160"/>
      <c r="C141" s="190" t="s">
        <v>301</v>
      </c>
      <c r="D141" s="165"/>
      <c r="E141" s="166">
        <v>11.8</v>
      </c>
      <c r="F141" s="163"/>
      <c r="G141" s="163"/>
      <c r="H141" s="163"/>
      <c r="I141" s="163"/>
      <c r="J141" s="163"/>
      <c r="K141" s="163"/>
      <c r="L141" s="163"/>
      <c r="M141" s="163"/>
      <c r="N141" s="162"/>
      <c r="O141" s="162"/>
      <c r="P141" s="162"/>
      <c r="Q141" s="162"/>
      <c r="R141" s="163"/>
      <c r="S141" s="163"/>
      <c r="T141" s="163"/>
      <c r="U141" s="163"/>
      <c r="V141" s="163"/>
      <c r="W141" s="163"/>
      <c r="X141" s="163"/>
      <c r="Y141" s="152"/>
      <c r="Z141" s="152"/>
      <c r="AA141" s="152"/>
      <c r="AB141" s="152"/>
      <c r="AC141" s="152"/>
      <c r="AD141" s="152"/>
      <c r="AE141" s="152"/>
      <c r="AF141" s="152"/>
      <c r="AG141" s="152" t="s">
        <v>132</v>
      </c>
      <c r="AH141" s="152">
        <v>0</v>
      </c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5">
      <c r="A142" s="159"/>
      <c r="B142" s="160"/>
      <c r="C142" s="190" t="s">
        <v>302</v>
      </c>
      <c r="D142" s="165"/>
      <c r="E142" s="166">
        <v>4</v>
      </c>
      <c r="F142" s="163"/>
      <c r="G142" s="163"/>
      <c r="H142" s="163"/>
      <c r="I142" s="163"/>
      <c r="J142" s="163"/>
      <c r="K142" s="163"/>
      <c r="L142" s="163"/>
      <c r="M142" s="163"/>
      <c r="N142" s="162"/>
      <c r="O142" s="162"/>
      <c r="P142" s="162"/>
      <c r="Q142" s="162"/>
      <c r="R142" s="163"/>
      <c r="S142" s="163"/>
      <c r="T142" s="163"/>
      <c r="U142" s="163"/>
      <c r="V142" s="163"/>
      <c r="W142" s="163"/>
      <c r="X142" s="163"/>
      <c r="Y142" s="152"/>
      <c r="Z142" s="152"/>
      <c r="AA142" s="152"/>
      <c r="AB142" s="152"/>
      <c r="AC142" s="152"/>
      <c r="AD142" s="152"/>
      <c r="AE142" s="152"/>
      <c r="AF142" s="152"/>
      <c r="AG142" s="152" t="s">
        <v>132</v>
      </c>
      <c r="AH142" s="152">
        <v>0</v>
      </c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5">
      <c r="A143" s="176">
        <v>52</v>
      </c>
      <c r="B143" s="177" t="s">
        <v>303</v>
      </c>
      <c r="C143" s="189" t="s">
        <v>304</v>
      </c>
      <c r="D143" s="178" t="s">
        <v>161</v>
      </c>
      <c r="E143" s="179">
        <v>7.7</v>
      </c>
      <c r="F143" s="180">
        <v>0</v>
      </c>
      <c r="G143" s="181">
        <f>ROUND(E143*F143,2)</f>
        <v>0</v>
      </c>
      <c r="H143" s="164">
        <v>162.33000000000001</v>
      </c>
      <c r="I143" s="163">
        <f>ROUND(E143*H143,2)</f>
        <v>1249.94</v>
      </c>
      <c r="J143" s="164">
        <v>873.67</v>
      </c>
      <c r="K143" s="163">
        <f>ROUND(E143*J143,2)</f>
        <v>6727.26</v>
      </c>
      <c r="L143" s="163">
        <v>21</v>
      </c>
      <c r="M143" s="163">
        <f>G143*(1+L143/100)</f>
        <v>0</v>
      </c>
      <c r="N143" s="162">
        <v>0</v>
      </c>
      <c r="O143" s="162">
        <f>ROUND(E143*N143,2)</f>
        <v>0</v>
      </c>
      <c r="P143" s="162">
        <v>4.6000000000000001E-4</v>
      </c>
      <c r="Q143" s="162">
        <f>ROUND(E143*P143,2)</f>
        <v>0</v>
      </c>
      <c r="R143" s="163"/>
      <c r="S143" s="163" t="s">
        <v>127</v>
      </c>
      <c r="T143" s="163" t="s">
        <v>128</v>
      </c>
      <c r="U143" s="163">
        <v>1.62</v>
      </c>
      <c r="V143" s="163">
        <f>ROUND(E143*U143,2)</f>
        <v>12.47</v>
      </c>
      <c r="W143" s="163"/>
      <c r="X143" s="163" t="s">
        <v>129</v>
      </c>
      <c r="Y143" s="152"/>
      <c r="Z143" s="152"/>
      <c r="AA143" s="152"/>
      <c r="AB143" s="152"/>
      <c r="AC143" s="152"/>
      <c r="AD143" s="152"/>
      <c r="AE143" s="152"/>
      <c r="AF143" s="152"/>
      <c r="AG143" s="152" t="s">
        <v>130</v>
      </c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5">
      <c r="A144" s="159"/>
      <c r="B144" s="160"/>
      <c r="C144" s="190" t="s">
        <v>305</v>
      </c>
      <c r="D144" s="165"/>
      <c r="E144" s="166">
        <v>7.7</v>
      </c>
      <c r="F144" s="163"/>
      <c r="G144" s="163"/>
      <c r="H144" s="163"/>
      <c r="I144" s="163"/>
      <c r="J144" s="163"/>
      <c r="K144" s="163"/>
      <c r="L144" s="163"/>
      <c r="M144" s="163"/>
      <c r="N144" s="162"/>
      <c r="O144" s="162"/>
      <c r="P144" s="162"/>
      <c r="Q144" s="162"/>
      <c r="R144" s="163"/>
      <c r="S144" s="163"/>
      <c r="T144" s="163"/>
      <c r="U144" s="163"/>
      <c r="V144" s="163"/>
      <c r="W144" s="163"/>
      <c r="X144" s="163"/>
      <c r="Y144" s="152"/>
      <c r="Z144" s="152"/>
      <c r="AA144" s="152"/>
      <c r="AB144" s="152"/>
      <c r="AC144" s="152"/>
      <c r="AD144" s="152"/>
      <c r="AE144" s="152"/>
      <c r="AF144" s="152"/>
      <c r="AG144" s="152" t="s">
        <v>132</v>
      </c>
      <c r="AH144" s="152">
        <v>0</v>
      </c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5">
      <c r="A145" s="176">
        <v>53</v>
      </c>
      <c r="B145" s="177" t="s">
        <v>306</v>
      </c>
      <c r="C145" s="189" t="s">
        <v>307</v>
      </c>
      <c r="D145" s="178" t="s">
        <v>161</v>
      </c>
      <c r="E145" s="179">
        <v>19.399999999999999</v>
      </c>
      <c r="F145" s="180">
        <v>0</v>
      </c>
      <c r="G145" s="181">
        <f>ROUND(E145*F145,2)</f>
        <v>0</v>
      </c>
      <c r="H145" s="164">
        <v>321.52</v>
      </c>
      <c r="I145" s="163">
        <f>ROUND(E145*H145,2)</f>
        <v>6237.49</v>
      </c>
      <c r="J145" s="164">
        <v>1349.48</v>
      </c>
      <c r="K145" s="163">
        <f>ROUND(E145*J145,2)</f>
        <v>26179.91</v>
      </c>
      <c r="L145" s="163">
        <v>21</v>
      </c>
      <c r="M145" s="163">
        <f>G145*(1+L145/100)</f>
        <v>0</v>
      </c>
      <c r="N145" s="162">
        <v>0</v>
      </c>
      <c r="O145" s="162">
        <f>ROUND(E145*N145,2)</f>
        <v>0</v>
      </c>
      <c r="P145" s="162">
        <v>4.6000000000000001E-4</v>
      </c>
      <c r="Q145" s="162">
        <f>ROUND(E145*P145,2)</f>
        <v>0.01</v>
      </c>
      <c r="R145" s="163"/>
      <c r="S145" s="163" t="s">
        <v>127</v>
      </c>
      <c r="T145" s="163" t="s">
        <v>128</v>
      </c>
      <c r="U145" s="163">
        <v>2.5</v>
      </c>
      <c r="V145" s="163">
        <f>ROUND(E145*U145,2)</f>
        <v>48.5</v>
      </c>
      <c r="W145" s="163"/>
      <c r="X145" s="163" t="s">
        <v>129</v>
      </c>
      <c r="Y145" s="152"/>
      <c r="Z145" s="152"/>
      <c r="AA145" s="152"/>
      <c r="AB145" s="152"/>
      <c r="AC145" s="152"/>
      <c r="AD145" s="152"/>
      <c r="AE145" s="152"/>
      <c r="AF145" s="152"/>
      <c r="AG145" s="152" t="s">
        <v>130</v>
      </c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5">
      <c r="A146" s="159"/>
      <c r="B146" s="160"/>
      <c r="C146" s="190" t="s">
        <v>308</v>
      </c>
      <c r="D146" s="165"/>
      <c r="E146" s="166">
        <v>11</v>
      </c>
      <c r="F146" s="163"/>
      <c r="G146" s="163"/>
      <c r="H146" s="163"/>
      <c r="I146" s="163"/>
      <c r="J146" s="163"/>
      <c r="K146" s="163"/>
      <c r="L146" s="163"/>
      <c r="M146" s="163"/>
      <c r="N146" s="162"/>
      <c r="O146" s="162"/>
      <c r="P146" s="162"/>
      <c r="Q146" s="162"/>
      <c r="R146" s="163"/>
      <c r="S146" s="163"/>
      <c r="T146" s="163"/>
      <c r="U146" s="163"/>
      <c r="V146" s="163"/>
      <c r="W146" s="163"/>
      <c r="X146" s="163"/>
      <c r="Y146" s="152"/>
      <c r="Z146" s="152"/>
      <c r="AA146" s="152"/>
      <c r="AB146" s="152"/>
      <c r="AC146" s="152"/>
      <c r="AD146" s="152"/>
      <c r="AE146" s="152"/>
      <c r="AF146" s="152"/>
      <c r="AG146" s="152" t="s">
        <v>132</v>
      </c>
      <c r="AH146" s="152">
        <v>0</v>
      </c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5">
      <c r="A147" s="159"/>
      <c r="B147" s="160"/>
      <c r="C147" s="190" t="s">
        <v>309</v>
      </c>
      <c r="D147" s="165"/>
      <c r="E147" s="166">
        <v>3.6</v>
      </c>
      <c r="F147" s="163"/>
      <c r="G147" s="163"/>
      <c r="H147" s="163"/>
      <c r="I147" s="163"/>
      <c r="J147" s="163"/>
      <c r="K147" s="163"/>
      <c r="L147" s="163"/>
      <c r="M147" s="163"/>
      <c r="N147" s="162"/>
      <c r="O147" s="162"/>
      <c r="P147" s="162"/>
      <c r="Q147" s="162"/>
      <c r="R147" s="163"/>
      <c r="S147" s="163"/>
      <c r="T147" s="163"/>
      <c r="U147" s="163"/>
      <c r="V147" s="163"/>
      <c r="W147" s="163"/>
      <c r="X147" s="163"/>
      <c r="Y147" s="152"/>
      <c r="Z147" s="152"/>
      <c r="AA147" s="152"/>
      <c r="AB147" s="152"/>
      <c r="AC147" s="152"/>
      <c r="AD147" s="152"/>
      <c r="AE147" s="152"/>
      <c r="AF147" s="152"/>
      <c r="AG147" s="152" t="s">
        <v>132</v>
      </c>
      <c r="AH147" s="152">
        <v>0</v>
      </c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5">
      <c r="A148" s="159"/>
      <c r="B148" s="160"/>
      <c r="C148" s="190" t="s">
        <v>310</v>
      </c>
      <c r="D148" s="165"/>
      <c r="E148" s="166"/>
      <c r="F148" s="163"/>
      <c r="G148" s="163"/>
      <c r="H148" s="163"/>
      <c r="I148" s="163"/>
      <c r="J148" s="163"/>
      <c r="K148" s="163"/>
      <c r="L148" s="163"/>
      <c r="M148" s="163"/>
      <c r="N148" s="162"/>
      <c r="O148" s="162"/>
      <c r="P148" s="162"/>
      <c r="Q148" s="162"/>
      <c r="R148" s="163"/>
      <c r="S148" s="163"/>
      <c r="T148" s="163"/>
      <c r="U148" s="163"/>
      <c r="V148" s="163"/>
      <c r="W148" s="163"/>
      <c r="X148" s="163"/>
      <c r="Y148" s="152"/>
      <c r="Z148" s="152"/>
      <c r="AA148" s="152"/>
      <c r="AB148" s="152"/>
      <c r="AC148" s="152"/>
      <c r="AD148" s="152"/>
      <c r="AE148" s="152"/>
      <c r="AF148" s="152"/>
      <c r="AG148" s="152" t="s">
        <v>132</v>
      </c>
      <c r="AH148" s="152">
        <v>0</v>
      </c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5">
      <c r="A149" s="176">
        <v>54</v>
      </c>
      <c r="B149" s="177" t="s">
        <v>311</v>
      </c>
      <c r="C149" s="189" t="s">
        <v>312</v>
      </c>
      <c r="D149" s="178" t="s">
        <v>134</v>
      </c>
      <c r="E149" s="179">
        <v>37</v>
      </c>
      <c r="F149" s="180">
        <v>0</v>
      </c>
      <c r="G149" s="181">
        <f>ROUND(E149*F149,2)</f>
        <v>0</v>
      </c>
      <c r="H149" s="164">
        <v>8.9</v>
      </c>
      <c r="I149" s="163">
        <f>ROUND(E149*H149,2)</f>
        <v>329.3</v>
      </c>
      <c r="J149" s="164">
        <v>77.2</v>
      </c>
      <c r="K149" s="163">
        <f>ROUND(E149*J149,2)</f>
        <v>2856.4</v>
      </c>
      <c r="L149" s="163">
        <v>21</v>
      </c>
      <c r="M149" s="163">
        <f>G149*(1+L149/100)</f>
        <v>0</v>
      </c>
      <c r="N149" s="162">
        <v>3.4000000000000002E-4</v>
      </c>
      <c r="O149" s="162">
        <f>ROUND(E149*N149,2)</f>
        <v>0.01</v>
      </c>
      <c r="P149" s="162">
        <v>6.9000000000000006E-2</v>
      </c>
      <c r="Q149" s="162">
        <f>ROUND(E149*P149,2)</f>
        <v>2.5499999999999998</v>
      </c>
      <c r="R149" s="163"/>
      <c r="S149" s="163" t="s">
        <v>127</v>
      </c>
      <c r="T149" s="163" t="s">
        <v>128</v>
      </c>
      <c r="U149" s="163">
        <v>0.21299999999999999</v>
      </c>
      <c r="V149" s="163">
        <f>ROUND(E149*U149,2)</f>
        <v>7.88</v>
      </c>
      <c r="W149" s="163"/>
      <c r="X149" s="163" t="s">
        <v>129</v>
      </c>
      <c r="Y149" s="152"/>
      <c r="Z149" s="152"/>
      <c r="AA149" s="152"/>
      <c r="AB149" s="152"/>
      <c r="AC149" s="152"/>
      <c r="AD149" s="152"/>
      <c r="AE149" s="152"/>
      <c r="AF149" s="152"/>
      <c r="AG149" s="152" t="s">
        <v>130</v>
      </c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5">
      <c r="A150" s="159"/>
      <c r="B150" s="160"/>
      <c r="C150" s="190" t="s">
        <v>313</v>
      </c>
      <c r="D150" s="165"/>
      <c r="E150" s="166"/>
      <c r="F150" s="163"/>
      <c r="G150" s="163"/>
      <c r="H150" s="163"/>
      <c r="I150" s="163"/>
      <c r="J150" s="163"/>
      <c r="K150" s="163"/>
      <c r="L150" s="163"/>
      <c r="M150" s="163"/>
      <c r="N150" s="162"/>
      <c r="O150" s="162"/>
      <c r="P150" s="162"/>
      <c r="Q150" s="162"/>
      <c r="R150" s="163"/>
      <c r="S150" s="163"/>
      <c r="T150" s="163"/>
      <c r="U150" s="163"/>
      <c r="V150" s="163"/>
      <c r="W150" s="163"/>
      <c r="X150" s="163"/>
      <c r="Y150" s="152"/>
      <c r="Z150" s="152"/>
      <c r="AA150" s="152"/>
      <c r="AB150" s="152"/>
      <c r="AC150" s="152"/>
      <c r="AD150" s="152"/>
      <c r="AE150" s="152"/>
      <c r="AF150" s="152"/>
      <c r="AG150" s="152" t="s">
        <v>132</v>
      </c>
      <c r="AH150" s="152">
        <v>0</v>
      </c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5">
      <c r="A151" s="159"/>
      <c r="B151" s="160"/>
      <c r="C151" s="190" t="s">
        <v>314</v>
      </c>
      <c r="D151" s="165"/>
      <c r="E151" s="166">
        <v>3</v>
      </c>
      <c r="F151" s="163"/>
      <c r="G151" s="163"/>
      <c r="H151" s="163"/>
      <c r="I151" s="163"/>
      <c r="J151" s="163"/>
      <c r="K151" s="163"/>
      <c r="L151" s="163"/>
      <c r="M151" s="163"/>
      <c r="N151" s="162"/>
      <c r="O151" s="162"/>
      <c r="P151" s="162"/>
      <c r="Q151" s="162"/>
      <c r="R151" s="163"/>
      <c r="S151" s="163"/>
      <c r="T151" s="163"/>
      <c r="U151" s="163"/>
      <c r="V151" s="163"/>
      <c r="W151" s="163"/>
      <c r="X151" s="163"/>
      <c r="Y151" s="152"/>
      <c r="Z151" s="152"/>
      <c r="AA151" s="152"/>
      <c r="AB151" s="152"/>
      <c r="AC151" s="152"/>
      <c r="AD151" s="152"/>
      <c r="AE151" s="152"/>
      <c r="AF151" s="152"/>
      <c r="AG151" s="152" t="s">
        <v>132</v>
      </c>
      <c r="AH151" s="152">
        <v>0</v>
      </c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5">
      <c r="A152" s="159"/>
      <c r="B152" s="160"/>
      <c r="C152" s="190" t="s">
        <v>315</v>
      </c>
      <c r="D152" s="165"/>
      <c r="E152" s="166">
        <v>8</v>
      </c>
      <c r="F152" s="163"/>
      <c r="G152" s="163"/>
      <c r="H152" s="163"/>
      <c r="I152" s="163"/>
      <c r="J152" s="163"/>
      <c r="K152" s="163"/>
      <c r="L152" s="163"/>
      <c r="M152" s="163"/>
      <c r="N152" s="162"/>
      <c r="O152" s="162"/>
      <c r="P152" s="162"/>
      <c r="Q152" s="162"/>
      <c r="R152" s="163"/>
      <c r="S152" s="163"/>
      <c r="T152" s="163"/>
      <c r="U152" s="163"/>
      <c r="V152" s="163"/>
      <c r="W152" s="163"/>
      <c r="X152" s="163"/>
      <c r="Y152" s="152"/>
      <c r="Z152" s="152"/>
      <c r="AA152" s="152"/>
      <c r="AB152" s="152"/>
      <c r="AC152" s="152"/>
      <c r="AD152" s="152"/>
      <c r="AE152" s="152"/>
      <c r="AF152" s="152"/>
      <c r="AG152" s="152" t="s">
        <v>132</v>
      </c>
      <c r="AH152" s="152">
        <v>0</v>
      </c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5">
      <c r="A153" s="159"/>
      <c r="B153" s="160"/>
      <c r="C153" s="190" t="s">
        <v>316</v>
      </c>
      <c r="D153" s="165"/>
      <c r="E153" s="166">
        <v>9</v>
      </c>
      <c r="F153" s="163"/>
      <c r="G153" s="163"/>
      <c r="H153" s="163"/>
      <c r="I153" s="163"/>
      <c r="J153" s="163"/>
      <c r="K153" s="163"/>
      <c r="L153" s="163"/>
      <c r="M153" s="163"/>
      <c r="N153" s="162"/>
      <c r="O153" s="162"/>
      <c r="P153" s="162"/>
      <c r="Q153" s="162"/>
      <c r="R153" s="163"/>
      <c r="S153" s="163"/>
      <c r="T153" s="163"/>
      <c r="U153" s="163"/>
      <c r="V153" s="163"/>
      <c r="W153" s="163"/>
      <c r="X153" s="163"/>
      <c r="Y153" s="152"/>
      <c r="Z153" s="152"/>
      <c r="AA153" s="152"/>
      <c r="AB153" s="152"/>
      <c r="AC153" s="152"/>
      <c r="AD153" s="152"/>
      <c r="AE153" s="152"/>
      <c r="AF153" s="152"/>
      <c r="AG153" s="152" t="s">
        <v>132</v>
      </c>
      <c r="AH153" s="152">
        <v>0</v>
      </c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5">
      <c r="A154" s="159"/>
      <c r="B154" s="160"/>
      <c r="C154" s="190" t="s">
        <v>317</v>
      </c>
      <c r="D154" s="165"/>
      <c r="E154" s="166">
        <v>5</v>
      </c>
      <c r="F154" s="163"/>
      <c r="G154" s="163"/>
      <c r="H154" s="163"/>
      <c r="I154" s="163"/>
      <c r="J154" s="163"/>
      <c r="K154" s="163"/>
      <c r="L154" s="163"/>
      <c r="M154" s="163"/>
      <c r="N154" s="162"/>
      <c r="O154" s="162"/>
      <c r="P154" s="162"/>
      <c r="Q154" s="162"/>
      <c r="R154" s="163"/>
      <c r="S154" s="163"/>
      <c r="T154" s="163"/>
      <c r="U154" s="163"/>
      <c r="V154" s="163"/>
      <c r="W154" s="163"/>
      <c r="X154" s="163"/>
      <c r="Y154" s="152"/>
      <c r="Z154" s="152"/>
      <c r="AA154" s="152"/>
      <c r="AB154" s="152"/>
      <c r="AC154" s="152"/>
      <c r="AD154" s="152"/>
      <c r="AE154" s="152"/>
      <c r="AF154" s="152"/>
      <c r="AG154" s="152" t="s">
        <v>132</v>
      </c>
      <c r="AH154" s="152">
        <v>0</v>
      </c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5">
      <c r="A155" s="159"/>
      <c r="B155" s="160"/>
      <c r="C155" s="190" t="s">
        <v>318</v>
      </c>
      <c r="D155" s="165"/>
      <c r="E155" s="166">
        <v>1</v>
      </c>
      <c r="F155" s="163"/>
      <c r="G155" s="163"/>
      <c r="H155" s="163"/>
      <c r="I155" s="163"/>
      <c r="J155" s="163"/>
      <c r="K155" s="163"/>
      <c r="L155" s="163"/>
      <c r="M155" s="163"/>
      <c r="N155" s="162"/>
      <c r="O155" s="162"/>
      <c r="P155" s="162"/>
      <c r="Q155" s="162"/>
      <c r="R155" s="163"/>
      <c r="S155" s="163"/>
      <c r="T155" s="163"/>
      <c r="U155" s="163"/>
      <c r="V155" s="163"/>
      <c r="W155" s="163"/>
      <c r="X155" s="163"/>
      <c r="Y155" s="152"/>
      <c r="Z155" s="152"/>
      <c r="AA155" s="152"/>
      <c r="AB155" s="152"/>
      <c r="AC155" s="152"/>
      <c r="AD155" s="152"/>
      <c r="AE155" s="152"/>
      <c r="AF155" s="152"/>
      <c r="AG155" s="152" t="s">
        <v>132</v>
      </c>
      <c r="AH155" s="152">
        <v>0</v>
      </c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5">
      <c r="A156" s="176">
        <v>55</v>
      </c>
      <c r="B156" s="177" t="s">
        <v>319</v>
      </c>
      <c r="C156" s="189" t="s">
        <v>320</v>
      </c>
      <c r="D156" s="178" t="s">
        <v>134</v>
      </c>
      <c r="E156" s="179">
        <v>3</v>
      </c>
      <c r="F156" s="180">
        <v>0</v>
      </c>
      <c r="G156" s="181">
        <f>ROUND(E156*F156,2)</f>
        <v>0</v>
      </c>
      <c r="H156" s="164">
        <v>8.9</v>
      </c>
      <c r="I156" s="163">
        <f>ROUND(E156*H156,2)</f>
        <v>26.7</v>
      </c>
      <c r="J156" s="164">
        <v>288.10000000000002</v>
      </c>
      <c r="K156" s="163">
        <f>ROUND(E156*J156,2)</f>
        <v>864.3</v>
      </c>
      <c r="L156" s="163">
        <v>21</v>
      </c>
      <c r="M156" s="163">
        <f>G156*(1+L156/100)</f>
        <v>0</v>
      </c>
      <c r="N156" s="162">
        <v>3.4000000000000002E-4</v>
      </c>
      <c r="O156" s="162">
        <f>ROUND(E156*N156,2)</f>
        <v>0</v>
      </c>
      <c r="P156" s="162">
        <v>0.13800000000000001</v>
      </c>
      <c r="Q156" s="162">
        <f>ROUND(E156*P156,2)</f>
        <v>0.41</v>
      </c>
      <c r="R156" s="163"/>
      <c r="S156" s="163" t="s">
        <v>127</v>
      </c>
      <c r="T156" s="163" t="s">
        <v>128</v>
      </c>
      <c r="U156" s="163">
        <v>0.81299999999999994</v>
      </c>
      <c r="V156" s="163">
        <f>ROUND(E156*U156,2)</f>
        <v>2.44</v>
      </c>
      <c r="W156" s="163"/>
      <c r="X156" s="163" t="s">
        <v>129</v>
      </c>
      <c r="Y156" s="152"/>
      <c r="Z156" s="152"/>
      <c r="AA156" s="152"/>
      <c r="AB156" s="152"/>
      <c r="AC156" s="152"/>
      <c r="AD156" s="152"/>
      <c r="AE156" s="152"/>
      <c r="AF156" s="152"/>
      <c r="AG156" s="152" t="s">
        <v>130</v>
      </c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5">
      <c r="A157" s="159"/>
      <c r="B157" s="160"/>
      <c r="C157" s="190" t="s">
        <v>321</v>
      </c>
      <c r="D157" s="165"/>
      <c r="E157" s="166">
        <v>3</v>
      </c>
      <c r="F157" s="163"/>
      <c r="G157" s="163"/>
      <c r="H157" s="163"/>
      <c r="I157" s="163"/>
      <c r="J157" s="163"/>
      <c r="K157" s="163"/>
      <c r="L157" s="163"/>
      <c r="M157" s="163"/>
      <c r="N157" s="162"/>
      <c r="O157" s="162"/>
      <c r="P157" s="162"/>
      <c r="Q157" s="162"/>
      <c r="R157" s="163"/>
      <c r="S157" s="163"/>
      <c r="T157" s="163"/>
      <c r="U157" s="163"/>
      <c r="V157" s="163"/>
      <c r="W157" s="163"/>
      <c r="X157" s="163"/>
      <c r="Y157" s="152"/>
      <c r="Z157" s="152"/>
      <c r="AA157" s="152"/>
      <c r="AB157" s="152"/>
      <c r="AC157" s="152"/>
      <c r="AD157" s="152"/>
      <c r="AE157" s="152"/>
      <c r="AF157" s="152"/>
      <c r="AG157" s="152" t="s">
        <v>132</v>
      </c>
      <c r="AH157" s="152">
        <v>0</v>
      </c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 x14ac:dyDescent="0.25">
      <c r="A158" s="176">
        <v>56</v>
      </c>
      <c r="B158" s="177" t="s">
        <v>322</v>
      </c>
      <c r="C158" s="189" t="s">
        <v>323</v>
      </c>
      <c r="D158" s="178" t="s">
        <v>145</v>
      </c>
      <c r="E158" s="179">
        <v>0.4</v>
      </c>
      <c r="F158" s="180">
        <v>0</v>
      </c>
      <c r="G158" s="181">
        <f>ROUND(E158*F158,2)</f>
        <v>0</v>
      </c>
      <c r="H158" s="164">
        <v>0</v>
      </c>
      <c r="I158" s="163">
        <f>ROUND(E158*H158,2)</f>
        <v>0</v>
      </c>
      <c r="J158" s="164">
        <v>9995</v>
      </c>
      <c r="K158" s="163">
        <f>ROUND(E158*J158,2)</f>
        <v>3998</v>
      </c>
      <c r="L158" s="163">
        <v>21</v>
      </c>
      <c r="M158" s="163">
        <f>G158*(1+L158/100)</f>
        <v>0</v>
      </c>
      <c r="N158" s="162">
        <v>0</v>
      </c>
      <c r="O158" s="162">
        <f>ROUND(E158*N158,2)</f>
        <v>0</v>
      </c>
      <c r="P158" s="162">
        <v>2.4</v>
      </c>
      <c r="Q158" s="162">
        <f>ROUND(E158*P158,2)</f>
        <v>0.96</v>
      </c>
      <c r="R158" s="163"/>
      <c r="S158" s="163" t="s">
        <v>127</v>
      </c>
      <c r="T158" s="163" t="s">
        <v>128</v>
      </c>
      <c r="U158" s="163">
        <v>23.265999999999998</v>
      </c>
      <c r="V158" s="163">
        <f>ROUND(E158*U158,2)</f>
        <v>9.31</v>
      </c>
      <c r="W158" s="163"/>
      <c r="X158" s="163" t="s">
        <v>129</v>
      </c>
      <c r="Y158" s="152"/>
      <c r="Z158" s="152"/>
      <c r="AA158" s="152"/>
      <c r="AB158" s="152"/>
      <c r="AC158" s="152"/>
      <c r="AD158" s="152"/>
      <c r="AE158" s="152"/>
      <c r="AF158" s="152"/>
      <c r="AG158" s="152" t="s">
        <v>130</v>
      </c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ht="20.399999999999999" outlineLevel="1" x14ac:dyDescent="0.25">
      <c r="A159" s="159"/>
      <c r="B159" s="160"/>
      <c r="C159" s="190" t="s">
        <v>324</v>
      </c>
      <c r="D159" s="165"/>
      <c r="E159" s="166">
        <v>0.4</v>
      </c>
      <c r="F159" s="163"/>
      <c r="G159" s="163"/>
      <c r="H159" s="163"/>
      <c r="I159" s="163"/>
      <c r="J159" s="163"/>
      <c r="K159" s="163"/>
      <c r="L159" s="163"/>
      <c r="M159" s="163"/>
      <c r="N159" s="162"/>
      <c r="O159" s="162"/>
      <c r="P159" s="162"/>
      <c r="Q159" s="162"/>
      <c r="R159" s="163"/>
      <c r="S159" s="163"/>
      <c r="T159" s="163"/>
      <c r="U159" s="163"/>
      <c r="V159" s="163"/>
      <c r="W159" s="163"/>
      <c r="X159" s="163"/>
      <c r="Y159" s="152"/>
      <c r="Z159" s="152"/>
      <c r="AA159" s="152"/>
      <c r="AB159" s="152"/>
      <c r="AC159" s="152"/>
      <c r="AD159" s="152"/>
      <c r="AE159" s="152"/>
      <c r="AF159" s="152"/>
      <c r="AG159" s="152" t="s">
        <v>132</v>
      </c>
      <c r="AH159" s="152">
        <v>0</v>
      </c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5">
      <c r="A160" s="176">
        <v>57</v>
      </c>
      <c r="B160" s="177" t="s">
        <v>325</v>
      </c>
      <c r="C160" s="189" t="s">
        <v>326</v>
      </c>
      <c r="D160" s="178" t="s">
        <v>126</v>
      </c>
      <c r="E160" s="179">
        <v>496.7</v>
      </c>
      <c r="F160" s="180">
        <v>0</v>
      </c>
      <c r="G160" s="181">
        <f>ROUND(E160*F160,2)</f>
        <v>0</v>
      </c>
      <c r="H160" s="164">
        <v>0</v>
      </c>
      <c r="I160" s="163">
        <f>ROUND(E160*H160,2)</f>
        <v>0</v>
      </c>
      <c r="J160" s="164">
        <v>7</v>
      </c>
      <c r="K160" s="163">
        <f>ROUND(E160*J160,2)</f>
        <v>3476.9</v>
      </c>
      <c r="L160" s="163">
        <v>21</v>
      </c>
      <c r="M160" s="163">
        <f>G160*(1+L160/100)</f>
        <v>0</v>
      </c>
      <c r="N160" s="162">
        <v>0</v>
      </c>
      <c r="O160" s="162">
        <f>ROUND(E160*N160,2)</f>
        <v>0</v>
      </c>
      <c r="P160" s="162">
        <v>2E-3</v>
      </c>
      <c r="Q160" s="162">
        <f>ROUND(E160*P160,2)</f>
        <v>0.99</v>
      </c>
      <c r="R160" s="163"/>
      <c r="S160" s="163" t="s">
        <v>127</v>
      </c>
      <c r="T160" s="163" t="s">
        <v>128</v>
      </c>
      <c r="U160" s="163">
        <v>0.02</v>
      </c>
      <c r="V160" s="163">
        <f>ROUND(E160*U160,2)</f>
        <v>9.93</v>
      </c>
      <c r="W160" s="163"/>
      <c r="X160" s="163" t="s">
        <v>129</v>
      </c>
      <c r="Y160" s="152"/>
      <c r="Z160" s="152"/>
      <c r="AA160" s="152"/>
      <c r="AB160" s="152"/>
      <c r="AC160" s="152"/>
      <c r="AD160" s="152"/>
      <c r="AE160" s="152"/>
      <c r="AF160" s="152"/>
      <c r="AG160" s="152" t="s">
        <v>130</v>
      </c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ht="30.6" outlineLevel="1" x14ac:dyDescent="0.25">
      <c r="A161" s="159"/>
      <c r="B161" s="160"/>
      <c r="C161" s="190" t="s">
        <v>327</v>
      </c>
      <c r="D161" s="165"/>
      <c r="E161" s="166">
        <v>152.19999999999999</v>
      </c>
      <c r="F161" s="163"/>
      <c r="G161" s="163"/>
      <c r="H161" s="163"/>
      <c r="I161" s="163"/>
      <c r="J161" s="163"/>
      <c r="K161" s="163"/>
      <c r="L161" s="163"/>
      <c r="M161" s="163"/>
      <c r="N161" s="162"/>
      <c r="O161" s="162"/>
      <c r="P161" s="162"/>
      <c r="Q161" s="162"/>
      <c r="R161" s="163"/>
      <c r="S161" s="163"/>
      <c r="T161" s="163"/>
      <c r="U161" s="163"/>
      <c r="V161" s="163"/>
      <c r="W161" s="163"/>
      <c r="X161" s="163"/>
      <c r="Y161" s="152"/>
      <c r="Z161" s="152"/>
      <c r="AA161" s="152"/>
      <c r="AB161" s="152"/>
      <c r="AC161" s="152"/>
      <c r="AD161" s="152"/>
      <c r="AE161" s="152"/>
      <c r="AF161" s="152"/>
      <c r="AG161" s="152" t="s">
        <v>132</v>
      </c>
      <c r="AH161" s="152">
        <v>0</v>
      </c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ht="30.6" outlineLevel="1" x14ac:dyDescent="0.25">
      <c r="A162" s="159"/>
      <c r="B162" s="160"/>
      <c r="C162" s="190" t="s">
        <v>328</v>
      </c>
      <c r="D162" s="165"/>
      <c r="E162" s="166">
        <v>344.5</v>
      </c>
      <c r="F162" s="163"/>
      <c r="G162" s="163"/>
      <c r="H162" s="163"/>
      <c r="I162" s="163"/>
      <c r="J162" s="163"/>
      <c r="K162" s="163"/>
      <c r="L162" s="163"/>
      <c r="M162" s="163"/>
      <c r="N162" s="162"/>
      <c r="O162" s="162"/>
      <c r="P162" s="162"/>
      <c r="Q162" s="162"/>
      <c r="R162" s="163"/>
      <c r="S162" s="163"/>
      <c r="T162" s="163"/>
      <c r="U162" s="163"/>
      <c r="V162" s="163"/>
      <c r="W162" s="163"/>
      <c r="X162" s="163"/>
      <c r="Y162" s="152"/>
      <c r="Z162" s="152"/>
      <c r="AA162" s="152"/>
      <c r="AB162" s="152"/>
      <c r="AC162" s="152"/>
      <c r="AD162" s="152"/>
      <c r="AE162" s="152"/>
      <c r="AF162" s="152"/>
      <c r="AG162" s="152" t="s">
        <v>132</v>
      </c>
      <c r="AH162" s="152">
        <v>0</v>
      </c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5">
      <c r="A163" s="159"/>
      <c r="B163" s="160"/>
      <c r="C163" s="190" t="s">
        <v>329</v>
      </c>
      <c r="D163" s="165"/>
      <c r="E163" s="166"/>
      <c r="F163" s="163"/>
      <c r="G163" s="163"/>
      <c r="H163" s="163"/>
      <c r="I163" s="163"/>
      <c r="J163" s="163"/>
      <c r="K163" s="163"/>
      <c r="L163" s="163"/>
      <c r="M163" s="163"/>
      <c r="N163" s="162"/>
      <c r="O163" s="162"/>
      <c r="P163" s="162"/>
      <c r="Q163" s="162"/>
      <c r="R163" s="163"/>
      <c r="S163" s="163"/>
      <c r="T163" s="163"/>
      <c r="U163" s="163"/>
      <c r="V163" s="163"/>
      <c r="W163" s="163"/>
      <c r="X163" s="163"/>
      <c r="Y163" s="152"/>
      <c r="Z163" s="152"/>
      <c r="AA163" s="152"/>
      <c r="AB163" s="152"/>
      <c r="AC163" s="152"/>
      <c r="AD163" s="152"/>
      <c r="AE163" s="152"/>
      <c r="AF163" s="152"/>
      <c r="AG163" s="152" t="s">
        <v>132</v>
      </c>
      <c r="AH163" s="152">
        <v>0</v>
      </c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 x14ac:dyDescent="0.25">
      <c r="A164" s="176">
        <v>58</v>
      </c>
      <c r="B164" s="177" t="s">
        <v>330</v>
      </c>
      <c r="C164" s="189" t="s">
        <v>331</v>
      </c>
      <c r="D164" s="178" t="s">
        <v>126</v>
      </c>
      <c r="E164" s="179">
        <v>715.6</v>
      </c>
      <c r="F164" s="180">
        <v>0</v>
      </c>
      <c r="G164" s="181">
        <f>ROUND(E164*F164,2)</f>
        <v>0</v>
      </c>
      <c r="H164" s="164">
        <v>0</v>
      </c>
      <c r="I164" s="163">
        <f>ROUND(E164*H164,2)</f>
        <v>0</v>
      </c>
      <c r="J164" s="164">
        <v>10.5</v>
      </c>
      <c r="K164" s="163">
        <f>ROUND(E164*J164,2)</f>
        <v>7513.8</v>
      </c>
      <c r="L164" s="163">
        <v>21</v>
      </c>
      <c r="M164" s="163">
        <f>G164*(1+L164/100)</f>
        <v>0</v>
      </c>
      <c r="N164" s="162">
        <v>0</v>
      </c>
      <c r="O164" s="162">
        <f>ROUND(E164*N164,2)</f>
        <v>0</v>
      </c>
      <c r="P164" s="162">
        <v>4.0000000000000001E-3</v>
      </c>
      <c r="Q164" s="162">
        <f>ROUND(E164*P164,2)</f>
        <v>2.86</v>
      </c>
      <c r="R164" s="163"/>
      <c r="S164" s="163" t="s">
        <v>127</v>
      </c>
      <c r="T164" s="163" t="s">
        <v>128</v>
      </c>
      <c r="U164" s="163">
        <v>0.03</v>
      </c>
      <c r="V164" s="163">
        <f>ROUND(E164*U164,2)</f>
        <v>21.47</v>
      </c>
      <c r="W164" s="163"/>
      <c r="X164" s="163" t="s">
        <v>129</v>
      </c>
      <c r="Y164" s="152"/>
      <c r="Z164" s="152"/>
      <c r="AA164" s="152"/>
      <c r="AB164" s="152"/>
      <c r="AC164" s="152"/>
      <c r="AD164" s="152"/>
      <c r="AE164" s="152"/>
      <c r="AF164" s="152"/>
      <c r="AG164" s="152" t="s">
        <v>130</v>
      </c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ht="30.6" outlineLevel="1" x14ac:dyDescent="0.25">
      <c r="A165" s="159"/>
      <c r="B165" s="160"/>
      <c r="C165" s="190" t="s">
        <v>332</v>
      </c>
      <c r="D165" s="165"/>
      <c r="E165" s="166">
        <v>78.48</v>
      </c>
      <c r="F165" s="163"/>
      <c r="G165" s="163"/>
      <c r="H165" s="163"/>
      <c r="I165" s="163"/>
      <c r="J165" s="163"/>
      <c r="K165" s="163"/>
      <c r="L165" s="163"/>
      <c r="M165" s="163"/>
      <c r="N165" s="162"/>
      <c r="O165" s="162"/>
      <c r="P165" s="162"/>
      <c r="Q165" s="162"/>
      <c r="R165" s="163"/>
      <c r="S165" s="163"/>
      <c r="T165" s="163"/>
      <c r="U165" s="163"/>
      <c r="V165" s="163"/>
      <c r="W165" s="163"/>
      <c r="X165" s="163"/>
      <c r="Y165" s="152"/>
      <c r="Z165" s="152"/>
      <c r="AA165" s="152"/>
      <c r="AB165" s="152"/>
      <c r="AC165" s="152"/>
      <c r="AD165" s="152"/>
      <c r="AE165" s="152"/>
      <c r="AF165" s="152"/>
      <c r="AG165" s="152" t="s">
        <v>132</v>
      </c>
      <c r="AH165" s="152">
        <v>0</v>
      </c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ht="30.6" outlineLevel="1" x14ac:dyDescent="0.25">
      <c r="A166" s="159"/>
      <c r="B166" s="160"/>
      <c r="C166" s="190" t="s">
        <v>333</v>
      </c>
      <c r="D166" s="165"/>
      <c r="E166" s="166">
        <v>371.92</v>
      </c>
      <c r="F166" s="163"/>
      <c r="G166" s="163"/>
      <c r="H166" s="163"/>
      <c r="I166" s="163"/>
      <c r="J166" s="163"/>
      <c r="K166" s="163"/>
      <c r="L166" s="163"/>
      <c r="M166" s="163"/>
      <c r="N166" s="162"/>
      <c r="O166" s="162"/>
      <c r="P166" s="162"/>
      <c r="Q166" s="162"/>
      <c r="R166" s="163"/>
      <c r="S166" s="163"/>
      <c r="T166" s="163"/>
      <c r="U166" s="163"/>
      <c r="V166" s="163"/>
      <c r="W166" s="163"/>
      <c r="X166" s="163"/>
      <c r="Y166" s="152"/>
      <c r="Z166" s="152"/>
      <c r="AA166" s="152"/>
      <c r="AB166" s="152"/>
      <c r="AC166" s="152"/>
      <c r="AD166" s="152"/>
      <c r="AE166" s="152"/>
      <c r="AF166" s="152"/>
      <c r="AG166" s="152" t="s">
        <v>132</v>
      </c>
      <c r="AH166" s="152">
        <v>0</v>
      </c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ht="20.399999999999999" outlineLevel="1" x14ac:dyDescent="0.25">
      <c r="A167" s="159"/>
      <c r="B167" s="160"/>
      <c r="C167" s="190" t="s">
        <v>334</v>
      </c>
      <c r="D167" s="165"/>
      <c r="E167" s="166"/>
      <c r="F167" s="163"/>
      <c r="G167" s="163"/>
      <c r="H167" s="163"/>
      <c r="I167" s="163"/>
      <c r="J167" s="163"/>
      <c r="K167" s="163"/>
      <c r="L167" s="163"/>
      <c r="M167" s="163"/>
      <c r="N167" s="162"/>
      <c r="O167" s="162"/>
      <c r="P167" s="162"/>
      <c r="Q167" s="162"/>
      <c r="R167" s="163"/>
      <c r="S167" s="163"/>
      <c r="T167" s="163"/>
      <c r="U167" s="163"/>
      <c r="V167" s="163"/>
      <c r="W167" s="163"/>
      <c r="X167" s="163"/>
      <c r="Y167" s="152"/>
      <c r="Z167" s="152"/>
      <c r="AA167" s="152"/>
      <c r="AB167" s="152"/>
      <c r="AC167" s="152"/>
      <c r="AD167" s="152"/>
      <c r="AE167" s="152"/>
      <c r="AF167" s="152"/>
      <c r="AG167" s="152" t="s">
        <v>132</v>
      </c>
      <c r="AH167" s="152">
        <v>0</v>
      </c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ht="20.399999999999999" outlineLevel="1" x14ac:dyDescent="0.25">
      <c r="A168" s="159"/>
      <c r="B168" s="160"/>
      <c r="C168" s="190" t="s">
        <v>335</v>
      </c>
      <c r="D168" s="165"/>
      <c r="E168" s="166">
        <v>265.2</v>
      </c>
      <c r="F168" s="163"/>
      <c r="G168" s="163"/>
      <c r="H168" s="163"/>
      <c r="I168" s="163"/>
      <c r="J168" s="163"/>
      <c r="K168" s="163"/>
      <c r="L168" s="163"/>
      <c r="M168" s="163"/>
      <c r="N168" s="162"/>
      <c r="O168" s="162"/>
      <c r="P168" s="162"/>
      <c r="Q168" s="162"/>
      <c r="R168" s="163"/>
      <c r="S168" s="163"/>
      <c r="T168" s="163"/>
      <c r="U168" s="163"/>
      <c r="V168" s="163"/>
      <c r="W168" s="163"/>
      <c r="X168" s="163"/>
      <c r="Y168" s="152"/>
      <c r="Z168" s="152"/>
      <c r="AA168" s="152"/>
      <c r="AB168" s="152"/>
      <c r="AC168" s="152"/>
      <c r="AD168" s="152"/>
      <c r="AE168" s="152"/>
      <c r="AF168" s="152"/>
      <c r="AG168" s="152" t="s">
        <v>132</v>
      </c>
      <c r="AH168" s="152">
        <v>0</v>
      </c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5">
      <c r="A169" s="159"/>
      <c r="B169" s="160"/>
      <c r="C169" s="190" t="s">
        <v>336</v>
      </c>
      <c r="D169" s="165"/>
      <c r="E169" s="166"/>
      <c r="F169" s="163"/>
      <c r="G169" s="163"/>
      <c r="H169" s="163"/>
      <c r="I169" s="163"/>
      <c r="J169" s="163"/>
      <c r="K169" s="163"/>
      <c r="L169" s="163"/>
      <c r="M169" s="163"/>
      <c r="N169" s="162"/>
      <c r="O169" s="162"/>
      <c r="P169" s="162"/>
      <c r="Q169" s="162"/>
      <c r="R169" s="163"/>
      <c r="S169" s="163"/>
      <c r="T169" s="163"/>
      <c r="U169" s="163"/>
      <c r="V169" s="163"/>
      <c r="W169" s="163"/>
      <c r="X169" s="163"/>
      <c r="Y169" s="152"/>
      <c r="Z169" s="152"/>
      <c r="AA169" s="152"/>
      <c r="AB169" s="152"/>
      <c r="AC169" s="152"/>
      <c r="AD169" s="152"/>
      <c r="AE169" s="152"/>
      <c r="AF169" s="152"/>
      <c r="AG169" s="152" t="s">
        <v>132</v>
      </c>
      <c r="AH169" s="152">
        <v>0</v>
      </c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1" x14ac:dyDescent="0.25">
      <c r="A170" s="176">
        <v>59</v>
      </c>
      <c r="B170" s="177" t="s">
        <v>337</v>
      </c>
      <c r="C170" s="189" t="s">
        <v>338</v>
      </c>
      <c r="D170" s="178" t="s">
        <v>126</v>
      </c>
      <c r="E170" s="179">
        <v>144</v>
      </c>
      <c r="F170" s="180">
        <v>0</v>
      </c>
      <c r="G170" s="181">
        <f>ROUND(E170*F170,2)</f>
        <v>0</v>
      </c>
      <c r="H170" s="164">
        <v>0</v>
      </c>
      <c r="I170" s="163">
        <f>ROUND(E170*H170,2)</f>
        <v>0</v>
      </c>
      <c r="J170" s="164">
        <v>91.3</v>
      </c>
      <c r="K170" s="163">
        <f>ROUND(E170*J170,2)</f>
        <v>13147.2</v>
      </c>
      <c r="L170" s="163">
        <v>21</v>
      </c>
      <c r="M170" s="163">
        <f>G170*(1+L170/100)</f>
        <v>0</v>
      </c>
      <c r="N170" s="162">
        <v>0</v>
      </c>
      <c r="O170" s="162">
        <f>ROUND(E170*N170,2)</f>
        <v>0</v>
      </c>
      <c r="P170" s="162">
        <v>4.5999999999999999E-2</v>
      </c>
      <c r="Q170" s="162">
        <f>ROUND(E170*P170,2)</f>
        <v>6.62</v>
      </c>
      <c r="R170" s="163"/>
      <c r="S170" s="163" t="s">
        <v>127</v>
      </c>
      <c r="T170" s="163" t="s">
        <v>128</v>
      </c>
      <c r="U170" s="163">
        <v>0.26</v>
      </c>
      <c r="V170" s="163">
        <f>ROUND(E170*U170,2)</f>
        <v>37.44</v>
      </c>
      <c r="W170" s="163"/>
      <c r="X170" s="163" t="s">
        <v>129</v>
      </c>
      <c r="Y170" s="152"/>
      <c r="Z170" s="152"/>
      <c r="AA170" s="152"/>
      <c r="AB170" s="152"/>
      <c r="AC170" s="152"/>
      <c r="AD170" s="152"/>
      <c r="AE170" s="152"/>
      <c r="AF170" s="152"/>
      <c r="AG170" s="152" t="s">
        <v>130</v>
      </c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 x14ac:dyDescent="0.25">
      <c r="A171" s="159"/>
      <c r="B171" s="160"/>
      <c r="C171" s="190" t="s">
        <v>339</v>
      </c>
      <c r="D171" s="165"/>
      <c r="E171" s="166">
        <v>30</v>
      </c>
      <c r="F171" s="163"/>
      <c r="G171" s="163"/>
      <c r="H171" s="163"/>
      <c r="I171" s="163"/>
      <c r="J171" s="163"/>
      <c r="K171" s="163"/>
      <c r="L171" s="163"/>
      <c r="M171" s="163"/>
      <c r="N171" s="162"/>
      <c r="O171" s="162"/>
      <c r="P171" s="162"/>
      <c r="Q171" s="162"/>
      <c r="R171" s="163"/>
      <c r="S171" s="163"/>
      <c r="T171" s="163"/>
      <c r="U171" s="163"/>
      <c r="V171" s="163"/>
      <c r="W171" s="163"/>
      <c r="X171" s="163"/>
      <c r="Y171" s="152"/>
      <c r="Z171" s="152"/>
      <c r="AA171" s="152"/>
      <c r="AB171" s="152"/>
      <c r="AC171" s="152"/>
      <c r="AD171" s="152"/>
      <c r="AE171" s="152"/>
      <c r="AF171" s="152"/>
      <c r="AG171" s="152" t="s">
        <v>132</v>
      </c>
      <c r="AH171" s="152">
        <v>0</v>
      </c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ht="20.399999999999999" outlineLevel="1" x14ac:dyDescent="0.25">
      <c r="A172" s="159"/>
      <c r="B172" s="160"/>
      <c r="C172" s="190" t="s">
        <v>340</v>
      </c>
      <c r="D172" s="165"/>
      <c r="E172" s="166">
        <v>114</v>
      </c>
      <c r="F172" s="163"/>
      <c r="G172" s="163"/>
      <c r="H172" s="163"/>
      <c r="I172" s="163"/>
      <c r="J172" s="163"/>
      <c r="K172" s="163"/>
      <c r="L172" s="163"/>
      <c r="M172" s="163"/>
      <c r="N172" s="162"/>
      <c r="O172" s="162"/>
      <c r="P172" s="162"/>
      <c r="Q172" s="162"/>
      <c r="R172" s="163"/>
      <c r="S172" s="163"/>
      <c r="T172" s="163"/>
      <c r="U172" s="163"/>
      <c r="V172" s="163"/>
      <c r="W172" s="163"/>
      <c r="X172" s="163"/>
      <c r="Y172" s="152"/>
      <c r="Z172" s="152"/>
      <c r="AA172" s="152"/>
      <c r="AB172" s="152"/>
      <c r="AC172" s="152"/>
      <c r="AD172" s="152"/>
      <c r="AE172" s="152"/>
      <c r="AF172" s="152"/>
      <c r="AG172" s="152" t="s">
        <v>132</v>
      </c>
      <c r="AH172" s="152">
        <v>0</v>
      </c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 x14ac:dyDescent="0.25">
      <c r="A173" s="176">
        <v>60</v>
      </c>
      <c r="B173" s="177" t="s">
        <v>341</v>
      </c>
      <c r="C173" s="189" t="s">
        <v>342</v>
      </c>
      <c r="D173" s="178" t="s">
        <v>126</v>
      </c>
      <c r="E173" s="179">
        <v>144</v>
      </c>
      <c r="F173" s="180">
        <v>0</v>
      </c>
      <c r="G173" s="181">
        <f>ROUND(E173*F173,2)</f>
        <v>0</v>
      </c>
      <c r="H173" s="164">
        <v>0</v>
      </c>
      <c r="I173" s="163">
        <f>ROUND(E173*H173,2)</f>
        <v>0</v>
      </c>
      <c r="J173" s="164">
        <v>116</v>
      </c>
      <c r="K173" s="163">
        <f>ROUND(E173*J173,2)</f>
        <v>16704</v>
      </c>
      <c r="L173" s="163">
        <v>21</v>
      </c>
      <c r="M173" s="163">
        <f>G173*(1+L173/100)</f>
        <v>0</v>
      </c>
      <c r="N173" s="162">
        <v>0</v>
      </c>
      <c r="O173" s="162">
        <f>ROUND(E173*N173,2)</f>
        <v>0</v>
      </c>
      <c r="P173" s="162">
        <v>6.8000000000000005E-2</v>
      </c>
      <c r="Q173" s="162">
        <f>ROUND(E173*P173,2)</f>
        <v>9.7899999999999991</v>
      </c>
      <c r="R173" s="163"/>
      <c r="S173" s="163" t="s">
        <v>127</v>
      </c>
      <c r="T173" s="163" t="s">
        <v>128</v>
      </c>
      <c r="U173" s="163">
        <v>0.3</v>
      </c>
      <c r="V173" s="163">
        <f>ROUND(E173*U173,2)</f>
        <v>43.2</v>
      </c>
      <c r="W173" s="163"/>
      <c r="X173" s="163" t="s">
        <v>129</v>
      </c>
      <c r="Y173" s="152"/>
      <c r="Z173" s="152"/>
      <c r="AA173" s="152"/>
      <c r="AB173" s="152"/>
      <c r="AC173" s="152"/>
      <c r="AD173" s="152"/>
      <c r="AE173" s="152"/>
      <c r="AF173" s="152"/>
      <c r="AG173" s="152" t="s">
        <v>130</v>
      </c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 x14ac:dyDescent="0.25">
      <c r="A174" s="159"/>
      <c r="B174" s="160"/>
      <c r="C174" s="190" t="s">
        <v>339</v>
      </c>
      <c r="D174" s="165"/>
      <c r="E174" s="166">
        <v>30</v>
      </c>
      <c r="F174" s="163"/>
      <c r="G174" s="163"/>
      <c r="H174" s="163"/>
      <c r="I174" s="163"/>
      <c r="J174" s="163"/>
      <c r="K174" s="163"/>
      <c r="L174" s="163"/>
      <c r="M174" s="163"/>
      <c r="N174" s="162"/>
      <c r="O174" s="162"/>
      <c r="P174" s="162"/>
      <c r="Q174" s="162"/>
      <c r="R174" s="163"/>
      <c r="S174" s="163"/>
      <c r="T174" s="163"/>
      <c r="U174" s="163"/>
      <c r="V174" s="163"/>
      <c r="W174" s="163"/>
      <c r="X174" s="163"/>
      <c r="Y174" s="152"/>
      <c r="Z174" s="152"/>
      <c r="AA174" s="152"/>
      <c r="AB174" s="152"/>
      <c r="AC174" s="152"/>
      <c r="AD174" s="152"/>
      <c r="AE174" s="152"/>
      <c r="AF174" s="152"/>
      <c r="AG174" s="152" t="s">
        <v>132</v>
      </c>
      <c r="AH174" s="152">
        <v>0</v>
      </c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ht="20.399999999999999" outlineLevel="1" x14ac:dyDescent="0.25">
      <c r="A175" s="159"/>
      <c r="B175" s="160"/>
      <c r="C175" s="190" t="s">
        <v>340</v>
      </c>
      <c r="D175" s="165"/>
      <c r="E175" s="166">
        <v>114</v>
      </c>
      <c r="F175" s="163"/>
      <c r="G175" s="163"/>
      <c r="H175" s="163"/>
      <c r="I175" s="163"/>
      <c r="J175" s="163"/>
      <c r="K175" s="163"/>
      <c r="L175" s="163"/>
      <c r="M175" s="163"/>
      <c r="N175" s="162"/>
      <c r="O175" s="162"/>
      <c r="P175" s="162"/>
      <c r="Q175" s="162"/>
      <c r="R175" s="163"/>
      <c r="S175" s="163"/>
      <c r="T175" s="163"/>
      <c r="U175" s="163"/>
      <c r="V175" s="163"/>
      <c r="W175" s="163"/>
      <c r="X175" s="163"/>
      <c r="Y175" s="152"/>
      <c r="Z175" s="152"/>
      <c r="AA175" s="152"/>
      <c r="AB175" s="152"/>
      <c r="AC175" s="152"/>
      <c r="AD175" s="152"/>
      <c r="AE175" s="152"/>
      <c r="AF175" s="152"/>
      <c r="AG175" s="152" t="s">
        <v>132</v>
      </c>
      <c r="AH175" s="152">
        <v>0</v>
      </c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 x14ac:dyDescent="0.25">
      <c r="A176" s="182">
        <v>61</v>
      </c>
      <c r="B176" s="183" t="s">
        <v>343</v>
      </c>
      <c r="C176" s="191" t="s">
        <v>344</v>
      </c>
      <c r="D176" s="184" t="s">
        <v>345</v>
      </c>
      <c r="E176" s="185">
        <v>1</v>
      </c>
      <c r="F176" s="186">
        <v>0</v>
      </c>
      <c r="G176" s="187">
        <f>ROUND(E176*F176,2)</f>
        <v>0</v>
      </c>
      <c r="H176" s="164">
        <v>0</v>
      </c>
      <c r="I176" s="163">
        <f>ROUND(E176*H176,2)</f>
        <v>0</v>
      </c>
      <c r="J176" s="164">
        <v>233.5</v>
      </c>
      <c r="K176" s="163">
        <f>ROUND(E176*J176,2)</f>
        <v>233.5</v>
      </c>
      <c r="L176" s="163">
        <v>21</v>
      </c>
      <c r="M176" s="163">
        <f>G176*(1+L176/100)</f>
        <v>0</v>
      </c>
      <c r="N176" s="162">
        <v>0</v>
      </c>
      <c r="O176" s="162">
        <f>ROUND(E176*N176,2)</f>
        <v>0</v>
      </c>
      <c r="P176" s="162">
        <v>1.933E-2</v>
      </c>
      <c r="Q176" s="162">
        <f>ROUND(E176*P176,2)</f>
        <v>0.02</v>
      </c>
      <c r="R176" s="163"/>
      <c r="S176" s="163" t="s">
        <v>127</v>
      </c>
      <c r="T176" s="163" t="s">
        <v>128</v>
      </c>
      <c r="U176" s="163">
        <v>0.59</v>
      </c>
      <c r="V176" s="163">
        <f>ROUND(E176*U176,2)</f>
        <v>0.59</v>
      </c>
      <c r="W176" s="163"/>
      <c r="X176" s="163" t="s">
        <v>129</v>
      </c>
      <c r="Y176" s="152"/>
      <c r="Z176" s="152"/>
      <c r="AA176" s="152"/>
      <c r="AB176" s="152"/>
      <c r="AC176" s="152"/>
      <c r="AD176" s="152"/>
      <c r="AE176" s="152"/>
      <c r="AF176" s="152"/>
      <c r="AG176" s="152" t="s">
        <v>346</v>
      </c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1" x14ac:dyDescent="0.25">
      <c r="A177" s="176">
        <v>62</v>
      </c>
      <c r="B177" s="177" t="s">
        <v>347</v>
      </c>
      <c r="C177" s="189" t="s">
        <v>348</v>
      </c>
      <c r="D177" s="178" t="s">
        <v>345</v>
      </c>
      <c r="E177" s="179">
        <v>9</v>
      </c>
      <c r="F177" s="180">
        <v>0</v>
      </c>
      <c r="G177" s="181">
        <f>ROUND(E177*F177,2)</f>
        <v>0</v>
      </c>
      <c r="H177" s="164">
        <v>0</v>
      </c>
      <c r="I177" s="163">
        <f>ROUND(E177*H177,2)</f>
        <v>0</v>
      </c>
      <c r="J177" s="164">
        <v>151.5</v>
      </c>
      <c r="K177" s="163">
        <f>ROUND(E177*J177,2)</f>
        <v>1363.5</v>
      </c>
      <c r="L177" s="163">
        <v>21</v>
      </c>
      <c r="M177" s="163">
        <f>G177*(1+L177/100)</f>
        <v>0</v>
      </c>
      <c r="N177" s="162">
        <v>0</v>
      </c>
      <c r="O177" s="162">
        <f>ROUND(E177*N177,2)</f>
        <v>0</v>
      </c>
      <c r="P177" s="162">
        <v>1.9460000000000002E-2</v>
      </c>
      <c r="Q177" s="162">
        <f>ROUND(E177*P177,2)</f>
        <v>0.18</v>
      </c>
      <c r="R177" s="163"/>
      <c r="S177" s="163" t="s">
        <v>127</v>
      </c>
      <c r="T177" s="163" t="s">
        <v>128</v>
      </c>
      <c r="U177" s="163">
        <v>0.38200000000000001</v>
      </c>
      <c r="V177" s="163">
        <f>ROUND(E177*U177,2)</f>
        <v>3.44</v>
      </c>
      <c r="W177" s="163"/>
      <c r="X177" s="163" t="s">
        <v>129</v>
      </c>
      <c r="Y177" s="152"/>
      <c r="Z177" s="152"/>
      <c r="AA177" s="152"/>
      <c r="AB177" s="152"/>
      <c r="AC177" s="152"/>
      <c r="AD177" s="152"/>
      <c r="AE177" s="152"/>
      <c r="AF177" s="152"/>
      <c r="AG177" s="152" t="s">
        <v>346</v>
      </c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1" x14ac:dyDescent="0.25">
      <c r="A178" s="159"/>
      <c r="B178" s="160"/>
      <c r="C178" s="190" t="s">
        <v>349</v>
      </c>
      <c r="D178" s="165"/>
      <c r="E178" s="166">
        <v>9</v>
      </c>
      <c r="F178" s="163"/>
      <c r="G178" s="163"/>
      <c r="H178" s="163"/>
      <c r="I178" s="163"/>
      <c r="J178" s="163"/>
      <c r="K178" s="163"/>
      <c r="L178" s="163"/>
      <c r="M178" s="163"/>
      <c r="N178" s="162"/>
      <c r="O178" s="162"/>
      <c r="P178" s="162"/>
      <c r="Q178" s="162"/>
      <c r="R178" s="163"/>
      <c r="S178" s="163"/>
      <c r="T178" s="163"/>
      <c r="U178" s="163"/>
      <c r="V178" s="163"/>
      <c r="W178" s="163"/>
      <c r="X178" s="163"/>
      <c r="Y178" s="152"/>
      <c r="Z178" s="152"/>
      <c r="AA178" s="152"/>
      <c r="AB178" s="152"/>
      <c r="AC178" s="152"/>
      <c r="AD178" s="152"/>
      <c r="AE178" s="152"/>
      <c r="AF178" s="152"/>
      <c r="AG178" s="152" t="s">
        <v>132</v>
      </c>
      <c r="AH178" s="152">
        <v>0</v>
      </c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1" x14ac:dyDescent="0.25">
      <c r="A179" s="182">
        <v>63</v>
      </c>
      <c r="B179" s="183" t="s">
        <v>350</v>
      </c>
      <c r="C179" s="191" t="s">
        <v>351</v>
      </c>
      <c r="D179" s="184" t="s">
        <v>345</v>
      </c>
      <c r="E179" s="185">
        <v>9</v>
      </c>
      <c r="F179" s="186">
        <v>0</v>
      </c>
      <c r="G179" s="187">
        <f>ROUND(E179*F179,2)</f>
        <v>0</v>
      </c>
      <c r="H179" s="164">
        <v>0</v>
      </c>
      <c r="I179" s="163">
        <f>ROUND(E179*H179,2)</f>
        <v>0</v>
      </c>
      <c r="J179" s="164">
        <v>86</v>
      </c>
      <c r="K179" s="163">
        <f>ROUND(E179*J179,2)</f>
        <v>774</v>
      </c>
      <c r="L179" s="163">
        <v>21</v>
      </c>
      <c r="M179" s="163">
        <f>G179*(1+L179/100)</f>
        <v>0</v>
      </c>
      <c r="N179" s="162">
        <v>0</v>
      </c>
      <c r="O179" s="162">
        <f>ROUND(E179*N179,2)</f>
        <v>0</v>
      </c>
      <c r="P179" s="162">
        <v>1.56E-3</v>
      </c>
      <c r="Q179" s="162">
        <f>ROUND(E179*P179,2)</f>
        <v>0.01</v>
      </c>
      <c r="R179" s="163"/>
      <c r="S179" s="163" t="s">
        <v>127</v>
      </c>
      <c r="T179" s="163" t="s">
        <v>128</v>
      </c>
      <c r="U179" s="163">
        <v>0.217</v>
      </c>
      <c r="V179" s="163">
        <f>ROUND(E179*U179,2)</f>
        <v>1.95</v>
      </c>
      <c r="W179" s="163"/>
      <c r="X179" s="163" t="s">
        <v>129</v>
      </c>
      <c r="Y179" s="152"/>
      <c r="Z179" s="152"/>
      <c r="AA179" s="152"/>
      <c r="AB179" s="152"/>
      <c r="AC179" s="152"/>
      <c r="AD179" s="152"/>
      <c r="AE179" s="152"/>
      <c r="AF179" s="152"/>
      <c r="AG179" s="152" t="s">
        <v>346</v>
      </c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outlineLevel="1" x14ac:dyDescent="0.25">
      <c r="A180" s="176">
        <v>64</v>
      </c>
      <c r="B180" s="177" t="s">
        <v>352</v>
      </c>
      <c r="C180" s="189" t="s">
        <v>353</v>
      </c>
      <c r="D180" s="178" t="s">
        <v>354</v>
      </c>
      <c r="E180" s="179">
        <v>350</v>
      </c>
      <c r="F180" s="180">
        <v>0</v>
      </c>
      <c r="G180" s="181">
        <f>ROUND(E180*F180,2)</f>
        <v>0</v>
      </c>
      <c r="H180" s="164">
        <v>7.79</v>
      </c>
      <c r="I180" s="163">
        <f>ROUND(E180*H180,2)</f>
        <v>2726.5</v>
      </c>
      <c r="J180" s="164">
        <v>20.21</v>
      </c>
      <c r="K180" s="163">
        <f>ROUND(E180*J180,2)</f>
        <v>7073.5</v>
      </c>
      <c r="L180" s="163">
        <v>21</v>
      </c>
      <c r="M180" s="163">
        <f>G180*(1+L180/100)</f>
        <v>0</v>
      </c>
      <c r="N180" s="162">
        <v>5.0000000000000002E-5</v>
      </c>
      <c r="O180" s="162">
        <f>ROUND(E180*N180,2)</f>
        <v>0.02</v>
      </c>
      <c r="P180" s="162">
        <v>1E-3</v>
      </c>
      <c r="Q180" s="162">
        <f>ROUND(E180*P180,2)</f>
        <v>0.35</v>
      </c>
      <c r="R180" s="163"/>
      <c r="S180" s="163" t="s">
        <v>127</v>
      </c>
      <c r="T180" s="163" t="s">
        <v>128</v>
      </c>
      <c r="U180" s="163">
        <v>3.6999999999999998E-2</v>
      </c>
      <c r="V180" s="163">
        <f>ROUND(E180*U180,2)</f>
        <v>12.95</v>
      </c>
      <c r="W180" s="163"/>
      <c r="X180" s="163" t="s">
        <v>129</v>
      </c>
      <c r="Y180" s="152"/>
      <c r="Z180" s="152"/>
      <c r="AA180" s="152"/>
      <c r="AB180" s="152"/>
      <c r="AC180" s="152"/>
      <c r="AD180" s="152"/>
      <c r="AE180" s="152"/>
      <c r="AF180" s="152"/>
      <c r="AG180" s="152" t="s">
        <v>346</v>
      </c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outlineLevel="1" x14ac:dyDescent="0.25">
      <c r="A181" s="159"/>
      <c r="B181" s="160"/>
      <c r="C181" s="190" t="s">
        <v>355</v>
      </c>
      <c r="D181" s="165"/>
      <c r="E181" s="166">
        <v>350</v>
      </c>
      <c r="F181" s="163"/>
      <c r="G181" s="163"/>
      <c r="H181" s="163"/>
      <c r="I181" s="163"/>
      <c r="J181" s="163"/>
      <c r="K181" s="163"/>
      <c r="L181" s="163"/>
      <c r="M181" s="163"/>
      <c r="N181" s="162"/>
      <c r="O181" s="162"/>
      <c r="P181" s="162"/>
      <c r="Q181" s="162"/>
      <c r="R181" s="163"/>
      <c r="S181" s="163"/>
      <c r="T181" s="163"/>
      <c r="U181" s="163"/>
      <c r="V181" s="163"/>
      <c r="W181" s="163"/>
      <c r="X181" s="163"/>
      <c r="Y181" s="152"/>
      <c r="Z181" s="152"/>
      <c r="AA181" s="152"/>
      <c r="AB181" s="152"/>
      <c r="AC181" s="152"/>
      <c r="AD181" s="152"/>
      <c r="AE181" s="152"/>
      <c r="AF181" s="152"/>
      <c r="AG181" s="152" t="s">
        <v>132</v>
      </c>
      <c r="AH181" s="152">
        <v>0</v>
      </c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ht="20.399999999999999" outlineLevel="1" x14ac:dyDescent="0.25">
      <c r="A182" s="176">
        <v>65</v>
      </c>
      <c r="B182" s="177" t="s">
        <v>356</v>
      </c>
      <c r="C182" s="189" t="s">
        <v>357</v>
      </c>
      <c r="D182" s="178" t="s">
        <v>126</v>
      </c>
      <c r="E182" s="179">
        <v>190.8</v>
      </c>
      <c r="F182" s="180">
        <v>0</v>
      </c>
      <c r="G182" s="181">
        <f>ROUND(E182*F182,2)</f>
        <v>0</v>
      </c>
      <c r="H182" s="164">
        <v>0</v>
      </c>
      <c r="I182" s="163">
        <f>ROUND(E182*H182,2)</f>
        <v>0</v>
      </c>
      <c r="J182" s="164">
        <v>45.6</v>
      </c>
      <c r="K182" s="163">
        <f>ROUND(E182*J182,2)</f>
        <v>8700.48</v>
      </c>
      <c r="L182" s="163">
        <v>21</v>
      </c>
      <c r="M182" s="163">
        <f>G182*(1+L182/100)</f>
        <v>0</v>
      </c>
      <c r="N182" s="162">
        <v>0</v>
      </c>
      <c r="O182" s="162">
        <f>ROUND(E182*N182,2)</f>
        <v>0</v>
      </c>
      <c r="P182" s="162">
        <v>1E-3</v>
      </c>
      <c r="Q182" s="162">
        <f>ROUND(E182*P182,2)</f>
        <v>0.19</v>
      </c>
      <c r="R182" s="163"/>
      <c r="S182" s="163" t="s">
        <v>127</v>
      </c>
      <c r="T182" s="163" t="s">
        <v>128</v>
      </c>
      <c r="U182" s="163">
        <v>0.115</v>
      </c>
      <c r="V182" s="163">
        <f>ROUND(E182*U182,2)</f>
        <v>21.94</v>
      </c>
      <c r="W182" s="163"/>
      <c r="X182" s="163" t="s">
        <v>129</v>
      </c>
      <c r="Y182" s="152"/>
      <c r="Z182" s="152"/>
      <c r="AA182" s="152"/>
      <c r="AB182" s="152"/>
      <c r="AC182" s="152"/>
      <c r="AD182" s="152"/>
      <c r="AE182" s="152"/>
      <c r="AF182" s="152"/>
      <c r="AG182" s="152" t="s">
        <v>346</v>
      </c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ht="20.399999999999999" outlineLevel="1" x14ac:dyDescent="0.25">
      <c r="A183" s="159"/>
      <c r="B183" s="160"/>
      <c r="C183" s="190" t="s">
        <v>358</v>
      </c>
      <c r="D183" s="165"/>
      <c r="E183" s="166">
        <v>190.8</v>
      </c>
      <c r="F183" s="163"/>
      <c r="G183" s="163"/>
      <c r="H183" s="163"/>
      <c r="I183" s="163"/>
      <c r="J183" s="163"/>
      <c r="K183" s="163"/>
      <c r="L183" s="163"/>
      <c r="M183" s="163"/>
      <c r="N183" s="162"/>
      <c r="O183" s="162"/>
      <c r="P183" s="162"/>
      <c r="Q183" s="162"/>
      <c r="R183" s="163"/>
      <c r="S183" s="163"/>
      <c r="T183" s="163"/>
      <c r="U183" s="163"/>
      <c r="V183" s="163"/>
      <c r="W183" s="163"/>
      <c r="X183" s="163"/>
      <c r="Y183" s="152"/>
      <c r="Z183" s="152"/>
      <c r="AA183" s="152"/>
      <c r="AB183" s="152"/>
      <c r="AC183" s="152"/>
      <c r="AD183" s="152"/>
      <c r="AE183" s="152"/>
      <c r="AF183" s="152"/>
      <c r="AG183" s="152" t="s">
        <v>132</v>
      </c>
      <c r="AH183" s="152">
        <v>0</v>
      </c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outlineLevel="1" x14ac:dyDescent="0.25">
      <c r="A184" s="176">
        <v>66</v>
      </c>
      <c r="B184" s="177" t="s">
        <v>359</v>
      </c>
      <c r="C184" s="189" t="s">
        <v>360</v>
      </c>
      <c r="D184" s="178" t="s">
        <v>126</v>
      </c>
      <c r="E184" s="179">
        <v>1212.3</v>
      </c>
      <c r="F184" s="180">
        <v>0</v>
      </c>
      <c r="G184" s="181">
        <f>ROUND(E184*F184,2)</f>
        <v>0</v>
      </c>
      <c r="H184" s="164">
        <v>0.1</v>
      </c>
      <c r="I184" s="163">
        <f>ROUND(E184*H184,2)</f>
        <v>121.23</v>
      </c>
      <c r="J184" s="164">
        <v>34</v>
      </c>
      <c r="K184" s="163">
        <f>ROUND(E184*J184,2)</f>
        <v>41218.199999999997</v>
      </c>
      <c r="L184" s="163">
        <v>21</v>
      </c>
      <c r="M184" s="163">
        <f>G184*(1+L184/100)</f>
        <v>0</v>
      </c>
      <c r="N184" s="162">
        <v>0</v>
      </c>
      <c r="O184" s="162">
        <f>ROUND(E184*N184,2)</f>
        <v>0</v>
      </c>
      <c r="P184" s="162">
        <v>0</v>
      </c>
      <c r="Q184" s="162">
        <f>ROUND(E184*P184,2)</f>
        <v>0</v>
      </c>
      <c r="R184" s="163"/>
      <c r="S184" s="163" t="s">
        <v>127</v>
      </c>
      <c r="T184" s="163" t="s">
        <v>128</v>
      </c>
      <c r="U184" s="163">
        <v>6.9709999999999994E-2</v>
      </c>
      <c r="V184" s="163">
        <f>ROUND(E184*U184,2)</f>
        <v>84.51</v>
      </c>
      <c r="W184" s="163"/>
      <c r="X184" s="163" t="s">
        <v>129</v>
      </c>
      <c r="Y184" s="152"/>
      <c r="Z184" s="152"/>
      <c r="AA184" s="152"/>
      <c r="AB184" s="152"/>
      <c r="AC184" s="152"/>
      <c r="AD184" s="152"/>
      <c r="AE184" s="152"/>
      <c r="AF184" s="152"/>
      <c r="AG184" s="152" t="s">
        <v>346</v>
      </c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ht="30.6" outlineLevel="1" x14ac:dyDescent="0.25">
      <c r="A185" s="159"/>
      <c r="B185" s="160"/>
      <c r="C185" s="190" t="s">
        <v>361</v>
      </c>
      <c r="D185" s="165"/>
      <c r="E185" s="166">
        <v>152.19999999999999</v>
      </c>
      <c r="F185" s="163"/>
      <c r="G185" s="163"/>
      <c r="H185" s="163"/>
      <c r="I185" s="163"/>
      <c r="J185" s="163"/>
      <c r="K185" s="163"/>
      <c r="L185" s="163"/>
      <c r="M185" s="163"/>
      <c r="N185" s="162"/>
      <c r="O185" s="162"/>
      <c r="P185" s="162"/>
      <c r="Q185" s="162"/>
      <c r="R185" s="163"/>
      <c r="S185" s="163"/>
      <c r="T185" s="163"/>
      <c r="U185" s="163"/>
      <c r="V185" s="163"/>
      <c r="W185" s="163"/>
      <c r="X185" s="163"/>
      <c r="Y185" s="152"/>
      <c r="Z185" s="152"/>
      <c r="AA185" s="152"/>
      <c r="AB185" s="152"/>
      <c r="AC185" s="152"/>
      <c r="AD185" s="152"/>
      <c r="AE185" s="152"/>
      <c r="AF185" s="152"/>
      <c r="AG185" s="152" t="s">
        <v>132</v>
      </c>
      <c r="AH185" s="152">
        <v>0</v>
      </c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ht="30.6" outlineLevel="1" x14ac:dyDescent="0.25">
      <c r="A186" s="159"/>
      <c r="B186" s="160"/>
      <c r="C186" s="190" t="s">
        <v>362</v>
      </c>
      <c r="D186" s="165"/>
      <c r="E186" s="166">
        <v>344.5</v>
      </c>
      <c r="F186" s="163"/>
      <c r="G186" s="163"/>
      <c r="H186" s="163"/>
      <c r="I186" s="163"/>
      <c r="J186" s="163"/>
      <c r="K186" s="163"/>
      <c r="L186" s="163"/>
      <c r="M186" s="163"/>
      <c r="N186" s="162"/>
      <c r="O186" s="162"/>
      <c r="P186" s="162"/>
      <c r="Q186" s="162"/>
      <c r="R186" s="163"/>
      <c r="S186" s="163"/>
      <c r="T186" s="163"/>
      <c r="U186" s="163"/>
      <c r="V186" s="163"/>
      <c r="W186" s="163"/>
      <c r="X186" s="163"/>
      <c r="Y186" s="152"/>
      <c r="Z186" s="152"/>
      <c r="AA186" s="152"/>
      <c r="AB186" s="152"/>
      <c r="AC186" s="152"/>
      <c r="AD186" s="152"/>
      <c r="AE186" s="152"/>
      <c r="AF186" s="152"/>
      <c r="AG186" s="152" t="s">
        <v>132</v>
      </c>
      <c r="AH186" s="152">
        <v>0</v>
      </c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ht="30.6" outlineLevel="1" x14ac:dyDescent="0.25">
      <c r="A187" s="159"/>
      <c r="B187" s="160"/>
      <c r="C187" s="190" t="s">
        <v>332</v>
      </c>
      <c r="D187" s="165"/>
      <c r="E187" s="166">
        <v>78.48</v>
      </c>
      <c r="F187" s="163"/>
      <c r="G187" s="163"/>
      <c r="H187" s="163"/>
      <c r="I187" s="163"/>
      <c r="J187" s="163"/>
      <c r="K187" s="163"/>
      <c r="L187" s="163"/>
      <c r="M187" s="163"/>
      <c r="N187" s="162"/>
      <c r="O187" s="162"/>
      <c r="P187" s="162"/>
      <c r="Q187" s="162"/>
      <c r="R187" s="163"/>
      <c r="S187" s="163"/>
      <c r="T187" s="163"/>
      <c r="U187" s="163"/>
      <c r="V187" s="163"/>
      <c r="W187" s="163"/>
      <c r="X187" s="163"/>
      <c r="Y187" s="152"/>
      <c r="Z187" s="152"/>
      <c r="AA187" s="152"/>
      <c r="AB187" s="152"/>
      <c r="AC187" s="152"/>
      <c r="AD187" s="152"/>
      <c r="AE187" s="152"/>
      <c r="AF187" s="152"/>
      <c r="AG187" s="152" t="s">
        <v>132</v>
      </c>
      <c r="AH187" s="152">
        <v>0</v>
      </c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ht="30.6" outlineLevel="1" x14ac:dyDescent="0.25">
      <c r="A188" s="159"/>
      <c r="B188" s="160"/>
      <c r="C188" s="190" t="s">
        <v>333</v>
      </c>
      <c r="D188" s="165"/>
      <c r="E188" s="166">
        <v>371.92</v>
      </c>
      <c r="F188" s="163"/>
      <c r="G188" s="163"/>
      <c r="H188" s="163"/>
      <c r="I188" s="163"/>
      <c r="J188" s="163"/>
      <c r="K188" s="163"/>
      <c r="L188" s="163"/>
      <c r="M188" s="163"/>
      <c r="N188" s="162"/>
      <c r="O188" s="162"/>
      <c r="P188" s="162"/>
      <c r="Q188" s="162"/>
      <c r="R188" s="163"/>
      <c r="S188" s="163"/>
      <c r="T188" s="163"/>
      <c r="U188" s="163"/>
      <c r="V188" s="163"/>
      <c r="W188" s="163"/>
      <c r="X188" s="163"/>
      <c r="Y188" s="152"/>
      <c r="Z188" s="152"/>
      <c r="AA188" s="152"/>
      <c r="AB188" s="152"/>
      <c r="AC188" s="152"/>
      <c r="AD188" s="152"/>
      <c r="AE188" s="152"/>
      <c r="AF188" s="152"/>
      <c r="AG188" s="152" t="s">
        <v>132</v>
      </c>
      <c r="AH188" s="152">
        <v>0</v>
      </c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ht="20.399999999999999" outlineLevel="1" x14ac:dyDescent="0.25">
      <c r="A189" s="159"/>
      <c r="B189" s="160"/>
      <c r="C189" s="190" t="s">
        <v>334</v>
      </c>
      <c r="D189" s="165"/>
      <c r="E189" s="166"/>
      <c r="F189" s="163"/>
      <c r="G189" s="163"/>
      <c r="H189" s="163"/>
      <c r="I189" s="163"/>
      <c r="J189" s="163"/>
      <c r="K189" s="163"/>
      <c r="L189" s="163"/>
      <c r="M189" s="163"/>
      <c r="N189" s="162"/>
      <c r="O189" s="162"/>
      <c r="P189" s="162"/>
      <c r="Q189" s="162"/>
      <c r="R189" s="163"/>
      <c r="S189" s="163"/>
      <c r="T189" s="163"/>
      <c r="U189" s="163"/>
      <c r="V189" s="163"/>
      <c r="W189" s="163"/>
      <c r="X189" s="163"/>
      <c r="Y189" s="152"/>
      <c r="Z189" s="152"/>
      <c r="AA189" s="152"/>
      <c r="AB189" s="152"/>
      <c r="AC189" s="152"/>
      <c r="AD189" s="152"/>
      <c r="AE189" s="152"/>
      <c r="AF189" s="152"/>
      <c r="AG189" s="152" t="s">
        <v>132</v>
      </c>
      <c r="AH189" s="152">
        <v>0</v>
      </c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ht="20.399999999999999" outlineLevel="1" x14ac:dyDescent="0.25">
      <c r="A190" s="159"/>
      <c r="B190" s="160"/>
      <c r="C190" s="190" t="s">
        <v>335</v>
      </c>
      <c r="D190" s="165"/>
      <c r="E190" s="166">
        <v>265.2</v>
      </c>
      <c r="F190" s="163"/>
      <c r="G190" s="163"/>
      <c r="H190" s="163"/>
      <c r="I190" s="163"/>
      <c r="J190" s="163"/>
      <c r="K190" s="163"/>
      <c r="L190" s="163"/>
      <c r="M190" s="163"/>
      <c r="N190" s="162"/>
      <c r="O190" s="162"/>
      <c r="P190" s="162"/>
      <c r="Q190" s="162"/>
      <c r="R190" s="163"/>
      <c r="S190" s="163"/>
      <c r="T190" s="163"/>
      <c r="U190" s="163"/>
      <c r="V190" s="163"/>
      <c r="W190" s="163"/>
      <c r="X190" s="163"/>
      <c r="Y190" s="152"/>
      <c r="Z190" s="152"/>
      <c r="AA190" s="152"/>
      <c r="AB190" s="152"/>
      <c r="AC190" s="152"/>
      <c r="AD190" s="152"/>
      <c r="AE190" s="152"/>
      <c r="AF190" s="152"/>
      <c r="AG190" s="152" t="s">
        <v>132</v>
      </c>
      <c r="AH190" s="152">
        <v>0</v>
      </c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 x14ac:dyDescent="0.25">
      <c r="A191" s="159"/>
      <c r="B191" s="160"/>
      <c r="C191" s="190" t="s">
        <v>336</v>
      </c>
      <c r="D191" s="165"/>
      <c r="E191" s="166"/>
      <c r="F191" s="163"/>
      <c r="G191" s="163"/>
      <c r="H191" s="163"/>
      <c r="I191" s="163"/>
      <c r="J191" s="163"/>
      <c r="K191" s="163"/>
      <c r="L191" s="163"/>
      <c r="M191" s="163"/>
      <c r="N191" s="162"/>
      <c r="O191" s="162"/>
      <c r="P191" s="162"/>
      <c r="Q191" s="162"/>
      <c r="R191" s="163"/>
      <c r="S191" s="163"/>
      <c r="T191" s="163"/>
      <c r="U191" s="163"/>
      <c r="V191" s="163"/>
      <c r="W191" s="163"/>
      <c r="X191" s="163"/>
      <c r="Y191" s="152"/>
      <c r="Z191" s="152"/>
      <c r="AA191" s="152"/>
      <c r="AB191" s="152"/>
      <c r="AC191" s="152"/>
      <c r="AD191" s="152"/>
      <c r="AE191" s="152"/>
      <c r="AF191" s="152"/>
      <c r="AG191" s="152" t="s">
        <v>132</v>
      </c>
      <c r="AH191" s="152">
        <v>0</v>
      </c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outlineLevel="1" x14ac:dyDescent="0.25">
      <c r="A192" s="159"/>
      <c r="B192" s="160"/>
      <c r="C192" s="190" t="s">
        <v>329</v>
      </c>
      <c r="D192" s="165"/>
      <c r="E192" s="166"/>
      <c r="F192" s="163"/>
      <c r="G192" s="163"/>
      <c r="H192" s="163"/>
      <c r="I192" s="163"/>
      <c r="J192" s="163"/>
      <c r="K192" s="163"/>
      <c r="L192" s="163"/>
      <c r="M192" s="163"/>
      <c r="N192" s="162"/>
      <c r="O192" s="162"/>
      <c r="P192" s="162"/>
      <c r="Q192" s="162"/>
      <c r="R192" s="163"/>
      <c r="S192" s="163"/>
      <c r="T192" s="163"/>
      <c r="U192" s="163"/>
      <c r="V192" s="163"/>
      <c r="W192" s="163"/>
      <c r="X192" s="163"/>
      <c r="Y192" s="152"/>
      <c r="Z192" s="152"/>
      <c r="AA192" s="152"/>
      <c r="AB192" s="152"/>
      <c r="AC192" s="152"/>
      <c r="AD192" s="152"/>
      <c r="AE192" s="152"/>
      <c r="AF192" s="152"/>
      <c r="AG192" s="152" t="s">
        <v>132</v>
      </c>
      <c r="AH192" s="152">
        <v>0</v>
      </c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 x14ac:dyDescent="0.25">
      <c r="A193" s="182">
        <v>67</v>
      </c>
      <c r="B193" s="183" t="s">
        <v>363</v>
      </c>
      <c r="C193" s="191" t="s">
        <v>364</v>
      </c>
      <c r="D193" s="184" t="s">
        <v>155</v>
      </c>
      <c r="E193" s="185">
        <v>88.782910000000001</v>
      </c>
      <c r="F193" s="186">
        <v>0</v>
      </c>
      <c r="G193" s="187">
        <f t="shared" ref="G193:G199" si="7">ROUND(E193*F193,2)</f>
        <v>0</v>
      </c>
      <c r="H193" s="164">
        <v>0</v>
      </c>
      <c r="I193" s="163">
        <f t="shared" ref="I193:I199" si="8">ROUND(E193*H193,2)</f>
        <v>0</v>
      </c>
      <c r="J193" s="164">
        <v>362.5</v>
      </c>
      <c r="K193" s="163">
        <f t="shared" ref="K193:K199" si="9">ROUND(E193*J193,2)</f>
        <v>32183.8</v>
      </c>
      <c r="L193" s="163">
        <v>21</v>
      </c>
      <c r="M193" s="163">
        <f t="shared" ref="M193:M199" si="10">G193*(1+L193/100)</f>
        <v>0</v>
      </c>
      <c r="N193" s="162">
        <v>0</v>
      </c>
      <c r="O193" s="162">
        <f t="shared" ref="O193:O199" si="11">ROUND(E193*N193,2)</f>
        <v>0</v>
      </c>
      <c r="P193" s="162">
        <v>0</v>
      </c>
      <c r="Q193" s="162">
        <f t="shared" ref="Q193:Q199" si="12">ROUND(E193*P193,2)</f>
        <v>0</v>
      </c>
      <c r="R193" s="163"/>
      <c r="S193" s="163" t="s">
        <v>127</v>
      </c>
      <c r="T193" s="163" t="s">
        <v>128</v>
      </c>
      <c r="U193" s="163">
        <v>0.93300000000000005</v>
      </c>
      <c r="V193" s="163">
        <f t="shared" ref="V193:V199" si="13">ROUND(E193*U193,2)</f>
        <v>82.83</v>
      </c>
      <c r="W193" s="163"/>
      <c r="X193" s="163" t="s">
        <v>129</v>
      </c>
      <c r="Y193" s="152"/>
      <c r="Z193" s="152"/>
      <c r="AA193" s="152"/>
      <c r="AB193" s="152"/>
      <c r="AC193" s="152"/>
      <c r="AD193" s="152"/>
      <c r="AE193" s="152"/>
      <c r="AF193" s="152"/>
      <c r="AG193" s="152" t="s">
        <v>365</v>
      </c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1" x14ac:dyDescent="0.25">
      <c r="A194" s="182">
        <v>68</v>
      </c>
      <c r="B194" s="183" t="s">
        <v>366</v>
      </c>
      <c r="C194" s="191" t="s">
        <v>367</v>
      </c>
      <c r="D194" s="184" t="s">
        <v>155</v>
      </c>
      <c r="E194" s="185">
        <v>88.782910000000001</v>
      </c>
      <c r="F194" s="186">
        <v>0</v>
      </c>
      <c r="G194" s="187">
        <f t="shared" si="7"/>
        <v>0</v>
      </c>
      <c r="H194" s="164">
        <v>0</v>
      </c>
      <c r="I194" s="163">
        <f t="shared" si="8"/>
        <v>0</v>
      </c>
      <c r="J194" s="164">
        <v>234.5</v>
      </c>
      <c r="K194" s="163">
        <f t="shared" si="9"/>
        <v>20819.59</v>
      </c>
      <c r="L194" s="163">
        <v>21</v>
      </c>
      <c r="M194" s="163">
        <f t="shared" si="10"/>
        <v>0</v>
      </c>
      <c r="N194" s="162">
        <v>0</v>
      </c>
      <c r="O194" s="162">
        <f t="shared" si="11"/>
        <v>0</v>
      </c>
      <c r="P194" s="162">
        <v>0</v>
      </c>
      <c r="Q194" s="162">
        <f t="shared" si="12"/>
        <v>0</v>
      </c>
      <c r="R194" s="163"/>
      <c r="S194" s="163" t="s">
        <v>127</v>
      </c>
      <c r="T194" s="163" t="s">
        <v>128</v>
      </c>
      <c r="U194" s="163">
        <v>0.49</v>
      </c>
      <c r="V194" s="163">
        <f t="shared" si="13"/>
        <v>43.5</v>
      </c>
      <c r="W194" s="163"/>
      <c r="X194" s="163" t="s">
        <v>129</v>
      </c>
      <c r="Y194" s="152"/>
      <c r="Z194" s="152"/>
      <c r="AA194" s="152"/>
      <c r="AB194" s="152"/>
      <c r="AC194" s="152"/>
      <c r="AD194" s="152"/>
      <c r="AE194" s="152"/>
      <c r="AF194" s="152"/>
      <c r="AG194" s="152" t="s">
        <v>365</v>
      </c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 x14ac:dyDescent="0.25">
      <c r="A195" s="182">
        <v>69</v>
      </c>
      <c r="B195" s="183" t="s">
        <v>368</v>
      </c>
      <c r="C195" s="191" t="s">
        <v>369</v>
      </c>
      <c r="D195" s="184" t="s">
        <v>155</v>
      </c>
      <c r="E195" s="185">
        <v>88.782910000000001</v>
      </c>
      <c r="F195" s="186">
        <v>0</v>
      </c>
      <c r="G195" s="187">
        <f t="shared" si="7"/>
        <v>0</v>
      </c>
      <c r="H195" s="164">
        <v>0</v>
      </c>
      <c r="I195" s="163">
        <f t="shared" si="8"/>
        <v>0</v>
      </c>
      <c r="J195" s="164">
        <v>16</v>
      </c>
      <c r="K195" s="163">
        <f t="shared" si="9"/>
        <v>1420.53</v>
      </c>
      <c r="L195" s="163">
        <v>21</v>
      </c>
      <c r="M195" s="163">
        <f t="shared" si="10"/>
        <v>0</v>
      </c>
      <c r="N195" s="162">
        <v>0</v>
      </c>
      <c r="O195" s="162">
        <f t="shared" si="11"/>
        <v>0</v>
      </c>
      <c r="P195" s="162">
        <v>0</v>
      </c>
      <c r="Q195" s="162">
        <f t="shared" si="12"/>
        <v>0</v>
      </c>
      <c r="R195" s="163"/>
      <c r="S195" s="163" t="s">
        <v>127</v>
      </c>
      <c r="T195" s="163" t="s">
        <v>128</v>
      </c>
      <c r="U195" s="163">
        <v>0</v>
      </c>
      <c r="V195" s="163">
        <f t="shared" si="13"/>
        <v>0</v>
      </c>
      <c r="W195" s="163"/>
      <c r="X195" s="163" t="s">
        <v>129</v>
      </c>
      <c r="Y195" s="152"/>
      <c r="Z195" s="152"/>
      <c r="AA195" s="152"/>
      <c r="AB195" s="152"/>
      <c r="AC195" s="152"/>
      <c r="AD195" s="152"/>
      <c r="AE195" s="152"/>
      <c r="AF195" s="152"/>
      <c r="AG195" s="152" t="s">
        <v>365</v>
      </c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 x14ac:dyDescent="0.25">
      <c r="A196" s="182">
        <v>70</v>
      </c>
      <c r="B196" s="183" t="s">
        <v>370</v>
      </c>
      <c r="C196" s="191" t="s">
        <v>371</v>
      </c>
      <c r="D196" s="184" t="s">
        <v>155</v>
      </c>
      <c r="E196" s="185">
        <v>88.782910000000001</v>
      </c>
      <c r="F196" s="186">
        <v>0</v>
      </c>
      <c r="G196" s="187">
        <f t="shared" si="7"/>
        <v>0</v>
      </c>
      <c r="H196" s="164">
        <v>0</v>
      </c>
      <c r="I196" s="163">
        <f t="shared" si="8"/>
        <v>0</v>
      </c>
      <c r="J196" s="164">
        <v>331</v>
      </c>
      <c r="K196" s="163">
        <f t="shared" si="9"/>
        <v>29387.14</v>
      </c>
      <c r="L196" s="163">
        <v>21</v>
      </c>
      <c r="M196" s="163">
        <f t="shared" si="10"/>
        <v>0</v>
      </c>
      <c r="N196" s="162">
        <v>0</v>
      </c>
      <c r="O196" s="162">
        <f t="shared" si="11"/>
        <v>0</v>
      </c>
      <c r="P196" s="162">
        <v>0</v>
      </c>
      <c r="Q196" s="162">
        <f t="shared" si="12"/>
        <v>0</v>
      </c>
      <c r="R196" s="163"/>
      <c r="S196" s="163" t="s">
        <v>127</v>
      </c>
      <c r="T196" s="163" t="s">
        <v>128</v>
      </c>
      <c r="U196" s="163">
        <v>0.94</v>
      </c>
      <c r="V196" s="163">
        <f t="shared" si="13"/>
        <v>83.46</v>
      </c>
      <c r="W196" s="163"/>
      <c r="X196" s="163" t="s">
        <v>129</v>
      </c>
      <c r="Y196" s="152"/>
      <c r="Z196" s="152"/>
      <c r="AA196" s="152"/>
      <c r="AB196" s="152"/>
      <c r="AC196" s="152"/>
      <c r="AD196" s="152"/>
      <c r="AE196" s="152"/>
      <c r="AF196" s="152"/>
      <c r="AG196" s="152" t="s">
        <v>365</v>
      </c>
      <c r="AH196" s="152"/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outlineLevel="1" x14ac:dyDescent="0.25">
      <c r="A197" s="182">
        <v>71</v>
      </c>
      <c r="B197" s="183" t="s">
        <v>372</v>
      </c>
      <c r="C197" s="191" t="s">
        <v>373</v>
      </c>
      <c r="D197" s="184" t="s">
        <v>155</v>
      </c>
      <c r="E197" s="185">
        <v>88.782910000000001</v>
      </c>
      <c r="F197" s="186">
        <v>0</v>
      </c>
      <c r="G197" s="187">
        <f t="shared" si="7"/>
        <v>0</v>
      </c>
      <c r="H197" s="164">
        <v>0</v>
      </c>
      <c r="I197" s="163">
        <f t="shared" si="8"/>
        <v>0</v>
      </c>
      <c r="J197" s="164">
        <v>36.9</v>
      </c>
      <c r="K197" s="163">
        <f t="shared" si="9"/>
        <v>3276.09</v>
      </c>
      <c r="L197" s="163">
        <v>21</v>
      </c>
      <c r="M197" s="163">
        <f t="shared" si="10"/>
        <v>0</v>
      </c>
      <c r="N197" s="162">
        <v>0</v>
      </c>
      <c r="O197" s="162">
        <f t="shared" si="11"/>
        <v>0</v>
      </c>
      <c r="P197" s="162">
        <v>0</v>
      </c>
      <c r="Q197" s="162">
        <f t="shared" si="12"/>
        <v>0</v>
      </c>
      <c r="R197" s="163"/>
      <c r="S197" s="163" t="s">
        <v>127</v>
      </c>
      <c r="T197" s="163" t="s">
        <v>128</v>
      </c>
      <c r="U197" s="163">
        <v>0.105</v>
      </c>
      <c r="V197" s="163">
        <f t="shared" si="13"/>
        <v>9.32</v>
      </c>
      <c r="W197" s="163"/>
      <c r="X197" s="163" t="s">
        <v>129</v>
      </c>
      <c r="Y197" s="152"/>
      <c r="Z197" s="152"/>
      <c r="AA197" s="152"/>
      <c r="AB197" s="152"/>
      <c r="AC197" s="152"/>
      <c r="AD197" s="152"/>
      <c r="AE197" s="152"/>
      <c r="AF197" s="152"/>
      <c r="AG197" s="152" t="s">
        <v>365</v>
      </c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1" x14ac:dyDescent="0.25">
      <c r="A198" s="182">
        <v>72</v>
      </c>
      <c r="B198" s="183" t="s">
        <v>377</v>
      </c>
      <c r="C198" s="191" t="s">
        <v>378</v>
      </c>
      <c r="D198" s="184" t="s">
        <v>155</v>
      </c>
      <c r="E198" s="185">
        <v>177.56582</v>
      </c>
      <c r="F198" s="186">
        <v>0</v>
      </c>
      <c r="G198" s="187">
        <f t="shared" si="7"/>
        <v>0</v>
      </c>
      <c r="H198" s="164">
        <v>0</v>
      </c>
      <c r="I198" s="163">
        <f t="shared" si="8"/>
        <v>0</v>
      </c>
      <c r="J198" s="164">
        <v>400</v>
      </c>
      <c r="K198" s="163">
        <f t="shared" si="9"/>
        <v>71026.33</v>
      </c>
      <c r="L198" s="163">
        <v>21</v>
      </c>
      <c r="M198" s="163">
        <f t="shared" si="10"/>
        <v>0</v>
      </c>
      <c r="N198" s="162">
        <v>0</v>
      </c>
      <c r="O198" s="162">
        <f t="shared" si="11"/>
        <v>0</v>
      </c>
      <c r="P198" s="162">
        <v>0</v>
      </c>
      <c r="Q198" s="162">
        <f t="shared" si="12"/>
        <v>0</v>
      </c>
      <c r="R198" s="163"/>
      <c r="S198" s="163" t="s">
        <v>376</v>
      </c>
      <c r="T198" s="163" t="s">
        <v>136</v>
      </c>
      <c r="U198" s="163">
        <v>0</v>
      </c>
      <c r="V198" s="163">
        <f t="shared" si="13"/>
        <v>0</v>
      </c>
      <c r="W198" s="163"/>
      <c r="X198" s="163" t="s">
        <v>129</v>
      </c>
      <c r="Y198" s="152"/>
      <c r="Z198" s="195"/>
      <c r="AA198" s="195"/>
      <c r="AB198" s="195"/>
      <c r="AC198" s="195"/>
      <c r="AD198" s="195"/>
      <c r="AE198" s="152"/>
      <c r="AF198" s="152"/>
      <c r="AG198" s="152" t="s">
        <v>365</v>
      </c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1" x14ac:dyDescent="0.25">
      <c r="A199" s="182">
        <v>73</v>
      </c>
      <c r="B199" s="183" t="s">
        <v>374</v>
      </c>
      <c r="C199" s="191" t="s">
        <v>375</v>
      </c>
      <c r="D199" s="184" t="s">
        <v>155</v>
      </c>
      <c r="E199" s="185">
        <v>88.782910000000001</v>
      </c>
      <c r="F199" s="186">
        <v>0</v>
      </c>
      <c r="G199" s="187">
        <f t="shared" si="7"/>
        <v>0</v>
      </c>
      <c r="H199" s="164">
        <v>0</v>
      </c>
      <c r="I199" s="163">
        <f t="shared" si="8"/>
        <v>0</v>
      </c>
      <c r="J199" s="164">
        <v>220</v>
      </c>
      <c r="K199" s="163">
        <f t="shared" si="9"/>
        <v>19532.240000000002</v>
      </c>
      <c r="L199" s="163">
        <v>21</v>
      </c>
      <c r="M199" s="163">
        <f t="shared" si="10"/>
        <v>0</v>
      </c>
      <c r="N199" s="162">
        <v>0</v>
      </c>
      <c r="O199" s="162">
        <f t="shared" si="11"/>
        <v>0</v>
      </c>
      <c r="P199" s="162">
        <v>0</v>
      </c>
      <c r="Q199" s="162">
        <f t="shared" si="12"/>
        <v>0</v>
      </c>
      <c r="R199" s="163"/>
      <c r="S199" s="163" t="s">
        <v>234</v>
      </c>
      <c r="T199" s="163" t="s">
        <v>136</v>
      </c>
      <c r="U199" s="163">
        <v>0</v>
      </c>
      <c r="V199" s="163">
        <f t="shared" si="13"/>
        <v>0</v>
      </c>
      <c r="W199" s="163"/>
      <c r="X199" s="163" t="s">
        <v>379</v>
      </c>
      <c r="Y199" s="152"/>
      <c r="Z199" s="160"/>
      <c r="AA199" s="196"/>
      <c r="AB199" s="161"/>
      <c r="AC199" s="162"/>
      <c r="AD199" s="197"/>
      <c r="AE199" s="152"/>
      <c r="AF199" s="152"/>
      <c r="AG199" s="152" t="s">
        <v>380</v>
      </c>
      <c r="AH199" s="152"/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x14ac:dyDescent="0.25">
      <c r="A200" s="169" t="s">
        <v>123</v>
      </c>
      <c r="B200" s="170" t="s">
        <v>72</v>
      </c>
      <c r="C200" s="188" t="s">
        <v>73</v>
      </c>
      <c r="D200" s="171"/>
      <c r="E200" s="172"/>
      <c r="F200" s="173"/>
      <c r="G200" s="174">
        <f>SUMIF(AG201:AG201,"&lt;&gt;NOR",G201:G201)</f>
        <v>0</v>
      </c>
      <c r="H200" s="168"/>
      <c r="I200" s="168">
        <f>SUM(I201:I201)</f>
        <v>0</v>
      </c>
      <c r="J200" s="168"/>
      <c r="K200" s="168">
        <f>SUM(K201:K201)</f>
        <v>35743.99</v>
      </c>
      <c r="L200" s="168"/>
      <c r="M200" s="168">
        <f>SUM(M201:M201)</f>
        <v>0</v>
      </c>
      <c r="N200" s="167"/>
      <c r="O200" s="167">
        <f>SUM(O201:O201)</f>
        <v>0</v>
      </c>
      <c r="P200" s="167"/>
      <c r="Q200" s="167">
        <f>SUM(Q201:Q201)</f>
        <v>0</v>
      </c>
      <c r="R200" s="168"/>
      <c r="S200" s="168"/>
      <c r="T200" s="168"/>
      <c r="U200" s="168"/>
      <c r="V200" s="168">
        <f>SUM(V201:V201)</f>
        <v>85.28</v>
      </c>
      <c r="W200" s="168"/>
      <c r="X200" s="168"/>
      <c r="Z200" s="160"/>
      <c r="AA200" s="196"/>
      <c r="AB200" s="161"/>
      <c r="AC200" s="162"/>
      <c r="AD200" s="197"/>
      <c r="AG200" t="s">
        <v>124</v>
      </c>
    </row>
    <row r="201" spans="1:60" outlineLevel="1" x14ac:dyDescent="0.25">
      <c r="A201" s="182">
        <v>74</v>
      </c>
      <c r="B201" s="183" t="s">
        <v>381</v>
      </c>
      <c r="C201" s="191" t="s">
        <v>382</v>
      </c>
      <c r="D201" s="184" t="s">
        <v>155</v>
      </c>
      <c r="E201" s="185">
        <v>45.074390000000001</v>
      </c>
      <c r="F201" s="186">
        <v>0</v>
      </c>
      <c r="G201" s="187">
        <f>ROUND(E201*F201,2)</f>
        <v>0</v>
      </c>
      <c r="H201" s="164">
        <v>0</v>
      </c>
      <c r="I201" s="163">
        <f>ROUND(E201*H201,2)</f>
        <v>0</v>
      </c>
      <c r="J201" s="164">
        <v>793</v>
      </c>
      <c r="K201" s="163">
        <f>ROUND(E201*J201,2)</f>
        <v>35743.99</v>
      </c>
      <c r="L201" s="163">
        <v>21</v>
      </c>
      <c r="M201" s="163">
        <f>G201*(1+L201/100)</f>
        <v>0</v>
      </c>
      <c r="N201" s="162">
        <v>0</v>
      </c>
      <c r="O201" s="162">
        <f>ROUND(E201*N201,2)</f>
        <v>0</v>
      </c>
      <c r="P201" s="162">
        <v>0</v>
      </c>
      <c r="Q201" s="162">
        <f>ROUND(E201*P201,2)</f>
        <v>0</v>
      </c>
      <c r="R201" s="163"/>
      <c r="S201" s="163" t="s">
        <v>127</v>
      </c>
      <c r="T201" s="163" t="s">
        <v>128</v>
      </c>
      <c r="U201" s="163">
        <v>1.8919999999999999</v>
      </c>
      <c r="V201" s="163">
        <f>ROUND(E201*U201,2)</f>
        <v>85.28</v>
      </c>
      <c r="W201" s="163"/>
      <c r="X201" s="163" t="s">
        <v>129</v>
      </c>
      <c r="Y201" s="152"/>
      <c r="Z201" s="195"/>
      <c r="AA201" s="195"/>
      <c r="AB201" s="195"/>
      <c r="AC201" s="195"/>
      <c r="AD201" s="195"/>
      <c r="AE201" s="152"/>
      <c r="AF201" s="152"/>
      <c r="AG201" s="152" t="s">
        <v>365</v>
      </c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x14ac:dyDescent="0.25">
      <c r="A202" s="169" t="s">
        <v>123</v>
      </c>
      <c r="B202" s="170" t="s">
        <v>74</v>
      </c>
      <c r="C202" s="188" t="s">
        <v>75</v>
      </c>
      <c r="D202" s="171"/>
      <c r="E202" s="172"/>
      <c r="F202" s="173"/>
      <c r="G202" s="174">
        <f>SUMIF(AG203:AG207,"&lt;&gt;NOR",G203:G207)</f>
        <v>0</v>
      </c>
      <c r="H202" s="168"/>
      <c r="I202" s="168">
        <f>SUM(I203:I207)</f>
        <v>16175.04</v>
      </c>
      <c r="J202" s="168"/>
      <c r="K202" s="168">
        <f>SUM(K203:K207)</f>
        <v>21736.959999999999</v>
      </c>
      <c r="L202" s="168"/>
      <c r="M202" s="168">
        <f>SUM(M203:M207)</f>
        <v>0</v>
      </c>
      <c r="N202" s="167"/>
      <c r="O202" s="167">
        <f>SUM(O203:O207)</f>
        <v>0.47</v>
      </c>
      <c r="P202" s="167"/>
      <c r="Q202" s="167">
        <f>SUM(Q203:Q207)</f>
        <v>0</v>
      </c>
      <c r="R202" s="168"/>
      <c r="S202" s="168"/>
      <c r="T202" s="168"/>
      <c r="U202" s="168"/>
      <c r="V202" s="168">
        <f>SUM(V203:V207)</f>
        <v>43.12</v>
      </c>
      <c r="W202" s="168"/>
      <c r="X202" s="168"/>
      <c r="AG202" t="s">
        <v>124</v>
      </c>
    </row>
    <row r="203" spans="1:60" ht="20.399999999999999" outlineLevel="1" x14ac:dyDescent="0.25">
      <c r="A203" s="176">
        <v>75</v>
      </c>
      <c r="B203" s="177" t="s">
        <v>383</v>
      </c>
      <c r="C203" s="189" t="s">
        <v>537</v>
      </c>
      <c r="D203" s="178" t="s">
        <v>126</v>
      </c>
      <c r="E203" s="179">
        <v>112</v>
      </c>
      <c r="F203" s="180">
        <v>0</v>
      </c>
      <c r="G203" s="181">
        <f>ROUND(E203*F203,2)</f>
        <v>0</v>
      </c>
      <c r="H203" s="164">
        <v>144.41999999999999</v>
      </c>
      <c r="I203" s="163">
        <f>ROUND(E203*H203,2)</f>
        <v>16175.04</v>
      </c>
      <c r="J203" s="164">
        <v>194.08</v>
      </c>
      <c r="K203" s="163">
        <f>ROUND(E203*J203,2)</f>
        <v>21736.959999999999</v>
      </c>
      <c r="L203" s="163">
        <v>21</v>
      </c>
      <c r="M203" s="163">
        <f>G203*(1+L203/100)</f>
        <v>0</v>
      </c>
      <c r="N203" s="162">
        <v>4.1999999999999997E-3</v>
      </c>
      <c r="O203" s="162">
        <f>ROUND(E203*N203,2)</f>
        <v>0.47</v>
      </c>
      <c r="P203" s="162">
        <v>0</v>
      </c>
      <c r="Q203" s="162">
        <f>ROUND(E203*P203,2)</f>
        <v>0</v>
      </c>
      <c r="R203" s="163"/>
      <c r="S203" s="163" t="s">
        <v>127</v>
      </c>
      <c r="T203" s="163" t="s">
        <v>128</v>
      </c>
      <c r="U203" s="163">
        <v>0.38500000000000001</v>
      </c>
      <c r="V203" s="163">
        <f>ROUND(E203*U203,2)</f>
        <v>43.12</v>
      </c>
      <c r="W203" s="163"/>
      <c r="X203" s="163" t="s">
        <v>129</v>
      </c>
      <c r="Y203" s="152"/>
      <c r="Z203" s="152"/>
      <c r="AA203" s="152"/>
      <c r="AB203" s="152"/>
      <c r="AC203" s="152"/>
      <c r="AD203" s="152"/>
      <c r="AE203" s="152"/>
      <c r="AF203" s="152"/>
      <c r="AG203" s="152" t="s">
        <v>346</v>
      </c>
      <c r="AH203" s="152"/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outlineLevel="1" x14ac:dyDescent="0.25">
      <c r="A204" s="159"/>
      <c r="B204" s="160"/>
      <c r="C204" s="190" t="s">
        <v>384</v>
      </c>
      <c r="D204" s="165"/>
      <c r="E204" s="166">
        <v>99.4</v>
      </c>
      <c r="F204" s="163"/>
      <c r="G204" s="163"/>
      <c r="H204" s="163"/>
      <c r="I204" s="163"/>
      <c r="J204" s="163"/>
      <c r="K204" s="163"/>
      <c r="L204" s="163"/>
      <c r="M204" s="163"/>
      <c r="N204" s="162"/>
      <c r="O204" s="162"/>
      <c r="P204" s="162"/>
      <c r="Q204" s="162"/>
      <c r="R204" s="163"/>
      <c r="S204" s="163"/>
      <c r="T204" s="163"/>
      <c r="U204" s="163"/>
      <c r="V204" s="163"/>
      <c r="W204" s="163"/>
      <c r="X204" s="163"/>
      <c r="Y204" s="152"/>
      <c r="Z204" s="152"/>
      <c r="AA204" s="152"/>
      <c r="AB204" s="152"/>
      <c r="AC204" s="152"/>
      <c r="AD204" s="152"/>
      <c r="AE204" s="152"/>
      <c r="AF204" s="152"/>
      <c r="AG204" s="152" t="s">
        <v>132</v>
      </c>
      <c r="AH204" s="152">
        <v>0</v>
      </c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outlineLevel="1" x14ac:dyDescent="0.25">
      <c r="A205" s="159"/>
      <c r="B205" s="160"/>
      <c r="C205" s="190" t="s">
        <v>385</v>
      </c>
      <c r="D205" s="165"/>
      <c r="E205" s="166">
        <v>9.9</v>
      </c>
      <c r="F205" s="163"/>
      <c r="G205" s="163"/>
      <c r="H205" s="163"/>
      <c r="I205" s="163"/>
      <c r="J205" s="163"/>
      <c r="K205" s="163"/>
      <c r="L205" s="163"/>
      <c r="M205" s="163"/>
      <c r="N205" s="162"/>
      <c r="O205" s="162"/>
      <c r="P205" s="162"/>
      <c r="Q205" s="162"/>
      <c r="R205" s="163"/>
      <c r="S205" s="163"/>
      <c r="T205" s="163"/>
      <c r="U205" s="163"/>
      <c r="V205" s="163"/>
      <c r="W205" s="163"/>
      <c r="X205" s="163"/>
      <c r="Y205" s="152"/>
      <c r="Z205" s="152"/>
      <c r="AA205" s="152"/>
      <c r="AB205" s="152"/>
      <c r="AC205" s="152"/>
      <c r="AD205" s="152"/>
      <c r="AE205" s="152"/>
      <c r="AF205" s="152"/>
      <c r="AG205" s="152" t="s">
        <v>132</v>
      </c>
      <c r="AH205" s="152">
        <v>0</v>
      </c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outlineLevel="1" x14ac:dyDescent="0.25">
      <c r="A206" s="159"/>
      <c r="B206" s="160"/>
      <c r="C206" s="190" t="s">
        <v>386</v>
      </c>
      <c r="D206" s="165"/>
      <c r="E206" s="166">
        <v>2.7</v>
      </c>
      <c r="F206" s="163"/>
      <c r="G206" s="163"/>
      <c r="H206" s="163"/>
      <c r="I206" s="163"/>
      <c r="J206" s="163"/>
      <c r="K206" s="163"/>
      <c r="L206" s="163"/>
      <c r="M206" s="163"/>
      <c r="N206" s="162"/>
      <c r="O206" s="162"/>
      <c r="P206" s="162"/>
      <c r="Q206" s="162"/>
      <c r="R206" s="163"/>
      <c r="S206" s="163"/>
      <c r="T206" s="163"/>
      <c r="U206" s="163"/>
      <c r="V206" s="163"/>
      <c r="W206" s="163"/>
      <c r="X206" s="163"/>
      <c r="Y206" s="152"/>
      <c r="Z206" s="152"/>
      <c r="AA206" s="152"/>
      <c r="AB206" s="152"/>
      <c r="AC206" s="152"/>
      <c r="AD206" s="152"/>
      <c r="AE206" s="152"/>
      <c r="AF206" s="152"/>
      <c r="AG206" s="152" t="s">
        <v>132</v>
      </c>
      <c r="AH206" s="152">
        <v>0</v>
      </c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outlineLevel="1" x14ac:dyDescent="0.25">
      <c r="A207" s="182">
        <v>76</v>
      </c>
      <c r="B207" s="183" t="s">
        <v>387</v>
      </c>
      <c r="C207" s="191" t="s">
        <v>388</v>
      </c>
      <c r="D207" s="184" t="s">
        <v>0</v>
      </c>
      <c r="E207" s="185">
        <f>SUM(G203:G205)*0.01</f>
        <v>0</v>
      </c>
      <c r="F207" s="186">
        <v>0</v>
      </c>
      <c r="G207" s="187">
        <f>ROUND(E207*F207,2)</f>
        <v>0</v>
      </c>
      <c r="H207" s="164">
        <v>0</v>
      </c>
      <c r="I207" s="163">
        <f>ROUND(E207*H207,2)</f>
        <v>0</v>
      </c>
      <c r="J207" s="164">
        <v>4.0999999999999996</v>
      </c>
      <c r="K207" s="163">
        <f>ROUND(E207*J207,2)</f>
        <v>0</v>
      </c>
      <c r="L207" s="163">
        <v>21</v>
      </c>
      <c r="M207" s="163">
        <f>G207*(1+L207/100)</f>
        <v>0</v>
      </c>
      <c r="N207" s="162">
        <v>0</v>
      </c>
      <c r="O207" s="162">
        <f>ROUND(E207*N207,2)</f>
        <v>0</v>
      </c>
      <c r="P207" s="162">
        <v>0</v>
      </c>
      <c r="Q207" s="162">
        <f>ROUND(E207*P207,2)</f>
        <v>0</v>
      </c>
      <c r="R207" s="163"/>
      <c r="S207" s="163" t="s">
        <v>127</v>
      </c>
      <c r="T207" s="163" t="s">
        <v>135</v>
      </c>
      <c r="U207" s="163">
        <v>0</v>
      </c>
      <c r="V207" s="163">
        <f>ROUND(E207*U207,2)</f>
        <v>0</v>
      </c>
      <c r="W207" s="163"/>
      <c r="X207" s="163" t="s">
        <v>389</v>
      </c>
      <c r="Y207" s="152"/>
      <c r="Z207" s="152"/>
      <c r="AA207" s="152"/>
      <c r="AB207" s="152"/>
      <c r="AC207" s="152"/>
      <c r="AD207" s="152"/>
      <c r="AE207" s="152"/>
      <c r="AF207" s="152"/>
      <c r="AG207" s="152" t="s">
        <v>390</v>
      </c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</row>
    <row r="208" spans="1:60" x14ac:dyDescent="0.25">
      <c r="A208" s="169" t="s">
        <v>123</v>
      </c>
      <c r="B208" s="170" t="s">
        <v>76</v>
      </c>
      <c r="C208" s="188" t="s">
        <v>77</v>
      </c>
      <c r="D208" s="171"/>
      <c r="E208" s="172"/>
      <c r="F208" s="173"/>
      <c r="G208" s="174">
        <f>SUMIF(AG209:AG210,"&lt;&gt;NOR",G209:G210)</f>
        <v>0</v>
      </c>
      <c r="H208" s="168"/>
      <c r="I208" s="168">
        <f>SUM(I209:I210)</f>
        <v>3762.16</v>
      </c>
      <c r="J208" s="168"/>
      <c r="K208" s="168">
        <f>SUM(K209:K210)</f>
        <v>697.84</v>
      </c>
      <c r="L208" s="168"/>
      <c r="M208" s="168">
        <f>SUM(M209:M210)</f>
        <v>0</v>
      </c>
      <c r="N208" s="167"/>
      <c r="O208" s="167">
        <f>SUM(O209:O210)</f>
        <v>0.12</v>
      </c>
      <c r="P208" s="167"/>
      <c r="Q208" s="167">
        <f>SUM(Q209:Q210)</f>
        <v>0</v>
      </c>
      <c r="R208" s="168"/>
      <c r="S208" s="168"/>
      <c r="T208" s="168"/>
      <c r="U208" s="168"/>
      <c r="V208" s="168">
        <f>SUM(V209:V210)</f>
        <v>0</v>
      </c>
      <c r="W208" s="168"/>
      <c r="X208" s="168"/>
      <c r="AG208" t="s">
        <v>124</v>
      </c>
    </row>
    <row r="209" spans="1:60" ht="20.399999999999999" outlineLevel="1" x14ac:dyDescent="0.25">
      <c r="A209" s="182">
        <v>77</v>
      </c>
      <c r="B209" s="183" t="s">
        <v>391</v>
      </c>
      <c r="C209" s="191" t="s">
        <v>538</v>
      </c>
      <c r="D209" s="184" t="s">
        <v>126</v>
      </c>
      <c r="E209" s="185">
        <v>4</v>
      </c>
      <c r="F209" s="186">
        <v>0</v>
      </c>
      <c r="G209" s="187">
        <f>ROUND(E209*F209,2)</f>
        <v>0</v>
      </c>
      <c r="H209" s="164">
        <v>940.54</v>
      </c>
      <c r="I209" s="163">
        <f>ROUND(E209*H209,2)</f>
        <v>3762.16</v>
      </c>
      <c r="J209" s="164">
        <v>174.46</v>
      </c>
      <c r="K209" s="163">
        <f>ROUND(E209*J209,2)</f>
        <v>697.84</v>
      </c>
      <c r="L209" s="163">
        <v>21</v>
      </c>
      <c r="M209" s="163">
        <f>G209*(1+L209/100)</f>
        <v>0</v>
      </c>
      <c r="N209" s="162">
        <v>2.9399999999999999E-2</v>
      </c>
      <c r="O209" s="162">
        <f>ROUND(E209*N209,2)</f>
        <v>0.12</v>
      </c>
      <c r="P209" s="162">
        <v>0</v>
      </c>
      <c r="Q209" s="162">
        <f>ROUND(E209*P209,2)</f>
        <v>0</v>
      </c>
      <c r="R209" s="163"/>
      <c r="S209" s="163" t="s">
        <v>127</v>
      </c>
      <c r="T209" s="163" t="s">
        <v>128</v>
      </c>
      <c r="U209" s="163">
        <v>0</v>
      </c>
      <c r="V209" s="163">
        <f>ROUND(E209*U209,2)</f>
        <v>0</v>
      </c>
      <c r="W209" s="163"/>
      <c r="X209" s="163" t="s">
        <v>392</v>
      </c>
      <c r="Y209" s="152"/>
      <c r="Z209" s="152"/>
      <c r="AA209" s="152"/>
      <c r="AB209" s="152"/>
      <c r="AC209" s="152"/>
      <c r="AD209" s="152"/>
      <c r="AE209" s="152"/>
      <c r="AF209" s="152"/>
      <c r="AG209" s="152" t="s">
        <v>393</v>
      </c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  <c r="BG209" s="152"/>
      <c r="BH209" s="152"/>
    </row>
    <row r="210" spans="1:60" outlineLevel="1" x14ac:dyDescent="0.25">
      <c r="A210" s="182">
        <v>78</v>
      </c>
      <c r="B210" s="183" t="s">
        <v>394</v>
      </c>
      <c r="C210" s="191" t="s">
        <v>395</v>
      </c>
      <c r="D210" s="184" t="s">
        <v>0</v>
      </c>
      <c r="E210" s="185">
        <f>SUM(G209)*0.01</f>
        <v>0</v>
      </c>
      <c r="F210" s="186">
        <v>0</v>
      </c>
      <c r="G210" s="187">
        <f>ROUND(E210*F210,2)</f>
        <v>0</v>
      </c>
      <c r="H210" s="164">
        <v>0</v>
      </c>
      <c r="I210" s="163">
        <f>ROUND(E210*H210,2)</f>
        <v>0</v>
      </c>
      <c r="J210" s="164">
        <v>3.75</v>
      </c>
      <c r="K210" s="163">
        <f>ROUND(E210*J210,2)</f>
        <v>0</v>
      </c>
      <c r="L210" s="163">
        <v>21</v>
      </c>
      <c r="M210" s="163">
        <f>G210*(1+L210/100)</f>
        <v>0</v>
      </c>
      <c r="N210" s="162">
        <v>0</v>
      </c>
      <c r="O210" s="162">
        <f>ROUND(E210*N210,2)</f>
        <v>0</v>
      </c>
      <c r="P210" s="162">
        <v>0</v>
      </c>
      <c r="Q210" s="162">
        <f>ROUND(E210*P210,2)</f>
        <v>0</v>
      </c>
      <c r="R210" s="163"/>
      <c r="S210" s="163" t="s">
        <v>127</v>
      </c>
      <c r="T210" s="163" t="s">
        <v>135</v>
      </c>
      <c r="U210" s="163">
        <v>0</v>
      </c>
      <c r="V210" s="163">
        <f>ROUND(E210*U210,2)</f>
        <v>0</v>
      </c>
      <c r="W210" s="163"/>
      <c r="X210" s="163" t="s">
        <v>389</v>
      </c>
      <c r="Y210" s="152"/>
      <c r="Z210" s="152"/>
      <c r="AA210" s="152"/>
      <c r="AB210" s="152"/>
      <c r="AC210" s="152"/>
      <c r="AD210" s="152"/>
      <c r="AE210" s="152"/>
      <c r="AF210" s="152"/>
      <c r="AG210" s="152" t="s">
        <v>390</v>
      </c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x14ac:dyDescent="0.25">
      <c r="A211" s="169" t="s">
        <v>123</v>
      </c>
      <c r="B211" s="170" t="s">
        <v>78</v>
      </c>
      <c r="C211" s="188" t="s">
        <v>79</v>
      </c>
      <c r="D211" s="171"/>
      <c r="E211" s="172"/>
      <c r="F211" s="173"/>
      <c r="G211" s="174">
        <f>SUMIF(AG212:AG216,"&lt;&gt;NOR",G212:G216)</f>
        <v>0</v>
      </c>
      <c r="H211" s="168"/>
      <c r="I211" s="168">
        <f>SUM(I212:I216)</f>
        <v>0</v>
      </c>
      <c r="J211" s="168"/>
      <c r="K211" s="168">
        <f>SUM(K212:K216)</f>
        <v>189079</v>
      </c>
      <c r="L211" s="168"/>
      <c r="M211" s="168">
        <f>SUM(M212:M216)</f>
        <v>0</v>
      </c>
      <c r="N211" s="167"/>
      <c r="O211" s="167">
        <f>SUM(O212:O216)</f>
        <v>0</v>
      </c>
      <c r="P211" s="167"/>
      <c r="Q211" s="167">
        <f>SUM(Q212:Q216)</f>
        <v>0</v>
      </c>
      <c r="R211" s="168"/>
      <c r="S211" s="168"/>
      <c r="T211" s="168"/>
      <c r="U211" s="168"/>
      <c r="V211" s="168">
        <f>SUM(V212:V216)</f>
        <v>0</v>
      </c>
      <c r="W211" s="168"/>
      <c r="X211" s="168"/>
      <c r="AG211" t="s">
        <v>124</v>
      </c>
    </row>
    <row r="212" spans="1:60" outlineLevel="1" x14ac:dyDescent="0.25">
      <c r="A212" s="182">
        <v>79</v>
      </c>
      <c r="B212" s="183" t="s">
        <v>396</v>
      </c>
      <c r="C212" s="191" t="s">
        <v>397</v>
      </c>
      <c r="D212" s="184" t="s">
        <v>398</v>
      </c>
      <c r="E212" s="185">
        <v>1</v>
      </c>
      <c r="F212" s="186">
        <v>0</v>
      </c>
      <c r="G212" s="187">
        <f>ROUND(E212*F212,2)</f>
        <v>0</v>
      </c>
      <c r="H212" s="164">
        <v>0</v>
      </c>
      <c r="I212" s="163">
        <f>ROUND(E212*H212,2)</f>
        <v>0</v>
      </c>
      <c r="J212" s="164">
        <v>20340</v>
      </c>
      <c r="K212" s="163">
        <f>ROUND(E212*J212,2)</f>
        <v>20340</v>
      </c>
      <c r="L212" s="163">
        <v>21</v>
      </c>
      <c r="M212" s="163">
        <f>G212*(1+L212/100)</f>
        <v>0</v>
      </c>
      <c r="N212" s="162">
        <v>0</v>
      </c>
      <c r="O212" s="162">
        <f>ROUND(E212*N212,2)</f>
        <v>0</v>
      </c>
      <c r="P212" s="162">
        <v>0</v>
      </c>
      <c r="Q212" s="162">
        <f>ROUND(E212*P212,2)</f>
        <v>0</v>
      </c>
      <c r="R212" s="163"/>
      <c r="S212" s="163" t="s">
        <v>234</v>
      </c>
      <c r="T212" s="163" t="s">
        <v>136</v>
      </c>
      <c r="U212" s="163">
        <v>0</v>
      </c>
      <c r="V212" s="163">
        <f>ROUND(E212*U212,2)</f>
        <v>0</v>
      </c>
      <c r="W212" s="163"/>
      <c r="X212" s="163" t="s">
        <v>129</v>
      </c>
      <c r="Y212" s="152"/>
      <c r="Z212" s="152"/>
      <c r="AA212" s="152"/>
      <c r="AB212" s="152"/>
      <c r="AC212" s="152"/>
      <c r="AD212" s="152"/>
      <c r="AE212" s="152"/>
      <c r="AF212" s="152"/>
      <c r="AG212" s="152" t="s">
        <v>365</v>
      </c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outlineLevel="1" x14ac:dyDescent="0.25">
      <c r="A213" s="182">
        <v>80</v>
      </c>
      <c r="B213" s="183" t="s">
        <v>399</v>
      </c>
      <c r="C213" s="191" t="s">
        <v>400</v>
      </c>
      <c r="D213" s="184" t="s">
        <v>398</v>
      </c>
      <c r="E213" s="185">
        <v>1</v>
      </c>
      <c r="F213" s="186">
        <v>0</v>
      </c>
      <c r="G213" s="187">
        <f>ROUND(E213*F213,2)</f>
        <v>0</v>
      </c>
      <c r="H213" s="164">
        <v>0</v>
      </c>
      <c r="I213" s="163">
        <f>ROUND(E213*H213,2)</f>
        <v>0</v>
      </c>
      <c r="J213" s="164">
        <v>24865</v>
      </c>
      <c r="K213" s="163">
        <f>ROUND(E213*J213,2)</f>
        <v>24865</v>
      </c>
      <c r="L213" s="163">
        <v>21</v>
      </c>
      <c r="M213" s="163">
        <f>G213*(1+L213/100)</f>
        <v>0</v>
      </c>
      <c r="N213" s="162">
        <v>0</v>
      </c>
      <c r="O213" s="162">
        <f>ROUND(E213*N213,2)</f>
        <v>0</v>
      </c>
      <c r="P213" s="162">
        <v>0</v>
      </c>
      <c r="Q213" s="162">
        <f>ROUND(E213*P213,2)</f>
        <v>0</v>
      </c>
      <c r="R213" s="163"/>
      <c r="S213" s="163" t="s">
        <v>234</v>
      </c>
      <c r="T213" s="163" t="s">
        <v>136</v>
      </c>
      <c r="U213" s="163">
        <v>0</v>
      </c>
      <c r="V213" s="163">
        <f>ROUND(E213*U213,2)</f>
        <v>0</v>
      </c>
      <c r="W213" s="163"/>
      <c r="X213" s="163" t="s">
        <v>129</v>
      </c>
      <c r="Y213" s="152"/>
      <c r="Z213" s="152"/>
      <c r="AA213" s="152"/>
      <c r="AB213" s="152"/>
      <c r="AC213" s="152"/>
      <c r="AD213" s="152"/>
      <c r="AE213" s="152"/>
      <c r="AF213" s="152"/>
      <c r="AG213" s="152" t="s">
        <v>130</v>
      </c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outlineLevel="1" x14ac:dyDescent="0.25">
      <c r="A214" s="182">
        <v>81</v>
      </c>
      <c r="B214" s="183" t="s">
        <v>401</v>
      </c>
      <c r="C214" s="191" t="s">
        <v>402</v>
      </c>
      <c r="D214" s="184" t="s">
        <v>345</v>
      </c>
      <c r="E214" s="185">
        <v>1</v>
      </c>
      <c r="F214" s="186">
        <v>0</v>
      </c>
      <c r="G214" s="187">
        <f>ROUND(E214*F214,2)</f>
        <v>0</v>
      </c>
      <c r="H214" s="164">
        <v>0</v>
      </c>
      <c r="I214" s="163">
        <f>ROUND(E214*H214,2)</f>
        <v>0</v>
      </c>
      <c r="J214" s="164">
        <v>99254</v>
      </c>
      <c r="K214" s="163">
        <f>ROUND(E214*J214,2)</f>
        <v>99254</v>
      </c>
      <c r="L214" s="163">
        <v>21</v>
      </c>
      <c r="M214" s="163">
        <f>G214*(1+L214/100)</f>
        <v>0</v>
      </c>
      <c r="N214" s="162">
        <v>0</v>
      </c>
      <c r="O214" s="162">
        <f>ROUND(E214*N214,2)</f>
        <v>0</v>
      </c>
      <c r="P214" s="162">
        <v>0</v>
      </c>
      <c r="Q214" s="162">
        <f>ROUND(E214*P214,2)</f>
        <v>0</v>
      </c>
      <c r="R214" s="163"/>
      <c r="S214" s="163" t="s">
        <v>234</v>
      </c>
      <c r="T214" s="163" t="s">
        <v>136</v>
      </c>
      <c r="U214" s="163">
        <v>0</v>
      </c>
      <c r="V214" s="163">
        <f>ROUND(E214*U214,2)</f>
        <v>0</v>
      </c>
      <c r="W214" s="163"/>
      <c r="X214" s="163" t="s">
        <v>129</v>
      </c>
      <c r="Y214" s="152"/>
      <c r="Z214" s="152"/>
      <c r="AA214" s="152"/>
      <c r="AB214" s="152"/>
      <c r="AC214" s="152"/>
      <c r="AD214" s="152"/>
      <c r="AE214" s="152"/>
      <c r="AF214" s="152"/>
      <c r="AG214" s="152" t="s">
        <v>130</v>
      </c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outlineLevel="1" x14ac:dyDescent="0.25">
      <c r="A215" s="182">
        <v>82</v>
      </c>
      <c r="B215" s="183" t="s">
        <v>403</v>
      </c>
      <c r="C215" s="191" t="s">
        <v>404</v>
      </c>
      <c r="D215" s="184" t="s">
        <v>345</v>
      </c>
      <c r="E215" s="185">
        <v>1</v>
      </c>
      <c r="F215" s="186">
        <v>0</v>
      </c>
      <c r="G215" s="187">
        <f>ROUND(E215*F215,2)</f>
        <v>0</v>
      </c>
      <c r="H215" s="164">
        <v>0</v>
      </c>
      <c r="I215" s="163">
        <f>ROUND(E215*H215,2)</f>
        <v>0</v>
      </c>
      <c r="J215" s="164">
        <v>44620</v>
      </c>
      <c r="K215" s="163">
        <f>ROUND(E215*J215,2)</f>
        <v>44620</v>
      </c>
      <c r="L215" s="163">
        <v>21</v>
      </c>
      <c r="M215" s="163">
        <f>G215*(1+L215/100)</f>
        <v>0</v>
      </c>
      <c r="N215" s="162">
        <v>0</v>
      </c>
      <c r="O215" s="162">
        <f>ROUND(E215*N215,2)</f>
        <v>0</v>
      </c>
      <c r="P215" s="162">
        <v>0</v>
      </c>
      <c r="Q215" s="162">
        <f>ROUND(E215*P215,2)</f>
        <v>0</v>
      </c>
      <c r="R215" s="163"/>
      <c r="S215" s="163" t="s">
        <v>234</v>
      </c>
      <c r="T215" s="163" t="s">
        <v>136</v>
      </c>
      <c r="U215" s="163">
        <v>0</v>
      </c>
      <c r="V215" s="163">
        <f>ROUND(E215*U215,2)</f>
        <v>0</v>
      </c>
      <c r="W215" s="163"/>
      <c r="X215" s="163" t="s">
        <v>129</v>
      </c>
      <c r="Y215" s="152"/>
      <c r="Z215" s="152"/>
      <c r="AA215" s="152"/>
      <c r="AB215" s="152"/>
      <c r="AC215" s="152"/>
      <c r="AD215" s="152"/>
      <c r="AE215" s="152"/>
      <c r="AF215" s="152"/>
      <c r="AG215" s="152" t="s">
        <v>130</v>
      </c>
      <c r="AH215" s="152"/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  <c r="BH215" s="152"/>
    </row>
    <row r="216" spans="1:60" outlineLevel="1" x14ac:dyDescent="0.25">
      <c r="A216" s="182">
        <v>83</v>
      </c>
      <c r="B216" s="183" t="s">
        <v>405</v>
      </c>
      <c r="C216" s="191" t="s">
        <v>548</v>
      </c>
      <c r="D216" s="184" t="s">
        <v>0</v>
      </c>
      <c r="E216" s="185">
        <f>SUM(G212:G215)*0.01</f>
        <v>0</v>
      </c>
      <c r="F216" s="186">
        <v>0</v>
      </c>
      <c r="G216" s="187">
        <f>ROUND(E216*F216,2)</f>
        <v>0</v>
      </c>
      <c r="H216" s="164">
        <v>0</v>
      </c>
      <c r="I216" s="163">
        <f>ROUND(E216*H216,2)</f>
        <v>0</v>
      </c>
      <c r="J216" s="164">
        <v>1.7</v>
      </c>
      <c r="K216" s="163">
        <f>ROUND(E216*J216,2)</f>
        <v>0</v>
      </c>
      <c r="L216" s="163">
        <v>21</v>
      </c>
      <c r="M216" s="163">
        <f>G216*(1+L216/100)</f>
        <v>0</v>
      </c>
      <c r="N216" s="162">
        <v>0</v>
      </c>
      <c r="O216" s="162">
        <f>ROUND(E216*N216,2)</f>
        <v>0</v>
      </c>
      <c r="P216" s="162">
        <v>0</v>
      </c>
      <c r="Q216" s="162">
        <f>ROUND(E216*P216,2)</f>
        <v>0</v>
      </c>
      <c r="R216" s="163"/>
      <c r="S216" s="163" t="s">
        <v>127</v>
      </c>
      <c r="T216" s="163" t="s">
        <v>135</v>
      </c>
      <c r="U216" s="163">
        <v>0</v>
      </c>
      <c r="V216" s="163">
        <f>ROUND(E216*U216,2)</f>
        <v>0</v>
      </c>
      <c r="W216" s="163"/>
      <c r="X216" s="163" t="s">
        <v>389</v>
      </c>
      <c r="Y216" s="152"/>
      <c r="Z216" s="152"/>
      <c r="AA216" s="152"/>
      <c r="AB216" s="152"/>
      <c r="AC216" s="152"/>
      <c r="AD216" s="152"/>
      <c r="AE216" s="152"/>
      <c r="AF216" s="152"/>
      <c r="AG216" s="152" t="s">
        <v>390</v>
      </c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x14ac:dyDescent="0.25">
      <c r="A217" s="169" t="s">
        <v>123</v>
      </c>
      <c r="B217" s="170" t="s">
        <v>80</v>
      </c>
      <c r="C217" s="188" t="s">
        <v>539</v>
      </c>
      <c r="D217" s="171"/>
      <c r="E217" s="172"/>
      <c r="F217" s="173"/>
      <c r="G217" s="174">
        <f>SUMIF(AG218:AG219,"&lt;&gt;NOR",G218:G219)</f>
        <v>0</v>
      </c>
      <c r="H217" s="168"/>
      <c r="I217" s="168">
        <f>SUM(I218:I219)</f>
        <v>0</v>
      </c>
      <c r="J217" s="168"/>
      <c r="K217" s="168">
        <f>SUM(K218:K219)</f>
        <v>39000</v>
      </c>
      <c r="L217" s="168"/>
      <c r="M217" s="168">
        <f>SUM(M218:M219)</f>
        <v>0</v>
      </c>
      <c r="N217" s="167"/>
      <c r="O217" s="167">
        <f>SUM(O218:O219)</f>
        <v>0</v>
      </c>
      <c r="P217" s="167"/>
      <c r="Q217" s="167">
        <f>SUM(Q218:Q219)</f>
        <v>0</v>
      </c>
      <c r="R217" s="168"/>
      <c r="S217" s="168"/>
      <c r="T217" s="168"/>
      <c r="U217" s="168"/>
      <c r="V217" s="168">
        <f>SUM(V218:V219)</f>
        <v>0</v>
      </c>
      <c r="W217" s="168"/>
      <c r="X217" s="168"/>
      <c r="AG217" t="s">
        <v>124</v>
      </c>
    </row>
    <row r="218" spans="1:60" ht="20.399999999999999" outlineLevel="1" x14ac:dyDescent="0.25">
      <c r="A218" s="182">
        <v>84</v>
      </c>
      <c r="B218" s="183" t="s">
        <v>406</v>
      </c>
      <c r="C218" s="191" t="s">
        <v>407</v>
      </c>
      <c r="D218" s="184" t="s">
        <v>345</v>
      </c>
      <c r="E218" s="185">
        <v>1</v>
      </c>
      <c r="F218" s="186">
        <v>0</v>
      </c>
      <c r="G218" s="187">
        <f>ROUND(E218*F218,2)</f>
        <v>0</v>
      </c>
      <c r="H218" s="164">
        <v>0</v>
      </c>
      <c r="I218" s="163">
        <f>ROUND(E218*H218,2)</f>
        <v>0</v>
      </c>
      <c r="J218" s="164">
        <v>39000</v>
      </c>
      <c r="K218" s="163">
        <f>ROUND(E218*J218,2)</f>
        <v>39000</v>
      </c>
      <c r="L218" s="163">
        <v>21</v>
      </c>
      <c r="M218" s="163">
        <f>G218*(1+L218/100)</f>
        <v>0</v>
      </c>
      <c r="N218" s="162">
        <v>0</v>
      </c>
      <c r="O218" s="162">
        <f>ROUND(E218*N218,2)</f>
        <v>0</v>
      </c>
      <c r="P218" s="162">
        <v>0</v>
      </c>
      <c r="Q218" s="162">
        <f>ROUND(E218*P218,2)</f>
        <v>0</v>
      </c>
      <c r="R218" s="163"/>
      <c r="S218" s="163" t="s">
        <v>234</v>
      </c>
      <c r="T218" s="163" t="s">
        <v>136</v>
      </c>
      <c r="U218" s="163">
        <v>0</v>
      </c>
      <c r="V218" s="163">
        <f>ROUND(E218*U218,2)</f>
        <v>0</v>
      </c>
      <c r="W218" s="163"/>
      <c r="X218" s="163" t="s">
        <v>129</v>
      </c>
      <c r="Y218" s="152"/>
      <c r="Z218" s="152"/>
      <c r="AA218" s="152"/>
      <c r="AB218" s="152"/>
      <c r="AC218" s="152"/>
      <c r="AD218" s="152"/>
      <c r="AE218" s="152"/>
      <c r="AF218" s="152"/>
      <c r="AG218" s="152" t="s">
        <v>130</v>
      </c>
      <c r="AH218" s="152"/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1" x14ac:dyDescent="0.25">
      <c r="A219" s="182">
        <v>85</v>
      </c>
      <c r="B219" s="183" t="s">
        <v>408</v>
      </c>
      <c r="C219" s="191" t="s">
        <v>547</v>
      </c>
      <c r="D219" s="184" t="s">
        <v>0</v>
      </c>
      <c r="E219" s="185">
        <f>SUM(G218)*0.01</f>
        <v>0</v>
      </c>
      <c r="F219" s="186">
        <v>0</v>
      </c>
      <c r="G219" s="187">
        <f>ROUND(E219*F219,2)</f>
        <v>0</v>
      </c>
      <c r="H219" s="164">
        <v>0</v>
      </c>
      <c r="I219" s="163">
        <f>ROUND(E219*H219,2)</f>
        <v>0</v>
      </c>
      <c r="J219" s="164">
        <v>0.41</v>
      </c>
      <c r="K219" s="163">
        <f>ROUND(E219*J219,2)</f>
        <v>0</v>
      </c>
      <c r="L219" s="163">
        <v>21</v>
      </c>
      <c r="M219" s="163">
        <f>G219*(1+L219/100)</f>
        <v>0</v>
      </c>
      <c r="N219" s="162">
        <v>0</v>
      </c>
      <c r="O219" s="162">
        <f>ROUND(E219*N219,2)</f>
        <v>0</v>
      </c>
      <c r="P219" s="162">
        <v>0</v>
      </c>
      <c r="Q219" s="162">
        <f>ROUND(E219*P219,2)</f>
        <v>0</v>
      </c>
      <c r="R219" s="163"/>
      <c r="S219" s="163" t="s">
        <v>127</v>
      </c>
      <c r="T219" s="163" t="s">
        <v>135</v>
      </c>
      <c r="U219" s="163">
        <v>0</v>
      </c>
      <c r="V219" s="163">
        <f>ROUND(E219*U219,2)</f>
        <v>0</v>
      </c>
      <c r="W219" s="163"/>
      <c r="X219" s="163" t="s">
        <v>389</v>
      </c>
      <c r="Y219" s="152"/>
      <c r="Z219" s="152"/>
      <c r="AA219" s="152"/>
      <c r="AB219" s="152"/>
      <c r="AC219" s="152"/>
      <c r="AD219" s="152"/>
      <c r="AE219" s="152"/>
      <c r="AF219" s="152"/>
      <c r="AG219" s="152" t="s">
        <v>409</v>
      </c>
      <c r="AH219" s="152"/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x14ac:dyDescent="0.25">
      <c r="A220" s="169" t="s">
        <v>123</v>
      </c>
      <c r="B220" s="170" t="s">
        <v>81</v>
      </c>
      <c r="C220" s="188" t="s">
        <v>82</v>
      </c>
      <c r="D220" s="171"/>
      <c r="E220" s="172"/>
      <c r="F220" s="173"/>
      <c r="G220" s="174">
        <f>SUMIF(AG221:AG239,"&lt;&gt;NOR",G221:G239)</f>
        <v>0</v>
      </c>
      <c r="H220" s="168"/>
      <c r="I220" s="168">
        <f>SUM(I221:I239)</f>
        <v>8900</v>
      </c>
      <c r="J220" s="168"/>
      <c r="K220" s="168">
        <f>SUM(K221:K239)</f>
        <v>374992</v>
      </c>
      <c r="L220" s="168"/>
      <c r="M220" s="168">
        <f>SUM(M221:M239)</f>
        <v>0</v>
      </c>
      <c r="N220" s="167"/>
      <c r="O220" s="167">
        <f>SUM(O221:O239)</f>
        <v>0</v>
      </c>
      <c r="P220" s="167"/>
      <c r="Q220" s="167">
        <f>SUM(Q221:Q239)</f>
        <v>0</v>
      </c>
      <c r="R220" s="168"/>
      <c r="S220" s="168"/>
      <c r="T220" s="168"/>
      <c r="U220" s="168"/>
      <c r="V220" s="168">
        <f>SUM(V221:V239)</f>
        <v>0</v>
      </c>
      <c r="W220" s="168"/>
      <c r="X220" s="168"/>
      <c r="AG220" t="s">
        <v>124</v>
      </c>
    </row>
    <row r="221" spans="1:60" outlineLevel="1" x14ac:dyDescent="0.25">
      <c r="A221" s="182">
        <v>86</v>
      </c>
      <c r="B221" s="183"/>
      <c r="C221" s="191" t="s">
        <v>540</v>
      </c>
      <c r="D221" s="184"/>
      <c r="E221" s="185"/>
      <c r="F221" s="186"/>
      <c r="G221" s="187"/>
      <c r="H221" s="164">
        <v>0</v>
      </c>
      <c r="I221" s="163">
        <f t="shared" ref="I221:I239" si="14">ROUND(E221*H221,2)</f>
        <v>0</v>
      </c>
      <c r="J221" s="164">
        <v>689</v>
      </c>
      <c r="K221" s="163">
        <f t="shared" ref="K221:K239" si="15">ROUND(E221*J221,2)</f>
        <v>0</v>
      </c>
      <c r="L221" s="163">
        <v>21</v>
      </c>
      <c r="M221" s="163">
        <f t="shared" ref="M221:M239" si="16">G221*(1+L221/100)</f>
        <v>0</v>
      </c>
      <c r="N221" s="162">
        <v>0</v>
      </c>
      <c r="O221" s="162">
        <f t="shared" ref="O221:O239" si="17">ROUND(E221*N221,2)</f>
        <v>0</v>
      </c>
      <c r="P221" s="162">
        <v>0</v>
      </c>
      <c r="Q221" s="162">
        <f t="shared" ref="Q221:Q239" si="18">ROUND(E221*P221,2)</f>
        <v>0</v>
      </c>
      <c r="R221" s="163"/>
      <c r="S221" s="163" t="s">
        <v>127</v>
      </c>
      <c r="T221" s="163" t="s">
        <v>128</v>
      </c>
      <c r="U221" s="163">
        <v>1.5</v>
      </c>
      <c r="V221" s="163">
        <f t="shared" ref="V221:V239" si="19">ROUND(E221*U221,2)</f>
        <v>0</v>
      </c>
      <c r="W221" s="163"/>
      <c r="X221" s="163" t="s">
        <v>129</v>
      </c>
      <c r="Y221" s="152"/>
      <c r="Z221" s="152"/>
      <c r="AA221" s="152"/>
      <c r="AB221" s="152"/>
      <c r="AC221" s="152"/>
      <c r="AD221" s="152"/>
      <c r="AE221" s="152"/>
      <c r="AF221" s="152"/>
      <c r="AG221" s="152" t="s">
        <v>365</v>
      </c>
      <c r="AH221" s="152"/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ht="20.399999999999999" outlineLevel="1" x14ac:dyDescent="0.25">
      <c r="A222" s="182">
        <v>87</v>
      </c>
      <c r="B222" s="183" t="s">
        <v>410</v>
      </c>
      <c r="C222" s="191" t="s">
        <v>411</v>
      </c>
      <c r="D222" s="184" t="s">
        <v>412</v>
      </c>
      <c r="E222" s="185">
        <v>5</v>
      </c>
      <c r="F222" s="186">
        <v>0</v>
      </c>
      <c r="G222" s="187">
        <f t="shared" ref="G222:G239" si="20">ROUND(E222*F222,2)</f>
        <v>0</v>
      </c>
      <c r="H222" s="164">
        <v>0</v>
      </c>
      <c r="I222" s="163">
        <f t="shared" si="14"/>
        <v>0</v>
      </c>
      <c r="J222" s="164">
        <v>8750</v>
      </c>
      <c r="K222" s="163">
        <f t="shared" si="15"/>
        <v>43750</v>
      </c>
      <c r="L222" s="163">
        <v>21</v>
      </c>
      <c r="M222" s="163">
        <f t="shared" si="16"/>
        <v>0</v>
      </c>
      <c r="N222" s="162">
        <v>0</v>
      </c>
      <c r="O222" s="162">
        <f t="shared" si="17"/>
        <v>0</v>
      </c>
      <c r="P222" s="162">
        <v>0</v>
      </c>
      <c r="Q222" s="162">
        <f t="shared" si="18"/>
        <v>0</v>
      </c>
      <c r="R222" s="163"/>
      <c r="S222" s="163" t="s">
        <v>234</v>
      </c>
      <c r="T222" s="163" t="s">
        <v>136</v>
      </c>
      <c r="U222" s="163">
        <v>0</v>
      </c>
      <c r="V222" s="163">
        <f t="shared" si="19"/>
        <v>0</v>
      </c>
      <c r="W222" s="163"/>
      <c r="X222" s="163" t="s">
        <v>129</v>
      </c>
      <c r="Y222" s="152"/>
      <c r="Z222" s="152"/>
      <c r="AA222" s="152"/>
      <c r="AB222" s="152"/>
      <c r="AC222" s="152"/>
      <c r="AD222" s="152"/>
      <c r="AE222" s="152"/>
      <c r="AF222" s="152"/>
      <c r="AG222" s="152" t="s">
        <v>130</v>
      </c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  <c r="BH222" s="152"/>
    </row>
    <row r="223" spans="1:60" ht="20.399999999999999" outlineLevel="1" x14ac:dyDescent="0.25">
      <c r="A223" s="182">
        <v>88</v>
      </c>
      <c r="B223" s="183" t="s">
        <v>413</v>
      </c>
      <c r="C223" s="191" t="s">
        <v>414</v>
      </c>
      <c r="D223" s="184" t="s">
        <v>412</v>
      </c>
      <c r="E223" s="185">
        <v>2</v>
      </c>
      <c r="F223" s="186">
        <v>0</v>
      </c>
      <c r="G223" s="187">
        <f t="shared" si="20"/>
        <v>0</v>
      </c>
      <c r="H223" s="164">
        <v>0</v>
      </c>
      <c r="I223" s="163">
        <f t="shared" si="14"/>
        <v>0</v>
      </c>
      <c r="J223" s="164">
        <v>9580</v>
      </c>
      <c r="K223" s="163">
        <f t="shared" si="15"/>
        <v>19160</v>
      </c>
      <c r="L223" s="163">
        <v>21</v>
      </c>
      <c r="M223" s="163">
        <f t="shared" si="16"/>
        <v>0</v>
      </c>
      <c r="N223" s="162">
        <v>0</v>
      </c>
      <c r="O223" s="162">
        <f t="shared" si="17"/>
        <v>0</v>
      </c>
      <c r="P223" s="162">
        <v>0</v>
      </c>
      <c r="Q223" s="162">
        <f t="shared" si="18"/>
        <v>0</v>
      </c>
      <c r="R223" s="163"/>
      <c r="S223" s="163" t="s">
        <v>234</v>
      </c>
      <c r="T223" s="163" t="s">
        <v>136</v>
      </c>
      <c r="U223" s="163">
        <v>0</v>
      </c>
      <c r="V223" s="163">
        <f t="shared" si="19"/>
        <v>0</v>
      </c>
      <c r="W223" s="163"/>
      <c r="X223" s="163" t="s">
        <v>129</v>
      </c>
      <c r="Y223" s="152"/>
      <c r="Z223" s="152"/>
      <c r="AA223" s="152"/>
      <c r="AB223" s="152"/>
      <c r="AC223" s="152"/>
      <c r="AD223" s="152"/>
      <c r="AE223" s="152"/>
      <c r="AF223" s="152"/>
      <c r="AG223" s="152" t="s">
        <v>130</v>
      </c>
      <c r="AH223" s="152"/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ht="20.399999999999999" outlineLevel="1" x14ac:dyDescent="0.25">
      <c r="A224" s="182">
        <v>89</v>
      </c>
      <c r="B224" s="183" t="s">
        <v>415</v>
      </c>
      <c r="C224" s="191" t="s">
        <v>416</v>
      </c>
      <c r="D224" s="184" t="s">
        <v>412</v>
      </c>
      <c r="E224" s="185">
        <v>3</v>
      </c>
      <c r="F224" s="186">
        <v>0</v>
      </c>
      <c r="G224" s="187">
        <f t="shared" si="20"/>
        <v>0</v>
      </c>
      <c r="H224" s="164">
        <v>0</v>
      </c>
      <c r="I224" s="163">
        <f t="shared" si="14"/>
        <v>0</v>
      </c>
      <c r="J224" s="164">
        <v>12960</v>
      </c>
      <c r="K224" s="163">
        <f t="shared" si="15"/>
        <v>38880</v>
      </c>
      <c r="L224" s="163">
        <v>21</v>
      </c>
      <c r="M224" s="163">
        <f t="shared" si="16"/>
        <v>0</v>
      </c>
      <c r="N224" s="162">
        <v>0</v>
      </c>
      <c r="O224" s="162">
        <f t="shared" si="17"/>
        <v>0</v>
      </c>
      <c r="P224" s="162">
        <v>0</v>
      </c>
      <c r="Q224" s="162">
        <f t="shared" si="18"/>
        <v>0</v>
      </c>
      <c r="R224" s="163"/>
      <c r="S224" s="163" t="s">
        <v>234</v>
      </c>
      <c r="T224" s="163" t="s">
        <v>136</v>
      </c>
      <c r="U224" s="163">
        <v>0</v>
      </c>
      <c r="V224" s="163">
        <f t="shared" si="19"/>
        <v>0</v>
      </c>
      <c r="W224" s="163"/>
      <c r="X224" s="163" t="s">
        <v>129</v>
      </c>
      <c r="Y224" s="152"/>
      <c r="Z224" s="152"/>
      <c r="AA224" s="152"/>
      <c r="AB224" s="152"/>
      <c r="AC224" s="152"/>
      <c r="AD224" s="152"/>
      <c r="AE224" s="152"/>
      <c r="AF224" s="152"/>
      <c r="AG224" s="152" t="s">
        <v>130</v>
      </c>
      <c r="AH224" s="152"/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  <c r="BH224" s="152"/>
    </row>
    <row r="225" spans="1:60" ht="20.399999999999999" outlineLevel="1" x14ac:dyDescent="0.25">
      <c r="A225" s="182">
        <v>90</v>
      </c>
      <c r="B225" s="183" t="s">
        <v>417</v>
      </c>
      <c r="C225" s="191" t="s">
        <v>418</v>
      </c>
      <c r="D225" s="184" t="s">
        <v>412</v>
      </c>
      <c r="E225" s="185">
        <v>1</v>
      </c>
      <c r="F225" s="186">
        <v>0</v>
      </c>
      <c r="G225" s="187">
        <f t="shared" si="20"/>
        <v>0</v>
      </c>
      <c r="H225" s="164">
        <v>0</v>
      </c>
      <c r="I225" s="163">
        <f t="shared" si="14"/>
        <v>0</v>
      </c>
      <c r="J225" s="164">
        <v>16240</v>
      </c>
      <c r="K225" s="163">
        <f t="shared" si="15"/>
        <v>16240</v>
      </c>
      <c r="L225" s="163">
        <v>21</v>
      </c>
      <c r="M225" s="163">
        <f t="shared" si="16"/>
        <v>0</v>
      </c>
      <c r="N225" s="162">
        <v>0</v>
      </c>
      <c r="O225" s="162">
        <f t="shared" si="17"/>
        <v>0</v>
      </c>
      <c r="P225" s="162">
        <v>0</v>
      </c>
      <c r="Q225" s="162">
        <f t="shared" si="18"/>
        <v>0</v>
      </c>
      <c r="R225" s="163"/>
      <c r="S225" s="163" t="s">
        <v>234</v>
      </c>
      <c r="T225" s="163" t="s">
        <v>136</v>
      </c>
      <c r="U225" s="163">
        <v>0</v>
      </c>
      <c r="V225" s="163">
        <f t="shared" si="19"/>
        <v>0</v>
      </c>
      <c r="W225" s="163"/>
      <c r="X225" s="163" t="s">
        <v>129</v>
      </c>
      <c r="Y225" s="152"/>
      <c r="Z225" s="152"/>
      <c r="AA225" s="152"/>
      <c r="AB225" s="152"/>
      <c r="AC225" s="152"/>
      <c r="AD225" s="152"/>
      <c r="AE225" s="152"/>
      <c r="AF225" s="152"/>
      <c r="AG225" s="152" t="s">
        <v>130</v>
      </c>
      <c r="AH225" s="152"/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  <c r="BH225" s="152"/>
    </row>
    <row r="226" spans="1:60" ht="20.399999999999999" outlineLevel="1" x14ac:dyDescent="0.25">
      <c r="A226" s="182">
        <v>91</v>
      </c>
      <c r="B226" s="183" t="s">
        <v>419</v>
      </c>
      <c r="C226" s="191" t="s">
        <v>420</v>
      </c>
      <c r="D226" s="184" t="s">
        <v>412</v>
      </c>
      <c r="E226" s="185">
        <v>7</v>
      </c>
      <c r="F226" s="186">
        <v>0</v>
      </c>
      <c r="G226" s="187">
        <f t="shared" si="20"/>
        <v>0</v>
      </c>
      <c r="H226" s="164">
        <v>0</v>
      </c>
      <c r="I226" s="163">
        <f t="shared" si="14"/>
        <v>0</v>
      </c>
      <c r="J226" s="164">
        <v>10180</v>
      </c>
      <c r="K226" s="163">
        <f t="shared" si="15"/>
        <v>71260</v>
      </c>
      <c r="L226" s="163">
        <v>21</v>
      </c>
      <c r="M226" s="163">
        <f t="shared" si="16"/>
        <v>0</v>
      </c>
      <c r="N226" s="162">
        <v>0</v>
      </c>
      <c r="O226" s="162">
        <f t="shared" si="17"/>
        <v>0</v>
      </c>
      <c r="P226" s="162">
        <v>0</v>
      </c>
      <c r="Q226" s="162">
        <f t="shared" si="18"/>
        <v>0</v>
      </c>
      <c r="R226" s="163"/>
      <c r="S226" s="163" t="s">
        <v>234</v>
      </c>
      <c r="T226" s="163" t="s">
        <v>136</v>
      </c>
      <c r="U226" s="163">
        <v>0</v>
      </c>
      <c r="V226" s="163">
        <f t="shared" si="19"/>
        <v>0</v>
      </c>
      <c r="W226" s="163"/>
      <c r="X226" s="163" t="s">
        <v>129</v>
      </c>
      <c r="Y226" s="152"/>
      <c r="Z226" s="152"/>
      <c r="AA226" s="152"/>
      <c r="AB226" s="152"/>
      <c r="AC226" s="152"/>
      <c r="AD226" s="152"/>
      <c r="AE226" s="152"/>
      <c r="AF226" s="152"/>
      <c r="AG226" s="152" t="s">
        <v>130</v>
      </c>
      <c r="AH226" s="152"/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ht="20.399999999999999" outlineLevel="1" x14ac:dyDescent="0.25">
      <c r="A227" s="182">
        <v>92</v>
      </c>
      <c r="B227" s="183" t="s">
        <v>421</v>
      </c>
      <c r="C227" s="191" t="s">
        <v>422</v>
      </c>
      <c r="D227" s="184" t="s">
        <v>412</v>
      </c>
      <c r="E227" s="185">
        <v>2</v>
      </c>
      <c r="F227" s="186">
        <v>0</v>
      </c>
      <c r="G227" s="187">
        <f t="shared" si="20"/>
        <v>0</v>
      </c>
      <c r="H227" s="164">
        <v>0</v>
      </c>
      <c r="I227" s="163">
        <f t="shared" si="14"/>
        <v>0</v>
      </c>
      <c r="J227" s="164">
        <v>13250</v>
      </c>
      <c r="K227" s="163">
        <f t="shared" si="15"/>
        <v>26500</v>
      </c>
      <c r="L227" s="163">
        <v>21</v>
      </c>
      <c r="M227" s="163">
        <f t="shared" si="16"/>
        <v>0</v>
      </c>
      <c r="N227" s="162">
        <v>0</v>
      </c>
      <c r="O227" s="162">
        <f t="shared" si="17"/>
        <v>0</v>
      </c>
      <c r="P227" s="162">
        <v>0</v>
      </c>
      <c r="Q227" s="162">
        <f t="shared" si="18"/>
        <v>0</v>
      </c>
      <c r="R227" s="163"/>
      <c r="S227" s="163" t="s">
        <v>234</v>
      </c>
      <c r="T227" s="163" t="s">
        <v>136</v>
      </c>
      <c r="U227" s="163">
        <v>0</v>
      </c>
      <c r="V227" s="163">
        <f t="shared" si="19"/>
        <v>0</v>
      </c>
      <c r="W227" s="163"/>
      <c r="X227" s="163" t="s">
        <v>129</v>
      </c>
      <c r="Y227" s="152"/>
      <c r="Z227" s="152"/>
      <c r="AA227" s="152"/>
      <c r="AB227" s="152"/>
      <c r="AC227" s="152"/>
      <c r="AD227" s="152"/>
      <c r="AE227" s="152"/>
      <c r="AF227" s="152"/>
      <c r="AG227" s="152" t="s">
        <v>130</v>
      </c>
      <c r="AH227" s="152"/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 ht="20.399999999999999" outlineLevel="1" x14ac:dyDescent="0.25">
      <c r="A228" s="182">
        <v>93</v>
      </c>
      <c r="B228" s="183" t="s">
        <v>423</v>
      </c>
      <c r="C228" s="191" t="s">
        <v>424</v>
      </c>
      <c r="D228" s="184" t="s">
        <v>412</v>
      </c>
      <c r="E228" s="185">
        <v>1</v>
      </c>
      <c r="F228" s="186">
        <v>0</v>
      </c>
      <c r="G228" s="187">
        <f t="shared" si="20"/>
        <v>0</v>
      </c>
      <c r="H228" s="164">
        <v>0</v>
      </c>
      <c r="I228" s="163">
        <f t="shared" si="14"/>
        <v>0</v>
      </c>
      <c r="J228" s="164">
        <v>19850</v>
      </c>
      <c r="K228" s="163">
        <f t="shared" si="15"/>
        <v>19850</v>
      </c>
      <c r="L228" s="163">
        <v>21</v>
      </c>
      <c r="M228" s="163">
        <f t="shared" si="16"/>
        <v>0</v>
      </c>
      <c r="N228" s="162">
        <v>0</v>
      </c>
      <c r="O228" s="162">
        <f t="shared" si="17"/>
        <v>0</v>
      </c>
      <c r="P228" s="162">
        <v>0</v>
      </c>
      <c r="Q228" s="162">
        <f t="shared" si="18"/>
        <v>0</v>
      </c>
      <c r="R228" s="163"/>
      <c r="S228" s="163" t="s">
        <v>234</v>
      </c>
      <c r="T228" s="163" t="s">
        <v>136</v>
      </c>
      <c r="U228" s="163">
        <v>0</v>
      </c>
      <c r="V228" s="163">
        <f t="shared" si="19"/>
        <v>0</v>
      </c>
      <c r="W228" s="163"/>
      <c r="X228" s="163" t="s">
        <v>129</v>
      </c>
      <c r="Y228" s="152"/>
      <c r="Z228" s="152"/>
      <c r="AA228" s="152"/>
      <c r="AB228" s="152"/>
      <c r="AC228" s="152"/>
      <c r="AD228" s="152"/>
      <c r="AE228" s="152"/>
      <c r="AF228" s="152"/>
      <c r="AG228" s="152" t="s">
        <v>130</v>
      </c>
      <c r="AH228" s="152"/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  <c r="BG228" s="152"/>
      <c r="BH228" s="152"/>
    </row>
    <row r="229" spans="1:60" ht="20.399999999999999" outlineLevel="1" x14ac:dyDescent="0.25">
      <c r="A229" s="182">
        <v>94</v>
      </c>
      <c r="B229" s="183" t="s">
        <v>425</v>
      </c>
      <c r="C229" s="191" t="s">
        <v>426</v>
      </c>
      <c r="D229" s="184" t="s">
        <v>412</v>
      </c>
      <c r="E229" s="185">
        <v>2</v>
      </c>
      <c r="F229" s="186">
        <v>0</v>
      </c>
      <c r="G229" s="187">
        <f t="shared" si="20"/>
        <v>0</v>
      </c>
      <c r="H229" s="164">
        <v>0</v>
      </c>
      <c r="I229" s="163">
        <f t="shared" si="14"/>
        <v>0</v>
      </c>
      <c r="J229" s="164">
        <v>10240</v>
      </c>
      <c r="K229" s="163">
        <f t="shared" si="15"/>
        <v>20480</v>
      </c>
      <c r="L229" s="163">
        <v>21</v>
      </c>
      <c r="M229" s="163">
        <f t="shared" si="16"/>
        <v>0</v>
      </c>
      <c r="N229" s="162">
        <v>0</v>
      </c>
      <c r="O229" s="162">
        <f t="shared" si="17"/>
        <v>0</v>
      </c>
      <c r="P229" s="162">
        <v>0</v>
      </c>
      <c r="Q229" s="162">
        <f t="shared" si="18"/>
        <v>0</v>
      </c>
      <c r="R229" s="163"/>
      <c r="S229" s="163" t="s">
        <v>234</v>
      </c>
      <c r="T229" s="163" t="s">
        <v>136</v>
      </c>
      <c r="U229" s="163">
        <v>0</v>
      </c>
      <c r="V229" s="163">
        <f t="shared" si="19"/>
        <v>0</v>
      </c>
      <c r="W229" s="163"/>
      <c r="X229" s="163" t="s">
        <v>129</v>
      </c>
      <c r="Y229" s="152"/>
      <c r="Z229" s="152"/>
      <c r="AA229" s="152"/>
      <c r="AB229" s="152"/>
      <c r="AC229" s="152"/>
      <c r="AD229" s="152"/>
      <c r="AE229" s="152"/>
      <c r="AF229" s="152"/>
      <c r="AG229" s="152" t="s">
        <v>130</v>
      </c>
      <c r="AH229" s="152"/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  <c r="BG229" s="152"/>
      <c r="BH229" s="152"/>
    </row>
    <row r="230" spans="1:60" ht="20.399999999999999" outlineLevel="1" x14ac:dyDescent="0.25">
      <c r="A230" s="182">
        <v>95</v>
      </c>
      <c r="B230" s="183" t="s">
        <v>427</v>
      </c>
      <c r="C230" s="191" t="s">
        <v>428</v>
      </c>
      <c r="D230" s="184" t="s">
        <v>412</v>
      </c>
      <c r="E230" s="185">
        <v>1</v>
      </c>
      <c r="F230" s="186">
        <v>0</v>
      </c>
      <c r="G230" s="187">
        <f t="shared" si="20"/>
        <v>0</v>
      </c>
      <c r="H230" s="164">
        <v>0</v>
      </c>
      <c r="I230" s="163">
        <f t="shared" si="14"/>
        <v>0</v>
      </c>
      <c r="J230" s="164">
        <v>22310</v>
      </c>
      <c r="K230" s="163">
        <f t="shared" si="15"/>
        <v>22310</v>
      </c>
      <c r="L230" s="163">
        <v>21</v>
      </c>
      <c r="M230" s="163">
        <f t="shared" si="16"/>
        <v>0</v>
      </c>
      <c r="N230" s="162">
        <v>0</v>
      </c>
      <c r="O230" s="162">
        <f t="shared" si="17"/>
        <v>0</v>
      </c>
      <c r="P230" s="162">
        <v>0</v>
      </c>
      <c r="Q230" s="162">
        <f t="shared" si="18"/>
        <v>0</v>
      </c>
      <c r="R230" s="163"/>
      <c r="S230" s="163" t="s">
        <v>234</v>
      </c>
      <c r="T230" s="163" t="s">
        <v>136</v>
      </c>
      <c r="U230" s="163">
        <v>0</v>
      </c>
      <c r="V230" s="163">
        <f t="shared" si="19"/>
        <v>0</v>
      </c>
      <c r="W230" s="163"/>
      <c r="X230" s="163" t="s">
        <v>129</v>
      </c>
      <c r="Y230" s="152"/>
      <c r="Z230" s="152"/>
      <c r="AA230" s="152"/>
      <c r="AB230" s="152"/>
      <c r="AC230" s="152"/>
      <c r="AD230" s="152"/>
      <c r="AE230" s="152"/>
      <c r="AF230" s="152"/>
      <c r="AG230" s="152" t="s">
        <v>130</v>
      </c>
      <c r="AH230" s="152"/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  <c r="BG230" s="152"/>
      <c r="BH230" s="152"/>
    </row>
    <row r="231" spans="1:60" ht="20.399999999999999" outlineLevel="1" x14ac:dyDescent="0.25">
      <c r="A231" s="182">
        <v>96</v>
      </c>
      <c r="B231" s="183" t="s">
        <v>429</v>
      </c>
      <c r="C231" s="191" t="s">
        <v>430</v>
      </c>
      <c r="D231" s="184" t="s">
        <v>412</v>
      </c>
      <c r="E231" s="185">
        <v>1</v>
      </c>
      <c r="F231" s="186">
        <v>0</v>
      </c>
      <c r="G231" s="187">
        <f t="shared" si="20"/>
        <v>0</v>
      </c>
      <c r="H231" s="164">
        <v>0</v>
      </c>
      <c r="I231" s="163">
        <f t="shared" si="14"/>
        <v>0</v>
      </c>
      <c r="J231" s="164">
        <v>18162</v>
      </c>
      <c r="K231" s="163">
        <f t="shared" si="15"/>
        <v>18162</v>
      </c>
      <c r="L231" s="163">
        <v>21</v>
      </c>
      <c r="M231" s="163">
        <f t="shared" si="16"/>
        <v>0</v>
      </c>
      <c r="N231" s="162">
        <v>0</v>
      </c>
      <c r="O231" s="162">
        <f t="shared" si="17"/>
        <v>0</v>
      </c>
      <c r="P231" s="162">
        <v>0</v>
      </c>
      <c r="Q231" s="162">
        <f t="shared" si="18"/>
        <v>0</v>
      </c>
      <c r="R231" s="163"/>
      <c r="S231" s="163" t="s">
        <v>234</v>
      </c>
      <c r="T231" s="163" t="s">
        <v>136</v>
      </c>
      <c r="U231" s="163">
        <v>0</v>
      </c>
      <c r="V231" s="163">
        <f t="shared" si="19"/>
        <v>0</v>
      </c>
      <c r="W231" s="163"/>
      <c r="X231" s="163" t="s">
        <v>129</v>
      </c>
      <c r="Y231" s="152"/>
      <c r="Z231" s="152"/>
      <c r="AA231" s="152"/>
      <c r="AB231" s="152"/>
      <c r="AC231" s="152"/>
      <c r="AD231" s="152"/>
      <c r="AE231" s="152"/>
      <c r="AF231" s="152"/>
      <c r="AG231" s="152" t="s">
        <v>130</v>
      </c>
      <c r="AH231" s="152"/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ht="20.399999999999999" outlineLevel="1" x14ac:dyDescent="0.25">
      <c r="A232" s="182">
        <v>97</v>
      </c>
      <c r="B232" s="183" t="s">
        <v>431</v>
      </c>
      <c r="C232" s="191" t="s">
        <v>432</v>
      </c>
      <c r="D232" s="184" t="s">
        <v>412</v>
      </c>
      <c r="E232" s="185">
        <v>1</v>
      </c>
      <c r="F232" s="186">
        <v>0</v>
      </c>
      <c r="G232" s="187">
        <f t="shared" si="20"/>
        <v>0</v>
      </c>
      <c r="H232" s="164">
        <v>0</v>
      </c>
      <c r="I232" s="163">
        <f t="shared" si="14"/>
        <v>0</v>
      </c>
      <c r="J232" s="164">
        <v>15790</v>
      </c>
      <c r="K232" s="163">
        <f t="shared" si="15"/>
        <v>15790</v>
      </c>
      <c r="L232" s="163">
        <v>21</v>
      </c>
      <c r="M232" s="163">
        <f t="shared" si="16"/>
        <v>0</v>
      </c>
      <c r="N232" s="162">
        <v>0</v>
      </c>
      <c r="O232" s="162">
        <f t="shared" si="17"/>
        <v>0</v>
      </c>
      <c r="P232" s="162">
        <v>0</v>
      </c>
      <c r="Q232" s="162">
        <f t="shared" si="18"/>
        <v>0</v>
      </c>
      <c r="R232" s="163"/>
      <c r="S232" s="163" t="s">
        <v>234</v>
      </c>
      <c r="T232" s="163" t="s">
        <v>136</v>
      </c>
      <c r="U232" s="163">
        <v>0</v>
      </c>
      <c r="V232" s="163">
        <f t="shared" si="19"/>
        <v>0</v>
      </c>
      <c r="W232" s="163"/>
      <c r="X232" s="163" t="s">
        <v>129</v>
      </c>
      <c r="Y232" s="152"/>
      <c r="Z232" s="152"/>
      <c r="AA232" s="152"/>
      <c r="AB232" s="152"/>
      <c r="AC232" s="152"/>
      <c r="AD232" s="152"/>
      <c r="AE232" s="152"/>
      <c r="AF232" s="152"/>
      <c r="AG232" s="152" t="s">
        <v>130</v>
      </c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ht="20.399999999999999" outlineLevel="1" x14ac:dyDescent="0.25">
      <c r="A233" s="182">
        <v>98</v>
      </c>
      <c r="B233" s="183" t="s">
        <v>433</v>
      </c>
      <c r="C233" s="191" t="s">
        <v>434</v>
      </c>
      <c r="D233" s="184" t="s">
        <v>412</v>
      </c>
      <c r="E233" s="185">
        <v>1</v>
      </c>
      <c r="F233" s="186">
        <v>0</v>
      </c>
      <c r="G233" s="187">
        <f t="shared" si="20"/>
        <v>0</v>
      </c>
      <c r="H233" s="164">
        <v>0</v>
      </c>
      <c r="I233" s="163">
        <f t="shared" si="14"/>
        <v>0</v>
      </c>
      <c r="J233" s="164">
        <v>16320</v>
      </c>
      <c r="K233" s="163">
        <f t="shared" si="15"/>
        <v>16320</v>
      </c>
      <c r="L233" s="163">
        <v>21</v>
      </c>
      <c r="M233" s="163">
        <f t="shared" si="16"/>
        <v>0</v>
      </c>
      <c r="N233" s="162">
        <v>0</v>
      </c>
      <c r="O233" s="162">
        <f t="shared" si="17"/>
        <v>0</v>
      </c>
      <c r="P233" s="162">
        <v>0</v>
      </c>
      <c r="Q233" s="162">
        <f t="shared" si="18"/>
        <v>0</v>
      </c>
      <c r="R233" s="163"/>
      <c r="S233" s="163" t="s">
        <v>234</v>
      </c>
      <c r="T233" s="163" t="s">
        <v>136</v>
      </c>
      <c r="U233" s="163">
        <v>0</v>
      </c>
      <c r="V233" s="163">
        <f t="shared" si="19"/>
        <v>0</v>
      </c>
      <c r="W233" s="163"/>
      <c r="X233" s="163" t="s">
        <v>129</v>
      </c>
      <c r="Y233" s="152"/>
      <c r="Z233" s="152"/>
      <c r="AA233" s="152"/>
      <c r="AB233" s="152"/>
      <c r="AC233" s="152"/>
      <c r="AD233" s="152"/>
      <c r="AE233" s="152"/>
      <c r="AF233" s="152"/>
      <c r="AG233" s="152" t="s">
        <v>130</v>
      </c>
      <c r="AH233" s="152"/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ht="20.399999999999999" outlineLevel="1" x14ac:dyDescent="0.25">
      <c r="A234" s="182">
        <v>99</v>
      </c>
      <c r="B234" s="183" t="s">
        <v>435</v>
      </c>
      <c r="C234" s="191" t="s">
        <v>436</v>
      </c>
      <c r="D234" s="184" t="s">
        <v>412</v>
      </c>
      <c r="E234" s="185">
        <v>1</v>
      </c>
      <c r="F234" s="186">
        <v>0</v>
      </c>
      <c r="G234" s="187">
        <f t="shared" si="20"/>
        <v>0</v>
      </c>
      <c r="H234" s="164">
        <v>0</v>
      </c>
      <c r="I234" s="163">
        <f t="shared" si="14"/>
        <v>0</v>
      </c>
      <c r="J234" s="164">
        <v>28740</v>
      </c>
      <c r="K234" s="163">
        <f t="shared" si="15"/>
        <v>28740</v>
      </c>
      <c r="L234" s="163">
        <v>21</v>
      </c>
      <c r="M234" s="163">
        <f t="shared" si="16"/>
        <v>0</v>
      </c>
      <c r="N234" s="162">
        <v>0</v>
      </c>
      <c r="O234" s="162">
        <f t="shared" si="17"/>
        <v>0</v>
      </c>
      <c r="P234" s="162">
        <v>0</v>
      </c>
      <c r="Q234" s="162">
        <f t="shared" si="18"/>
        <v>0</v>
      </c>
      <c r="R234" s="163"/>
      <c r="S234" s="163" t="s">
        <v>234</v>
      </c>
      <c r="T234" s="163" t="s">
        <v>136</v>
      </c>
      <c r="U234" s="163">
        <v>0</v>
      </c>
      <c r="V234" s="163">
        <f t="shared" si="19"/>
        <v>0</v>
      </c>
      <c r="W234" s="163"/>
      <c r="X234" s="163" t="s">
        <v>129</v>
      </c>
      <c r="Y234" s="152"/>
      <c r="Z234" s="152"/>
      <c r="AA234" s="152"/>
      <c r="AB234" s="152"/>
      <c r="AC234" s="152"/>
      <c r="AD234" s="152"/>
      <c r="AE234" s="152"/>
      <c r="AF234" s="152"/>
      <c r="AG234" s="152" t="s">
        <v>130</v>
      </c>
      <c r="AH234" s="152"/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  <c r="BH234" s="152"/>
    </row>
    <row r="235" spans="1:60" ht="20.399999999999999" outlineLevel="1" x14ac:dyDescent="0.25">
      <c r="A235" s="182">
        <v>100</v>
      </c>
      <c r="B235" s="183" t="s">
        <v>437</v>
      </c>
      <c r="C235" s="191" t="s">
        <v>438</v>
      </c>
      <c r="D235" s="184" t="s">
        <v>412</v>
      </c>
      <c r="E235" s="185">
        <v>2</v>
      </c>
      <c r="F235" s="186">
        <v>0</v>
      </c>
      <c r="G235" s="187">
        <f t="shared" si="20"/>
        <v>0</v>
      </c>
      <c r="H235" s="164">
        <v>0</v>
      </c>
      <c r="I235" s="163">
        <f t="shared" si="14"/>
        <v>0</v>
      </c>
      <c r="J235" s="164">
        <v>3650</v>
      </c>
      <c r="K235" s="163">
        <f t="shared" si="15"/>
        <v>7300</v>
      </c>
      <c r="L235" s="163">
        <v>21</v>
      </c>
      <c r="M235" s="163">
        <f t="shared" si="16"/>
        <v>0</v>
      </c>
      <c r="N235" s="162">
        <v>0</v>
      </c>
      <c r="O235" s="162">
        <f t="shared" si="17"/>
        <v>0</v>
      </c>
      <c r="P235" s="162">
        <v>0</v>
      </c>
      <c r="Q235" s="162">
        <f t="shared" si="18"/>
        <v>0</v>
      </c>
      <c r="R235" s="163"/>
      <c r="S235" s="163" t="s">
        <v>234</v>
      </c>
      <c r="T235" s="163" t="s">
        <v>136</v>
      </c>
      <c r="U235" s="163">
        <v>0</v>
      </c>
      <c r="V235" s="163">
        <f t="shared" si="19"/>
        <v>0</v>
      </c>
      <c r="W235" s="163"/>
      <c r="X235" s="163" t="s">
        <v>129</v>
      </c>
      <c r="Y235" s="152"/>
      <c r="Z235" s="152"/>
      <c r="AA235" s="152"/>
      <c r="AB235" s="152"/>
      <c r="AC235" s="152"/>
      <c r="AD235" s="152"/>
      <c r="AE235" s="152"/>
      <c r="AF235" s="152"/>
      <c r="AG235" s="152" t="s">
        <v>130</v>
      </c>
      <c r="AH235" s="152"/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  <c r="BH235" s="152"/>
    </row>
    <row r="236" spans="1:60" outlineLevel="1" x14ac:dyDescent="0.25">
      <c r="A236" s="182">
        <v>101</v>
      </c>
      <c r="B236" s="183" t="s">
        <v>439</v>
      </c>
      <c r="C236" s="191" t="s">
        <v>440</v>
      </c>
      <c r="D236" s="184" t="s">
        <v>412</v>
      </c>
      <c r="E236" s="185">
        <v>1</v>
      </c>
      <c r="F236" s="186">
        <v>0</v>
      </c>
      <c r="G236" s="187">
        <f t="shared" si="20"/>
        <v>0</v>
      </c>
      <c r="H236" s="164">
        <v>0</v>
      </c>
      <c r="I236" s="163">
        <f t="shared" si="14"/>
        <v>0</v>
      </c>
      <c r="J236" s="164">
        <v>3380</v>
      </c>
      <c r="K236" s="163">
        <f t="shared" si="15"/>
        <v>3380</v>
      </c>
      <c r="L236" s="163">
        <v>21</v>
      </c>
      <c r="M236" s="163">
        <f t="shared" si="16"/>
        <v>0</v>
      </c>
      <c r="N236" s="162">
        <v>0</v>
      </c>
      <c r="O236" s="162">
        <f t="shared" si="17"/>
        <v>0</v>
      </c>
      <c r="P236" s="162">
        <v>0</v>
      </c>
      <c r="Q236" s="162">
        <f t="shared" si="18"/>
        <v>0</v>
      </c>
      <c r="R236" s="163"/>
      <c r="S236" s="163" t="s">
        <v>234</v>
      </c>
      <c r="T236" s="163" t="s">
        <v>136</v>
      </c>
      <c r="U236" s="163">
        <v>0</v>
      </c>
      <c r="V236" s="163">
        <f t="shared" si="19"/>
        <v>0</v>
      </c>
      <c r="W236" s="163"/>
      <c r="X236" s="163" t="s">
        <v>129</v>
      </c>
      <c r="Y236" s="152"/>
      <c r="Z236" s="152"/>
      <c r="AA236" s="152"/>
      <c r="AB236" s="152"/>
      <c r="AC236" s="152"/>
      <c r="AD236" s="152"/>
      <c r="AE236" s="152"/>
      <c r="AF236" s="152"/>
      <c r="AG236" s="152" t="s">
        <v>130</v>
      </c>
      <c r="AH236" s="152"/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ht="20.399999999999999" outlineLevel="1" x14ac:dyDescent="0.25">
      <c r="A237" s="182">
        <v>102</v>
      </c>
      <c r="B237" s="183" t="s">
        <v>441</v>
      </c>
      <c r="C237" s="191" t="s">
        <v>442</v>
      </c>
      <c r="D237" s="184" t="s">
        <v>412</v>
      </c>
      <c r="E237" s="185">
        <v>1</v>
      </c>
      <c r="F237" s="186">
        <v>0</v>
      </c>
      <c r="G237" s="187">
        <f t="shared" si="20"/>
        <v>0</v>
      </c>
      <c r="H237" s="164">
        <v>0</v>
      </c>
      <c r="I237" s="163">
        <f t="shared" si="14"/>
        <v>0</v>
      </c>
      <c r="J237" s="164">
        <v>6870</v>
      </c>
      <c r="K237" s="163">
        <f t="shared" si="15"/>
        <v>6870</v>
      </c>
      <c r="L237" s="163">
        <v>21</v>
      </c>
      <c r="M237" s="163">
        <f t="shared" si="16"/>
        <v>0</v>
      </c>
      <c r="N237" s="162">
        <v>0</v>
      </c>
      <c r="O237" s="162">
        <f t="shared" si="17"/>
        <v>0</v>
      </c>
      <c r="P237" s="162">
        <v>0</v>
      </c>
      <c r="Q237" s="162">
        <f t="shared" si="18"/>
        <v>0</v>
      </c>
      <c r="R237" s="163"/>
      <c r="S237" s="163" t="s">
        <v>234</v>
      </c>
      <c r="T237" s="163" t="s">
        <v>136</v>
      </c>
      <c r="U237" s="163">
        <v>0</v>
      </c>
      <c r="V237" s="163">
        <f t="shared" si="19"/>
        <v>0</v>
      </c>
      <c r="W237" s="163"/>
      <c r="X237" s="163" t="s">
        <v>129</v>
      </c>
      <c r="Y237" s="152"/>
      <c r="Z237" s="152"/>
      <c r="AA237" s="152"/>
      <c r="AB237" s="152"/>
      <c r="AC237" s="152"/>
      <c r="AD237" s="152"/>
      <c r="AE237" s="152"/>
      <c r="AF237" s="152"/>
      <c r="AG237" s="152" t="s">
        <v>130</v>
      </c>
      <c r="AH237" s="152"/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outlineLevel="1" x14ac:dyDescent="0.25">
      <c r="A238" s="182">
        <v>103</v>
      </c>
      <c r="B238" s="183" t="s">
        <v>443</v>
      </c>
      <c r="C238" s="191" t="s">
        <v>444</v>
      </c>
      <c r="D238" s="184"/>
      <c r="E238" s="185">
        <v>1</v>
      </c>
      <c r="F238" s="186">
        <v>0</v>
      </c>
      <c r="G238" s="187">
        <f t="shared" si="20"/>
        <v>0</v>
      </c>
      <c r="H238" s="164">
        <v>8900</v>
      </c>
      <c r="I238" s="163">
        <f t="shared" si="14"/>
        <v>8900</v>
      </c>
      <c r="J238" s="164">
        <v>0</v>
      </c>
      <c r="K238" s="163">
        <f t="shared" si="15"/>
        <v>0</v>
      </c>
      <c r="L238" s="163">
        <v>21</v>
      </c>
      <c r="M238" s="163">
        <f t="shared" si="16"/>
        <v>0</v>
      </c>
      <c r="N238" s="162">
        <v>0</v>
      </c>
      <c r="O238" s="162">
        <f t="shared" si="17"/>
        <v>0</v>
      </c>
      <c r="P238" s="162">
        <v>0</v>
      </c>
      <c r="Q238" s="162">
        <f t="shared" si="18"/>
        <v>0</v>
      </c>
      <c r="R238" s="163"/>
      <c r="S238" s="163" t="s">
        <v>234</v>
      </c>
      <c r="T238" s="163" t="s">
        <v>136</v>
      </c>
      <c r="U238" s="163">
        <v>0</v>
      </c>
      <c r="V238" s="163">
        <f t="shared" si="19"/>
        <v>0</v>
      </c>
      <c r="W238" s="163"/>
      <c r="X238" s="163" t="s">
        <v>129</v>
      </c>
      <c r="Y238" s="152"/>
      <c r="Z238" s="152"/>
      <c r="AA238" s="152"/>
      <c r="AB238" s="152"/>
      <c r="AC238" s="152"/>
      <c r="AD238" s="152"/>
      <c r="AE238" s="152"/>
      <c r="AF238" s="152"/>
      <c r="AG238" s="152" t="s">
        <v>365</v>
      </c>
      <c r="AH238" s="152"/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outlineLevel="1" x14ac:dyDescent="0.25">
      <c r="A239" s="182">
        <v>104</v>
      </c>
      <c r="B239" s="183" t="s">
        <v>445</v>
      </c>
      <c r="C239" s="191" t="s">
        <v>446</v>
      </c>
      <c r="D239" s="184" t="s">
        <v>0</v>
      </c>
      <c r="E239" s="185">
        <f>SUM(G222:G238)*0.01</f>
        <v>0</v>
      </c>
      <c r="F239" s="186">
        <v>0</v>
      </c>
      <c r="G239" s="187">
        <f t="shared" si="20"/>
        <v>0</v>
      </c>
      <c r="H239" s="164">
        <v>0</v>
      </c>
      <c r="I239" s="163">
        <f t="shared" si="14"/>
        <v>0</v>
      </c>
      <c r="J239" s="164">
        <v>1.6</v>
      </c>
      <c r="K239" s="163">
        <f t="shared" si="15"/>
        <v>0</v>
      </c>
      <c r="L239" s="163">
        <v>21</v>
      </c>
      <c r="M239" s="163">
        <f t="shared" si="16"/>
        <v>0</v>
      </c>
      <c r="N239" s="162">
        <v>0</v>
      </c>
      <c r="O239" s="162">
        <f t="shared" si="17"/>
        <v>0</v>
      </c>
      <c r="P239" s="162">
        <v>0</v>
      </c>
      <c r="Q239" s="162">
        <f t="shared" si="18"/>
        <v>0</v>
      </c>
      <c r="R239" s="163"/>
      <c r="S239" s="163" t="s">
        <v>127</v>
      </c>
      <c r="T239" s="163" t="s">
        <v>136</v>
      </c>
      <c r="U239" s="163">
        <v>0</v>
      </c>
      <c r="V239" s="163">
        <f t="shared" si="19"/>
        <v>0</v>
      </c>
      <c r="W239" s="163"/>
      <c r="X239" s="163" t="s">
        <v>389</v>
      </c>
      <c r="Y239" s="152"/>
      <c r="Z239" s="152"/>
      <c r="AA239" s="152"/>
      <c r="AB239" s="152"/>
      <c r="AC239" s="152"/>
      <c r="AD239" s="152"/>
      <c r="AE239" s="152"/>
      <c r="AF239" s="152"/>
      <c r="AG239" s="152" t="s">
        <v>390</v>
      </c>
      <c r="AH239" s="152"/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 x14ac:dyDescent="0.25">
      <c r="A240" s="169" t="s">
        <v>123</v>
      </c>
      <c r="B240" s="170" t="s">
        <v>83</v>
      </c>
      <c r="C240" s="188" t="s">
        <v>541</v>
      </c>
      <c r="D240" s="171"/>
      <c r="E240" s="172"/>
      <c r="F240" s="173"/>
      <c r="G240" s="174">
        <f>SUMIF(AG241:AG253,"&lt;&gt;NOR",G241:G253)</f>
        <v>0</v>
      </c>
      <c r="H240" s="168"/>
      <c r="I240" s="168">
        <f>SUM(I241:I253)</f>
        <v>548890.43999999994</v>
      </c>
      <c r="J240" s="168"/>
      <c r="K240" s="168">
        <f>SUM(K241:K253)</f>
        <v>109467.36</v>
      </c>
      <c r="L240" s="168"/>
      <c r="M240" s="168">
        <f>SUM(M241:M253)</f>
        <v>0</v>
      </c>
      <c r="N240" s="167"/>
      <c r="O240" s="167">
        <f>SUM(O241:O253)</f>
        <v>14.15</v>
      </c>
      <c r="P240" s="167"/>
      <c r="Q240" s="167">
        <f>SUM(Q241:Q253)</f>
        <v>0</v>
      </c>
      <c r="R240" s="168"/>
      <c r="S240" s="168"/>
      <c r="T240" s="168"/>
      <c r="U240" s="168"/>
      <c r="V240" s="168">
        <f>SUM(V241:V253)</f>
        <v>211.29000000000002</v>
      </c>
      <c r="W240" s="168"/>
      <c r="X240" s="168"/>
      <c r="AG240" t="s">
        <v>124</v>
      </c>
    </row>
    <row r="241" spans="1:60" outlineLevel="1" x14ac:dyDescent="0.25">
      <c r="A241" s="176">
        <v>105</v>
      </c>
      <c r="B241" s="177" t="s">
        <v>447</v>
      </c>
      <c r="C241" s="189" t="s">
        <v>448</v>
      </c>
      <c r="D241" s="178" t="s">
        <v>161</v>
      </c>
      <c r="E241" s="179">
        <v>77.400000000000006</v>
      </c>
      <c r="F241" s="180">
        <v>0</v>
      </c>
      <c r="G241" s="181">
        <f>ROUND(E241*F241,2)</f>
        <v>0</v>
      </c>
      <c r="H241" s="164">
        <v>10.55</v>
      </c>
      <c r="I241" s="163">
        <f>ROUND(E241*H241,2)</f>
        <v>816.57</v>
      </c>
      <c r="J241" s="164">
        <v>122.45</v>
      </c>
      <c r="K241" s="163">
        <f>ROUND(E241*J241,2)</f>
        <v>9477.6299999999992</v>
      </c>
      <c r="L241" s="163">
        <v>21</v>
      </c>
      <c r="M241" s="163">
        <f>G241*(1+L241/100)</f>
        <v>0</v>
      </c>
      <c r="N241" s="162">
        <v>3.2000000000000003E-4</v>
      </c>
      <c r="O241" s="162">
        <f>ROUND(E241*N241,2)</f>
        <v>0.02</v>
      </c>
      <c r="P241" s="162">
        <v>0</v>
      </c>
      <c r="Q241" s="162">
        <f>ROUND(E241*P241,2)</f>
        <v>0</v>
      </c>
      <c r="R241" s="163"/>
      <c r="S241" s="163" t="s">
        <v>127</v>
      </c>
      <c r="T241" s="163" t="s">
        <v>127</v>
      </c>
      <c r="U241" s="163">
        <v>0.24</v>
      </c>
      <c r="V241" s="163">
        <f>ROUND(E241*U241,2)</f>
        <v>18.579999999999998</v>
      </c>
      <c r="W241" s="163"/>
      <c r="X241" s="163" t="s">
        <v>129</v>
      </c>
      <c r="Y241" s="152"/>
      <c r="Z241" s="152"/>
      <c r="AA241" s="152"/>
      <c r="AB241" s="152"/>
      <c r="AC241" s="152"/>
      <c r="AD241" s="152"/>
      <c r="AE241" s="152"/>
      <c r="AF241" s="152"/>
      <c r="AG241" s="152" t="s">
        <v>346</v>
      </c>
      <c r="AH241" s="152"/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  <c r="BH241" s="152"/>
    </row>
    <row r="242" spans="1:60" ht="20.399999999999999" outlineLevel="1" x14ac:dyDescent="0.25">
      <c r="A242" s="159"/>
      <c r="B242" s="160"/>
      <c r="C242" s="190" t="s">
        <v>449</v>
      </c>
      <c r="D242" s="165"/>
      <c r="E242" s="166">
        <v>77.400000000000006</v>
      </c>
      <c r="F242" s="163"/>
      <c r="G242" s="163"/>
      <c r="H242" s="163"/>
      <c r="I242" s="163"/>
      <c r="J242" s="163"/>
      <c r="K242" s="163"/>
      <c r="L242" s="163"/>
      <c r="M242" s="163"/>
      <c r="N242" s="162"/>
      <c r="O242" s="162"/>
      <c r="P242" s="162"/>
      <c r="Q242" s="162"/>
      <c r="R242" s="163"/>
      <c r="S242" s="163"/>
      <c r="T242" s="163"/>
      <c r="U242" s="163"/>
      <c r="V242" s="163"/>
      <c r="W242" s="163"/>
      <c r="X242" s="163"/>
      <c r="Y242" s="152"/>
      <c r="Z242" s="152"/>
      <c r="AA242" s="152"/>
      <c r="AB242" s="152"/>
      <c r="AC242" s="152"/>
      <c r="AD242" s="152"/>
      <c r="AE242" s="152"/>
      <c r="AF242" s="152"/>
      <c r="AG242" s="152" t="s">
        <v>132</v>
      </c>
      <c r="AH242" s="152">
        <v>0</v>
      </c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2"/>
      <c r="BB242" s="152"/>
      <c r="BC242" s="152"/>
      <c r="BD242" s="152"/>
      <c r="BE242" s="152"/>
      <c r="BF242" s="152"/>
      <c r="BG242" s="152"/>
      <c r="BH242" s="152"/>
    </row>
    <row r="243" spans="1:60" ht="20.399999999999999" outlineLevel="1" x14ac:dyDescent="0.25">
      <c r="A243" s="176">
        <v>106</v>
      </c>
      <c r="B243" s="177" t="s">
        <v>450</v>
      </c>
      <c r="C243" s="189" t="s">
        <v>543</v>
      </c>
      <c r="D243" s="178" t="s">
        <v>126</v>
      </c>
      <c r="E243" s="179">
        <v>185.3</v>
      </c>
      <c r="F243" s="180">
        <v>0</v>
      </c>
      <c r="G243" s="181">
        <f>ROUND(E243*F243,2)</f>
        <v>0</v>
      </c>
      <c r="H243" s="164">
        <v>166.39</v>
      </c>
      <c r="I243" s="163">
        <f>ROUND(E243*H243,2)</f>
        <v>30832.07</v>
      </c>
      <c r="J243" s="164">
        <v>539.61</v>
      </c>
      <c r="K243" s="163">
        <f>ROUND(E243*J243,2)</f>
        <v>99989.73</v>
      </c>
      <c r="L243" s="163">
        <v>21</v>
      </c>
      <c r="M243" s="163">
        <f>G243*(1+L243/100)</f>
        <v>0</v>
      </c>
      <c r="N243" s="162">
        <v>3.9899999999999996E-3</v>
      </c>
      <c r="O243" s="162">
        <f>ROUND(E243*N243,2)</f>
        <v>0.74</v>
      </c>
      <c r="P243" s="162">
        <v>0</v>
      </c>
      <c r="Q243" s="162">
        <f>ROUND(E243*P243,2)</f>
        <v>0</v>
      </c>
      <c r="R243" s="163"/>
      <c r="S243" s="163" t="s">
        <v>127</v>
      </c>
      <c r="T243" s="163" t="s">
        <v>127</v>
      </c>
      <c r="U243" s="163">
        <v>1.04</v>
      </c>
      <c r="V243" s="163">
        <f>ROUND(E243*U243,2)</f>
        <v>192.71</v>
      </c>
      <c r="W243" s="163"/>
      <c r="X243" s="163" t="s">
        <v>129</v>
      </c>
      <c r="Y243" s="152"/>
      <c r="Z243" s="152"/>
      <c r="AA243" s="152"/>
      <c r="AB243" s="152"/>
      <c r="AC243" s="152"/>
      <c r="AD243" s="152"/>
      <c r="AE243" s="152"/>
      <c r="AF243" s="152"/>
      <c r="AG243" s="152" t="s">
        <v>346</v>
      </c>
      <c r="AH243" s="152"/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  <c r="BH243" s="152"/>
    </row>
    <row r="244" spans="1:60" outlineLevel="1" x14ac:dyDescent="0.25">
      <c r="A244" s="159"/>
      <c r="B244" s="160"/>
      <c r="C244" s="190" t="s">
        <v>451</v>
      </c>
      <c r="D244" s="165"/>
      <c r="E244" s="166">
        <v>139.59</v>
      </c>
      <c r="F244" s="163"/>
      <c r="G244" s="163"/>
      <c r="H244" s="163"/>
      <c r="I244" s="163"/>
      <c r="J244" s="163"/>
      <c r="K244" s="163"/>
      <c r="L244" s="163"/>
      <c r="M244" s="163"/>
      <c r="N244" s="162"/>
      <c r="O244" s="162"/>
      <c r="P244" s="162"/>
      <c r="Q244" s="162"/>
      <c r="R244" s="163"/>
      <c r="S244" s="163"/>
      <c r="T244" s="163"/>
      <c r="U244" s="163"/>
      <c r="V244" s="163"/>
      <c r="W244" s="163"/>
      <c r="X244" s="163"/>
      <c r="Y244" s="152"/>
      <c r="Z244" s="152"/>
      <c r="AA244" s="152"/>
      <c r="AB244" s="152"/>
      <c r="AC244" s="152"/>
      <c r="AD244" s="152"/>
      <c r="AE244" s="152"/>
      <c r="AF244" s="152"/>
      <c r="AG244" s="152" t="s">
        <v>132</v>
      </c>
      <c r="AH244" s="152">
        <v>0</v>
      </c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  <c r="BH244" s="152"/>
    </row>
    <row r="245" spans="1:60" outlineLevel="1" x14ac:dyDescent="0.25">
      <c r="A245" s="159"/>
      <c r="B245" s="160"/>
      <c r="C245" s="190" t="s">
        <v>452</v>
      </c>
      <c r="D245" s="165"/>
      <c r="E245" s="166">
        <v>45.71</v>
      </c>
      <c r="F245" s="163"/>
      <c r="G245" s="163"/>
      <c r="H245" s="163"/>
      <c r="I245" s="163"/>
      <c r="J245" s="163"/>
      <c r="K245" s="163"/>
      <c r="L245" s="163"/>
      <c r="M245" s="163"/>
      <c r="N245" s="162"/>
      <c r="O245" s="162"/>
      <c r="P245" s="162"/>
      <c r="Q245" s="162"/>
      <c r="R245" s="163"/>
      <c r="S245" s="163"/>
      <c r="T245" s="163"/>
      <c r="U245" s="163"/>
      <c r="V245" s="163"/>
      <c r="W245" s="163"/>
      <c r="X245" s="163"/>
      <c r="Y245" s="152"/>
      <c r="Z245" s="152"/>
      <c r="AA245" s="152"/>
      <c r="AB245" s="152"/>
      <c r="AC245" s="152"/>
      <c r="AD245" s="152"/>
      <c r="AE245" s="152"/>
      <c r="AF245" s="152"/>
      <c r="AG245" s="152" t="s">
        <v>132</v>
      </c>
      <c r="AH245" s="152">
        <v>0</v>
      </c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  <c r="BF245" s="152"/>
      <c r="BG245" s="152"/>
      <c r="BH245" s="152"/>
    </row>
    <row r="246" spans="1:60" outlineLevel="1" x14ac:dyDescent="0.25">
      <c r="A246" s="182">
        <v>107</v>
      </c>
      <c r="B246" s="183" t="s">
        <v>453</v>
      </c>
      <c r="C246" s="191" t="s">
        <v>544</v>
      </c>
      <c r="D246" s="184" t="s">
        <v>126</v>
      </c>
      <c r="E246" s="185">
        <v>185.3</v>
      </c>
      <c r="F246" s="186">
        <v>0</v>
      </c>
      <c r="G246" s="187">
        <f>ROUND(E246*F246,2)</f>
        <v>0</v>
      </c>
      <c r="H246" s="164">
        <v>26</v>
      </c>
      <c r="I246" s="163">
        <f>ROUND(E246*H246,2)</f>
        <v>4817.8</v>
      </c>
      <c r="J246" s="164">
        <v>0</v>
      </c>
      <c r="K246" s="163">
        <f>ROUND(E246*J246,2)</f>
        <v>0</v>
      </c>
      <c r="L246" s="163">
        <v>21</v>
      </c>
      <c r="M246" s="163">
        <f>G246*(1+L246/100)</f>
        <v>0</v>
      </c>
      <c r="N246" s="162">
        <v>8.0000000000000004E-4</v>
      </c>
      <c r="O246" s="162">
        <f>ROUND(E246*N246,2)</f>
        <v>0.15</v>
      </c>
      <c r="P246" s="162">
        <v>0</v>
      </c>
      <c r="Q246" s="162">
        <f>ROUND(E246*P246,2)</f>
        <v>0</v>
      </c>
      <c r="R246" s="163"/>
      <c r="S246" s="163" t="s">
        <v>454</v>
      </c>
      <c r="T246" s="163" t="s">
        <v>136</v>
      </c>
      <c r="U246" s="163">
        <v>0</v>
      </c>
      <c r="V246" s="163">
        <f>ROUND(E246*U246,2)</f>
        <v>0</v>
      </c>
      <c r="W246" s="163"/>
      <c r="X246" s="163" t="s">
        <v>129</v>
      </c>
      <c r="Y246" s="152"/>
      <c r="Z246" s="152"/>
      <c r="AA246" s="152"/>
      <c r="AB246" s="152"/>
      <c r="AC246" s="152"/>
      <c r="AD246" s="152"/>
      <c r="AE246" s="152"/>
      <c r="AF246" s="152"/>
      <c r="AG246" s="152" t="s">
        <v>346</v>
      </c>
      <c r="AH246" s="152"/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  <c r="BG246" s="152"/>
      <c r="BH246" s="152"/>
    </row>
    <row r="247" spans="1:60" outlineLevel="1" x14ac:dyDescent="0.25">
      <c r="A247" s="176">
        <v>108</v>
      </c>
      <c r="B247" s="177" t="s">
        <v>455</v>
      </c>
      <c r="C247" s="189" t="s">
        <v>545</v>
      </c>
      <c r="D247" s="178" t="s">
        <v>126</v>
      </c>
      <c r="E247" s="179">
        <v>195</v>
      </c>
      <c r="F247" s="180">
        <v>0</v>
      </c>
      <c r="G247" s="181">
        <f>ROUND(E247*F247,2)</f>
        <v>0</v>
      </c>
      <c r="H247" s="164">
        <v>2550</v>
      </c>
      <c r="I247" s="163">
        <f>ROUND(E247*H247,2)</f>
        <v>497250</v>
      </c>
      <c r="J247" s="164">
        <v>0</v>
      </c>
      <c r="K247" s="163">
        <f>ROUND(E247*J247,2)</f>
        <v>0</v>
      </c>
      <c r="L247" s="163">
        <v>21</v>
      </c>
      <c r="M247" s="163">
        <f>G247*(1+L247/100)</f>
        <v>0</v>
      </c>
      <c r="N247" s="162">
        <v>6.7220000000000002E-2</v>
      </c>
      <c r="O247" s="162">
        <f>ROUND(E247*N247,2)</f>
        <v>13.11</v>
      </c>
      <c r="P247" s="162">
        <v>0</v>
      </c>
      <c r="Q247" s="162">
        <f>ROUND(E247*P247,2)</f>
        <v>0</v>
      </c>
      <c r="R247" s="163" t="s">
        <v>227</v>
      </c>
      <c r="S247" s="163" t="s">
        <v>127</v>
      </c>
      <c r="T247" s="163" t="s">
        <v>127</v>
      </c>
      <c r="U247" s="163">
        <v>0</v>
      </c>
      <c r="V247" s="163">
        <f>ROUND(E247*U247,2)</f>
        <v>0</v>
      </c>
      <c r="W247" s="163"/>
      <c r="X247" s="163" t="s">
        <v>228</v>
      </c>
      <c r="Y247" s="152"/>
      <c r="Z247" s="152"/>
      <c r="AA247" s="152"/>
      <c r="AB247" s="152"/>
      <c r="AC247" s="152"/>
      <c r="AD247" s="152"/>
      <c r="AE247" s="152"/>
      <c r="AF247" s="152"/>
      <c r="AG247" s="152" t="s">
        <v>456</v>
      </c>
      <c r="AH247" s="152"/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2"/>
      <c r="BB247" s="152"/>
      <c r="BC247" s="152"/>
      <c r="BD247" s="152"/>
      <c r="BE247" s="152"/>
      <c r="BF247" s="152"/>
      <c r="BG247" s="152"/>
      <c r="BH247" s="152"/>
    </row>
    <row r="248" spans="1:60" outlineLevel="1" x14ac:dyDescent="0.25">
      <c r="A248" s="159"/>
      <c r="B248" s="160"/>
      <c r="C248" s="190" t="s">
        <v>451</v>
      </c>
      <c r="D248" s="165"/>
      <c r="E248" s="166">
        <v>139.59</v>
      </c>
      <c r="F248" s="163"/>
      <c r="G248" s="163"/>
      <c r="H248" s="163"/>
      <c r="I248" s="163"/>
      <c r="J248" s="163"/>
      <c r="K248" s="163"/>
      <c r="L248" s="163"/>
      <c r="M248" s="163"/>
      <c r="N248" s="162"/>
      <c r="O248" s="162"/>
      <c r="P248" s="162"/>
      <c r="Q248" s="162"/>
      <c r="R248" s="163"/>
      <c r="S248" s="163"/>
      <c r="T248" s="163"/>
      <c r="U248" s="163"/>
      <c r="V248" s="163"/>
      <c r="W248" s="163"/>
      <c r="X248" s="163"/>
      <c r="Y248" s="152"/>
      <c r="Z248" s="152"/>
      <c r="AA248" s="152"/>
      <c r="AB248" s="152"/>
      <c r="AC248" s="152"/>
      <c r="AD248" s="152"/>
      <c r="AE248" s="152"/>
      <c r="AF248" s="152"/>
      <c r="AG248" s="152" t="s">
        <v>132</v>
      </c>
      <c r="AH248" s="152">
        <v>0</v>
      </c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  <c r="BF248" s="152"/>
      <c r="BG248" s="152"/>
      <c r="BH248" s="152"/>
    </row>
    <row r="249" spans="1:60" outlineLevel="1" x14ac:dyDescent="0.25">
      <c r="A249" s="159"/>
      <c r="B249" s="160"/>
      <c r="C249" s="190" t="s">
        <v>452</v>
      </c>
      <c r="D249" s="165"/>
      <c r="E249" s="166">
        <v>45.71</v>
      </c>
      <c r="F249" s="163"/>
      <c r="G249" s="163"/>
      <c r="H249" s="163"/>
      <c r="I249" s="163"/>
      <c r="J249" s="163"/>
      <c r="K249" s="163"/>
      <c r="L249" s="163"/>
      <c r="M249" s="163"/>
      <c r="N249" s="162"/>
      <c r="O249" s="162"/>
      <c r="P249" s="162"/>
      <c r="Q249" s="162"/>
      <c r="R249" s="163"/>
      <c r="S249" s="163"/>
      <c r="T249" s="163"/>
      <c r="U249" s="163"/>
      <c r="V249" s="163"/>
      <c r="W249" s="163"/>
      <c r="X249" s="163"/>
      <c r="Y249" s="152"/>
      <c r="Z249" s="152"/>
      <c r="AA249" s="152"/>
      <c r="AB249" s="152"/>
      <c r="AC249" s="152"/>
      <c r="AD249" s="152"/>
      <c r="AE249" s="152"/>
      <c r="AF249" s="152"/>
      <c r="AG249" s="152" t="s">
        <v>132</v>
      </c>
      <c r="AH249" s="152">
        <v>0</v>
      </c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2"/>
      <c r="BB249" s="152"/>
      <c r="BC249" s="152"/>
      <c r="BD249" s="152"/>
      <c r="BE249" s="152"/>
      <c r="BF249" s="152"/>
      <c r="BG249" s="152"/>
      <c r="BH249" s="152"/>
    </row>
    <row r="250" spans="1:60" outlineLevel="1" x14ac:dyDescent="0.25">
      <c r="A250" s="159"/>
      <c r="B250" s="160"/>
      <c r="C250" s="190" t="s">
        <v>457</v>
      </c>
      <c r="D250" s="165"/>
      <c r="E250" s="166">
        <v>9.6999999999999993</v>
      </c>
      <c r="F250" s="163"/>
      <c r="G250" s="163"/>
      <c r="H250" s="163"/>
      <c r="I250" s="163"/>
      <c r="J250" s="163"/>
      <c r="K250" s="163"/>
      <c r="L250" s="163"/>
      <c r="M250" s="163"/>
      <c r="N250" s="162"/>
      <c r="O250" s="162"/>
      <c r="P250" s="162"/>
      <c r="Q250" s="162"/>
      <c r="R250" s="163"/>
      <c r="S250" s="163"/>
      <c r="T250" s="163"/>
      <c r="U250" s="163"/>
      <c r="V250" s="163"/>
      <c r="W250" s="163"/>
      <c r="X250" s="163"/>
      <c r="Y250" s="152"/>
      <c r="Z250" s="152"/>
      <c r="AA250" s="152"/>
      <c r="AB250" s="152"/>
      <c r="AC250" s="152"/>
      <c r="AD250" s="152"/>
      <c r="AE250" s="152"/>
      <c r="AF250" s="152"/>
      <c r="AG250" s="152" t="s">
        <v>132</v>
      </c>
      <c r="AH250" s="152">
        <v>0</v>
      </c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  <c r="BG250" s="152"/>
      <c r="BH250" s="152"/>
    </row>
    <row r="251" spans="1:60" outlineLevel="1" x14ac:dyDescent="0.25">
      <c r="A251" s="176">
        <v>109</v>
      </c>
      <c r="B251" s="177" t="s">
        <v>458</v>
      </c>
      <c r="C251" s="189" t="s">
        <v>546</v>
      </c>
      <c r="D251" s="178" t="s">
        <v>134</v>
      </c>
      <c r="E251" s="179">
        <v>281</v>
      </c>
      <c r="F251" s="180">
        <v>0</v>
      </c>
      <c r="G251" s="181">
        <f>ROUND(E251*F251,2)</f>
        <v>0</v>
      </c>
      <c r="H251" s="164">
        <v>54</v>
      </c>
      <c r="I251" s="163">
        <f>ROUND(E251*H251,2)</f>
        <v>15174</v>
      </c>
      <c r="J251" s="164">
        <v>0</v>
      </c>
      <c r="K251" s="163">
        <f>ROUND(E251*J251,2)</f>
        <v>0</v>
      </c>
      <c r="L251" s="163">
        <v>21</v>
      </c>
      <c r="M251" s="163">
        <f>G251*(1+L251/100)</f>
        <v>0</v>
      </c>
      <c r="N251" s="162">
        <v>4.4999999999999999E-4</v>
      </c>
      <c r="O251" s="162">
        <f>ROUND(E251*N251,2)</f>
        <v>0.13</v>
      </c>
      <c r="P251" s="162">
        <v>0</v>
      </c>
      <c r="Q251" s="162">
        <f>ROUND(E251*P251,2)</f>
        <v>0</v>
      </c>
      <c r="R251" s="163" t="s">
        <v>227</v>
      </c>
      <c r="S251" s="163" t="s">
        <v>376</v>
      </c>
      <c r="T251" s="163" t="s">
        <v>136</v>
      </c>
      <c r="U251" s="163">
        <v>0</v>
      </c>
      <c r="V251" s="163">
        <f>ROUND(E251*U251,2)</f>
        <v>0</v>
      </c>
      <c r="W251" s="163"/>
      <c r="X251" s="163" t="s">
        <v>228</v>
      </c>
      <c r="Y251" s="152"/>
      <c r="Z251" s="152"/>
      <c r="AA251" s="152"/>
      <c r="AB251" s="152"/>
      <c r="AC251" s="152"/>
      <c r="AD251" s="152"/>
      <c r="AE251" s="152"/>
      <c r="AF251" s="152"/>
      <c r="AG251" s="152" t="s">
        <v>456</v>
      </c>
      <c r="AH251" s="152"/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  <c r="BG251" s="152"/>
      <c r="BH251" s="152"/>
    </row>
    <row r="252" spans="1:60" outlineLevel="1" x14ac:dyDescent="0.25">
      <c r="A252" s="159"/>
      <c r="B252" s="160"/>
      <c r="C252" s="190" t="s">
        <v>459</v>
      </c>
      <c r="D252" s="165"/>
      <c r="E252" s="166">
        <v>281</v>
      </c>
      <c r="F252" s="163"/>
      <c r="G252" s="163"/>
      <c r="H252" s="163"/>
      <c r="I252" s="163"/>
      <c r="J252" s="163"/>
      <c r="K252" s="163"/>
      <c r="L252" s="163"/>
      <c r="M252" s="163"/>
      <c r="N252" s="162"/>
      <c r="O252" s="162"/>
      <c r="P252" s="162"/>
      <c r="Q252" s="162"/>
      <c r="R252" s="163"/>
      <c r="S252" s="163"/>
      <c r="T252" s="163"/>
      <c r="U252" s="163"/>
      <c r="V252" s="163"/>
      <c r="W252" s="163"/>
      <c r="X252" s="163"/>
      <c r="Y252" s="152"/>
      <c r="Z252" s="152"/>
      <c r="AA252" s="152"/>
      <c r="AB252" s="152"/>
      <c r="AC252" s="152"/>
      <c r="AD252" s="152"/>
      <c r="AE252" s="152"/>
      <c r="AF252" s="152"/>
      <c r="AG252" s="152" t="s">
        <v>132</v>
      </c>
      <c r="AH252" s="152">
        <v>0</v>
      </c>
      <c r="AI252" s="152"/>
      <c r="AJ252" s="152"/>
      <c r="AK252" s="152"/>
      <c r="AL252" s="152"/>
      <c r="AM252" s="152"/>
      <c r="AN252" s="152"/>
      <c r="AO252" s="152"/>
      <c r="AP252" s="152"/>
      <c r="AQ252" s="152"/>
      <c r="AR252" s="152"/>
      <c r="AS252" s="152"/>
      <c r="AT252" s="152"/>
      <c r="AU252" s="152"/>
      <c r="AV252" s="152"/>
      <c r="AW252" s="152"/>
      <c r="AX252" s="152"/>
      <c r="AY252" s="152"/>
      <c r="AZ252" s="152"/>
      <c r="BA252" s="152"/>
      <c r="BB252" s="152"/>
      <c r="BC252" s="152"/>
      <c r="BD252" s="152"/>
      <c r="BE252" s="152"/>
      <c r="BF252" s="152"/>
      <c r="BG252" s="152"/>
      <c r="BH252" s="152"/>
    </row>
    <row r="253" spans="1:60" outlineLevel="1" x14ac:dyDescent="0.25">
      <c r="A253" s="182">
        <v>110</v>
      </c>
      <c r="B253" s="183" t="s">
        <v>460</v>
      </c>
      <c r="C253" s="191" t="s">
        <v>461</v>
      </c>
      <c r="D253" s="184" t="s">
        <v>0</v>
      </c>
      <c r="E253" s="185">
        <f>SUM(G241:G251)*0.01</f>
        <v>0</v>
      </c>
      <c r="F253" s="186">
        <v>0</v>
      </c>
      <c r="G253" s="187">
        <f>ROUND(E253*F253,2)</f>
        <v>0</v>
      </c>
      <c r="H253" s="164">
        <v>0</v>
      </c>
      <c r="I253" s="163">
        <f>ROUND(E253*H253,2)</f>
        <v>0</v>
      </c>
      <c r="J253" s="164">
        <v>7.2</v>
      </c>
      <c r="K253" s="163">
        <f>ROUND(E253*J253,2)</f>
        <v>0</v>
      </c>
      <c r="L253" s="163">
        <v>21</v>
      </c>
      <c r="M253" s="163">
        <f>G253*(1+L253/100)</f>
        <v>0</v>
      </c>
      <c r="N253" s="162">
        <v>0</v>
      </c>
      <c r="O253" s="162">
        <f>ROUND(E253*N253,2)</f>
        <v>0</v>
      </c>
      <c r="P253" s="162">
        <v>0</v>
      </c>
      <c r="Q253" s="162">
        <f>ROUND(E253*P253,2)</f>
        <v>0</v>
      </c>
      <c r="R253" s="163"/>
      <c r="S253" s="163" t="s">
        <v>127</v>
      </c>
      <c r="T253" s="163" t="s">
        <v>127</v>
      </c>
      <c r="U253" s="163">
        <v>0</v>
      </c>
      <c r="V253" s="163">
        <f>ROUND(E253*U253,2)</f>
        <v>0</v>
      </c>
      <c r="W253" s="163"/>
      <c r="X253" s="163" t="s">
        <v>389</v>
      </c>
      <c r="Y253" s="152"/>
      <c r="Z253" s="152"/>
      <c r="AA253" s="152"/>
      <c r="AB253" s="152"/>
      <c r="AC253" s="152"/>
      <c r="AD253" s="152"/>
      <c r="AE253" s="152"/>
      <c r="AF253" s="152"/>
      <c r="AG253" s="152" t="s">
        <v>390</v>
      </c>
      <c r="AH253" s="152"/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  <c r="BG253" s="152"/>
      <c r="BH253" s="152"/>
    </row>
    <row r="254" spans="1:60" x14ac:dyDescent="0.25">
      <c r="A254" s="169" t="s">
        <v>123</v>
      </c>
      <c r="B254" s="170" t="s">
        <v>84</v>
      </c>
      <c r="C254" s="188" t="s">
        <v>85</v>
      </c>
      <c r="D254" s="171"/>
      <c r="E254" s="172"/>
      <c r="F254" s="173"/>
      <c r="G254" s="174">
        <f>SUMIF(AG255:AG286,"&lt;&gt;NOR",G255:G286)</f>
        <v>0</v>
      </c>
      <c r="H254" s="168"/>
      <c r="I254" s="168">
        <f>SUM(I255:I286)</f>
        <v>333037.46999999997</v>
      </c>
      <c r="J254" s="168"/>
      <c r="K254" s="168">
        <f>SUM(K255:K286)</f>
        <v>83989.01</v>
      </c>
      <c r="L254" s="168"/>
      <c r="M254" s="168">
        <f>SUM(M255:M286)</f>
        <v>0</v>
      </c>
      <c r="N254" s="167"/>
      <c r="O254" s="167">
        <f>SUM(O255:O286)</f>
        <v>1.35</v>
      </c>
      <c r="P254" s="167"/>
      <c r="Q254" s="167">
        <f>SUM(Q255:Q286)</f>
        <v>0</v>
      </c>
      <c r="R254" s="168"/>
      <c r="S254" s="168"/>
      <c r="T254" s="168"/>
      <c r="U254" s="168"/>
      <c r="V254" s="168">
        <f>SUM(V255:V286)</f>
        <v>159.20999999999998</v>
      </c>
      <c r="W254" s="168"/>
      <c r="X254" s="168"/>
      <c r="AG254" t="s">
        <v>124</v>
      </c>
    </row>
    <row r="255" spans="1:60" outlineLevel="1" x14ac:dyDescent="0.25">
      <c r="A255" s="176">
        <v>111</v>
      </c>
      <c r="B255" s="177" t="s">
        <v>462</v>
      </c>
      <c r="C255" s="189" t="s">
        <v>463</v>
      </c>
      <c r="D255" s="178" t="s">
        <v>126</v>
      </c>
      <c r="E255" s="179">
        <v>321.11</v>
      </c>
      <c r="F255" s="180">
        <v>0</v>
      </c>
      <c r="G255" s="181">
        <f>ROUND(E255*F255,2)</f>
        <v>0</v>
      </c>
      <c r="H255" s="164">
        <v>0</v>
      </c>
      <c r="I255" s="163">
        <f>ROUND(E255*H255,2)</f>
        <v>0</v>
      </c>
      <c r="J255" s="164">
        <v>25.2</v>
      </c>
      <c r="K255" s="163">
        <f>ROUND(E255*J255,2)</f>
        <v>8091.97</v>
      </c>
      <c r="L255" s="163">
        <v>21</v>
      </c>
      <c r="M255" s="163">
        <f>G255*(1+L255/100)</f>
        <v>0</v>
      </c>
      <c r="N255" s="162">
        <v>0</v>
      </c>
      <c r="O255" s="162">
        <f>ROUND(E255*N255,2)</f>
        <v>0</v>
      </c>
      <c r="P255" s="162">
        <v>0</v>
      </c>
      <c r="Q255" s="162">
        <f>ROUND(E255*P255,2)</f>
        <v>0</v>
      </c>
      <c r="R255" s="163"/>
      <c r="S255" s="163" t="s">
        <v>127</v>
      </c>
      <c r="T255" s="163" t="s">
        <v>128</v>
      </c>
      <c r="U255" s="163">
        <v>0.05</v>
      </c>
      <c r="V255" s="163">
        <f>ROUND(E255*U255,2)</f>
        <v>16.059999999999999</v>
      </c>
      <c r="W255" s="163"/>
      <c r="X255" s="163" t="s">
        <v>129</v>
      </c>
      <c r="Y255" s="152"/>
      <c r="Z255" s="152"/>
      <c r="AA255" s="152"/>
      <c r="AB255" s="152"/>
      <c r="AC255" s="152"/>
      <c r="AD255" s="152"/>
      <c r="AE255" s="152"/>
      <c r="AF255" s="152"/>
      <c r="AG255" s="152" t="s">
        <v>346</v>
      </c>
      <c r="AH255" s="152"/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2"/>
      <c r="BB255" s="152"/>
      <c r="BC255" s="152"/>
      <c r="BD255" s="152"/>
      <c r="BE255" s="152"/>
      <c r="BF255" s="152"/>
      <c r="BG255" s="152"/>
      <c r="BH255" s="152"/>
    </row>
    <row r="256" spans="1:60" outlineLevel="1" x14ac:dyDescent="0.25">
      <c r="A256" s="159"/>
      <c r="B256" s="160"/>
      <c r="C256" s="190" t="s">
        <v>205</v>
      </c>
      <c r="D256" s="165"/>
      <c r="E256" s="166">
        <v>49.2</v>
      </c>
      <c r="F256" s="163"/>
      <c r="G256" s="163"/>
      <c r="H256" s="163"/>
      <c r="I256" s="163"/>
      <c r="J256" s="163"/>
      <c r="K256" s="163"/>
      <c r="L256" s="163"/>
      <c r="M256" s="163"/>
      <c r="N256" s="162"/>
      <c r="O256" s="162"/>
      <c r="P256" s="162"/>
      <c r="Q256" s="162"/>
      <c r="R256" s="163"/>
      <c r="S256" s="163"/>
      <c r="T256" s="163"/>
      <c r="U256" s="163"/>
      <c r="V256" s="163"/>
      <c r="W256" s="163"/>
      <c r="X256" s="163"/>
      <c r="Y256" s="152"/>
      <c r="Z256" s="152"/>
      <c r="AA256" s="152"/>
      <c r="AB256" s="152"/>
      <c r="AC256" s="152"/>
      <c r="AD256" s="152"/>
      <c r="AE256" s="152"/>
      <c r="AF256" s="152"/>
      <c r="AG256" s="152" t="s">
        <v>132</v>
      </c>
      <c r="AH256" s="152">
        <v>0</v>
      </c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2"/>
      <c r="BB256" s="152"/>
      <c r="BC256" s="152"/>
      <c r="BD256" s="152"/>
      <c r="BE256" s="152"/>
      <c r="BF256" s="152"/>
      <c r="BG256" s="152"/>
      <c r="BH256" s="152"/>
    </row>
    <row r="257" spans="1:60" ht="20.399999999999999" outlineLevel="1" x14ac:dyDescent="0.25">
      <c r="A257" s="159"/>
      <c r="B257" s="160"/>
      <c r="C257" s="190" t="s">
        <v>206</v>
      </c>
      <c r="D257" s="165"/>
      <c r="E257" s="166">
        <v>106.1</v>
      </c>
      <c r="F257" s="163"/>
      <c r="G257" s="163"/>
      <c r="H257" s="163"/>
      <c r="I257" s="163"/>
      <c r="J257" s="163"/>
      <c r="K257" s="163"/>
      <c r="L257" s="163"/>
      <c r="M257" s="163"/>
      <c r="N257" s="162"/>
      <c r="O257" s="162"/>
      <c r="P257" s="162"/>
      <c r="Q257" s="162"/>
      <c r="R257" s="163"/>
      <c r="S257" s="163"/>
      <c r="T257" s="163"/>
      <c r="U257" s="163"/>
      <c r="V257" s="163"/>
      <c r="W257" s="163"/>
      <c r="X257" s="163"/>
      <c r="Y257" s="152"/>
      <c r="Z257" s="152"/>
      <c r="AA257" s="152"/>
      <c r="AB257" s="152"/>
      <c r="AC257" s="152"/>
      <c r="AD257" s="152"/>
      <c r="AE257" s="152"/>
      <c r="AF257" s="152"/>
      <c r="AG257" s="152" t="s">
        <v>132</v>
      </c>
      <c r="AH257" s="152">
        <v>0</v>
      </c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52"/>
      <c r="BB257" s="152"/>
      <c r="BC257" s="152"/>
      <c r="BD257" s="152"/>
      <c r="BE257" s="152"/>
      <c r="BF257" s="152"/>
      <c r="BG257" s="152"/>
      <c r="BH257" s="152"/>
    </row>
    <row r="258" spans="1:60" ht="20.399999999999999" outlineLevel="1" x14ac:dyDescent="0.25">
      <c r="A258" s="159"/>
      <c r="B258" s="160"/>
      <c r="C258" s="190" t="s">
        <v>464</v>
      </c>
      <c r="D258" s="165"/>
      <c r="E258" s="166">
        <v>198.7</v>
      </c>
      <c r="F258" s="163"/>
      <c r="G258" s="163"/>
      <c r="H258" s="163"/>
      <c r="I258" s="163"/>
      <c r="J258" s="163"/>
      <c r="K258" s="163"/>
      <c r="L258" s="163"/>
      <c r="M258" s="163"/>
      <c r="N258" s="162"/>
      <c r="O258" s="162"/>
      <c r="P258" s="162"/>
      <c r="Q258" s="162"/>
      <c r="R258" s="163"/>
      <c r="S258" s="163"/>
      <c r="T258" s="163"/>
      <c r="U258" s="163"/>
      <c r="V258" s="163"/>
      <c r="W258" s="163"/>
      <c r="X258" s="163"/>
      <c r="Y258" s="152"/>
      <c r="Z258" s="152"/>
      <c r="AA258" s="152"/>
      <c r="AB258" s="152"/>
      <c r="AC258" s="152"/>
      <c r="AD258" s="152"/>
      <c r="AE258" s="152"/>
      <c r="AF258" s="152"/>
      <c r="AG258" s="152" t="s">
        <v>132</v>
      </c>
      <c r="AH258" s="152">
        <v>0</v>
      </c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52"/>
      <c r="BB258" s="152"/>
      <c r="BC258" s="152"/>
      <c r="BD258" s="152"/>
      <c r="BE258" s="152"/>
      <c r="BF258" s="152"/>
      <c r="BG258" s="152"/>
      <c r="BH258" s="152"/>
    </row>
    <row r="259" spans="1:60" ht="20.399999999999999" outlineLevel="1" x14ac:dyDescent="0.25">
      <c r="A259" s="159"/>
      <c r="B259" s="160"/>
      <c r="C259" s="190" t="s">
        <v>208</v>
      </c>
      <c r="D259" s="165"/>
      <c r="E259" s="166">
        <v>157</v>
      </c>
      <c r="F259" s="163"/>
      <c r="G259" s="163"/>
      <c r="H259" s="163"/>
      <c r="I259" s="163"/>
      <c r="J259" s="163"/>
      <c r="K259" s="163"/>
      <c r="L259" s="163"/>
      <c r="M259" s="163"/>
      <c r="N259" s="162"/>
      <c r="O259" s="162"/>
      <c r="P259" s="162"/>
      <c r="Q259" s="162"/>
      <c r="R259" s="163"/>
      <c r="S259" s="163"/>
      <c r="T259" s="163"/>
      <c r="U259" s="163"/>
      <c r="V259" s="163"/>
      <c r="W259" s="163"/>
      <c r="X259" s="163"/>
      <c r="Y259" s="152"/>
      <c r="Z259" s="152"/>
      <c r="AA259" s="152"/>
      <c r="AB259" s="152"/>
      <c r="AC259" s="152"/>
      <c r="AD259" s="152"/>
      <c r="AE259" s="152"/>
      <c r="AF259" s="152"/>
      <c r="AG259" s="152" t="s">
        <v>132</v>
      </c>
      <c r="AH259" s="152">
        <v>0</v>
      </c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  <c r="BF259" s="152"/>
      <c r="BG259" s="152"/>
      <c r="BH259" s="152"/>
    </row>
    <row r="260" spans="1:60" ht="20.399999999999999" outlineLevel="1" x14ac:dyDescent="0.25">
      <c r="A260" s="159"/>
      <c r="B260" s="160"/>
      <c r="C260" s="190" t="s">
        <v>465</v>
      </c>
      <c r="D260" s="165"/>
      <c r="E260" s="166">
        <v>-136.09</v>
      </c>
      <c r="F260" s="163"/>
      <c r="G260" s="163"/>
      <c r="H260" s="163"/>
      <c r="I260" s="163"/>
      <c r="J260" s="163"/>
      <c r="K260" s="163"/>
      <c r="L260" s="163"/>
      <c r="M260" s="163"/>
      <c r="N260" s="162"/>
      <c r="O260" s="162"/>
      <c r="P260" s="162"/>
      <c r="Q260" s="162"/>
      <c r="R260" s="163"/>
      <c r="S260" s="163"/>
      <c r="T260" s="163"/>
      <c r="U260" s="163"/>
      <c r="V260" s="163"/>
      <c r="W260" s="163"/>
      <c r="X260" s="163"/>
      <c r="Y260" s="152"/>
      <c r="Z260" s="152"/>
      <c r="AA260" s="152"/>
      <c r="AB260" s="152"/>
      <c r="AC260" s="152"/>
      <c r="AD260" s="152"/>
      <c r="AE260" s="152"/>
      <c r="AF260" s="152"/>
      <c r="AG260" s="152" t="s">
        <v>132</v>
      </c>
      <c r="AH260" s="152">
        <v>0</v>
      </c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  <c r="BF260" s="152"/>
      <c r="BG260" s="152"/>
      <c r="BH260" s="152"/>
    </row>
    <row r="261" spans="1:60" ht="20.399999999999999" outlineLevel="1" x14ac:dyDescent="0.25">
      <c r="A261" s="159"/>
      <c r="B261" s="160"/>
      <c r="C261" s="190" t="s">
        <v>466</v>
      </c>
      <c r="D261" s="165"/>
      <c r="E261" s="166">
        <v>-53.8</v>
      </c>
      <c r="F261" s="163"/>
      <c r="G261" s="163"/>
      <c r="H261" s="163"/>
      <c r="I261" s="163"/>
      <c r="J261" s="163"/>
      <c r="K261" s="163"/>
      <c r="L261" s="163"/>
      <c r="M261" s="163"/>
      <c r="N261" s="162"/>
      <c r="O261" s="162"/>
      <c r="P261" s="162"/>
      <c r="Q261" s="162"/>
      <c r="R261" s="163"/>
      <c r="S261" s="163"/>
      <c r="T261" s="163"/>
      <c r="U261" s="163"/>
      <c r="V261" s="163"/>
      <c r="W261" s="163"/>
      <c r="X261" s="163"/>
      <c r="Y261" s="152"/>
      <c r="Z261" s="152"/>
      <c r="AA261" s="152"/>
      <c r="AB261" s="152"/>
      <c r="AC261" s="152"/>
      <c r="AD261" s="152"/>
      <c r="AE261" s="152"/>
      <c r="AF261" s="152"/>
      <c r="AG261" s="152" t="s">
        <v>132</v>
      </c>
      <c r="AH261" s="152">
        <v>0</v>
      </c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AU261" s="152"/>
      <c r="AV261" s="152"/>
      <c r="AW261" s="152"/>
      <c r="AX261" s="152"/>
      <c r="AY261" s="152"/>
      <c r="AZ261" s="152"/>
      <c r="BA261" s="152"/>
      <c r="BB261" s="152"/>
      <c r="BC261" s="152"/>
      <c r="BD261" s="152"/>
      <c r="BE261" s="152"/>
      <c r="BF261" s="152"/>
      <c r="BG261" s="152"/>
      <c r="BH261" s="152"/>
    </row>
    <row r="262" spans="1:60" ht="20.399999999999999" outlineLevel="1" x14ac:dyDescent="0.25">
      <c r="A262" s="176">
        <v>112</v>
      </c>
      <c r="B262" s="177" t="s">
        <v>467</v>
      </c>
      <c r="C262" s="189" t="s">
        <v>468</v>
      </c>
      <c r="D262" s="178" t="s">
        <v>161</v>
      </c>
      <c r="E262" s="179">
        <v>25.2</v>
      </c>
      <c r="F262" s="180">
        <v>0</v>
      </c>
      <c r="G262" s="181">
        <f>ROUND(E262*F262,2)</f>
        <v>0</v>
      </c>
      <c r="H262" s="164">
        <v>25.17</v>
      </c>
      <c r="I262" s="163">
        <f>ROUND(E262*H262,2)</f>
        <v>634.28</v>
      </c>
      <c r="J262" s="164">
        <v>196.83</v>
      </c>
      <c r="K262" s="163">
        <f>ROUND(E262*J262,2)</f>
        <v>4960.12</v>
      </c>
      <c r="L262" s="163">
        <v>21</v>
      </c>
      <c r="M262" s="163">
        <f>G262*(1+L262/100)</f>
        <v>0</v>
      </c>
      <c r="N262" s="162">
        <v>9.0000000000000006E-5</v>
      </c>
      <c r="O262" s="162">
        <f>ROUND(E262*N262,2)</f>
        <v>0</v>
      </c>
      <c r="P262" s="162">
        <v>0</v>
      </c>
      <c r="Q262" s="162">
        <f>ROUND(E262*P262,2)</f>
        <v>0</v>
      </c>
      <c r="R262" s="163"/>
      <c r="S262" s="163" t="s">
        <v>127</v>
      </c>
      <c r="T262" s="163" t="s">
        <v>128</v>
      </c>
      <c r="U262" s="163">
        <v>0.39</v>
      </c>
      <c r="V262" s="163">
        <f>ROUND(E262*U262,2)</f>
        <v>9.83</v>
      </c>
      <c r="W262" s="163"/>
      <c r="X262" s="163" t="s">
        <v>129</v>
      </c>
      <c r="Y262" s="152"/>
      <c r="Z262" s="152"/>
      <c r="AA262" s="152"/>
      <c r="AB262" s="152"/>
      <c r="AC262" s="152"/>
      <c r="AD262" s="152"/>
      <c r="AE262" s="152"/>
      <c r="AF262" s="152"/>
      <c r="AG262" s="152" t="s">
        <v>346</v>
      </c>
      <c r="AH262" s="152"/>
      <c r="AI262" s="152"/>
      <c r="AJ262" s="152"/>
      <c r="AK262" s="152"/>
      <c r="AL262" s="152"/>
      <c r="AM262" s="152"/>
      <c r="AN262" s="152"/>
      <c r="AO262" s="152"/>
      <c r="AP262" s="152"/>
      <c r="AQ262" s="152"/>
      <c r="AR262" s="152"/>
      <c r="AS262" s="152"/>
      <c r="AT262" s="152"/>
      <c r="AU262" s="152"/>
      <c r="AV262" s="152"/>
      <c r="AW262" s="152"/>
      <c r="AX262" s="152"/>
      <c r="AY262" s="152"/>
      <c r="AZ262" s="152"/>
      <c r="BA262" s="152"/>
      <c r="BB262" s="152"/>
      <c r="BC262" s="152"/>
      <c r="BD262" s="152"/>
      <c r="BE262" s="152"/>
      <c r="BF262" s="152"/>
      <c r="BG262" s="152"/>
      <c r="BH262" s="152"/>
    </row>
    <row r="263" spans="1:60" outlineLevel="1" x14ac:dyDescent="0.25">
      <c r="A263" s="159"/>
      <c r="B263" s="160"/>
      <c r="C263" s="190" t="s">
        <v>469</v>
      </c>
      <c r="D263" s="165"/>
      <c r="E263" s="166">
        <v>25.2</v>
      </c>
      <c r="F263" s="163"/>
      <c r="G263" s="163"/>
      <c r="H263" s="163"/>
      <c r="I263" s="163"/>
      <c r="J263" s="163"/>
      <c r="K263" s="163"/>
      <c r="L263" s="163"/>
      <c r="M263" s="163"/>
      <c r="N263" s="162"/>
      <c r="O263" s="162"/>
      <c r="P263" s="162"/>
      <c r="Q263" s="162"/>
      <c r="R263" s="163"/>
      <c r="S263" s="163"/>
      <c r="T263" s="163"/>
      <c r="U263" s="163"/>
      <c r="V263" s="163"/>
      <c r="W263" s="163"/>
      <c r="X263" s="163"/>
      <c r="Y263" s="152"/>
      <c r="Z263" s="152"/>
      <c r="AA263" s="152"/>
      <c r="AB263" s="152"/>
      <c r="AC263" s="152"/>
      <c r="AD263" s="152"/>
      <c r="AE263" s="152"/>
      <c r="AF263" s="152"/>
      <c r="AG263" s="152" t="s">
        <v>132</v>
      </c>
      <c r="AH263" s="152">
        <v>0</v>
      </c>
      <c r="AI263" s="152"/>
      <c r="AJ263" s="152"/>
      <c r="AK263" s="152"/>
      <c r="AL263" s="152"/>
      <c r="AM263" s="152"/>
      <c r="AN263" s="152"/>
      <c r="AO263" s="152"/>
      <c r="AP263" s="152"/>
      <c r="AQ263" s="152"/>
      <c r="AR263" s="152"/>
      <c r="AS263" s="152"/>
      <c r="AT263" s="152"/>
      <c r="AU263" s="152"/>
      <c r="AV263" s="152"/>
      <c r="AW263" s="152"/>
      <c r="AX263" s="152"/>
      <c r="AY263" s="152"/>
      <c r="AZ263" s="152"/>
      <c r="BA263" s="152"/>
      <c r="BB263" s="152"/>
      <c r="BC263" s="152"/>
      <c r="BD263" s="152"/>
      <c r="BE263" s="152"/>
      <c r="BF263" s="152"/>
      <c r="BG263" s="152"/>
      <c r="BH263" s="152"/>
    </row>
    <row r="264" spans="1:60" ht="20.399999999999999" outlineLevel="1" x14ac:dyDescent="0.25">
      <c r="A264" s="182">
        <v>113</v>
      </c>
      <c r="B264" s="183" t="s">
        <v>470</v>
      </c>
      <c r="C264" s="191" t="s">
        <v>471</v>
      </c>
      <c r="D264" s="184" t="s">
        <v>161</v>
      </c>
      <c r="E264" s="185">
        <v>25.2</v>
      </c>
      <c r="F264" s="186">
        <v>0</v>
      </c>
      <c r="G264" s="187">
        <f>ROUND(E264*F264,2)</f>
        <v>0</v>
      </c>
      <c r="H264" s="164">
        <v>13.98</v>
      </c>
      <c r="I264" s="163">
        <f>ROUND(E264*H264,2)</f>
        <v>352.3</v>
      </c>
      <c r="J264" s="164">
        <v>226.02</v>
      </c>
      <c r="K264" s="163">
        <f>ROUND(E264*J264,2)</f>
        <v>5695.7</v>
      </c>
      <c r="L264" s="163">
        <v>21</v>
      </c>
      <c r="M264" s="163">
        <f>G264*(1+L264/100)</f>
        <v>0</v>
      </c>
      <c r="N264" s="162">
        <v>5.0000000000000002E-5</v>
      </c>
      <c r="O264" s="162">
        <f>ROUND(E264*N264,2)</f>
        <v>0</v>
      </c>
      <c r="P264" s="162">
        <v>0</v>
      </c>
      <c r="Q264" s="162">
        <f>ROUND(E264*P264,2)</f>
        <v>0</v>
      </c>
      <c r="R264" s="163"/>
      <c r="S264" s="163" t="s">
        <v>127</v>
      </c>
      <c r="T264" s="163" t="s">
        <v>128</v>
      </c>
      <c r="U264" s="163">
        <v>0.44850000000000001</v>
      </c>
      <c r="V264" s="163">
        <f>ROUND(E264*U264,2)</f>
        <v>11.3</v>
      </c>
      <c r="W264" s="163"/>
      <c r="X264" s="163" t="s">
        <v>129</v>
      </c>
      <c r="Y264" s="152"/>
      <c r="Z264" s="152"/>
      <c r="AA264" s="152"/>
      <c r="AB264" s="152"/>
      <c r="AC264" s="152"/>
      <c r="AD264" s="152"/>
      <c r="AE264" s="152"/>
      <c r="AF264" s="152"/>
      <c r="AG264" s="152" t="s">
        <v>346</v>
      </c>
      <c r="AH264" s="152"/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AU264" s="152"/>
      <c r="AV264" s="152"/>
      <c r="AW264" s="152"/>
      <c r="AX264" s="152"/>
      <c r="AY264" s="152"/>
      <c r="AZ264" s="152"/>
      <c r="BA264" s="152"/>
      <c r="BB264" s="152"/>
      <c r="BC264" s="152"/>
      <c r="BD264" s="152"/>
      <c r="BE264" s="152"/>
      <c r="BF264" s="152"/>
      <c r="BG264" s="152"/>
      <c r="BH264" s="152"/>
    </row>
    <row r="265" spans="1:60" ht="20.399999999999999" outlineLevel="1" x14ac:dyDescent="0.25">
      <c r="A265" s="176">
        <v>114</v>
      </c>
      <c r="B265" s="177" t="s">
        <v>472</v>
      </c>
      <c r="C265" s="189" t="s">
        <v>473</v>
      </c>
      <c r="D265" s="178" t="s">
        <v>126</v>
      </c>
      <c r="E265" s="179">
        <v>321.11</v>
      </c>
      <c r="F265" s="180">
        <v>0</v>
      </c>
      <c r="G265" s="181">
        <f>ROUND(E265*F265,2)</f>
        <v>0</v>
      </c>
      <c r="H265" s="164">
        <v>73.41</v>
      </c>
      <c r="I265" s="163">
        <f>ROUND(E265*H265,2)</f>
        <v>23572.69</v>
      </c>
      <c r="J265" s="164">
        <v>191.59</v>
      </c>
      <c r="K265" s="163">
        <f>ROUND(E265*J265,2)</f>
        <v>61521.46</v>
      </c>
      <c r="L265" s="163">
        <v>21</v>
      </c>
      <c r="M265" s="163">
        <f>G265*(1+L265/100)</f>
        <v>0</v>
      </c>
      <c r="N265" s="162">
        <v>2.5000000000000001E-4</v>
      </c>
      <c r="O265" s="162">
        <f>ROUND(E265*N265,2)</f>
        <v>0.08</v>
      </c>
      <c r="P265" s="162">
        <v>0</v>
      </c>
      <c r="Q265" s="162">
        <f>ROUND(E265*P265,2)</f>
        <v>0</v>
      </c>
      <c r="R265" s="163"/>
      <c r="S265" s="163" t="s">
        <v>127</v>
      </c>
      <c r="T265" s="163" t="s">
        <v>128</v>
      </c>
      <c r="U265" s="163">
        <v>0.38</v>
      </c>
      <c r="V265" s="163">
        <f>ROUND(E265*U265,2)</f>
        <v>122.02</v>
      </c>
      <c r="W265" s="163"/>
      <c r="X265" s="163" t="s">
        <v>129</v>
      </c>
      <c r="Y265" s="152"/>
      <c r="Z265" s="152"/>
      <c r="AA265" s="152"/>
      <c r="AB265" s="152"/>
      <c r="AC265" s="152"/>
      <c r="AD265" s="152"/>
      <c r="AE265" s="152"/>
      <c r="AF265" s="152"/>
      <c r="AG265" s="152" t="s">
        <v>346</v>
      </c>
      <c r="AH265" s="152"/>
      <c r="AI265" s="152"/>
      <c r="AJ265" s="152"/>
      <c r="AK265" s="152"/>
      <c r="AL265" s="152"/>
      <c r="AM265" s="152"/>
      <c r="AN265" s="152"/>
      <c r="AO265" s="152"/>
      <c r="AP265" s="152"/>
      <c r="AQ265" s="152"/>
      <c r="AR265" s="152"/>
      <c r="AS265" s="152"/>
      <c r="AT265" s="152"/>
      <c r="AU265" s="152"/>
      <c r="AV265" s="152"/>
      <c r="AW265" s="152"/>
      <c r="AX265" s="152"/>
      <c r="AY265" s="152"/>
      <c r="AZ265" s="152"/>
      <c r="BA265" s="152"/>
      <c r="BB265" s="152"/>
      <c r="BC265" s="152"/>
      <c r="BD265" s="152"/>
      <c r="BE265" s="152"/>
      <c r="BF265" s="152"/>
      <c r="BG265" s="152"/>
      <c r="BH265" s="152"/>
    </row>
    <row r="266" spans="1:60" outlineLevel="1" x14ac:dyDescent="0.25">
      <c r="A266" s="159"/>
      <c r="B266" s="160"/>
      <c r="C266" s="190" t="s">
        <v>205</v>
      </c>
      <c r="D266" s="165"/>
      <c r="E266" s="166">
        <v>49.2</v>
      </c>
      <c r="F266" s="163"/>
      <c r="G266" s="163"/>
      <c r="H266" s="163"/>
      <c r="I266" s="163"/>
      <c r="J266" s="163"/>
      <c r="K266" s="163"/>
      <c r="L266" s="163"/>
      <c r="M266" s="163"/>
      <c r="N266" s="162"/>
      <c r="O266" s="162"/>
      <c r="P266" s="162"/>
      <c r="Q266" s="162"/>
      <c r="R266" s="163"/>
      <c r="S266" s="163"/>
      <c r="T266" s="163"/>
      <c r="U266" s="163"/>
      <c r="V266" s="163"/>
      <c r="W266" s="163"/>
      <c r="X266" s="163"/>
      <c r="Y266" s="152"/>
      <c r="Z266" s="152"/>
      <c r="AA266" s="152"/>
      <c r="AB266" s="152"/>
      <c r="AC266" s="152"/>
      <c r="AD266" s="152"/>
      <c r="AE266" s="152"/>
      <c r="AF266" s="152"/>
      <c r="AG266" s="152" t="s">
        <v>132</v>
      </c>
      <c r="AH266" s="152">
        <v>0</v>
      </c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AU266" s="152"/>
      <c r="AV266" s="152"/>
      <c r="AW266" s="152"/>
      <c r="AX266" s="152"/>
      <c r="AY266" s="152"/>
      <c r="AZ266" s="152"/>
      <c r="BA266" s="152"/>
      <c r="BB266" s="152"/>
      <c r="BC266" s="152"/>
      <c r="BD266" s="152"/>
      <c r="BE266" s="152"/>
      <c r="BF266" s="152"/>
      <c r="BG266" s="152"/>
      <c r="BH266" s="152"/>
    </row>
    <row r="267" spans="1:60" ht="20.399999999999999" outlineLevel="1" x14ac:dyDescent="0.25">
      <c r="A267" s="159"/>
      <c r="B267" s="160"/>
      <c r="C267" s="190" t="s">
        <v>206</v>
      </c>
      <c r="D267" s="165"/>
      <c r="E267" s="166">
        <v>106.1</v>
      </c>
      <c r="F267" s="163"/>
      <c r="G267" s="163"/>
      <c r="H267" s="163"/>
      <c r="I267" s="163"/>
      <c r="J267" s="163"/>
      <c r="K267" s="163"/>
      <c r="L267" s="163"/>
      <c r="M267" s="163"/>
      <c r="N267" s="162"/>
      <c r="O267" s="162"/>
      <c r="P267" s="162"/>
      <c r="Q267" s="162"/>
      <c r="R267" s="163"/>
      <c r="S267" s="163"/>
      <c r="T267" s="163"/>
      <c r="U267" s="163"/>
      <c r="V267" s="163"/>
      <c r="W267" s="163"/>
      <c r="X267" s="163"/>
      <c r="Y267" s="152"/>
      <c r="Z267" s="152"/>
      <c r="AA267" s="152"/>
      <c r="AB267" s="152"/>
      <c r="AC267" s="152"/>
      <c r="AD267" s="152"/>
      <c r="AE267" s="152"/>
      <c r="AF267" s="152"/>
      <c r="AG267" s="152" t="s">
        <v>132</v>
      </c>
      <c r="AH267" s="152">
        <v>0</v>
      </c>
      <c r="AI267" s="152"/>
      <c r="AJ267" s="152"/>
      <c r="AK267" s="152"/>
      <c r="AL267" s="152"/>
      <c r="AM267" s="152"/>
      <c r="AN267" s="152"/>
      <c r="AO267" s="152"/>
      <c r="AP267" s="152"/>
      <c r="AQ267" s="152"/>
      <c r="AR267" s="152"/>
      <c r="AS267" s="152"/>
      <c r="AT267" s="152"/>
      <c r="AU267" s="152"/>
      <c r="AV267" s="152"/>
      <c r="AW267" s="152"/>
      <c r="AX267" s="152"/>
      <c r="AY267" s="152"/>
      <c r="AZ267" s="152"/>
      <c r="BA267" s="152"/>
      <c r="BB267" s="152"/>
      <c r="BC267" s="152"/>
      <c r="BD267" s="152"/>
      <c r="BE267" s="152"/>
      <c r="BF267" s="152"/>
      <c r="BG267" s="152"/>
      <c r="BH267" s="152"/>
    </row>
    <row r="268" spans="1:60" ht="20.399999999999999" outlineLevel="1" x14ac:dyDescent="0.25">
      <c r="A268" s="159"/>
      <c r="B268" s="160"/>
      <c r="C268" s="190" t="s">
        <v>464</v>
      </c>
      <c r="D268" s="165"/>
      <c r="E268" s="166">
        <v>198.7</v>
      </c>
      <c r="F268" s="163"/>
      <c r="G268" s="163"/>
      <c r="H268" s="163"/>
      <c r="I268" s="163"/>
      <c r="J268" s="163"/>
      <c r="K268" s="163"/>
      <c r="L268" s="163"/>
      <c r="M268" s="163"/>
      <c r="N268" s="162"/>
      <c r="O268" s="162"/>
      <c r="P268" s="162"/>
      <c r="Q268" s="162"/>
      <c r="R268" s="163"/>
      <c r="S268" s="163"/>
      <c r="T268" s="163"/>
      <c r="U268" s="163"/>
      <c r="V268" s="163"/>
      <c r="W268" s="163"/>
      <c r="X268" s="163"/>
      <c r="Y268" s="152"/>
      <c r="Z268" s="152"/>
      <c r="AA268" s="152"/>
      <c r="AB268" s="152"/>
      <c r="AC268" s="152"/>
      <c r="AD268" s="152"/>
      <c r="AE268" s="152"/>
      <c r="AF268" s="152"/>
      <c r="AG268" s="152" t="s">
        <v>132</v>
      </c>
      <c r="AH268" s="152">
        <v>0</v>
      </c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AU268" s="152"/>
      <c r="AV268" s="152"/>
      <c r="AW268" s="152"/>
      <c r="AX268" s="152"/>
      <c r="AY268" s="152"/>
      <c r="AZ268" s="152"/>
      <c r="BA268" s="152"/>
      <c r="BB268" s="152"/>
      <c r="BC268" s="152"/>
      <c r="BD268" s="152"/>
      <c r="BE268" s="152"/>
      <c r="BF268" s="152"/>
      <c r="BG268" s="152"/>
      <c r="BH268" s="152"/>
    </row>
    <row r="269" spans="1:60" ht="20.399999999999999" outlineLevel="1" x14ac:dyDescent="0.25">
      <c r="A269" s="159"/>
      <c r="B269" s="160"/>
      <c r="C269" s="190" t="s">
        <v>208</v>
      </c>
      <c r="D269" s="165"/>
      <c r="E269" s="166">
        <v>157</v>
      </c>
      <c r="F269" s="163"/>
      <c r="G269" s="163"/>
      <c r="H269" s="163"/>
      <c r="I269" s="163"/>
      <c r="J269" s="163"/>
      <c r="K269" s="163"/>
      <c r="L269" s="163"/>
      <c r="M269" s="163"/>
      <c r="N269" s="162"/>
      <c r="O269" s="162"/>
      <c r="P269" s="162"/>
      <c r="Q269" s="162"/>
      <c r="R269" s="163"/>
      <c r="S269" s="163"/>
      <c r="T269" s="163"/>
      <c r="U269" s="163"/>
      <c r="V269" s="163"/>
      <c r="W269" s="163"/>
      <c r="X269" s="163"/>
      <c r="Y269" s="152"/>
      <c r="Z269" s="152"/>
      <c r="AA269" s="152"/>
      <c r="AB269" s="152"/>
      <c r="AC269" s="152"/>
      <c r="AD269" s="152"/>
      <c r="AE269" s="152"/>
      <c r="AF269" s="152"/>
      <c r="AG269" s="152" t="s">
        <v>132</v>
      </c>
      <c r="AH269" s="152">
        <v>0</v>
      </c>
      <c r="AI269" s="152"/>
      <c r="AJ269" s="152"/>
      <c r="AK269" s="152"/>
      <c r="AL269" s="152"/>
      <c r="AM269" s="152"/>
      <c r="AN269" s="152"/>
      <c r="AO269" s="152"/>
      <c r="AP269" s="152"/>
      <c r="AQ269" s="152"/>
      <c r="AR269" s="152"/>
      <c r="AS269" s="152"/>
      <c r="AT269" s="152"/>
      <c r="AU269" s="152"/>
      <c r="AV269" s="152"/>
      <c r="AW269" s="152"/>
      <c r="AX269" s="152"/>
      <c r="AY269" s="152"/>
      <c r="AZ269" s="152"/>
      <c r="BA269" s="152"/>
      <c r="BB269" s="152"/>
      <c r="BC269" s="152"/>
      <c r="BD269" s="152"/>
      <c r="BE269" s="152"/>
      <c r="BF269" s="152"/>
      <c r="BG269" s="152"/>
      <c r="BH269" s="152"/>
    </row>
    <row r="270" spans="1:60" outlineLevel="1" x14ac:dyDescent="0.25">
      <c r="A270" s="159"/>
      <c r="B270" s="160"/>
      <c r="C270" s="190" t="s">
        <v>474</v>
      </c>
      <c r="D270" s="165"/>
      <c r="E270" s="166">
        <v>-189.89</v>
      </c>
      <c r="F270" s="163"/>
      <c r="G270" s="163"/>
      <c r="H270" s="163"/>
      <c r="I270" s="163"/>
      <c r="J270" s="163"/>
      <c r="K270" s="163"/>
      <c r="L270" s="163"/>
      <c r="M270" s="163"/>
      <c r="N270" s="162"/>
      <c r="O270" s="162"/>
      <c r="P270" s="162"/>
      <c r="Q270" s="162"/>
      <c r="R270" s="163"/>
      <c r="S270" s="163"/>
      <c r="T270" s="163"/>
      <c r="U270" s="163"/>
      <c r="V270" s="163"/>
      <c r="W270" s="163"/>
      <c r="X270" s="163"/>
      <c r="Y270" s="152"/>
      <c r="Z270" s="152"/>
      <c r="AA270" s="152"/>
      <c r="AB270" s="152"/>
      <c r="AC270" s="152"/>
      <c r="AD270" s="152"/>
      <c r="AE270" s="152"/>
      <c r="AF270" s="152"/>
      <c r="AG270" s="152" t="s">
        <v>132</v>
      </c>
      <c r="AH270" s="152">
        <v>0</v>
      </c>
      <c r="AI270" s="152"/>
      <c r="AJ270" s="152"/>
      <c r="AK270" s="152"/>
      <c r="AL270" s="152"/>
      <c r="AM270" s="152"/>
      <c r="AN270" s="152"/>
      <c r="AO270" s="152"/>
      <c r="AP270" s="152"/>
      <c r="AQ270" s="152"/>
      <c r="AR270" s="152"/>
      <c r="AS270" s="152"/>
      <c r="AT270" s="152"/>
      <c r="AU270" s="152"/>
      <c r="AV270" s="152"/>
      <c r="AW270" s="152"/>
      <c r="AX270" s="152"/>
      <c r="AY270" s="152"/>
      <c r="AZ270" s="152"/>
      <c r="BA270" s="152"/>
      <c r="BB270" s="152"/>
      <c r="BC270" s="152"/>
      <c r="BD270" s="152"/>
      <c r="BE270" s="152"/>
      <c r="BF270" s="152"/>
      <c r="BG270" s="152"/>
      <c r="BH270" s="152"/>
    </row>
    <row r="271" spans="1:60" outlineLevel="1" x14ac:dyDescent="0.25">
      <c r="A271" s="176">
        <v>115</v>
      </c>
      <c r="B271" s="177" t="s">
        <v>475</v>
      </c>
      <c r="C271" s="189" t="s">
        <v>476</v>
      </c>
      <c r="D271" s="178" t="s">
        <v>126</v>
      </c>
      <c r="E271" s="179">
        <v>179</v>
      </c>
      <c r="F271" s="180">
        <v>0</v>
      </c>
      <c r="G271" s="181">
        <f>ROUND(E271*F271,2)</f>
        <v>0</v>
      </c>
      <c r="H271" s="164">
        <v>719</v>
      </c>
      <c r="I271" s="163">
        <f>ROUND(E271*H271,2)</f>
        <v>128701</v>
      </c>
      <c r="J271" s="164">
        <v>0</v>
      </c>
      <c r="K271" s="163">
        <f>ROUND(E271*J271,2)</f>
        <v>0</v>
      </c>
      <c r="L271" s="163">
        <v>21</v>
      </c>
      <c r="M271" s="163">
        <f>G271*(1+L271/100)</f>
        <v>0</v>
      </c>
      <c r="N271" s="162">
        <v>3.3E-3</v>
      </c>
      <c r="O271" s="162">
        <f>ROUND(E271*N271,2)</f>
        <v>0.59</v>
      </c>
      <c r="P271" s="162">
        <v>0</v>
      </c>
      <c r="Q271" s="162">
        <f>ROUND(E271*P271,2)</f>
        <v>0</v>
      </c>
      <c r="R271" s="163"/>
      <c r="S271" s="163" t="s">
        <v>234</v>
      </c>
      <c r="T271" s="163" t="s">
        <v>136</v>
      </c>
      <c r="U271" s="163">
        <v>0</v>
      </c>
      <c r="V271" s="163">
        <f>ROUND(E271*U271,2)</f>
        <v>0</v>
      </c>
      <c r="W271" s="163"/>
      <c r="X271" s="163" t="s">
        <v>228</v>
      </c>
      <c r="Y271" s="152"/>
      <c r="Z271" s="152"/>
      <c r="AA271" s="152"/>
      <c r="AB271" s="152"/>
      <c r="AC271" s="152"/>
      <c r="AD271" s="152"/>
      <c r="AE271" s="152"/>
      <c r="AF271" s="152"/>
      <c r="AG271" s="152" t="s">
        <v>456</v>
      </c>
      <c r="AH271" s="152"/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AU271" s="152"/>
      <c r="AV271" s="152"/>
      <c r="AW271" s="152"/>
      <c r="AX271" s="152"/>
      <c r="AY271" s="152"/>
      <c r="AZ271" s="152"/>
      <c r="BA271" s="152"/>
      <c r="BB271" s="152"/>
      <c r="BC271" s="152"/>
      <c r="BD271" s="152"/>
      <c r="BE271" s="152"/>
      <c r="BF271" s="152"/>
      <c r="BG271" s="152"/>
      <c r="BH271" s="152"/>
    </row>
    <row r="272" spans="1:60" outlineLevel="1" x14ac:dyDescent="0.25">
      <c r="A272" s="159"/>
      <c r="B272" s="160"/>
      <c r="C272" s="190" t="s">
        <v>205</v>
      </c>
      <c r="D272" s="165"/>
      <c r="E272" s="166">
        <v>49.2</v>
      </c>
      <c r="F272" s="163"/>
      <c r="G272" s="163"/>
      <c r="H272" s="163"/>
      <c r="I272" s="163"/>
      <c r="J272" s="163"/>
      <c r="K272" s="163"/>
      <c r="L272" s="163"/>
      <c r="M272" s="163"/>
      <c r="N272" s="162"/>
      <c r="O272" s="162"/>
      <c r="P272" s="162"/>
      <c r="Q272" s="162"/>
      <c r="R272" s="163"/>
      <c r="S272" s="163"/>
      <c r="T272" s="163"/>
      <c r="U272" s="163"/>
      <c r="V272" s="163"/>
      <c r="W272" s="163"/>
      <c r="X272" s="163"/>
      <c r="Y272" s="152"/>
      <c r="Z272" s="152"/>
      <c r="AA272" s="152"/>
      <c r="AB272" s="152"/>
      <c r="AC272" s="152"/>
      <c r="AD272" s="152"/>
      <c r="AE272" s="152"/>
      <c r="AF272" s="152"/>
      <c r="AG272" s="152" t="s">
        <v>132</v>
      </c>
      <c r="AH272" s="152">
        <v>0</v>
      </c>
      <c r="AI272" s="152"/>
      <c r="AJ272" s="152"/>
      <c r="AK272" s="152"/>
      <c r="AL272" s="152"/>
      <c r="AM272" s="152"/>
      <c r="AN272" s="152"/>
      <c r="AO272" s="152"/>
      <c r="AP272" s="152"/>
      <c r="AQ272" s="152"/>
      <c r="AR272" s="152"/>
      <c r="AS272" s="152"/>
      <c r="AT272" s="152"/>
      <c r="AU272" s="152"/>
      <c r="AV272" s="152"/>
      <c r="AW272" s="152"/>
      <c r="AX272" s="152"/>
      <c r="AY272" s="152"/>
      <c r="AZ272" s="152"/>
      <c r="BA272" s="152"/>
      <c r="BB272" s="152"/>
      <c r="BC272" s="152"/>
      <c r="BD272" s="152"/>
      <c r="BE272" s="152"/>
      <c r="BF272" s="152"/>
      <c r="BG272" s="152"/>
      <c r="BH272" s="152"/>
    </row>
    <row r="273" spans="1:60" ht="20.399999999999999" outlineLevel="1" x14ac:dyDescent="0.25">
      <c r="A273" s="159"/>
      <c r="B273" s="160"/>
      <c r="C273" s="190" t="s">
        <v>464</v>
      </c>
      <c r="D273" s="165"/>
      <c r="E273" s="166">
        <v>198.7</v>
      </c>
      <c r="F273" s="163"/>
      <c r="G273" s="163"/>
      <c r="H273" s="163"/>
      <c r="I273" s="163"/>
      <c r="J273" s="163"/>
      <c r="K273" s="163"/>
      <c r="L273" s="163"/>
      <c r="M273" s="163"/>
      <c r="N273" s="162"/>
      <c r="O273" s="162"/>
      <c r="P273" s="162"/>
      <c r="Q273" s="162"/>
      <c r="R273" s="163"/>
      <c r="S273" s="163"/>
      <c r="T273" s="163"/>
      <c r="U273" s="163"/>
      <c r="V273" s="163"/>
      <c r="W273" s="163"/>
      <c r="X273" s="163"/>
      <c r="Y273" s="152"/>
      <c r="Z273" s="152"/>
      <c r="AA273" s="152"/>
      <c r="AB273" s="152"/>
      <c r="AC273" s="152"/>
      <c r="AD273" s="152"/>
      <c r="AE273" s="152"/>
      <c r="AF273" s="152"/>
      <c r="AG273" s="152" t="s">
        <v>132</v>
      </c>
      <c r="AH273" s="152">
        <v>0</v>
      </c>
      <c r="AI273" s="152"/>
      <c r="AJ273" s="152"/>
      <c r="AK273" s="152"/>
      <c r="AL273" s="152"/>
      <c r="AM273" s="152"/>
      <c r="AN273" s="152"/>
      <c r="AO273" s="152"/>
      <c r="AP273" s="152"/>
      <c r="AQ273" s="152"/>
      <c r="AR273" s="152"/>
      <c r="AS273" s="152"/>
      <c r="AT273" s="152"/>
      <c r="AU273" s="152"/>
      <c r="AV273" s="152"/>
      <c r="AW273" s="152"/>
      <c r="AX273" s="152"/>
      <c r="AY273" s="152"/>
      <c r="AZ273" s="152"/>
      <c r="BA273" s="152"/>
      <c r="BB273" s="152"/>
      <c r="BC273" s="152"/>
      <c r="BD273" s="152"/>
      <c r="BE273" s="152"/>
      <c r="BF273" s="152"/>
      <c r="BG273" s="152"/>
      <c r="BH273" s="152"/>
    </row>
    <row r="274" spans="1:60" outlineLevel="1" x14ac:dyDescent="0.25">
      <c r="A274" s="159"/>
      <c r="B274" s="160"/>
      <c r="C274" s="190" t="s">
        <v>477</v>
      </c>
      <c r="D274" s="165"/>
      <c r="E274" s="166">
        <v>-21</v>
      </c>
      <c r="F274" s="163"/>
      <c r="G274" s="163"/>
      <c r="H274" s="163"/>
      <c r="I274" s="163"/>
      <c r="J274" s="163"/>
      <c r="K274" s="163"/>
      <c r="L274" s="163"/>
      <c r="M274" s="163"/>
      <c r="N274" s="162"/>
      <c r="O274" s="162"/>
      <c r="P274" s="162"/>
      <c r="Q274" s="162"/>
      <c r="R274" s="163"/>
      <c r="S274" s="163"/>
      <c r="T274" s="163"/>
      <c r="U274" s="163"/>
      <c r="V274" s="163"/>
      <c r="W274" s="163"/>
      <c r="X274" s="163"/>
      <c r="Y274" s="152"/>
      <c r="Z274" s="152"/>
      <c r="AA274" s="152"/>
      <c r="AB274" s="152"/>
      <c r="AC274" s="152"/>
      <c r="AD274" s="152"/>
      <c r="AE274" s="152"/>
      <c r="AF274" s="152"/>
      <c r="AG274" s="152" t="s">
        <v>132</v>
      </c>
      <c r="AH274" s="152">
        <v>0</v>
      </c>
      <c r="AI274" s="152"/>
      <c r="AJ274" s="152"/>
      <c r="AK274" s="152"/>
      <c r="AL274" s="152"/>
      <c r="AM274" s="152"/>
      <c r="AN274" s="152"/>
      <c r="AO274" s="152"/>
      <c r="AP274" s="152"/>
      <c r="AQ274" s="152"/>
      <c r="AR274" s="152"/>
      <c r="AS274" s="152"/>
      <c r="AT274" s="152"/>
      <c r="AU274" s="152"/>
      <c r="AV274" s="152"/>
      <c r="AW274" s="152"/>
      <c r="AX274" s="152"/>
      <c r="AY274" s="152"/>
      <c r="AZ274" s="152"/>
      <c r="BA274" s="152"/>
      <c r="BB274" s="152"/>
      <c r="BC274" s="152"/>
      <c r="BD274" s="152"/>
      <c r="BE274" s="152"/>
      <c r="BF274" s="152"/>
      <c r="BG274" s="152"/>
      <c r="BH274" s="152"/>
    </row>
    <row r="275" spans="1:60" outlineLevel="1" x14ac:dyDescent="0.25">
      <c r="A275" s="159"/>
      <c r="B275" s="160"/>
      <c r="C275" s="190" t="s">
        <v>478</v>
      </c>
      <c r="D275" s="165"/>
      <c r="E275" s="166">
        <v>6</v>
      </c>
      <c r="F275" s="163"/>
      <c r="G275" s="163"/>
      <c r="H275" s="163"/>
      <c r="I275" s="163"/>
      <c r="J275" s="163"/>
      <c r="K275" s="163"/>
      <c r="L275" s="163"/>
      <c r="M275" s="163"/>
      <c r="N275" s="162"/>
      <c r="O275" s="162"/>
      <c r="P275" s="162"/>
      <c r="Q275" s="162"/>
      <c r="R275" s="163"/>
      <c r="S275" s="163"/>
      <c r="T275" s="163"/>
      <c r="U275" s="163"/>
      <c r="V275" s="163"/>
      <c r="W275" s="163"/>
      <c r="X275" s="163"/>
      <c r="Y275" s="152"/>
      <c r="Z275" s="152"/>
      <c r="AA275" s="152"/>
      <c r="AB275" s="152"/>
      <c r="AC275" s="152"/>
      <c r="AD275" s="152"/>
      <c r="AE275" s="152"/>
      <c r="AF275" s="152"/>
      <c r="AG275" s="152" t="s">
        <v>132</v>
      </c>
      <c r="AH275" s="152">
        <v>0</v>
      </c>
      <c r="AI275" s="152"/>
      <c r="AJ275" s="152"/>
      <c r="AK275" s="152"/>
      <c r="AL275" s="152"/>
      <c r="AM275" s="152"/>
      <c r="AN275" s="152"/>
      <c r="AO275" s="152"/>
      <c r="AP275" s="152"/>
      <c r="AQ275" s="152"/>
      <c r="AR275" s="152"/>
      <c r="AS275" s="152"/>
      <c r="AT275" s="152"/>
      <c r="AU275" s="152"/>
      <c r="AV275" s="152"/>
      <c r="AW275" s="152"/>
      <c r="AX275" s="152"/>
      <c r="AY275" s="152"/>
      <c r="AZ275" s="152"/>
      <c r="BA275" s="152"/>
      <c r="BB275" s="152"/>
      <c r="BC275" s="152"/>
      <c r="BD275" s="152"/>
      <c r="BE275" s="152"/>
      <c r="BF275" s="152"/>
      <c r="BG275" s="152"/>
      <c r="BH275" s="152"/>
    </row>
    <row r="276" spans="1:60" outlineLevel="1" x14ac:dyDescent="0.25">
      <c r="A276" s="159"/>
      <c r="B276" s="160"/>
      <c r="C276" s="190" t="s">
        <v>479</v>
      </c>
      <c r="D276" s="165"/>
      <c r="E276" s="166">
        <v>-53.9</v>
      </c>
      <c r="F276" s="163"/>
      <c r="G276" s="163"/>
      <c r="H276" s="163"/>
      <c r="I276" s="163"/>
      <c r="J276" s="163"/>
      <c r="K276" s="163"/>
      <c r="L276" s="163"/>
      <c r="M276" s="163"/>
      <c r="N276" s="162"/>
      <c r="O276" s="162"/>
      <c r="P276" s="162"/>
      <c r="Q276" s="162"/>
      <c r="R276" s="163"/>
      <c r="S276" s="163"/>
      <c r="T276" s="163"/>
      <c r="U276" s="163"/>
      <c r="V276" s="163"/>
      <c r="W276" s="163"/>
      <c r="X276" s="163"/>
      <c r="Y276" s="152"/>
      <c r="Z276" s="152"/>
      <c r="AA276" s="152"/>
      <c r="AB276" s="152"/>
      <c r="AC276" s="152"/>
      <c r="AD276" s="152"/>
      <c r="AE276" s="152"/>
      <c r="AF276" s="152"/>
      <c r="AG276" s="152" t="s">
        <v>132</v>
      </c>
      <c r="AH276" s="152">
        <v>0</v>
      </c>
      <c r="AI276" s="152"/>
      <c r="AJ276" s="152"/>
      <c r="AK276" s="152"/>
      <c r="AL276" s="152"/>
      <c r="AM276" s="152"/>
      <c r="AN276" s="152"/>
      <c r="AO276" s="152"/>
      <c r="AP276" s="152"/>
      <c r="AQ276" s="152"/>
      <c r="AR276" s="152"/>
      <c r="AS276" s="152"/>
      <c r="AT276" s="152"/>
      <c r="AU276" s="152"/>
      <c r="AV276" s="152"/>
      <c r="AW276" s="152"/>
      <c r="AX276" s="152"/>
      <c r="AY276" s="152"/>
      <c r="AZ276" s="152"/>
      <c r="BA276" s="152"/>
      <c r="BB276" s="152"/>
      <c r="BC276" s="152"/>
      <c r="BD276" s="152"/>
      <c r="BE276" s="152"/>
      <c r="BF276" s="152"/>
      <c r="BG276" s="152"/>
      <c r="BH276" s="152"/>
    </row>
    <row r="277" spans="1:60" ht="20.399999999999999" outlineLevel="1" x14ac:dyDescent="0.25">
      <c r="A277" s="176">
        <v>116</v>
      </c>
      <c r="B277" s="177" t="s">
        <v>480</v>
      </c>
      <c r="C277" s="189" t="s">
        <v>481</v>
      </c>
      <c r="D277" s="178" t="s">
        <v>126</v>
      </c>
      <c r="E277" s="179">
        <v>21.6</v>
      </c>
      <c r="F277" s="180">
        <v>0</v>
      </c>
      <c r="G277" s="181">
        <f>ROUND(E277*F277,2)</f>
        <v>0</v>
      </c>
      <c r="H277" s="164">
        <v>942</v>
      </c>
      <c r="I277" s="163">
        <f>ROUND(E277*H277,2)</f>
        <v>20347.2</v>
      </c>
      <c r="J277" s="164">
        <v>0</v>
      </c>
      <c r="K277" s="163">
        <f>ROUND(E277*J277,2)</f>
        <v>0</v>
      </c>
      <c r="L277" s="163">
        <v>21</v>
      </c>
      <c r="M277" s="163">
        <f>G277*(1+L277/100)</f>
        <v>0</v>
      </c>
      <c r="N277" s="162">
        <v>3.3E-3</v>
      </c>
      <c r="O277" s="162">
        <f>ROUND(E277*N277,2)</f>
        <v>7.0000000000000007E-2</v>
      </c>
      <c r="P277" s="162">
        <v>0</v>
      </c>
      <c r="Q277" s="162">
        <f>ROUND(E277*P277,2)</f>
        <v>0</v>
      </c>
      <c r="R277" s="163"/>
      <c r="S277" s="163" t="s">
        <v>234</v>
      </c>
      <c r="T277" s="163" t="s">
        <v>136</v>
      </c>
      <c r="U277" s="163">
        <v>0</v>
      </c>
      <c r="V277" s="163">
        <f>ROUND(E277*U277,2)</f>
        <v>0</v>
      </c>
      <c r="W277" s="163"/>
      <c r="X277" s="163" t="s">
        <v>228</v>
      </c>
      <c r="Y277" s="152"/>
      <c r="Z277" s="152"/>
      <c r="AA277" s="152"/>
      <c r="AB277" s="152"/>
      <c r="AC277" s="152"/>
      <c r="AD277" s="152"/>
      <c r="AE277" s="152"/>
      <c r="AF277" s="152"/>
      <c r="AG277" s="152" t="s">
        <v>456</v>
      </c>
      <c r="AH277" s="152"/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AU277" s="152"/>
      <c r="AV277" s="152"/>
      <c r="AW277" s="152"/>
      <c r="AX277" s="152"/>
      <c r="AY277" s="152"/>
      <c r="AZ277" s="152"/>
      <c r="BA277" s="152"/>
      <c r="BB277" s="152"/>
      <c r="BC277" s="152"/>
      <c r="BD277" s="152"/>
      <c r="BE277" s="152"/>
      <c r="BF277" s="152"/>
      <c r="BG277" s="152"/>
      <c r="BH277" s="152"/>
    </row>
    <row r="278" spans="1:60" outlineLevel="1" x14ac:dyDescent="0.25">
      <c r="A278" s="159"/>
      <c r="B278" s="160"/>
      <c r="C278" s="190" t="s">
        <v>482</v>
      </c>
      <c r="D278" s="165"/>
      <c r="E278" s="166">
        <v>21</v>
      </c>
      <c r="F278" s="163"/>
      <c r="G278" s="163"/>
      <c r="H278" s="163"/>
      <c r="I278" s="163"/>
      <c r="J278" s="163"/>
      <c r="K278" s="163"/>
      <c r="L278" s="163"/>
      <c r="M278" s="163"/>
      <c r="N278" s="162"/>
      <c r="O278" s="162"/>
      <c r="P278" s="162"/>
      <c r="Q278" s="162"/>
      <c r="R278" s="163"/>
      <c r="S278" s="163"/>
      <c r="T278" s="163"/>
      <c r="U278" s="163"/>
      <c r="V278" s="163"/>
      <c r="W278" s="163"/>
      <c r="X278" s="163"/>
      <c r="Y278" s="152"/>
      <c r="Z278" s="152"/>
      <c r="AA278" s="152"/>
      <c r="AB278" s="152"/>
      <c r="AC278" s="152"/>
      <c r="AD278" s="152"/>
      <c r="AE278" s="152"/>
      <c r="AF278" s="152"/>
      <c r="AG278" s="152" t="s">
        <v>132</v>
      </c>
      <c r="AH278" s="152">
        <v>0</v>
      </c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AU278" s="152"/>
      <c r="AV278" s="152"/>
      <c r="AW278" s="152"/>
      <c r="AX278" s="152"/>
      <c r="AY278" s="152"/>
      <c r="AZ278" s="152"/>
      <c r="BA278" s="152"/>
      <c r="BB278" s="152"/>
      <c r="BC278" s="152"/>
      <c r="BD278" s="152"/>
      <c r="BE278" s="152"/>
      <c r="BF278" s="152"/>
      <c r="BG278" s="152"/>
      <c r="BH278" s="152"/>
    </row>
    <row r="279" spans="1:60" outlineLevel="1" x14ac:dyDescent="0.25">
      <c r="A279" s="159"/>
      <c r="B279" s="160"/>
      <c r="C279" s="190" t="s">
        <v>483</v>
      </c>
      <c r="D279" s="165"/>
      <c r="E279" s="166">
        <v>0.6</v>
      </c>
      <c r="F279" s="163"/>
      <c r="G279" s="163"/>
      <c r="H279" s="163"/>
      <c r="I279" s="163"/>
      <c r="J279" s="163"/>
      <c r="K279" s="163"/>
      <c r="L279" s="163"/>
      <c r="M279" s="163"/>
      <c r="N279" s="162"/>
      <c r="O279" s="162"/>
      <c r="P279" s="162"/>
      <c r="Q279" s="162"/>
      <c r="R279" s="163"/>
      <c r="S279" s="163"/>
      <c r="T279" s="163"/>
      <c r="U279" s="163"/>
      <c r="V279" s="163"/>
      <c r="W279" s="163"/>
      <c r="X279" s="163"/>
      <c r="Y279" s="152"/>
      <c r="Z279" s="152"/>
      <c r="AA279" s="152"/>
      <c r="AB279" s="152"/>
      <c r="AC279" s="152"/>
      <c r="AD279" s="152"/>
      <c r="AE279" s="152"/>
      <c r="AF279" s="152"/>
      <c r="AG279" s="152" t="s">
        <v>132</v>
      </c>
      <c r="AH279" s="152">
        <v>0</v>
      </c>
      <c r="AI279" s="152"/>
      <c r="AJ279" s="152"/>
      <c r="AK279" s="152"/>
      <c r="AL279" s="152"/>
      <c r="AM279" s="152"/>
      <c r="AN279" s="152"/>
      <c r="AO279" s="152"/>
      <c r="AP279" s="152"/>
      <c r="AQ279" s="152"/>
      <c r="AR279" s="152"/>
      <c r="AS279" s="152"/>
      <c r="AT279" s="152"/>
      <c r="AU279" s="152"/>
      <c r="AV279" s="152"/>
      <c r="AW279" s="152"/>
      <c r="AX279" s="152"/>
      <c r="AY279" s="152"/>
      <c r="AZ279" s="152"/>
      <c r="BA279" s="152"/>
      <c r="BB279" s="152"/>
      <c r="BC279" s="152"/>
      <c r="BD279" s="152"/>
      <c r="BE279" s="152"/>
      <c r="BF279" s="152"/>
      <c r="BG279" s="152"/>
      <c r="BH279" s="152"/>
    </row>
    <row r="280" spans="1:60" outlineLevel="1" x14ac:dyDescent="0.25">
      <c r="A280" s="176">
        <v>117</v>
      </c>
      <c r="B280" s="177" t="s">
        <v>484</v>
      </c>
      <c r="C280" s="189" t="s">
        <v>485</v>
      </c>
      <c r="D280" s="178" t="s">
        <v>126</v>
      </c>
      <c r="E280" s="179">
        <v>149</v>
      </c>
      <c r="F280" s="180">
        <v>0</v>
      </c>
      <c r="G280" s="181">
        <f>ROUND(E280*F280,2)</f>
        <v>0</v>
      </c>
      <c r="H280" s="164">
        <v>1070</v>
      </c>
      <c r="I280" s="163">
        <f>ROUND(E280*H280,2)</f>
        <v>159430</v>
      </c>
      <c r="J280" s="164">
        <v>0</v>
      </c>
      <c r="K280" s="163">
        <f>ROUND(E280*J280,2)</f>
        <v>0</v>
      </c>
      <c r="L280" s="163">
        <v>21</v>
      </c>
      <c r="M280" s="163">
        <f>G280*(1+L280/100)</f>
        <v>0</v>
      </c>
      <c r="N280" s="162">
        <v>4.1000000000000003E-3</v>
      </c>
      <c r="O280" s="162">
        <f>ROUND(E280*N280,2)</f>
        <v>0.61</v>
      </c>
      <c r="P280" s="162">
        <v>0</v>
      </c>
      <c r="Q280" s="162">
        <f>ROUND(E280*P280,2)</f>
        <v>0</v>
      </c>
      <c r="R280" s="163"/>
      <c r="S280" s="163" t="s">
        <v>234</v>
      </c>
      <c r="T280" s="163" t="s">
        <v>136</v>
      </c>
      <c r="U280" s="163">
        <v>0</v>
      </c>
      <c r="V280" s="163">
        <f>ROUND(E280*U280,2)</f>
        <v>0</v>
      </c>
      <c r="W280" s="163"/>
      <c r="X280" s="163" t="s">
        <v>228</v>
      </c>
      <c r="Y280" s="152"/>
      <c r="Z280" s="152"/>
      <c r="AA280" s="152"/>
      <c r="AB280" s="152"/>
      <c r="AC280" s="152"/>
      <c r="AD280" s="152"/>
      <c r="AE280" s="152"/>
      <c r="AF280" s="152"/>
      <c r="AG280" s="152" t="s">
        <v>456</v>
      </c>
      <c r="AH280" s="152"/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AU280" s="152"/>
      <c r="AV280" s="152"/>
      <c r="AW280" s="152"/>
      <c r="AX280" s="152"/>
      <c r="AY280" s="152"/>
      <c r="AZ280" s="152"/>
      <c r="BA280" s="152"/>
      <c r="BB280" s="152"/>
      <c r="BC280" s="152"/>
      <c r="BD280" s="152"/>
      <c r="BE280" s="152"/>
      <c r="BF280" s="152"/>
      <c r="BG280" s="152"/>
      <c r="BH280" s="152"/>
    </row>
    <row r="281" spans="1:60" ht="20.399999999999999" outlineLevel="1" x14ac:dyDescent="0.25">
      <c r="A281" s="159"/>
      <c r="B281" s="160"/>
      <c r="C281" s="190" t="s">
        <v>206</v>
      </c>
      <c r="D281" s="165"/>
      <c r="E281" s="166">
        <v>106.1</v>
      </c>
      <c r="F281" s="163"/>
      <c r="G281" s="163"/>
      <c r="H281" s="163"/>
      <c r="I281" s="163"/>
      <c r="J281" s="163"/>
      <c r="K281" s="163"/>
      <c r="L281" s="163"/>
      <c r="M281" s="163"/>
      <c r="N281" s="162"/>
      <c r="O281" s="162"/>
      <c r="P281" s="162"/>
      <c r="Q281" s="162"/>
      <c r="R281" s="163"/>
      <c r="S281" s="163"/>
      <c r="T281" s="163"/>
      <c r="U281" s="163"/>
      <c r="V281" s="163"/>
      <c r="W281" s="163"/>
      <c r="X281" s="163"/>
      <c r="Y281" s="152"/>
      <c r="Z281" s="152"/>
      <c r="AA281" s="152"/>
      <c r="AB281" s="152"/>
      <c r="AC281" s="152"/>
      <c r="AD281" s="152"/>
      <c r="AE281" s="152"/>
      <c r="AF281" s="152"/>
      <c r="AG281" s="152" t="s">
        <v>132</v>
      </c>
      <c r="AH281" s="152">
        <v>0</v>
      </c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AU281" s="152"/>
      <c r="AV281" s="152"/>
      <c r="AW281" s="152"/>
      <c r="AX281" s="152"/>
      <c r="AY281" s="152"/>
      <c r="AZ281" s="152"/>
      <c r="BA281" s="152"/>
      <c r="BB281" s="152"/>
      <c r="BC281" s="152"/>
      <c r="BD281" s="152"/>
      <c r="BE281" s="152"/>
      <c r="BF281" s="152"/>
      <c r="BG281" s="152"/>
      <c r="BH281" s="152"/>
    </row>
    <row r="282" spans="1:60" ht="20.399999999999999" outlineLevel="1" x14ac:dyDescent="0.25">
      <c r="A282" s="159"/>
      <c r="B282" s="160"/>
      <c r="C282" s="190" t="s">
        <v>208</v>
      </c>
      <c r="D282" s="165"/>
      <c r="E282" s="166">
        <v>157</v>
      </c>
      <c r="F282" s="163"/>
      <c r="G282" s="163"/>
      <c r="H282" s="163"/>
      <c r="I282" s="163"/>
      <c r="J282" s="163"/>
      <c r="K282" s="163"/>
      <c r="L282" s="163"/>
      <c r="M282" s="163"/>
      <c r="N282" s="162"/>
      <c r="O282" s="162"/>
      <c r="P282" s="162"/>
      <c r="Q282" s="162"/>
      <c r="R282" s="163"/>
      <c r="S282" s="163"/>
      <c r="T282" s="163"/>
      <c r="U282" s="163"/>
      <c r="V282" s="163"/>
      <c r="W282" s="163"/>
      <c r="X282" s="163"/>
      <c r="Y282" s="152"/>
      <c r="Z282" s="152"/>
      <c r="AA282" s="152"/>
      <c r="AB282" s="152"/>
      <c r="AC282" s="152"/>
      <c r="AD282" s="152"/>
      <c r="AE282" s="152"/>
      <c r="AF282" s="152"/>
      <c r="AG282" s="152" t="s">
        <v>132</v>
      </c>
      <c r="AH282" s="152">
        <v>0</v>
      </c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AU282" s="152"/>
      <c r="AV282" s="152"/>
      <c r="AW282" s="152"/>
      <c r="AX282" s="152"/>
      <c r="AY282" s="152"/>
      <c r="AZ282" s="152"/>
      <c r="BA282" s="152"/>
      <c r="BB282" s="152"/>
      <c r="BC282" s="152"/>
      <c r="BD282" s="152"/>
      <c r="BE282" s="152"/>
      <c r="BF282" s="152"/>
      <c r="BG282" s="152"/>
      <c r="BH282" s="152"/>
    </row>
    <row r="283" spans="1:60" outlineLevel="1" x14ac:dyDescent="0.25">
      <c r="A283" s="159"/>
      <c r="B283" s="160"/>
      <c r="C283" s="190" t="s">
        <v>486</v>
      </c>
      <c r="D283" s="165"/>
      <c r="E283" s="166">
        <v>15</v>
      </c>
      <c r="F283" s="163"/>
      <c r="G283" s="163"/>
      <c r="H283" s="163"/>
      <c r="I283" s="163"/>
      <c r="J283" s="163"/>
      <c r="K283" s="163"/>
      <c r="L283" s="163"/>
      <c r="M283" s="163"/>
      <c r="N283" s="162"/>
      <c r="O283" s="162"/>
      <c r="P283" s="162"/>
      <c r="Q283" s="162"/>
      <c r="R283" s="163"/>
      <c r="S283" s="163"/>
      <c r="T283" s="163"/>
      <c r="U283" s="163"/>
      <c r="V283" s="163"/>
      <c r="W283" s="163"/>
      <c r="X283" s="163"/>
      <c r="Y283" s="152"/>
      <c r="Z283" s="152"/>
      <c r="AA283" s="152"/>
      <c r="AB283" s="152"/>
      <c r="AC283" s="152"/>
      <c r="AD283" s="152"/>
      <c r="AE283" s="152"/>
      <c r="AF283" s="152"/>
      <c r="AG283" s="152" t="s">
        <v>132</v>
      </c>
      <c r="AH283" s="152">
        <v>0</v>
      </c>
      <c r="AI283" s="152"/>
      <c r="AJ283" s="152"/>
      <c r="AK283" s="152"/>
      <c r="AL283" s="152"/>
      <c r="AM283" s="152"/>
      <c r="AN283" s="152"/>
      <c r="AO283" s="152"/>
      <c r="AP283" s="152"/>
      <c r="AQ283" s="152"/>
      <c r="AR283" s="152"/>
      <c r="AS283" s="152"/>
      <c r="AT283" s="152"/>
      <c r="AU283" s="152"/>
      <c r="AV283" s="152"/>
      <c r="AW283" s="152"/>
      <c r="AX283" s="152"/>
      <c r="AY283" s="152"/>
      <c r="AZ283" s="152"/>
      <c r="BA283" s="152"/>
      <c r="BB283" s="152"/>
      <c r="BC283" s="152"/>
      <c r="BD283" s="152"/>
      <c r="BE283" s="152"/>
      <c r="BF283" s="152"/>
      <c r="BG283" s="152"/>
      <c r="BH283" s="152"/>
    </row>
    <row r="284" spans="1:60" outlineLevel="1" x14ac:dyDescent="0.25">
      <c r="A284" s="159"/>
      <c r="B284" s="160"/>
      <c r="C284" s="190" t="s">
        <v>487</v>
      </c>
      <c r="D284" s="165"/>
      <c r="E284" s="166">
        <v>6.9</v>
      </c>
      <c r="F284" s="163"/>
      <c r="G284" s="163"/>
      <c r="H284" s="163"/>
      <c r="I284" s="163"/>
      <c r="J284" s="163"/>
      <c r="K284" s="163"/>
      <c r="L284" s="163"/>
      <c r="M284" s="163"/>
      <c r="N284" s="162"/>
      <c r="O284" s="162"/>
      <c r="P284" s="162"/>
      <c r="Q284" s="162"/>
      <c r="R284" s="163"/>
      <c r="S284" s="163"/>
      <c r="T284" s="163"/>
      <c r="U284" s="163"/>
      <c r="V284" s="163"/>
      <c r="W284" s="163"/>
      <c r="X284" s="163"/>
      <c r="Y284" s="152"/>
      <c r="Z284" s="152"/>
      <c r="AA284" s="152"/>
      <c r="AB284" s="152"/>
      <c r="AC284" s="152"/>
      <c r="AD284" s="152"/>
      <c r="AE284" s="152"/>
      <c r="AF284" s="152"/>
      <c r="AG284" s="152" t="s">
        <v>132</v>
      </c>
      <c r="AH284" s="152">
        <v>0</v>
      </c>
      <c r="AI284" s="152"/>
      <c r="AJ284" s="152"/>
      <c r="AK284" s="152"/>
      <c r="AL284" s="152"/>
      <c r="AM284" s="152"/>
      <c r="AN284" s="152"/>
      <c r="AO284" s="152"/>
      <c r="AP284" s="152"/>
      <c r="AQ284" s="152"/>
      <c r="AR284" s="152"/>
      <c r="AS284" s="152"/>
      <c r="AT284" s="152"/>
      <c r="AU284" s="152"/>
      <c r="AV284" s="152"/>
      <c r="AW284" s="152"/>
      <c r="AX284" s="152"/>
      <c r="AY284" s="152"/>
      <c r="AZ284" s="152"/>
      <c r="BA284" s="152"/>
      <c r="BB284" s="152"/>
      <c r="BC284" s="152"/>
      <c r="BD284" s="152"/>
      <c r="BE284" s="152"/>
      <c r="BF284" s="152"/>
      <c r="BG284" s="152"/>
      <c r="BH284" s="152"/>
    </row>
    <row r="285" spans="1:60" outlineLevel="1" x14ac:dyDescent="0.25">
      <c r="A285" s="159"/>
      <c r="B285" s="160"/>
      <c r="C285" s="190" t="s">
        <v>488</v>
      </c>
      <c r="D285" s="165"/>
      <c r="E285" s="166">
        <v>-136</v>
      </c>
      <c r="F285" s="163"/>
      <c r="G285" s="163"/>
      <c r="H285" s="163"/>
      <c r="I285" s="163"/>
      <c r="J285" s="163"/>
      <c r="K285" s="163"/>
      <c r="L285" s="163"/>
      <c r="M285" s="163"/>
      <c r="N285" s="162"/>
      <c r="O285" s="162"/>
      <c r="P285" s="162"/>
      <c r="Q285" s="162"/>
      <c r="R285" s="163"/>
      <c r="S285" s="163"/>
      <c r="T285" s="163"/>
      <c r="U285" s="163"/>
      <c r="V285" s="163"/>
      <c r="W285" s="163"/>
      <c r="X285" s="163"/>
      <c r="Y285" s="152"/>
      <c r="Z285" s="152"/>
      <c r="AA285" s="152"/>
      <c r="AB285" s="152"/>
      <c r="AC285" s="152"/>
      <c r="AD285" s="152"/>
      <c r="AE285" s="152"/>
      <c r="AF285" s="152"/>
      <c r="AG285" s="152" t="s">
        <v>132</v>
      </c>
      <c r="AH285" s="152">
        <v>0</v>
      </c>
      <c r="AI285" s="152"/>
      <c r="AJ285" s="152"/>
      <c r="AK285" s="152"/>
      <c r="AL285" s="152"/>
      <c r="AM285" s="152"/>
      <c r="AN285" s="152"/>
      <c r="AO285" s="152"/>
      <c r="AP285" s="152"/>
      <c r="AQ285" s="152"/>
      <c r="AR285" s="152"/>
      <c r="AS285" s="152"/>
      <c r="AT285" s="152"/>
      <c r="AU285" s="152"/>
      <c r="AV285" s="152"/>
      <c r="AW285" s="152"/>
      <c r="AX285" s="152"/>
      <c r="AY285" s="152"/>
      <c r="AZ285" s="152"/>
      <c r="BA285" s="152"/>
      <c r="BB285" s="152"/>
      <c r="BC285" s="152"/>
      <c r="BD285" s="152"/>
      <c r="BE285" s="152"/>
      <c r="BF285" s="152"/>
      <c r="BG285" s="152"/>
      <c r="BH285" s="152"/>
    </row>
    <row r="286" spans="1:60" outlineLevel="1" x14ac:dyDescent="0.25">
      <c r="A286" s="182">
        <v>118</v>
      </c>
      <c r="B286" s="183" t="s">
        <v>489</v>
      </c>
      <c r="C286" s="191" t="s">
        <v>490</v>
      </c>
      <c r="D286" s="184" t="s">
        <v>0</v>
      </c>
      <c r="E286" s="185">
        <v>4133.0672000000004</v>
      </c>
      <c r="F286" s="186">
        <v>0</v>
      </c>
      <c r="G286" s="187">
        <f>ROUND(E286*F286,2)</f>
        <v>0</v>
      </c>
      <c r="H286" s="164">
        <v>0</v>
      </c>
      <c r="I286" s="163">
        <f>ROUND(E286*H286,2)</f>
        <v>0</v>
      </c>
      <c r="J286" s="164">
        <v>0.9</v>
      </c>
      <c r="K286" s="163">
        <f>ROUND(E286*J286,2)</f>
        <v>3719.76</v>
      </c>
      <c r="L286" s="163">
        <v>21</v>
      </c>
      <c r="M286" s="163">
        <f>G286*(1+L286/100)</f>
        <v>0</v>
      </c>
      <c r="N286" s="162">
        <v>0</v>
      </c>
      <c r="O286" s="162">
        <f>ROUND(E286*N286,2)</f>
        <v>0</v>
      </c>
      <c r="P286" s="162">
        <v>0</v>
      </c>
      <c r="Q286" s="162">
        <f>ROUND(E286*P286,2)</f>
        <v>0</v>
      </c>
      <c r="R286" s="163"/>
      <c r="S286" s="163" t="s">
        <v>127</v>
      </c>
      <c r="T286" s="163" t="s">
        <v>136</v>
      </c>
      <c r="U286" s="163">
        <v>0</v>
      </c>
      <c r="V286" s="163">
        <f>ROUND(E286*U286,2)</f>
        <v>0</v>
      </c>
      <c r="W286" s="163"/>
      <c r="X286" s="163" t="s">
        <v>389</v>
      </c>
      <c r="Y286" s="152"/>
      <c r="Z286" s="152"/>
      <c r="AA286" s="152"/>
      <c r="AB286" s="152"/>
      <c r="AC286" s="152"/>
      <c r="AD286" s="152"/>
      <c r="AE286" s="152"/>
      <c r="AF286" s="152"/>
      <c r="AG286" s="152" t="s">
        <v>390</v>
      </c>
      <c r="AH286" s="152"/>
      <c r="AI286" s="152"/>
      <c r="AJ286" s="152"/>
      <c r="AK286" s="152"/>
      <c r="AL286" s="152"/>
      <c r="AM286" s="152"/>
      <c r="AN286" s="152"/>
      <c r="AO286" s="152"/>
      <c r="AP286" s="152"/>
      <c r="AQ286" s="152"/>
      <c r="AR286" s="152"/>
      <c r="AS286" s="152"/>
      <c r="AT286" s="152"/>
      <c r="AU286" s="152"/>
      <c r="AV286" s="152"/>
      <c r="AW286" s="152"/>
      <c r="AX286" s="152"/>
      <c r="AY286" s="152"/>
      <c r="AZ286" s="152"/>
      <c r="BA286" s="152"/>
      <c r="BB286" s="152"/>
      <c r="BC286" s="152"/>
      <c r="BD286" s="152"/>
      <c r="BE286" s="152"/>
      <c r="BF286" s="152"/>
      <c r="BG286" s="152"/>
      <c r="BH286" s="152"/>
    </row>
    <row r="287" spans="1:60" x14ac:dyDescent="0.25">
      <c r="A287" s="169" t="s">
        <v>123</v>
      </c>
      <c r="B287" s="170" t="s">
        <v>86</v>
      </c>
      <c r="C287" s="188" t="s">
        <v>87</v>
      </c>
      <c r="D287" s="171"/>
      <c r="E287" s="172"/>
      <c r="F287" s="173"/>
      <c r="G287" s="174">
        <f>SUMIF(AG288:AG297,"&lt;&gt;NOR",G288:G297)</f>
        <v>0</v>
      </c>
      <c r="H287" s="168"/>
      <c r="I287" s="168">
        <f>SUM(I288:I297)</f>
        <v>218868.21000000002</v>
      </c>
      <c r="J287" s="168"/>
      <c r="K287" s="168">
        <f>SUM(K288:K297)</f>
        <v>161424.69</v>
      </c>
      <c r="L287" s="168"/>
      <c r="M287" s="168">
        <f>SUM(M288:M297)</f>
        <v>0</v>
      </c>
      <c r="N287" s="167"/>
      <c r="O287" s="167">
        <f>SUM(O288:O297)</f>
        <v>6.14</v>
      </c>
      <c r="P287" s="167"/>
      <c r="Q287" s="167">
        <f>SUM(Q288:Q297)</f>
        <v>0</v>
      </c>
      <c r="R287" s="168"/>
      <c r="S287" s="168"/>
      <c r="T287" s="168"/>
      <c r="U287" s="168"/>
      <c r="V287" s="168">
        <f>SUM(V288:V297)</f>
        <v>318.48</v>
      </c>
      <c r="W287" s="168"/>
      <c r="X287" s="168"/>
      <c r="AG287" t="s">
        <v>124</v>
      </c>
    </row>
    <row r="288" spans="1:60" ht="20.399999999999999" outlineLevel="1" x14ac:dyDescent="0.25">
      <c r="A288" s="176">
        <v>119</v>
      </c>
      <c r="B288" s="177" t="s">
        <v>491</v>
      </c>
      <c r="C288" s="189" t="s">
        <v>492</v>
      </c>
      <c r="D288" s="178" t="s">
        <v>126</v>
      </c>
      <c r="E288" s="179">
        <v>332.3</v>
      </c>
      <c r="F288" s="180">
        <v>0</v>
      </c>
      <c r="G288" s="181">
        <f>ROUND(E288*F288,2)</f>
        <v>0</v>
      </c>
      <c r="H288" s="164">
        <v>242.22</v>
      </c>
      <c r="I288" s="163">
        <f>ROUND(E288*H288,2)</f>
        <v>80489.710000000006</v>
      </c>
      <c r="J288" s="164">
        <v>485.78</v>
      </c>
      <c r="K288" s="163">
        <f>ROUND(E288*J288,2)</f>
        <v>161424.69</v>
      </c>
      <c r="L288" s="163">
        <v>21</v>
      </c>
      <c r="M288" s="163">
        <f>G288*(1+L288/100)</f>
        <v>0</v>
      </c>
      <c r="N288" s="162">
        <v>4.1900000000000001E-3</v>
      </c>
      <c r="O288" s="162">
        <f>ROUND(E288*N288,2)</f>
        <v>1.39</v>
      </c>
      <c r="P288" s="162">
        <v>0</v>
      </c>
      <c r="Q288" s="162">
        <f>ROUND(E288*P288,2)</f>
        <v>0</v>
      </c>
      <c r="R288" s="163"/>
      <c r="S288" s="163" t="s">
        <v>127</v>
      </c>
      <c r="T288" s="163" t="s">
        <v>128</v>
      </c>
      <c r="U288" s="163">
        <v>0.95840000000000003</v>
      </c>
      <c r="V288" s="163">
        <f>ROUND(E288*U288,2)</f>
        <v>318.48</v>
      </c>
      <c r="W288" s="163"/>
      <c r="X288" s="163" t="s">
        <v>129</v>
      </c>
      <c r="Y288" s="152"/>
      <c r="Z288" s="152"/>
      <c r="AA288" s="152"/>
      <c r="AB288" s="152"/>
      <c r="AC288" s="152"/>
      <c r="AD288" s="152"/>
      <c r="AE288" s="152"/>
      <c r="AF288" s="152"/>
      <c r="AG288" s="152" t="s">
        <v>346</v>
      </c>
      <c r="AH288" s="152"/>
      <c r="AI288" s="152"/>
      <c r="AJ288" s="152"/>
      <c r="AK288" s="152"/>
      <c r="AL288" s="152"/>
      <c r="AM288" s="152"/>
      <c r="AN288" s="152"/>
      <c r="AO288" s="152"/>
      <c r="AP288" s="152"/>
      <c r="AQ288" s="152"/>
      <c r="AR288" s="152"/>
      <c r="AS288" s="152"/>
      <c r="AT288" s="152"/>
      <c r="AU288" s="152"/>
      <c r="AV288" s="152"/>
      <c r="AW288" s="152"/>
      <c r="AX288" s="152"/>
      <c r="AY288" s="152"/>
      <c r="AZ288" s="152"/>
      <c r="BA288" s="152"/>
      <c r="BB288" s="152"/>
      <c r="BC288" s="152"/>
      <c r="BD288" s="152"/>
      <c r="BE288" s="152"/>
      <c r="BF288" s="152"/>
      <c r="BG288" s="152"/>
      <c r="BH288" s="152"/>
    </row>
    <row r="289" spans="1:60" outlineLevel="1" x14ac:dyDescent="0.25">
      <c r="A289" s="159"/>
      <c r="B289" s="160"/>
      <c r="C289" s="190" t="s">
        <v>186</v>
      </c>
      <c r="D289" s="165"/>
      <c r="E289" s="166">
        <v>93.28</v>
      </c>
      <c r="F289" s="163"/>
      <c r="G289" s="163"/>
      <c r="H289" s="163"/>
      <c r="I289" s="163"/>
      <c r="J289" s="163"/>
      <c r="K289" s="163"/>
      <c r="L289" s="163"/>
      <c r="M289" s="163"/>
      <c r="N289" s="162"/>
      <c r="O289" s="162"/>
      <c r="P289" s="162"/>
      <c r="Q289" s="162"/>
      <c r="R289" s="163"/>
      <c r="S289" s="163"/>
      <c r="T289" s="163"/>
      <c r="U289" s="163"/>
      <c r="V289" s="163"/>
      <c r="W289" s="163"/>
      <c r="X289" s="163"/>
      <c r="Y289" s="152"/>
      <c r="Z289" s="152"/>
      <c r="AA289" s="152"/>
      <c r="AB289" s="152"/>
      <c r="AC289" s="152"/>
      <c r="AD289" s="152"/>
      <c r="AE289" s="152"/>
      <c r="AF289" s="152"/>
      <c r="AG289" s="152" t="s">
        <v>132</v>
      </c>
      <c r="AH289" s="152">
        <v>0</v>
      </c>
      <c r="AI289" s="152"/>
      <c r="AJ289" s="152"/>
      <c r="AK289" s="152"/>
      <c r="AL289" s="152"/>
      <c r="AM289" s="152"/>
      <c r="AN289" s="152"/>
      <c r="AO289" s="152"/>
      <c r="AP289" s="152"/>
      <c r="AQ289" s="152"/>
      <c r="AR289" s="152"/>
      <c r="AS289" s="152"/>
      <c r="AT289" s="152"/>
      <c r="AU289" s="152"/>
      <c r="AV289" s="152"/>
      <c r="AW289" s="152"/>
      <c r="AX289" s="152"/>
      <c r="AY289" s="152"/>
      <c r="AZ289" s="152"/>
      <c r="BA289" s="152"/>
      <c r="BB289" s="152"/>
      <c r="BC289" s="152"/>
      <c r="BD289" s="152"/>
      <c r="BE289" s="152"/>
      <c r="BF289" s="152"/>
      <c r="BG289" s="152"/>
      <c r="BH289" s="152"/>
    </row>
    <row r="290" spans="1:60" ht="20.399999999999999" outlineLevel="1" x14ac:dyDescent="0.25">
      <c r="A290" s="159"/>
      <c r="B290" s="160"/>
      <c r="C290" s="190" t="s">
        <v>187</v>
      </c>
      <c r="D290" s="165"/>
      <c r="E290" s="166">
        <v>52.3</v>
      </c>
      <c r="F290" s="163"/>
      <c r="G290" s="163"/>
      <c r="H290" s="163"/>
      <c r="I290" s="163"/>
      <c r="J290" s="163"/>
      <c r="K290" s="163"/>
      <c r="L290" s="163"/>
      <c r="M290" s="163"/>
      <c r="N290" s="162"/>
      <c r="O290" s="162"/>
      <c r="P290" s="162"/>
      <c r="Q290" s="162"/>
      <c r="R290" s="163"/>
      <c r="S290" s="163"/>
      <c r="T290" s="163"/>
      <c r="U290" s="163"/>
      <c r="V290" s="163"/>
      <c r="W290" s="163"/>
      <c r="X290" s="163"/>
      <c r="Y290" s="152"/>
      <c r="Z290" s="152"/>
      <c r="AA290" s="152"/>
      <c r="AB290" s="152"/>
      <c r="AC290" s="152"/>
      <c r="AD290" s="152"/>
      <c r="AE290" s="152"/>
      <c r="AF290" s="152"/>
      <c r="AG290" s="152" t="s">
        <v>132</v>
      </c>
      <c r="AH290" s="152">
        <v>0</v>
      </c>
      <c r="AI290" s="152"/>
      <c r="AJ290" s="152"/>
      <c r="AK290" s="152"/>
      <c r="AL290" s="152"/>
      <c r="AM290" s="152"/>
      <c r="AN290" s="152"/>
      <c r="AO290" s="152"/>
      <c r="AP290" s="152"/>
      <c r="AQ290" s="152"/>
      <c r="AR290" s="152"/>
      <c r="AS290" s="152"/>
      <c r="AT290" s="152"/>
      <c r="AU290" s="152"/>
      <c r="AV290" s="152"/>
      <c r="AW290" s="152"/>
      <c r="AX290" s="152"/>
      <c r="AY290" s="152"/>
      <c r="AZ290" s="152"/>
      <c r="BA290" s="152"/>
      <c r="BB290" s="152"/>
      <c r="BC290" s="152"/>
      <c r="BD290" s="152"/>
      <c r="BE290" s="152"/>
      <c r="BF290" s="152"/>
      <c r="BG290" s="152"/>
      <c r="BH290" s="152"/>
    </row>
    <row r="291" spans="1:60" ht="30.6" outlineLevel="1" x14ac:dyDescent="0.25">
      <c r="A291" s="159"/>
      <c r="B291" s="160"/>
      <c r="C291" s="190" t="s">
        <v>188</v>
      </c>
      <c r="D291" s="165"/>
      <c r="E291" s="166">
        <v>134.86000000000001</v>
      </c>
      <c r="F291" s="163"/>
      <c r="G291" s="163"/>
      <c r="H291" s="163"/>
      <c r="I291" s="163"/>
      <c r="J291" s="163"/>
      <c r="K291" s="163"/>
      <c r="L291" s="163"/>
      <c r="M291" s="163"/>
      <c r="N291" s="162"/>
      <c r="O291" s="162"/>
      <c r="P291" s="162"/>
      <c r="Q291" s="162"/>
      <c r="R291" s="163"/>
      <c r="S291" s="163"/>
      <c r="T291" s="163"/>
      <c r="U291" s="163"/>
      <c r="V291" s="163"/>
      <c r="W291" s="163"/>
      <c r="X291" s="163"/>
      <c r="Y291" s="152"/>
      <c r="Z291" s="152"/>
      <c r="AA291" s="152"/>
      <c r="AB291" s="152"/>
      <c r="AC291" s="152"/>
      <c r="AD291" s="152"/>
      <c r="AE291" s="152"/>
      <c r="AF291" s="152"/>
      <c r="AG291" s="152" t="s">
        <v>132</v>
      </c>
      <c r="AH291" s="152">
        <v>0</v>
      </c>
      <c r="AI291" s="152"/>
      <c r="AJ291" s="152"/>
      <c r="AK291" s="152"/>
      <c r="AL291" s="152"/>
      <c r="AM291" s="152"/>
      <c r="AN291" s="152"/>
      <c r="AO291" s="152"/>
      <c r="AP291" s="152"/>
      <c r="AQ291" s="152"/>
      <c r="AR291" s="152"/>
      <c r="AS291" s="152"/>
      <c r="AT291" s="152"/>
      <c r="AU291" s="152"/>
      <c r="AV291" s="152"/>
      <c r="AW291" s="152"/>
      <c r="AX291" s="152"/>
      <c r="AY291" s="152"/>
      <c r="AZ291" s="152"/>
      <c r="BA291" s="152"/>
      <c r="BB291" s="152"/>
      <c r="BC291" s="152"/>
      <c r="BD291" s="152"/>
      <c r="BE291" s="152"/>
      <c r="BF291" s="152"/>
      <c r="BG291" s="152"/>
      <c r="BH291" s="152"/>
    </row>
    <row r="292" spans="1:60" ht="30.6" outlineLevel="1" x14ac:dyDescent="0.25">
      <c r="A292" s="159"/>
      <c r="B292" s="160"/>
      <c r="C292" s="190" t="s">
        <v>189</v>
      </c>
      <c r="D292" s="165"/>
      <c r="E292" s="166"/>
      <c r="F292" s="163"/>
      <c r="G292" s="163"/>
      <c r="H292" s="163"/>
      <c r="I292" s="163"/>
      <c r="J292" s="163"/>
      <c r="K292" s="163"/>
      <c r="L292" s="163"/>
      <c r="M292" s="163"/>
      <c r="N292" s="162"/>
      <c r="O292" s="162"/>
      <c r="P292" s="162"/>
      <c r="Q292" s="162"/>
      <c r="R292" s="163"/>
      <c r="S292" s="163"/>
      <c r="T292" s="163"/>
      <c r="U292" s="163"/>
      <c r="V292" s="163"/>
      <c r="W292" s="163"/>
      <c r="X292" s="163"/>
      <c r="Y292" s="152"/>
      <c r="Z292" s="152"/>
      <c r="AA292" s="152"/>
      <c r="AB292" s="152"/>
      <c r="AC292" s="152"/>
      <c r="AD292" s="152"/>
      <c r="AE292" s="152"/>
      <c r="AF292" s="152"/>
      <c r="AG292" s="152" t="s">
        <v>132</v>
      </c>
      <c r="AH292" s="152">
        <v>0</v>
      </c>
      <c r="AI292" s="152"/>
      <c r="AJ292" s="152"/>
      <c r="AK292" s="152"/>
      <c r="AL292" s="152"/>
      <c r="AM292" s="152"/>
      <c r="AN292" s="152"/>
      <c r="AO292" s="152"/>
      <c r="AP292" s="152"/>
      <c r="AQ292" s="152"/>
      <c r="AR292" s="152"/>
      <c r="AS292" s="152"/>
      <c r="AT292" s="152"/>
      <c r="AU292" s="152"/>
      <c r="AV292" s="152"/>
      <c r="AW292" s="152"/>
      <c r="AX292" s="152"/>
      <c r="AY292" s="152"/>
      <c r="AZ292" s="152"/>
      <c r="BA292" s="152"/>
      <c r="BB292" s="152"/>
      <c r="BC292" s="152"/>
      <c r="BD292" s="152"/>
      <c r="BE292" s="152"/>
      <c r="BF292" s="152"/>
      <c r="BG292" s="152"/>
      <c r="BH292" s="152"/>
    </row>
    <row r="293" spans="1:60" ht="20.399999999999999" outlineLevel="1" x14ac:dyDescent="0.25">
      <c r="A293" s="159"/>
      <c r="B293" s="160"/>
      <c r="C293" s="190" t="s">
        <v>493</v>
      </c>
      <c r="D293" s="165"/>
      <c r="E293" s="166">
        <v>43.76</v>
      </c>
      <c r="F293" s="163"/>
      <c r="G293" s="163"/>
      <c r="H293" s="163"/>
      <c r="I293" s="163"/>
      <c r="J293" s="163"/>
      <c r="K293" s="163"/>
      <c r="L293" s="163"/>
      <c r="M293" s="163"/>
      <c r="N293" s="162"/>
      <c r="O293" s="162"/>
      <c r="P293" s="162"/>
      <c r="Q293" s="162"/>
      <c r="R293" s="163"/>
      <c r="S293" s="163"/>
      <c r="T293" s="163"/>
      <c r="U293" s="163"/>
      <c r="V293" s="163"/>
      <c r="W293" s="163"/>
      <c r="X293" s="163"/>
      <c r="Y293" s="152"/>
      <c r="Z293" s="152"/>
      <c r="AA293" s="152"/>
      <c r="AB293" s="152"/>
      <c r="AC293" s="152"/>
      <c r="AD293" s="152"/>
      <c r="AE293" s="152"/>
      <c r="AF293" s="152"/>
      <c r="AG293" s="152" t="s">
        <v>132</v>
      </c>
      <c r="AH293" s="152">
        <v>0</v>
      </c>
      <c r="AI293" s="152"/>
      <c r="AJ293" s="152"/>
      <c r="AK293" s="152"/>
      <c r="AL293" s="152"/>
      <c r="AM293" s="152"/>
      <c r="AN293" s="152"/>
      <c r="AO293" s="152"/>
      <c r="AP293" s="152"/>
      <c r="AQ293" s="152"/>
      <c r="AR293" s="152"/>
      <c r="AS293" s="152"/>
      <c r="AT293" s="152"/>
      <c r="AU293" s="152"/>
      <c r="AV293" s="152"/>
      <c r="AW293" s="152"/>
      <c r="AX293" s="152"/>
      <c r="AY293" s="152"/>
      <c r="AZ293" s="152"/>
      <c r="BA293" s="152"/>
      <c r="BB293" s="152"/>
      <c r="BC293" s="152"/>
      <c r="BD293" s="152"/>
      <c r="BE293" s="152"/>
      <c r="BF293" s="152"/>
      <c r="BG293" s="152"/>
      <c r="BH293" s="152"/>
    </row>
    <row r="294" spans="1:60" outlineLevel="1" x14ac:dyDescent="0.25">
      <c r="A294" s="159"/>
      <c r="B294" s="160"/>
      <c r="C294" s="190" t="s">
        <v>494</v>
      </c>
      <c r="D294" s="165"/>
      <c r="E294" s="166">
        <v>8.1</v>
      </c>
      <c r="F294" s="163"/>
      <c r="G294" s="163"/>
      <c r="H294" s="163"/>
      <c r="I294" s="163"/>
      <c r="J294" s="163"/>
      <c r="K294" s="163"/>
      <c r="L294" s="163"/>
      <c r="M294" s="163"/>
      <c r="N294" s="162"/>
      <c r="O294" s="162"/>
      <c r="P294" s="162"/>
      <c r="Q294" s="162"/>
      <c r="R294" s="163"/>
      <c r="S294" s="163"/>
      <c r="T294" s="163"/>
      <c r="U294" s="163"/>
      <c r="V294" s="163"/>
      <c r="W294" s="163"/>
      <c r="X294" s="163"/>
      <c r="Y294" s="152"/>
      <c r="Z294" s="152"/>
      <c r="AA294" s="152"/>
      <c r="AB294" s="152"/>
      <c r="AC294" s="152"/>
      <c r="AD294" s="152"/>
      <c r="AE294" s="152"/>
      <c r="AF294" s="152"/>
      <c r="AG294" s="152" t="s">
        <v>132</v>
      </c>
      <c r="AH294" s="152">
        <v>0</v>
      </c>
      <c r="AI294" s="152"/>
      <c r="AJ294" s="152"/>
      <c r="AK294" s="152"/>
      <c r="AL294" s="152"/>
      <c r="AM294" s="152"/>
      <c r="AN294" s="152"/>
      <c r="AO294" s="152"/>
      <c r="AP294" s="152"/>
      <c r="AQ294" s="152"/>
      <c r="AR294" s="152"/>
      <c r="AS294" s="152"/>
      <c r="AT294" s="152"/>
      <c r="AU294" s="152"/>
      <c r="AV294" s="152"/>
      <c r="AW294" s="152"/>
      <c r="AX294" s="152"/>
      <c r="AY294" s="152"/>
      <c r="AZ294" s="152"/>
      <c r="BA294" s="152"/>
      <c r="BB294" s="152"/>
      <c r="BC294" s="152"/>
      <c r="BD294" s="152"/>
      <c r="BE294" s="152"/>
      <c r="BF294" s="152"/>
      <c r="BG294" s="152"/>
      <c r="BH294" s="152"/>
    </row>
    <row r="295" spans="1:60" outlineLevel="1" x14ac:dyDescent="0.25">
      <c r="A295" s="176">
        <v>120</v>
      </c>
      <c r="B295" s="177" t="s">
        <v>495</v>
      </c>
      <c r="C295" s="189" t="s">
        <v>496</v>
      </c>
      <c r="D295" s="178" t="s">
        <v>126</v>
      </c>
      <c r="E295" s="179">
        <v>349</v>
      </c>
      <c r="F295" s="180">
        <v>0</v>
      </c>
      <c r="G295" s="181">
        <f>ROUND(E295*F295,2)</f>
        <v>0</v>
      </c>
      <c r="H295" s="164">
        <v>396.5</v>
      </c>
      <c r="I295" s="163">
        <f>ROUND(E295*H295,2)</f>
        <v>138378.5</v>
      </c>
      <c r="J295" s="164">
        <v>0</v>
      </c>
      <c r="K295" s="163">
        <f>ROUND(E295*J295,2)</f>
        <v>0</v>
      </c>
      <c r="L295" s="163">
        <v>21</v>
      </c>
      <c r="M295" s="163">
        <f>G295*(1+L295/100)</f>
        <v>0</v>
      </c>
      <c r="N295" s="162">
        <v>1.3599999999999999E-2</v>
      </c>
      <c r="O295" s="162">
        <f>ROUND(E295*N295,2)</f>
        <v>4.75</v>
      </c>
      <c r="P295" s="162">
        <v>0</v>
      </c>
      <c r="Q295" s="162">
        <f>ROUND(E295*P295,2)</f>
        <v>0</v>
      </c>
      <c r="R295" s="163" t="s">
        <v>227</v>
      </c>
      <c r="S295" s="163" t="s">
        <v>127</v>
      </c>
      <c r="T295" s="163" t="s">
        <v>128</v>
      </c>
      <c r="U295" s="163">
        <v>0</v>
      </c>
      <c r="V295" s="163">
        <f>ROUND(E295*U295,2)</f>
        <v>0</v>
      </c>
      <c r="W295" s="163"/>
      <c r="X295" s="163" t="s">
        <v>228</v>
      </c>
      <c r="Y295" s="152"/>
      <c r="Z295" s="152"/>
      <c r="AA295" s="152"/>
      <c r="AB295" s="152"/>
      <c r="AC295" s="152"/>
      <c r="AD295" s="152"/>
      <c r="AE295" s="152"/>
      <c r="AF295" s="152"/>
      <c r="AG295" s="152" t="s">
        <v>456</v>
      </c>
      <c r="AH295" s="152"/>
      <c r="AI295" s="152"/>
      <c r="AJ295" s="152"/>
      <c r="AK295" s="152"/>
      <c r="AL295" s="152"/>
      <c r="AM295" s="152"/>
      <c r="AN295" s="152"/>
      <c r="AO295" s="152"/>
      <c r="AP295" s="152"/>
      <c r="AQ295" s="152"/>
      <c r="AR295" s="152"/>
      <c r="AS295" s="152"/>
      <c r="AT295" s="152"/>
      <c r="AU295" s="152"/>
      <c r="AV295" s="152"/>
      <c r="AW295" s="152"/>
      <c r="AX295" s="152"/>
      <c r="AY295" s="152"/>
      <c r="AZ295" s="152"/>
      <c r="BA295" s="152"/>
      <c r="BB295" s="152"/>
      <c r="BC295" s="152"/>
      <c r="BD295" s="152"/>
      <c r="BE295" s="152"/>
      <c r="BF295" s="152"/>
      <c r="BG295" s="152"/>
      <c r="BH295" s="152"/>
    </row>
    <row r="296" spans="1:60" outlineLevel="1" x14ac:dyDescent="0.25">
      <c r="A296" s="159"/>
      <c r="B296" s="160"/>
      <c r="C296" s="190" t="s">
        <v>497</v>
      </c>
      <c r="D296" s="165"/>
      <c r="E296" s="166">
        <v>349</v>
      </c>
      <c r="F296" s="163"/>
      <c r="G296" s="163"/>
      <c r="H296" s="163"/>
      <c r="I296" s="163"/>
      <c r="J296" s="163"/>
      <c r="K296" s="163"/>
      <c r="L296" s="163"/>
      <c r="M296" s="163"/>
      <c r="N296" s="162"/>
      <c r="O296" s="162"/>
      <c r="P296" s="162"/>
      <c r="Q296" s="162"/>
      <c r="R296" s="163"/>
      <c r="S296" s="163"/>
      <c r="T296" s="163"/>
      <c r="U296" s="163"/>
      <c r="V296" s="163"/>
      <c r="W296" s="163"/>
      <c r="X296" s="163"/>
      <c r="Y296" s="152"/>
      <c r="Z296" s="152"/>
      <c r="AA296" s="152"/>
      <c r="AB296" s="152"/>
      <c r="AC296" s="152"/>
      <c r="AD296" s="152"/>
      <c r="AE296" s="152"/>
      <c r="AF296" s="152"/>
      <c r="AG296" s="152" t="s">
        <v>132</v>
      </c>
      <c r="AH296" s="152">
        <v>0</v>
      </c>
      <c r="AI296" s="152"/>
      <c r="AJ296" s="152"/>
      <c r="AK296" s="152"/>
      <c r="AL296" s="152"/>
      <c r="AM296" s="152"/>
      <c r="AN296" s="152"/>
      <c r="AO296" s="152"/>
      <c r="AP296" s="152"/>
      <c r="AQ296" s="152"/>
      <c r="AR296" s="152"/>
      <c r="AS296" s="152"/>
      <c r="AT296" s="152"/>
      <c r="AU296" s="152"/>
      <c r="AV296" s="152"/>
      <c r="AW296" s="152"/>
      <c r="AX296" s="152"/>
      <c r="AY296" s="152"/>
      <c r="AZ296" s="152"/>
      <c r="BA296" s="152"/>
      <c r="BB296" s="152"/>
      <c r="BC296" s="152"/>
      <c r="BD296" s="152"/>
      <c r="BE296" s="152"/>
      <c r="BF296" s="152"/>
      <c r="BG296" s="152"/>
      <c r="BH296" s="152"/>
    </row>
    <row r="297" spans="1:60" outlineLevel="1" x14ac:dyDescent="0.25">
      <c r="A297" s="182">
        <v>121</v>
      </c>
      <c r="B297" s="183" t="s">
        <v>498</v>
      </c>
      <c r="C297" s="191" t="s">
        <v>499</v>
      </c>
      <c r="D297" s="184" t="s">
        <v>0</v>
      </c>
      <c r="E297" s="185">
        <f>SUM(G288:G295)*0.01</f>
        <v>0</v>
      </c>
      <c r="F297" s="186">
        <v>0</v>
      </c>
      <c r="G297" s="187">
        <f>ROUND(E297*F297,2)</f>
        <v>0</v>
      </c>
      <c r="H297" s="164">
        <v>0</v>
      </c>
      <c r="I297" s="163">
        <f>ROUND(E297*H297,2)</f>
        <v>0</v>
      </c>
      <c r="J297" s="164">
        <v>3.8</v>
      </c>
      <c r="K297" s="163">
        <f>ROUND(E297*J297,2)</f>
        <v>0</v>
      </c>
      <c r="L297" s="163">
        <v>21</v>
      </c>
      <c r="M297" s="163">
        <f>G297*(1+L297/100)</f>
        <v>0</v>
      </c>
      <c r="N297" s="162">
        <v>0</v>
      </c>
      <c r="O297" s="162">
        <f>ROUND(E297*N297,2)</f>
        <v>0</v>
      </c>
      <c r="P297" s="162">
        <v>0</v>
      </c>
      <c r="Q297" s="162">
        <f>ROUND(E297*P297,2)</f>
        <v>0</v>
      </c>
      <c r="R297" s="163"/>
      <c r="S297" s="163" t="s">
        <v>127</v>
      </c>
      <c r="T297" s="163" t="s">
        <v>136</v>
      </c>
      <c r="U297" s="163">
        <v>0</v>
      </c>
      <c r="V297" s="163">
        <f>ROUND(E297*U297,2)</f>
        <v>0</v>
      </c>
      <c r="W297" s="163"/>
      <c r="X297" s="163" t="s">
        <v>389</v>
      </c>
      <c r="Y297" s="152"/>
      <c r="Z297" s="152"/>
      <c r="AA297" s="152"/>
      <c r="AB297" s="152"/>
      <c r="AC297" s="152"/>
      <c r="AD297" s="152"/>
      <c r="AE297" s="152"/>
      <c r="AF297" s="152"/>
      <c r="AG297" s="152" t="s">
        <v>390</v>
      </c>
      <c r="AH297" s="152"/>
      <c r="AI297" s="152"/>
      <c r="AJ297" s="152"/>
      <c r="AK297" s="152"/>
      <c r="AL297" s="152"/>
      <c r="AM297" s="152"/>
      <c r="AN297" s="152"/>
      <c r="AO297" s="152"/>
      <c r="AP297" s="152"/>
      <c r="AQ297" s="152"/>
      <c r="AR297" s="152"/>
      <c r="AS297" s="152"/>
      <c r="AT297" s="152"/>
      <c r="AU297" s="152"/>
      <c r="AV297" s="152"/>
      <c r="AW297" s="152"/>
      <c r="AX297" s="152"/>
      <c r="AY297" s="152"/>
      <c r="AZ297" s="152"/>
      <c r="BA297" s="152"/>
      <c r="BB297" s="152"/>
      <c r="BC297" s="152"/>
      <c r="BD297" s="152"/>
      <c r="BE297" s="152"/>
      <c r="BF297" s="152"/>
      <c r="BG297" s="152"/>
      <c r="BH297" s="152"/>
    </row>
    <row r="298" spans="1:60" x14ac:dyDescent="0.25">
      <c r="A298" s="169" t="s">
        <v>123</v>
      </c>
      <c r="B298" s="170" t="s">
        <v>88</v>
      </c>
      <c r="C298" s="188" t="s">
        <v>89</v>
      </c>
      <c r="D298" s="171"/>
      <c r="E298" s="172"/>
      <c r="F298" s="173"/>
      <c r="G298" s="174">
        <f>SUMIF(AG299:AG302,"&lt;&gt;NOR",G299:G302)</f>
        <v>0</v>
      </c>
      <c r="H298" s="168"/>
      <c r="I298" s="168">
        <f>SUM(I299:I302)</f>
        <v>17287.5</v>
      </c>
      <c r="J298" s="168"/>
      <c r="K298" s="168">
        <f>SUM(K299:K302)</f>
        <v>89087.5</v>
      </c>
      <c r="L298" s="168"/>
      <c r="M298" s="168">
        <f>SUM(M299:M302)</f>
        <v>0</v>
      </c>
      <c r="N298" s="167"/>
      <c r="O298" s="167">
        <f>SUM(O299:O302)</f>
        <v>0.48</v>
      </c>
      <c r="P298" s="167"/>
      <c r="Q298" s="167">
        <f>SUM(Q299:Q302)</f>
        <v>0</v>
      </c>
      <c r="R298" s="168"/>
      <c r="S298" s="168"/>
      <c r="T298" s="168"/>
      <c r="U298" s="168"/>
      <c r="V298" s="168">
        <f>SUM(V299:V302)</f>
        <v>176.88</v>
      </c>
      <c r="W298" s="168"/>
      <c r="X298" s="168"/>
      <c r="AG298" t="s">
        <v>124</v>
      </c>
    </row>
    <row r="299" spans="1:60" outlineLevel="1" x14ac:dyDescent="0.25">
      <c r="A299" s="182">
        <v>122</v>
      </c>
      <c r="B299" s="183" t="s">
        <v>500</v>
      </c>
      <c r="C299" s="191" t="s">
        <v>501</v>
      </c>
      <c r="D299" s="184" t="s">
        <v>126</v>
      </c>
      <c r="E299" s="185">
        <v>1250</v>
      </c>
      <c r="F299" s="186">
        <v>0</v>
      </c>
      <c r="G299" s="187">
        <f>ROUND(E299*F299,2)</f>
        <v>0</v>
      </c>
      <c r="H299" s="164">
        <v>6.76</v>
      </c>
      <c r="I299" s="163">
        <f>ROUND(E299*H299,2)</f>
        <v>8450</v>
      </c>
      <c r="J299" s="164">
        <v>16.34</v>
      </c>
      <c r="K299" s="163">
        <f>ROUND(E299*J299,2)</f>
        <v>20425</v>
      </c>
      <c r="L299" s="163">
        <v>21</v>
      </c>
      <c r="M299" s="163">
        <f>G299*(1+L299/100)</f>
        <v>0</v>
      </c>
      <c r="N299" s="162">
        <v>1.4999999999999999E-4</v>
      </c>
      <c r="O299" s="162">
        <f>ROUND(E299*N299,2)</f>
        <v>0.19</v>
      </c>
      <c r="P299" s="162">
        <v>0</v>
      </c>
      <c r="Q299" s="162">
        <f>ROUND(E299*P299,2)</f>
        <v>0</v>
      </c>
      <c r="R299" s="163"/>
      <c r="S299" s="163" t="s">
        <v>127</v>
      </c>
      <c r="T299" s="163" t="s">
        <v>128</v>
      </c>
      <c r="U299" s="163">
        <v>3.2480000000000002E-2</v>
      </c>
      <c r="V299" s="163">
        <f>ROUND(E299*U299,2)</f>
        <v>40.6</v>
      </c>
      <c r="W299" s="163"/>
      <c r="X299" s="163" t="s">
        <v>129</v>
      </c>
      <c r="Y299" s="152"/>
      <c r="Z299" s="152"/>
      <c r="AA299" s="152"/>
      <c r="AB299" s="152"/>
      <c r="AC299" s="152"/>
      <c r="AD299" s="152"/>
      <c r="AE299" s="152"/>
      <c r="AF299" s="152"/>
      <c r="AG299" s="152" t="s">
        <v>346</v>
      </c>
      <c r="AH299" s="152"/>
      <c r="AI299" s="152"/>
      <c r="AJ299" s="152"/>
      <c r="AK299" s="152"/>
      <c r="AL299" s="152"/>
      <c r="AM299" s="152"/>
      <c r="AN299" s="152"/>
      <c r="AO299" s="152"/>
      <c r="AP299" s="152"/>
      <c r="AQ299" s="152"/>
      <c r="AR299" s="152"/>
      <c r="AS299" s="152"/>
      <c r="AT299" s="152"/>
      <c r="AU299" s="152"/>
      <c r="AV299" s="152"/>
      <c r="AW299" s="152"/>
      <c r="AX299" s="152"/>
      <c r="AY299" s="152"/>
      <c r="AZ299" s="152"/>
      <c r="BA299" s="152"/>
      <c r="BB299" s="152"/>
      <c r="BC299" s="152"/>
      <c r="BD299" s="152"/>
      <c r="BE299" s="152"/>
      <c r="BF299" s="152"/>
      <c r="BG299" s="152"/>
      <c r="BH299" s="152"/>
    </row>
    <row r="300" spans="1:60" outlineLevel="1" x14ac:dyDescent="0.25">
      <c r="A300" s="176">
        <v>123</v>
      </c>
      <c r="B300" s="177" t="s">
        <v>502</v>
      </c>
      <c r="C300" s="189" t="s">
        <v>503</v>
      </c>
      <c r="D300" s="178" t="s">
        <v>126</v>
      </c>
      <c r="E300" s="179">
        <v>1250</v>
      </c>
      <c r="F300" s="180">
        <v>0</v>
      </c>
      <c r="G300" s="181">
        <f>ROUND(E300*F300,2)</f>
        <v>0</v>
      </c>
      <c r="H300" s="164">
        <v>7.07</v>
      </c>
      <c r="I300" s="163">
        <f>ROUND(E300*H300,2)</f>
        <v>8837.5</v>
      </c>
      <c r="J300" s="164">
        <v>54.93</v>
      </c>
      <c r="K300" s="163">
        <f>ROUND(E300*J300,2)</f>
        <v>68662.5</v>
      </c>
      <c r="L300" s="163">
        <v>21</v>
      </c>
      <c r="M300" s="163">
        <f>G300*(1+L300/100)</f>
        <v>0</v>
      </c>
      <c r="N300" s="162">
        <v>2.3000000000000001E-4</v>
      </c>
      <c r="O300" s="162">
        <f>ROUND(E300*N300,2)</f>
        <v>0.28999999999999998</v>
      </c>
      <c r="P300" s="162">
        <v>0</v>
      </c>
      <c r="Q300" s="162">
        <f>ROUND(E300*P300,2)</f>
        <v>0</v>
      </c>
      <c r="R300" s="163"/>
      <c r="S300" s="163" t="s">
        <v>127</v>
      </c>
      <c r="T300" s="163" t="s">
        <v>128</v>
      </c>
      <c r="U300" s="163">
        <v>0.10902000000000001</v>
      </c>
      <c r="V300" s="163">
        <f>ROUND(E300*U300,2)</f>
        <v>136.28</v>
      </c>
      <c r="W300" s="163"/>
      <c r="X300" s="163" t="s">
        <v>129</v>
      </c>
      <c r="Y300" s="152"/>
      <c r="Z300" s="152"/>
      <c r="AA300" s="152"/>
      <c r="AB300" s="152"/>
      <c r="AC300" s="152"/>
      <c r="AD300" s="152"/>
      <c r="AE300" s="152"/>
      <c r="AF300" s="152"/>
      <c r="AG300" s="152" t="s">
        <v>346</v>
      </c>
      <c r="AH300" s="152"/>
      <c r="AI300" s="152"/>
      <c r="AJ300" s="152"/>
      <c r="AK300" s="152"/>
      <c r="AL300" s="152"/>
      <c r="AM300" s="152"/>
      <c r="AN300" s="152"/>
      <c r="AO300" s="152"/>
      <c r="AP300" s="152"/>
      <c r="AQ300" s="152"/>
      <c r="AR300" s="152"/>
      <c r="AS300" s="152"/>
      <c r="AT300" s="152"/>
      <c r="AU300" s="152"/>
      <c r="AV300" s="152"/>
      <c r="AW300" s="152"/>
      <c r="AX300" s="152"/>
      <c r="AY300" s="152"/>
      <c r="AZ300" s="152"/>
      <c r="BA300" s="152"/>
      <c r="BB300" s="152"/>
      <c r="BC300" s="152"/>
      <c r="BD300" s="152"/>
      <c r="BE300" s="152"/>
      <c r="BF300" s="152"/>
      <c r="BG300" s="152"/>
      <c r="BH300" s="152"/>
    </row>
    <row r="301" spans="1:60" outlineLevel="1" x14ac:dyDescent="0.25">
      <c r="A301" s="159"/>
      <c r="B301" s="160"/>
      <c r="C301" s="190" t="s">
        <v>504</v>
      </c>
      <c r="D301" s="165"/>
      <c r="E301" s="166">
        <v>378</v>
      </c>
      <c r="F301" s="163"/>
      <c r="G301" s="163"/>
      <c r="H301" s="163"/>
      <c r="I301" s="163"/>
      <c r="J301" s="163"/>
      <c r="K301" s="163"/>
      <c r="L301" s="163"/>
      <c r="M301" s="163"/>
      <c r="N301" s="162"/>
      <c r="O301" s="162"/>
      <c r="P301" s="162"/>
      <c r="Q301" s="162"/>
      <c r="R301" s="163"/>
      <c r="S301" s="163"/>
      <c r="T301" s="163"/>
      <c r="U301" s="163"/>
      <c r="V301" s="163"/>
      <c r="W301" s="163"/>
      <c r="X301" s="163"/>
      <c r="Y301" s="152"/>
      <c r="Z301" s="152"/>
      <c r="AA301" s="152"/>
      <c r="AB301" s="152"/>
      <c r="AC301" s="152"/>
      <c r="AD301" s="152"/>
      <c r="AE301" s="152"/>
      <c r="AF301" s="152"/>
      <c r="AG301" s="152" t="s">
        <v>132</v>
      </c>
      <c r="AH301" s="152">
        <v>0</v>
      </c>
      <c r="AI301" s="152"/>
      <c r="AJ301" s="152"/>
      <c r="AK301" s="152"/>
      <c r="AL301" s="152"/>
      <c r="AM301" s="152"/>
      <c r="AN301" s="152"/>
      <c r="AO301" s="152"/>
      <c r="AP301" s="152"/>
      <c r="AQ301" s="152"/>
      <c r="AR301" s="152"/>
      <c r="AS301" s="152"/>
      <c r="AT301" s="152"/>
      <c r="AU301" s="152"/>
      <c r="AV301" s="152"/>
      <c r="AW301" s="152"/>
      <c r="AX301" s="152"/>
      <c r="AY301" s="152"/>
      <c r="AZ301" s="152"/>
      <c r="BA301" s="152"/>
      <c r="BB301" s="152"/>
      <c r="BC301" s="152"/>
      <c r="BD301" s="152"/>
      <c r="BE301" s="152"/>
      <c r="BF301" s="152"/>
      <c r="BG301" s="152"/>
      <c r="BH301" s="152"/>
    </row>
    <row r="302" spans="1:60" outlineLevel="1" x14ac:dyDescent="0.25">
      <c r="A302" s="159"/>
      <c r="B302" s="160"/>
      <c r="C302" s="190" t="s">
        <v>505</v>
      </c>
      <c r="D302" s="165"/>
      <c r="E302" s="166">
        <v>872</v>
      </c>
      <c r="F302" s="163"/>
      <c r="G302" s="163"/>
      <c r="H302" s="163"/>
      <c r="I302" s="163"/>
      <c r="J302" s="163"/>
      <c r="K302" s="163"/>
      <c r="L302" s="163"/>
      <c r="M302" s="163"/>
      <c r="N302" s="162"/>
      <c r="O302" s="162"/>
      <c r="P302" s="162"/>
      <c r="Q302" s="162"/>
      <c r="R302" s="163"/>
      <c r="S302" s="163"/>
      <c r="T302" s="163"/>
      <c r="U302" s="163"/>
      <c r="V302" s="163"/>
      <c r="W302" s="163"/>
      <c r="X302" s="163"/>
      <c r="Y302" s="152"/>
      <c r="Z302" s="152"/>
      <c r="AA302" s="152"/>
      <c r="AB302" s="152"/>
      <c r="AC302" s="152"/>
      <c r="AD302" s="152"/>
      <c r="AE302" s="152"/>
      <c r="AF302" s="152"/>
      <c r="AG302" s="152" t="s">
        <v>132</v>
      </c>
      <c r="AH302" s="152">
        <v>0</v>
      </c>
      <c r="AI302" s="152"/>
      <c r="AJ302" s="152"/>
      <c r="AK302" s="152"/>
      <c r="AL302" s="152"/>
      <c r="AM302" s="152"/>
      <c r="AN302" s="152"/>
      <c r="AO302" s="152"/>
      <c r="AP302" s="152"/>
      <c r="AQ302" s="152"/>
      <c r="AR302" s="152"/>
      <c r="AS302" s="152"/>
      <c r="AT302" s="152"/>
      <c r="AU302" s="152"/>
      <c r="AV302" s="152"/>
      <c r="AW302" s="152"/>
      <c r="AX302" s="152"/>
      <c r="AY302" s="152"/>
      <c r="AZ302" s="152"/>
      <c r="BA302" s="152"/>
      <c r="BB302" s="152"/>
      <c r="BC302" s="152"/>
      <c r="BD302" s="152"/>
      <c r="BE302" s="152"/>
      <c r="BF302" s="152"/>
      <c r="BG302" s="152"/>
      <c r="BH302" s="152"/>
    </row>
    <row r="303" spans="1:60" x14ac:dyDescent="0.25">
      <c r="A303" s="169" t="s">
        <v>123</v>
      </c>
      <c r="B303" s="170" t="s">
        <v>90</v>
      </c>
      <c r="C303" s="188" t="s">
        <v>91</v>
      </c>
      <c r="D303" s="171"/>
      <c r="E303" s="172"/>
      <c r="F303" s="173"/>
      <c r="G303" s="174">
        <f>SUM(G304:G306)</f>
        <v>0</v>
      </c>
      <c r="H303" s="168"/>
      <c r="I303" s="168">
        <f>SUM(I305:I305)</f>
        <v>638832.6</v>
      </c>
      <c r="J303" s="168"/>
      <c r="K303" s="168">
        <f>SUM(K305:K305)</f>
        <v>0</v>
      </c>
      <c r="L303" s="168"/>
      <c r="M303" s="168">
        <f>SUM(M305:M305)</f>
        <v>0</v>
      </c>
      <c r="N303" s="167"/>
      <c r="O303" s="167">
        <f>SUM(O305:O305)</f>
        <v>0</v>
      </c>
      <c r="P303" s="167"/>
      <c r="Q303" s="167">
        <f>SUM(Q305:Q305)</f>
        <v>0</v>
      </c>
      <c r="R303" s="168"/>
      <c r="S303" s="168"/>
      <c r="T303" s="168"/>
      <c r="U303" s="168"/>
      <c r="V303" s="168">
        <f>SUM(V305:V305)</f>
        <v>0</v>
      </c>
      <c r="W303" s="168"/>
      <c r="X303" s="168"/>
      <c r="AG303" t="s">
        <v>124</v>
      </c>
    </row>
    <row r="304" spans="1:60" ht="20.399999999999999" x14ac:dyDescent="0.25">
      <c r="A304" s="182">
        <v>124</v>
      </c>
      <c r="B304" s="183" t="s">
        <v>506</v>
      </c>
      <c r="C304" s="191" t="s">
        <v>726</v>
      </c>
      <c r="D304" s="184" t="s">
        <v>345</v>
      </c>
      <c r="E304" s="185">
        <v>1</v>
      </c>
      <c r="F304" s="186">
        <v>0</v>
      </c>
      <c r="G304" s="187">
        <f>ROUND(E304*F304,2)</f>
        <v>0</v>
      </c>
      <c r="H304" s="168"/>
      <c r="I304" s="168"/>
      <c r="J304" s="168"/>
      <c r="K304" s="168"/>
      <c r="L304" s="168"/>
      <c r="M304" s="168"/>
      <c r="N304" s="167"/>
      <c r="O304" s="167"/>
      <c r="P304" s="167"/>
      <c r="Q304" s="167"/>
      <c r="R304" s="168"/>
      <c r="S304" s="168"/>
      <c r="T304" s="168"/>
      <c r="U304" s="168"/>
      <c r="V304" s="168"/>
      <c r="W304" s="168"/>
      <c r="X304" s="168"/>
      <c r="AA304" s="274"/>
    </row>
    <row r="305" spans="1:60" ht="20.399999999999999" outlineLevel="1" x14ac:dyDescent="0.25">
      <c r="A305" s="182" t="s">
        <v>725</v>
      </c>
      <c r="B305" s="183" t="s">
        <v>506</v>
      </c>
      <c r="C305" s="191" t="s">
        <v>727</v>
      </c>
      <c r="D305" s="184" t="s">
        <v>345</v>
      </c>
      <c r="E305" s="185">
        <v>0.22500000000000001</v>
      </c>
      <c r="F305" s="186">
        <v>0</v>
      </c>
      <c r="G305" s="187">
        <f>ROUND(E305*F305,2)</f>
        <v>0</v>
      </c>
      <c r="H305" s="164">
        <v>2839256</v>
      </c>
      <c r="I305" s="163">
        <f>ROUND(E305*H305,2)</f>
        <v>638832.6</v>
      </c>
      <c r="J305" s="164">
        <v>0</v>
      </c>
      <c r="K305" s="163">
        <f>ROUND(E305*J305,2)</f>
        <v>0</v>
      </c>
      <c r="L305" s="163">
        <v>21</v>
      </c>
      <c r="M305" s="163">
        <f>G305*(1+L305/100)</f>
        <v>0</v>
      </c>
      <c r="N305" s="162">
        <v>0</v>
      </c>
      <c r="O305" s="162">
        <f>ROUND(E305*N305,2)</f>
        <v>0</v>
      </c>
      <c r="P305" s="162">
        <v>0</v>
      </c>
      <c r="Q305" s="162">
        <f>ROUND(E305*P305,2)</f>
        <v>0</v>
      </c>
      <c r="R305" s="163"/>
      <c r="S305" s="163" t="s">
        <v>234</v>
      </c>
      <c r="T305" s="163" t="s">
        <v>136</v>
      </c>
      <c r="U305" s="163">
        <v>0</v>
      </c>
      <c r="V305" s="163">
        <f>ROUND(E305*U305,2)</f>
        <v>0</v>
      </c>
      <c r="W305" s="163"/>
      <c r="X305" s="163" t="s">
        <v>228</v>
      </c>
      <c r="Y305" s="152"/>
      <c r="Z305" s="152"/>
      <c r="AA305" s="275"/>
      <c r="AB305" s="152"/>
      <c r="AC305" s="152"/>
      <c r="AD305" s="152"/>
      <c r="AE305" s="152"/>
      <c r="AF305" s="152"/>
      <c r="AG305" s="152" t="s">
        <v>507</v>
      </c>
      <c r="AH305" s="152"/>
      <c r="AI305" s="152"/>
      <c r="AJ305" s="152"/>
      <c r="AK305" s="152"/>
      <c r="AL305" s="152"/>
      <c r="AM305" s="152"/>
      <c r="AN305" s="152"/>
      <c r="AO305" s="152"/>
      <c r="AP305" s="152"/>
      <c r="AQ305" s="152"/>
      <c r="AR305" s="152"/>
      <c r="AS305" s="152"/>
      <c r="AT305" s="152"/>
      <c r="AU305" s="152"/>
      <c r="AV305" s="152"/>
      <c r="AW305" s="152"/>
      <c r="AX305" s="152"/>
      <c r="AY305" s="152"/>
      <c r="AZ305" s="152"/>
      <c r="BA305" s="152"/>
      <c r="BB305" s="152"/>
      <c r="BC305" s="152"/>
      <c r="BD305" s="152"/>
      <c r="BE305" s="152"/>
      <c r="BF305" s="152"/>
      <c r="BG305" s="152"/>
      <c r="BH305" s="152"/>
    </row>
    <row r="306" spans="1:60" ht="20.399999999999999" outlineLevel="1" x14ac:dyDescent="0.25">
      <c r="A306" s="353" t="s">
        <v>728</v>
      </c>
      <c r="B306" s="354" t="s">
        <v>506</v>
      </c>
      <c r="C306" s="355" t="s">
        <v>732</v>
      </c>
      <c r="D306" s="356" t="s">
        <v>345</v>
      </c>
      <c r="E306" s="357">
        <v>1</v>
      </c>
      <c r="F306" s="186">
        <v>0</v>
      </c>
      <c r="G306" s="187">
        <f>ROUND(E306*F306,2)</f>
        <v>0</v>
      </c>
      <c r="H306" s="164"/>
      <c r="I306" s="163"/>
      <c r="J306" s="164"/>
      <c r="K306" s="163"/>
      <c r="L306" s="163"/>
      <c r="M306" s="163"/>
      <c r="N306" s="162"/>
      <c r="O306" s="162"/>
      <c r="P306" s="162"/>
      <c r="Q306" s="162"/>
      <c r="R306" s="163"/>
      <c r="S306" s="163"/>
      <c r="T306" s="163"/>
      <c r="U306" s="163"/>
      <c r="V306" s="163"/>
      <c r="W306" s="163"/>
      <c r="X306" s="163"/>
      <c r="Y306" s="152"/>
      <c r="Z306" s="152"/>
      <c r="AA306" s="275"/>
      <c r="AB306" s="152"/>
      <c r="AC306" s="152"/>
      <c r="AD306" s="152"/>
      <c r="AE306" s="152"/>
      <c r="AF306" s="152"/>
      <c r="AG306" s="152"/>
      <c r="AH306" s="152"/>
      <c r="AI306" s="152"/>
      <c r="AJ306" s="152"/>
      <c r="AK306" s="152"/>
      <c r="AL306" s="152"/>
      <c r="AM306" s="152"/>
      <c r="AN306" s="152"/>
      <c r="AO306" s="152"/>
      <c r="AP306" s="152"/>
      <c r="AQ306" s="152"/>
      <c r="AR306" s="152"/>
      <c r="AS306" s="152"/>
      <c r="AT306" s="152"/>
      <c r="AU306" s="152"/>
      <c r="AV306" s="152"/>
      <c r="AW306" s="152"/>
      <c r="AX306" s="152"/>
      <c r="AY306" s="152"/>
      <c r="AZ306" s="152"/>
      <c r="BA306" s="152"/>
      <c r="BB306" s="152"/>
      <c r="BC306" s="152"/>
      <c r="BD306" s="152"/>
      <c r="BE306" s="152"/>
      <c r="BF306" s="152"/>
      <c r="BG306" s="152"/>
      <c r="BH306" s="152"/>
    </row>
    <row r="307" spans="1:60" x14ac:dyDescent="0.25">
      <c r="A307" s="169" t="s">
        <v>123</v>
      </c>
      <c r="B307" s="170" t="s">
        <v>92</v>
      </c>
      <c r="C307" s="188" t="s">
        <v>93</v>
      </c>
      <c r="D307" s="171"/>
      <c r="E307" s="172"/>
      <c r="F307" s="173"/>
      <c r="G307" s="174">
        <f>SUMIF(AG308:AG308,"&lt;&gt;NOR",G308:G308)</f>
        <v>0</v>
      </c>
      <c r="H307" s="168"/>
      <c r="I307" s="168">
        <f>SUM(I308:I308)</f>
        <v>0</v>
      </c>
      <c r="J307" s="168"/>
      <c r="K307" s="168">
        <f>SUM(K308:K308)</f>
        <v>2460345</v>
      </c>
      <c r="L307" s="168"/>
      <c r="M307" s="168">
        <f>SUM(M308:M308)</f>
        <v>0</v>
      </c>
      <c r="N307" s="167"/>
      <c r="O307" s="167">
        <f>SUM(O308:O308)</f>
        <v>0</v>
      </c>
      <c r="P307" s="167"/>
      <c r="Q307" s="167">
        <f>SUM(Q308:Q308)</f>
        <v>0</v>
      </c>
      <c r="R307" s="168"/>
      <c r="S307" s="168"/>
      <c r="T307" s="168"/>
      <c r="U307" s="168"/>
      <c r="V307" s="168">
        <f>SUM(V308:V308)</f>
        <v>0</v>
      </c>
      <c r="W307" s="168"/>
      <c r="X307" s="168"/>
      <c r="AA307" s="274"/>
      <c r="AG307" t="s">
        <v>124</v>
      </c>
    </row>
    <row r="308" spans="1:60" outlineLevel="1" x14ac:dyDescent="0.25">
      <c r="A308" s="182">
        <v>125</v>
      </c>
      <c r="B308" s="183" t="s">
        <v>508</v>
      </c>
      <c r="C308" s="191" t="s">
        <v>509</v>
      </c>
      <c r="D308" s="184" t="s">
        <v>398</v>
      </c>
      <c r="E308" s="185">
        <v>1</v>
      </c>
      <c r="F308" s="186">
        <v>0</v>
      </c>
      <c r="G308" s="187">
        <f>ROUND(E308*F308,2)</f>
        <v>0</v>
      </c>
      <c r="H308" s="164">
        <v>0</v>
      </c>
      <c r="I308" s="163">
        <f>ROUND(E308*H308,2)</f>
        <v>0</v>
      </c>
      <c r="J308" s="164">
        <v>2460345</v>
      </c>
      <c r="K308" s="163">
        <f>ROUND(E308*J308,2)</f>
        <v>2460345</v>
      </c>
      <c r="L308" s="163">
        <v>21</v>
      </c>
      <c r="M308" s="163">
        <f>G308*(1+L308/100)</f>
        <v>0</v>
      </c>
      <c r="N308" s="162">
        <v>0</v>
      </c>
      <c r="O308" s="162">
        <f>ROUND(E308*N308,2)</f>
        <v>0</v>
      </c>
      <c r="P308" s="162">
        <v>0</v>
      </c>
      <c r="Q308" s="162">
        <f>ROUND(E308*P308,2)</f>
        <v>0</v>
      </c>
      <c r="R308" s="163"/>
      <c r="S308" s="163" t="s">
        <v>234</v>
      </c>
      <c r="T308" s="163" t="s">
        <v>136</v>
      </c>
      <c r="U308" s="163">
        <v>0</v>
      </c>
      <c r="V308" s="163">
        <f>ROUND(E308*U308,2)</f>
        <v>0</v>
      </c>
      <c r="W308" s="163"/>
      <c r="X308" s="163" t="s">
        <v>129</v>
      </c>
      <c r="Y308" s="152"/>
      <c r="Z308" s="152"/>
      <c r="AA308" s="275"/>
      <c r="AB308" s="152"/>
      <c r="AC308" s="152"/>
      <c r="AD308" s="152"/>
      <c r="AE308" s="152"/>
      <c r="AF308" s="152"/>
      <c r="AG308" s="152" t="s">
        <v>130</v>
      </c>
      <c r="AH308" s="152"/>
      <c r="AI308" s="152"/>
      <c r="AJ308" s="152"/>
      <c r="AK308" s="152"/>
      <c r="AL308" s="152"/>
      <c r="AM308" s="152"/>
      <c r="AN308" s="152"/>
      <c r="AO308" s="152"/>
      <c r="AP308" s="152"/>
      <c r="AQ308" s="152"/>
      <c r="AR308" s="152"/>
      <c r="AS308" s="152"/>
      <c r="AT308" s="152"/>
      <c r="AU308" s="152"/>
      <c r="AV308" s="152"/>
      <c r="AW308" s="152"/>
      <c r="AX308" s="152"/>
      <c r="AY308" s="152"/>
      <c r="AZ308" s="152"/>
      <c r="BA308" s="152"/>
      <c r="BB308" s="152"/>
      <c r="BC308" s="152"/>
      <c r="BD308" s="152"/>
      <c r="BE308" s="152"/>
      <c r="BF308" s="152"/>
      <c r="BG308" s="152"/>
      <c r="BH308" s="152"/>
    </row>
    <row r="309" spans="1:60" ht="26.4" x14ac:dyDescent="0.25">
      <c r="A309" s="169" t="s">
        <v>123</v>
      </c>
      <c r="B309" s="170" t="s">
        <v>94</v>
      </c>
      <c r="C309" s="188" t="s">
        <v>95</v>
      </c>
      <c r="D309" s="171"/>
      <c r="E309" s="172"/>
      <c r="F309" s="173"/>
      <c r="G309" s="174">
        <f>SUMIF(AG310:AG310,"&lt;&gt;NOR",G310:G310)</f>
        <v>0</v>
      </c>
      <c r="H309" s="168"/>
      <c r="I309" s="168">
        <f>SUM(I310:I310)</f>
        <v>0</v>
      </c>
      <c r="J309" s="168"/>
      <c r="K309" s="168">
        <f>SUM(K310:K310)</f>
        <v>3761854</v>
      </c>
      <c r="L309" s="168"/>
      <c r="M309" s="168">
        <f>SUM(M310:M310)</f>
        <v>0</v>
      </c>
      <c r="N309" s="167"/>
      <c r="O309" s="167">
        <f>SUM(O310:O310)</f>
        <v>0</v>
      </c>
      <c r="P309" s="167"/>
      <c r="Q309" s="167">
        <f>SUM(Q310:Q310)</f>
        <v>0</v>
      </c>
      <c r="R309" s="168"/>
      <c r="S309" s="168"/>
      <c r="T309" s="168"/>
      <c r="U309" s="168"/>
      <c r="V309" s="168">
        <f>SUM(V310:V310)</f>
        <v>0</v>
      </c>
      <c r="W309" s="168"/>
      <c r="X309" s="168"/>
      <c r="AA309" s="274"/>
      <c r="AG309" t="s">
        <v>124</v>
      </c>
    </row>
    <row r="310" spans="1:60" ht="20.399999999999999" outlineLevel="1" x14ac:dyDescent="0.25">
      <c r="A310" s="182">
        <v>126</v>
      </c>
      <c r="B310" s="183" t="s">
        <v>510</v>
      </c>
      <c r="C310" s="191" t="s">
        <v>511</v>
      </c>
      <c r="D310" s="184" t="s">
        <v>345</v>
      </c>
      <c r="E310" s="185">
        <v>1</v>
      </c>
      <c r="F310" s="186">
        <v>0</v>
      </c>
      <c r="G310" s="187">
        <f>ROUND(E310*F310,2)</f>
        <v>0</v>
      </c>
      <c r="H310" s="164">
        <v>0</v>
      </c>
      <c r="I310" s="163">
        <f>ROUND(E310*H310,2)</f>
        <v>0</v>
      </c>
      <c r="J310" s="164">
        <v>3761854</v>
      </c>
      <c r="K310" s="163">
        <f>ROUND(E310*J310,2)</f>
        <v>3761854</v>
      </c>
      <c r="L310" s="163">
        <v>21</v>
      </c>
      <c r="M310" s="163">
        <f>G310*(1+L310/100)</f>
        <v>0</v>
      </c>
      <c r="N310" s="162">
        <v>0</v>
      </c>
      <c r="O310" s="162">
        <f>ROUND(E310*N310,2)</f>
        <v>0</v>
      </c>
      <c r="P310" s="162">
        <v>0</v>
      </c>
      <c r="Q310" s="162">
        <f>ROUND(E310*P310,2)</f>
        <v>0</v>
      </c>
      <c r="R310" s="163"/>
      <c r="S310" s="163" t="s">
        <v>234</v>
      </c>
      <c r="T310" s="163" t="s">
        <v>136</v>
      </c>
      <c r="U310" s="163">
        <v>0</v>
      </c>
      <c r="V310" s="163">
        <f>ROUND(E310*U310,2)</f>
        <v>0</v>
      </c>
      <c r="W310" s="163"/>
      <c r="X310" s="163" t="s">
        <v>129</v>
      </c>
      <c r="Y310" s="152"/>
      <c r="Z310" s="152"/>
      <c r="AA310" s="275"/>
      <c r="AB310" s="152"/>
      <c r="AC310" s="152"/>
      <c r="AD310" s="152"/>
      <c r="AE310" s="152"/>
      <c r="AF310" s="152"/>
      <c r="AG310" s="152" t="s">
        <v>130</v>
      </c>
      <c r="AH310" s="152"/>
      <c r="AI310" s="152"/>
      <c r="AJ310" s="152"/>
      <c r="AK310" s="152"/>
      <c r="AL310" s="152"/>
      <c r="AM310" s="152"/>
      <c r="AN310" s="152"/>
      <c r="AO310" s="152"/>
      <c r="AP310" s="152"/>
      <c r="AQ310" s="152"/>
      <c r="AR310" s="152"/>
      <c r="AS310" s="152"/>
      <c r="AT310" s="152"/>
      <c r="AU310" s="152"/>
      <c r="AV310" s="152"/>
      <c r="AW310" s="152"/>
      <c r="AX310" s="152"/>
      <c r="AY310" s="152"/>
      <c r="AZ310" s="152"/>
      <c r="BA310" s="152"/>
      <c r="BB310" s="152"/>
      <c r="BC310" s="152"/>
      <c r="BD310" s="152"/>
      <c r="BE310" s="152"/>
      <c r="BF310" s="152"/>
      <c r="BG310" s="152"/>
      <c r="BH310" s="152"/>
    </row>
    <row r="311" spans="1:60" x14ac:dyDescent="0.25">
      <c r="A311" s="169" t="s">
        <v>123</v>
      </c>
      <c r="B311" s="170" t="s">
        <v>96</v>
      </c>
      <c r="C311" s="188" t="s">
        <v>29</v>
      </c>
      <c r="D311" s="171"/>
      <c r="E311" s="172"/>
      <c r="F311" s="173"/>
      <c r="G311" s="174">
        <f>SUMIF(AG312:AG319,"&lt;&gt;NOR",G312:G319)</f>
        <v>0</v>
      </c>
      <c r="H311" s="168"/>
      <c r="I311" s="168">
        <f>SUM(I312:I319)</f>
        <v>0</v>
      </c>
      <c r="J311" s="168"/>
      <c r="K311" s="168">
        <f>SUM(K312:K319)</f>
        <v>392175.29</v>
      </c>
      <c r="L311" s="168"/>
      <c r="M311" s="168">
        <f>SUM(M312:M319)</f>
        <v>0</v>
      </c>
      <c r="N311" s="167"/>
      <c r="O311" s="167">
        <f>SUM(O312:O319)</f>
        <v>0</v>
      </c>
      <c r="P311" s="167"/>
      <c r="Q311" s="167">
        <f>SUM(Q312:Q319)</f>
        <v>0</v>
      </c>
      <c r="R311" s="168"/>
      <c r="S311" s="168"/>
      <c r="T311" s="168"/>
      <c r="U311" s="168"/>
      <c r="V311" s="168">
        <f>SUM(V312:V319)</f>
        <v>0</v>
      </c>
      <c r="W311" s="168"/>
      <c r="X311" s="168"/>
      <c r="AG311" t="s">
        <v>124</v>
      </c>
    </row>
    <row r="312" spans="1:60" outlineLevel="1" x14ac:dyDescent="0.25">
      <c r="A312" s="182">
        <v>127</v>
      </c>
      <c r="B312" s="183" t="s">
        <v>512</v>
      </c>
      <c r="C312" s="191" t="s">
        <v>729</v>
      </c>
      <c r="D312" s="184" t="s">
        <v>513</v>
      </c>
      <c r="E312" s="185">
        <v>1</v>
      </c>
      <c r="F312" s="186">
        <v>0</v>
      </c>
      <c r="G312" s="187">
        <f>ROUND(E312*F312,2)</f>
        <v>0</v>
      </c>
      <c r="H312" s="164">
        <v>0</v>
      </c>
      <c r="I312" s="163">
        <f t="shared" ref="I312:I319" si="21">ROUND(E312*H312,2)</f>
        <v>0</v>
      </c>
      <c r="J312" s="164">
        <v>392175.29</v>
      </c>
      <c r="K312" s="163">
        <f t="shared" ref="K312:K319" si="22">ROUND(E312*J312,2)</f>
        <v>392175.29</v>
      </c>
      <c r="L312" s="163">
        <v>21</v>
      </c>
      <c r="M312" s="163">
        <f t="shared" ref="M312:M319" si="23">G312*(1+L312/100)</f>
        <v>0</v>
      </c>
      <c r="N312" s="162">
        <v>0</v>
      </c>
      <c r="O312" s="162">
        <f t="shared" ref="O312:O319" si="24">ROUND(E312*N312,2)</f>
        <v>0</v>
      </c>
      <c r="P312" s="162">
        <v>0</v>
      </c>
      <c r="Q312" s="162">
        <f t="shared" ref="Q312:Q319" si="25">ROUND(E312*P312,2)</f>
        <v>0</v>
      </c>
      <c r="R312" s="163"/>
      <c r="S312" s="163" t="s">
        <v>127</v>
      </c>
      <c r="T312" s="163" t="s">
        <v>136</v>
      </c>
      <c r="U312" s="163">
        <v>0</v>
      </c>
      <c r="V312" s="163">
        <f t="shared" ref="V312:V319" si="26">ROUND(E312*U312,2)</f>
        <v>0</v>
      </c>
      <c r="W312" s="163"/>
      <c r="X312" s="163" t="s">
        <v>514</v>
      </c>
      <c r="Y312" s="152"/>
      <c r="Z312" s="152"/>
      <c r="AA312" s="198"/>
      <c r="AB312" s="152"/>
      <c r="AC312" s="152"/>
      <c r="AD312" s="152"/>
      <c r="AE312" s="152"/>
      <c r="AF312" s="152"/>
      <c r="AG312" s="152" t="s">
        <v>515</v>
      </c>
      <c r="AH312" s="152"/>
      <c r="AI312" s="152"/>
      <c r="AJ312" s="152"/>
      <c r="AK312" s="152"/>
      <c r="AL312" s="152"/>
      <c r="AM312" s="152"/>
      <c r="AN312" s="152"/>
      <c r="AO312" s="152"/>
      <c r="AP312" s="152"/>
      <c r="AQ312" s="152"/>
      <c r="AR312" s="152"/>
      <c r="AS312" s="152"/>
      <c r="AT312" s="152"/>
      <c r="AU312" s="152"/>
      <c r="AV312" s="152"/>
      <c r="AW312" s="152"/>
      <c r="AX312" s="152"/>
      <c r="AY312" s="152"/>
      <c r="AZ312" s="152"/>
      <c r="BA312" s="152"/>
      <c r="BB312" s="152"/>
      <c r="BC312" s="152"/>
      <c r="BD312" s="152"/>
      <c r="BE312" s="152"/>
      <c r="BF312" s="152"/>
      <c r="BG312" s="152"/>
      <c r="BH312" s="152"/>
    </row>
    <row r="313" spans="1:60" outlineLevel="1" x14ac:dyDescent="0.25">
      <c r="A313" s="182">
        <v>128</v>
      </c>
      <c r="B313" s="183" t="s">
        <v>516</v>
      </c>
      <c r="C313" s="191" t="s">
        <v>730</v>
      </c>
      <c r="D313" s="184" t="s">
        <v>513</v>
      </c>
      <c r="E313" s="185">
        <v>1</v>
      </c>
      <c r="F313" s="186">
        <v>0</v>
      </c>
      <c r="G313" s="187">
        <f>ROUND(E313*F313,2)</f>
        <v>0</v>
      </c>
      <c r="H313" s="164">
        <v>0</v>
      </c>
      <c r="I313" s="163">
        <f t="shared" si="21"/>
        <v>0</v>
      </c>
      <c r="J313" s="164">
        <v>0</v>
      </c>
      <c r="K313" s="163">
        <f t="shared" si="22"/>
        <v>0</v>
      </c>
      <c r="L313" s="163">
        <v>21</v>
      </c>
      <c r="M313" s="163">
        <f t="shared" si="23"/>
        <v>0</v>
      </c>
      <c r="N313" s="162">
        <v>0</v>
      </c>
      <c r="O313" s="162">
        <f t="shared" si="24"/>
        <v>0</v>
      </c>
      <c r="P313" s="162">
        <v>0</v>
      </c>
      <c r="Q313" s="162">
        <f t="shared" si="25"/>
        <v>0</v>
      </c>
      <c r="R313" s="163"/>
      <c r="S313" s="163" t="s">
        <v>234</v>
      </c>
      <c r="T313" s="163" t="s">
        <v>136</v>
      </c>
      <c r="U313" s="163">
        <v>0</v>
      </c>
      <c r="V313" s="163">
        <f t="shared" si="26"/>
        <v>0</v>
      </c>
      <c r="W313" s="163"/>
      <c r="X313" s="163" t="s">
        <v>514</v>
      </c>
      <c r="Y313" s="152"/>
      <c r="Z313" s="152"/>
      <c r="AA313" s="152"/>
      <c r="AB313" s="152"/>
      <c r="AC313" s="152"/>
      <c r="AD313" s="152"/>
      <c r="AE313" s="152"/>
      <c r="AF313" s="152"/>
      <c r="AG313" s="152" t="s">
        <v>515</v>
      </c>
      <c r="AH313" s="152"/>
      <c r="AI313" s="152"/>
      <c r="AJ313" s="152"/>
      <c r="AK313" s="152"/>
      <c r="AL313" s="152"/>
      <c r="AM313" s="152"/>
      <c r="AN313" s="152"/>
      <c r="AO313" s="152"/>
      <c r="AP313" s="152"/>
      <c r="AQ313" s="152"/>
      <c r="AR313" s="152"/>
      <c r="AS313" s="152"/>
      <c r="AT313" s="152"/>
      <c r="AU313" s="152"/>
      <c r="AV313" s="152"/>
      <c r="AW313" s="152"/>
      <c r="AX313" s="152"/>
      <c r="AY313" s="152"/>
      <c r="AZ313" s="152"/>
      <c r="BA313" s="152"/>
      <c r="BB313" s="152"/>
      <c r="BC313" s="152"/>
      <c r="BD313" s="152"/>
      <c r="BE313" s="152"/>
      <c r="BF313" s="152"/>
      <c r="BG313" s="152"/>
      <c r="BH313" s="152"/>
    </row>
    <row r="314" spans="1:60" ht="20.399999999999999" outlineLevel="1" x14ac:dyDescent="0.25">
      <c r="A314" s="182">
        <v>129</v>
      </c>
      <c r="B314" s="177" t="s">
        <v>517</v>
      </c>
      <c r="C314" s="358" t="s">
        <v>731</v>
      </c>
      <c r="D314" s="178" t="s">
        <v>513</v>
      </c>
      <c r="E314" s="179">
        <v>1</v>
      </c>
      <c r="F314" s="186">
        <v>0</v>
      </c>
      <c r="G314" s="187">
        <f>ROUND(E314*F314,2)</f>
        <v>0</v>
      </c>
      <c r="H314" s="164">
        <v>0</v>
      </c>
      <c r="I314" s="163">
        <f t="shared" si="21"/>
        <v>0</v>
      </c>
      <c r="J314" s="164">
        <v>0</v>
      </c>
      <c r="K314" s="163">
        <f t="shared" si="22"/>
        <v>0</v>
      </c>
      <c r="L314" s="163">
        <v>21</v>
      </c>
      <c r="M314" s="163">
        <f t="shared" si="23"/>
        <v>0</v>
      </c>
      <c r="N314" s="162">
        <v>0</v>
      </c>
      <c r="O314" s="162">
        <f t="shared" si="24"/>
        <v>0</v>
      </c>
      <c r="P314" s="162">
        <v>0</v>
      </c>
      <c r="Q314" s="162">
        <f t="shared" si="25"/>
        <v>0</v>
      </c>
      <c r="R314" s="163"/>
      <c r="S314" s="163" t="s">
        <v>234</v>
      </c>
      <c r="T314" s="163" t="s">
        <v>136</v>
      </c>
      <c r="U314" s="163">
        <v>0</v>
      </c>
      <c r="V314" s="163">
        <f t="shared" si="26"/>
        <v>0</v>
      </c>
      <c r="W314" s="163"/>
      <c r="X314" s="163" t="s">
        <v>514</v>
      </c>
      <c r="Y314" s="152"/>
      <c r="Z314" s="152"/>
      <c r="AA314" s="152"/>
      <c r="AB314" s="152"/>
      <c r="AC314" s="152"/>
      <c r="AD314" s="152"/>
      <c r="AE314" s="152"/>
      <c r="AF314" s="152"/>
      <c r="AG314" s="152" t="s">
        <v>515</v>
      </c>
      <c r="AH314" s="152"/>
      <c r="AI314" s="152"/>
      <c r="AJ314" s="152"/>
      <c r="AK314" s="152"/>
      <c r="AL314" s="152"/>
      <c r="AM314" s="152"/>
      <c r="AN314" s="152"/>
      <c r="AO314" s="152"/>
      <c r="AP314" s="152"/>
      <c r="AQ314" s="152"/>
      <c r="AR314" s="152"/>
      <c r="AS314" s="152"/>
      <c r="AT314" s="152"/>
      <c r="AU314" s="152"/>
      <c r="AV314" s="152"/>
      <c r="AW314" s="152"/>
      <c r="AX314" s="152"/>
      <c r="AY314" s="152"/>
      <c r="AZ314" s="152"/>
      <c r="BA314" s="152"/>
      <c r="BB314" s="152"/>
      <c r="BC314" s="152"/>
      <c r="BD314" s="152"/>
      <c r="BE314" s="152"/>
      <c r="BF314" s="152"/>
      <c r="BG314" s="152"/>
      <c r="BH314" s="152"/>
    </row>
    <row r="315" spans="1:60" hidden="1" outlineLevel="1" x14ac:dyDescent="0.25">
      <c r="A315" s="182">
        <v>130</v>
      </c>
      <c r="B315" s="183"/>
      <c r="C315" s="191"/>
      <c r="D315" s="184"/>
      <c r="E315" s="185"/>
      <c r="F315" s="186"/>
      <c r="G315" s="187"/>
      <c r="H315" s="164">
        <v>0</v>
      </c>
      <c r="I315" s="163">
        <f t="shared" si="21"/>
        <v>0</v>
      </c>
      <c r="J315" s="164">
        <v>0</v>
      </c>
      <c r="K315" s="163">
        <f t="shared" si="22"/>
        <v>0</v>
      </c>
      <c r="L315" s="163">
        <v>21</v>
      </c>
      <c r="M315" s="163">
        <f t="shared" si="23"/>
        <v>0</v>
      </c>
      <c r="N315" s="162">
        <v>0</v>
      </c>
      <c r="O315" s="162">
        <f t="shared" si="24"/>
        <v>0</v>
      </c>
      <c r="P315" s="162">
        <v>0</v>
      </c>
      <c r="Q315" s="162">
        <f t="shared" si="25"/>
        <v>0</v>
      </c>
      <c r="R315" s="163"/>
      <c r="S315" s="163" t="s">
        <v>234</v>
      </c>
      <c r="T315" s="163" t="s">
        <v>136</v>
      </c>
      <c r="U315" s="163">
        <v>0</v>
      </c>
      <c r="V315" s="163">
        <f t="shared" si="26"/>
        <v>0</v>
      </c>
      <c r="W315" s="163"/>
      <c r="X315" s="163" t="s">
        <v>514</v>
      </c>
      <c r="Y315" s="152"/>
      <c r="Z315" s="152"/>
      <c r="AA315" s="152"/>
      <c r="AB315" s="152"/>
      <c r="AC315" s="152"/>
      <c r="AD315" s="152"/>
      <c r="AE315" s="152"/>
      <c r="AF315" s="152"/>
      <c r="AG315" s="152" t="s">
        <v>515</v>
      </c>
      <c r="AH315" s="152"/>
      <c r="AI315" s="152"/>
      <c r="AJ315" s="152"/>
      <c r="AK315" s="152"/>
      <c r="AL315" s="152"/>
      <c r="AM315" s="152"/>
      <c r="AN315" s="152"/>
      <c r="AO315" s="152"/>
      <c r="AP315" s="152"/>
      <c r="AQ315" s="152"/>
      <c r="AR315" s="152"/>
      <c r="AS315" s="152"/>
      <c r="AT315" s="152"/>
      <c r="AU315" s="152"/>
      <c r="AV315" s="152"/>
      <c r="AW315" s="152"/>
      <c r="AX315" s="152"/>
      <c r="AY315" s="152"/>
      <c r="AZ315" s="152"/>
      <c r="BA315" s="152"/>
      <c r="BB315" s="152"/>
      <c r="BC315" s="152"/>
      <c r="BD315" s="152"/>
      <c r="BE315" s="152"/>
      <c r="BF315" s="152"/>
      <c r="BG315" s="152"/>
      <c r="BH315" s="152"/>
    </row>
    <row r="316" spans="1:60" hidden="1" outlineLevel="1" x14ac:dyDescent="0.25">
      <c r="A316" s="182">
        <v>131</v>
      </c>
      <c r="B316" s="183"/>
      <c r="C316" s="191"/>
      <c r="D316" s="184"/>
      <c r="E316" s="185"/>
      <c r="F316" s="186"/>
      <c r="G316" s="187"/>
      <c r="H316" s="164">
        <v>0</v>
      </c>
      <c r="I316" s="163">
        <f t="shared" si="21"/>
        <v>0</v>
      </c>
      <c r="J316" s="164">
        <v>0</v>
      </c>
      <c r="K316" s="163">
        <f t="shared" si="22"/>
        <v>0</v>
      </c>
      <c r="L316" s="163">
        <v>21</v>
      </c>
      <c r="M316" s="163">
        <f t="shared" si="23"/>
        <v>0</v>
      </c>
      <c r="N316" s="162">
        <v>0</v>
      </c>
      <c r="O316" s="162">
        <f t="shared" si="24"/>
        <v>0</v>
      </c>
      <c r="P316" s="162">
        <v>0</v>
      </c>
      <c r="Q316" s="162">
        <f t="shared" si="25"/>
        <v>0</v>
      </c>
      <c r="R316" s="163"/>
      <c r="S316" s="163" t="s">
        <v>234</v>
      </c>
      <c r="T316" s="163" t="s">
        <v>136</v>
      </c>
      <c r="U316" s="163">
        <v>0</v>
      </c>
      <c r="V316" s="163">
        <f t="shared" si="26"/>
        <v>0</v>
      </c>
      <c r="W316" s="163"/>
      <c r="X316" s="163" t="s">
        <v>514</v>
      </c>
      <c r="Y316" s="152"/>
      <c r="Z316" s="152"/>
      <c r="AA316" s="152">
        <v>12971196</v>
      </c>
      <c r="AB316" s="152"/>
      <c r="AC316" s="152"/>
      <c r="AD316" s="152"/>
      <c r="AE316" s="152"/>
      <c r="AF316" s="152"/>
      <c r="AG316" s="152" t="s">
        <v>515</v>
      </c>
      <c r="AH316" s="152"/>
      <c r="AI316" s="152"/>
      <c r="AJ316" s="152"/>
      <c r="AK316" s="152"/>
      <c r="AL316" s="152"/>
      <c r="AM316" s="152"/>
      <c r="AN316" s="152"/>
      <c r="AO316" s="152"/>
      <c r="AP316" s="152"/>
      <c r="AQ316" s="152"/>
      <c r="AR316" s="152"/>
      <c r="AS316" s="152"/>
      <c r="AT316" s="152"/>
      <c r="AU316" s="152"/>
      <c r="AV316" s="152"/>
      <c r="AW316" s="152"/>
      <c r="AX316" s="152"/>
      <c r="AY316" s="152"/>
      <c r="AZ316" s="152"/>
      <c r="BA316" s="152"/>
      <c r="BB316" s="152"/>
      <c r="BC316" s="152"/>
      <c r="BD316" s="152"/>
      <c r="BE316" s="152"/>
      <c r="BF316" s="152"/>
      <c r="BG316" s="152"/>
      <c r="BH316" s="152"/>
    </row>
    <row r="317" spans="1:60" hidden="1" outlineLevel="1" x14ac:dyDescent="0.25">
      <c r="A317" s="182">
        <v>132</v>
      </c>
      <c r="B317" s="183"/>
      <c r="C317" s="191"/>
      <c r="D317" s="184"/>
      <c r="E317" s="185"/>
      <c r="F317" s="186"/>
      <c r="G317" s="187"/>
      <c r="H317" s="164">
        <v>0</v>
      </c>
      <c r="I317" s="163">
        <f t="shared" si="21"/>
        <v>0</v>
      </c>
      <c r="J317" s="164">
        <v>0</v>
      </c>
      <c r="K317" s="163">
        <f t="shared" si="22"/>
        <v>0</v>
      </c>
      <c r="L317" s="163">
        <v>21</v>
      </c>
      <c r="M317" s="163">
        <f t="shared" si="23"/>
        <v>0</v>
      </c>
      <c r="N317" s="162">
        <v>0</v>
      </c>
      <c r="O317" s="162">
        <f t="shared" si="24"/>
        <v>0</v>
      </c>
      <c r="P317" s="162">
        <v>0</v>
      </c>
      <c r="Q317" s="162">
        <f t="shared" si="25"/>
        <v>0</v>
      </c>
      <c r="R317" s="163"/>
      <c r="S317" s="163" t="s">
        <v>234</v>
      </c>
      <c r="T317" s="163" t="s">
        <v>136</v>
      </c>
      <c r="U317" s="163">
        <v>0</v>
      </c>
      <c r="V317" s="163">
        <f t="shared" si="26"/>
        <v>0</v>
      </c>
      <c r="W317" s="163"/>
      <c r="X317" s="163" t="s">
        <v>514</v>
      </c>
      <c r="Y317" s="152"/>
      <c r="Z317" s="152"/>
      <c r="AA317" s="152">
        <v>-560250.41</v>
      </c>
      <c r="AB317" s="152"/>
      <c r="AC317" s="152"/>
      <c r="AD317" s="152"/>
      <c r="AE317" s="152"/>
      <c r="AF317" s="152"/>
      <c r="AG317" s="152" t="s">
        <v>515</v>
      </c>
      <c r="AH317" s="152"/>
      <c r="AI317" s="152"/>
      <c r="AJ317" s="152"/>
      <c r="AK317" s="152"/>
      <c r="AL317" s="152"/>
      <c r="AM317" s="152"/>
      <c r="AN317" s="152"/>
      <c r="AO317" s="152"/>
      <c r="AP317" s="152"/>
      <c r="AQ317" s="152"/>
      <c r="AR317" s="152"/>
      <c r="AS317" s="152"/>
      <c r="AT317" s="152"/>
      <c r="AU317" s="152"/>
      <c r="AV317" s="152"/>
      <c r="AW317" s="152"/>
      <c r="AX317" s="152"/>
      <c r="AY317" s="152"/>
      <c r="AZ317" s="152"/>
      <c r="BA317" s="152"/>
      <c r="BB317" s="152"/>
      <c r="BC317" s="152"/>
      <c r="BD317" s="152"/>
      <c r="BE317" s="152"/>
      <c r="BF317" s="152"/>
      <c r="BG317" s="152"/>
      <c r="BH317" s="152"/>
    </row>
    <row r="318" spans="1:60" hidden="1" outlineLevel="1" x14ac:dyDescent="0.25">
      <c r="A318" s="182">
        <v>133</v>
      </c>
      <c r="B318" s="183"/>
      <c r="C318" s="191"/>
      <c r="D318" s="184"/>
      <c r="E318" s="185"/>
      <c r="F318" s="186"/>
      <c r="G318" s="187"/>
      <c r="H318" s="164">
        <v>0</v>
      </c>
      <c r="I318" s="163">
        <f t="shared" si="21"/>
        <v>0</v>
      </c>
      <c r="J318" s="164">
        <v>168075.12</v>
      </c>
      <c r="K318" s="163">
        <f t="shared" si="22"/>
        <v>0</v>
      </c>
      <c r="L318" s="163">
        <v>21</v>
      </c>
      <c r="M318" s="163">
        <f t="shared" si="23"/>
        <v>0</v>
      </c>
      <c r="N318" s="162">
        <v>0</v>
      </c>
      <c r="O318" s="162">
        <f t="shared" si="24"/>
        <v>0</v>
      </c>
      <c r="P318" s="162">
        <v>0</v>
      </c>
      <c r="Q318" s="162">
        <f t="shared" si="25"/>
        <v>0</v>
      </c>
      <c r="R318" s="163"/>
      <c r="S318" s="163" t="s">
        <v>234</v>
      </c>
      <c r="T318" s="163" t="s">
        <v>136</v>
      </c>
      <c r="U318" s="163">
        <v>0</v>
      </c>
      <c r="V318" s="163">
        <f t="shared" si="26"/>
        <v>0</v>
      </c>
      <c r="W318" s="163"/>
      <c r="X318" s="163" t="s">
        <v>514</v>
      </c>
      <c r="Y318" s="152"/>
      <c r="Z318" s="152"/>
      <c r="AA318" s="152">
        <f>SUM(AA316:AA317)</f>
        <v>12410945.59</v>
      </c>
      <c r="AB318" s="152"/>
      <c r="AC318" s="152"/>
      <c r="AD318" s="152"/>
      <c r="AE318" s="152"/>
      <c r="AF318" s="152"/>
      <c r="AG318" s="152" t="s">
        <v>515</v>
      </c>
      <c r="AH318" s="152"/>
      <c r="AI318" s="152"/>
      <c r="AJ318" s="152"/>
      <c r="AK318" s="152"/>
      <c r="AL318" s="152"/>
      <c r="AM318" s="152"/>
      <c r="AN318" s="152"/>
      <c r="AO318" s="152"/>
      <c r="AP318" s="152"/>
      <c r="AQ318" s="152"/>
      <c r="AR318" s="152"/>
      <c r="AS318" s="152"/>
      <c r="AT318" s="152"/>
      <c r="AU318" s="152"/>
      <c r="AV318" s="152"/>
      <c r="AW318" s="152"/>
      <c r="AX318" s="152"/>
      <c r="AY318" s="152"/>
      <c r="AZ318" s="152"/>
      <c r="BA318" s="152"/>
      <c r="BB318" s="152"/>
      <c r="BC318" s="152"/>
      <c r="BD318" s="152"/>
      <c r="BE318" s="152"/>
      <c r="BF318" s="152"/>
      <c r="BG318" s="152"/>
      <c r="BH318" s="152"/>
    </row>
    <row r="319" spans="1:60" hidden="1" outlineLevel="1" x14ac:dyDescent="0.25">
      <c r="A319" s="176">
        <v>134</v>
      </c>
      <c r="B319" s="177"/>
      <c r="C319" s="189"/>
      <c r="D319" s="178"/>
      <c r="E319" s="179"/>
      <c r="F319" s="180"/>
      <c r="G319" s="181"/>
      <c r="H319" s="164">
        <v>0</v>
      </c>
      <c r="I319" s="163">
        <f t="shared" si="21"/>
        <v>0</v>
      </c>
      <c r="J319" s="164">
        <v>0</v>
      </c>
      <c r="K319" s="163">
        <f t="shared" si="22"/>
        <v>0</v>
      </c>
      <c r="L319" s="163">
        <v>21</v>
      </c>
      <c r="M319" s="163">
        <f t="shared" si="23"/>
        <v>0</v>
      </c>
      <c r="N319" s="162">
        <v>0</v>
      </c>
      <c r="O319" s="162">
        <f t="shared" si="24"/>
        <v>0</v>
      </c>
      <c r="P319" s="162">
        <v>0</v>
      </c>
      <c r="Q319" s="162">
        <f t="shared" si="25"/>
        <v>0</v>
      </c>
      <c r="R319" s="163"/>
      <c r="S319" s="163" t="s">
        <v>234</v>
      </c>
      <c r="T319" s="163" t="s">
        <v>136</v>
      </c>
      <c r="U319" s="163">
        <v>0</v>
      </c>
      <c r="V319" s="163">
        <f t="shared" si="26"/>
        <v>0</v>
      </c>
      <c r="W319" s="163"/>
      <c r="X319" s="163" t="s">
        <v>514</v>
      </c>
      <c r="Y319" s="152"/>
      <c r="Z319" s="152"/>
      <c r="AA319" s="152"/>
      <c r="AB319" s="152"/>
      <c r="AC319" s="152"/>
      <c r="AD319" s="152"/>
      <c r="AE319" s="152"/>
      <c r="AF319" s="152"/>
      <c r="AG319" s="152" t="s">
        <v>515</v>
      </c>
      <c r="AH319" s="152"/>
      <c r="AI319" s="152"/>
      <c r="AJ319" s="152"/>
      <c r="AK319" s="152"/>
      <c r="AL319" s="152"/>
      <c r="AM319" s="152"/>
      <c r="AN319" s="152"/>
      <c r="AO319" s="152"/>
      <c r="AP319" s="152"/>
      <c r="AQ319" s="152"/>
      <c r="AR319" s="152"/>
      <c r="AS319" s="152"/>
      <c r="AT319" s="152"/>
      <c r="AU319" s="152"/>
      <c r="AV319" s="152"/>
      <c r="AW319" s="152"/>
      <c r="AX319" s="152"/>
      <c r="AY319" s="152"/>
      <c r="AZ319" s="152"/>
      <c r="BA319" s="152"/>
      <c r="BB319" s="152"/>
      <c r="BC319" s="152"/>
      <c r="BD319" s="152"/>
      <c r="BE319" s="152"/>
      <c r="BF319" s="152"/>
      <c r="BG319" s="152"/>
      <c r="BH319" s="152"/>
    </row>
    <row r="320" spans="1:60" x14ac:dyDescent="0.25">
      <c r="A320" s="3"/>
      <c r="B320" s="4"/>
      <c r="C320" s="192"/>
      <c r="D320" s="6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AE320">
        <v>15</v>
      </c>
      <c r="AF320">
        <v>21</v>
      </c>
      <c r="AG320" t="s">
        <v>110</v>
      </c>
    </row>
    <row r="321" spans="1:33" x14ac:dyDescent="0.25">
      <c r="A321" s="155"/>
      <c r="B321" s="156" t="s">
        <v>31</v>
      </c>
      <c r="C321" s="193"/>
      <c r="D321" s="157"/>
      <c r="E321" s="158"/>
      <c r="F321" s="158"/>
      <c r="G321" s="175">
        <f>G8+G18+G30+G59+G72+G93+G96+G110+G200+G202+G208+G211+G217+G220+G240+G254+G287+G298+G303+G307+G309+G311</f>
        <v>0</v>
      </c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AE321">
        <f>SUMIF(L7:L319,AE320,G7:G319)</f>
        <v>0</v>
      </c>
      <c r="AF321">
        <f>SUMIF(L7:L319,AF320,G7:G319)</f>
        <v>0</v>
      </c>
      <c r="AG321" t="s">
        <v>518</v>
      </c>
    </row>
    <row r="322" spans="1:33" x14ac:dyDescent="0.25">
      <c r="A322" s="3"/>
      <c r="B322" s="4"/>
      <c r="C322" s="192"/>
      <c r="D322" s="6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33" x14ac:dyDescent="0.25">
      <c r="A323" s="3"/>
      <c r="B323" s="4"/>
      <c r="C323" s="192"/>
      <c r="D323" s="6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33" x14ac:dyDescent="0.25">
      <c r="A324" s="351" t="s">
        <v>519</v>
      </c>
      <c r="B324" s="351"/>
      <c r="C324" s="352"/>
      <c r="D324" s="6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33" x14ac:dyDescent="0.25">
      <c r="A325" s="332"/>
      <c r="B325" s="333"/>
      <c r="C325" s="334"/>
      <c r="D325" s="333"/>
      <c r="E325" s="333"/>
      <c r="F325" s="333"/>
      <c r="G325" s="335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AG325" t="s">
        <v>520</v>
      </c>
    </row>
    <row r="326" spans="1:33" x14ac:dyDescent="0.25">
      <c r="A326" s="336"/>
      <c r="B326" s="337"/>
      <c r="C326" s="338"/>
      <c r="D326" s="337"/>
      <c r="E326" s="337"/>
      <c r="F326" s="337"/>
      <c r="G326" s="339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33" x14ac:dyDescent="0.25">
      <c r="A327" s="336"/>
      <c r="B327" s="337"/>
      <c r="C327" s="338"/>
      <c r="D327" s="337"/>
      <c r="E327" s="337"/>
      <c r="F327" s="337"/>
      <c r="G327" s="339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33" x14ac:dyDescent="0.25">
      <c r="A328" s="336"/>
      <c r="B328" s="337"/>
      <c r="C328" s="338"/>
      <c r="D328" s="337"/>
      <c r="E328" s="337"/>
      <c r="F328" s="337"/>
      <c r="G328" s="339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33" x14ac:dyDescent="0.25">
      <c r="A329" s="340"/>
      <c r="B329" s="341"/>
      <c r="C329" s="342"/>
      <c r="D329" s="341"/>
      <c r="E329" s="341"/>
      <c r="F329" s="341"/>
      <c r="G329" s="34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33" x14ac:dyDescent="0.25">
      <c r="A330" s="3"/>
      <c r="B330" s="4"/>
      <c r="C330" s="192"/>
      <c r="D330" s="6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33" x14ac:dyDescent="0.25">
      <c r="C331" s="194"/>
      <c r="D331" s="10"/>
      <c r="AG331" t="s">
        <v>521</v>
      </c>
    </row>
    <row r="332" spans="1:33" x14ac:dyDescent="0.25">
      <c r="D332" s="10"/>
    </row>
    <row r="333" spans="1:33" x14ac:dyDescent="0.25">
      <c r="D333" s="10"/>
    </row>
    <row r="334" spans="1:33" x14ac:dyDescent="0.25">
      <c r="D334" s="10"/>
    </row>
    <row r="335" spans="1:33" x14ac:dyDescent="0.25">
      <c r="D335" s="10"/>
    </row>
    <row r="336" spans="1:33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  <row r="5001" spans="4:4" x14ac:dyDescent="0.25">
      <c r="D5001" s="10"/>
    </row>
    <row r="5002" spans="4:4" x14ac:dyDescent="0.25">
      <c r="D5002" s="10"/>
    </row>
  </sheetData>
  <sheetProtection algorithmName="SHA-512" hashValue="K/fF4aAmWW9zfMYxKi7p2if9O82fr7/5oCiKTnH9gWiuw448NAi0rSAJzydRGYTs3/SJn98yAfRm9g39fKI+Vw==" saltValue="x3jUeMgQ7fsNdWTfOGzudQ==" spinCount="100000" sheet="1" objects="1" scenarios="1"/>
  <mergeCells count="6">
    <mergeCell ref="A325:G329"/>
    <mergeCell ref="A1:G1"/>
    <mergeCell ref="C2:G2"/>
    <mergeCell ref="C3:G3"/>
    <mergeCell ref="C4:G4"/>
    <mergeCell ref="A324:C32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showGridLines="0" zoomScale="115" zoomScaleNormal="115" workbookViewId="0">
      <pane ySplit="9" topLeftCell="A46" activePane="bottomLeft" state="frozen"/>
      <selection activeCell="G61" sqref="G61"/>
      <selection pane="bottomLeft" activeCell="E11" sqref="E11:E55"/>
    </sheetView>
  </sheetViews>
  <sheetFormatPr defaultColWidth="9.109375" defaultRowHeight="13.2" x14ac:dyDescent="0.25"/>
  <cols>
    <col min="1" max="1" width="5.33203125" style="232" customWidth="1"/>
    <col min="2" max="2" width="39.109375" style="227" customWidth="1"/>
    <col min="3" max="3" width="5.5546875" style="232" customWidth="1"/>
    <col min="4" max="5" width="8.5546875" style="233" customWidth="1"/>
    <col min="6" max="6" width="11.33203125" style="233" customWidth="1"/>
    <col min="7" max="7" width="22.6640625" style="227" customWidth="1"/>
    <col min="8" max="9" width="9.109375" style="227"/>
    <col min="10" max="10" width="15.77734375" style="227" customWidth="1"/>
    <col min="11" max="16384" width="9.109375" style="227"/>
  </cols>
  <sheetData>
    <row r="1" spans="1:8" s="202" customFormat="1" ht="21" customHeight="1" x14ac:dyDescent="0.3">
      <c r="A1" s="199" t="s">
        <v>549</v>
      </c>
      <c r="B1" s="200"/>
      <c r="C1" s="201"/>
      <c r="D1" s="200"/>
      <c r="E1" s="200"/>
      <c r="F1" s="200"/>
      <c r="G1" s="200"/>
    </row>
    <row r="2" spans="1:8" s="202" customFormat="1" ht="14.25" customHeight="1" x14ac:dyDescent="0.2">
      <c r="A2" s="203" t="s">
        <v>550</v>
      </c>
      <c r="B2" s="204"/>
      <c r="C2" s="205"/>
      <c r="D2" s="204"/>
      <c r="E2" s="200"/>
      <c r="F2" s="200"/>
      <c r="G2" s="204"/>
    </row>
    <row r="3" spans="1:8" s="202" customFormat="1" ht="13.5" customHeight="1" x14ac:dyDescent="0.2">
      <c r="A3" s="203" t="s">
        <v>551</v>
      </c>
      <c r="B3" s="204" t="s">
        <v>552</v>
      </c>
      <c r="C3" s="205"/>
      <c r="D3" s="204" t="s">
        <v>553</v>
      </c>
      <c r="E3" s="200"/>
      <c r="F3" s="200"/>
      <c r="G3" s="204"/>
    </row>
    <row r="4" spans="1:8" s="202" customFormat="1" ht="14.25" customHeight="1" x14ac:dyDescent="0.2">
      <c r="A4" s="203" t="s">
        <v>554</v>
      </c>
      <c r="B4" s="204"/>
      <c r="C4" s="205"/>
      <c r="D4" s="204" t="s">
        <v>555</v>
      </c>
      <c r="E4" s="200"/>
      <c r="F4" s="200"/>
      <c r="G4" s="204"/>
    </row>
    <row r="5" spans="1:8" s="202" customFormat="1" ht="12" customHeight="1" x14ac:dyDescent="0.2">
      <c r="A5" s="204" t="s">
        <v>556</v>
      </c>
      <c r="B5" s="204"/>
      <c r="C5" s="205"/>
      <c r="D5" s="204" t="s">
        <v>557</v>
      </c>
      <c r="E5" s="200"/>
      <c r="F5" s="200"/>
      <c r="G5" s="204"/>
    </row>
    <row r="6" spans="1:8" s="202" customFormat="1" ht="7.5" customHeight="1" thickBot="1" x14ac:dyDescent="0.25">
      <c r="A6" s="200"/>
      <c r="B6" s="200"/>
      <c r="C6" s="201"/>
      <c r="D6" s="200"/>
      <c r="E6" s="200"/>
      <c r="F6" s="200"/>
      <c r="G6" s="200"/>
    </row>
    <row r="7" spans="1:8" s="202" customFormat="1" ht="24.75" customHeight="1" thickBot="1" x14ac:dyDescent="0.3">
      <c r="A7" s="206" t="s">
        <v>558</v>
      </c>
      <c r="B7" s="206" t="s">
        <v>559</v>
      </c>
      <c r="C7" s="206" t="s">
        <v>105</v>
      </c>
      <c r="D7" s="206" t="s">
        <v>560</v>
      </c>
      <c r="E7" s="206" t="s">
        <v>561</v>
      </c>
      <c r="F7" s="206" t="s">
        <v>1</v>
      </c>
      <c r="G7" s="206" t="s">
        <v>562</v>
      </c>
    </row>
    <row r="8" spans="1:8" s="202" customFormat="1" ht="12.75" customHeight="1" thickBot="1" x14ac:dyDescent="0.3">
      <c r="A8" s="206" t="s">
        <v>563</v>
      </c>
      <c r="B8" s="206" t="s">
        <v>564</v>
      </c>
      <c r="C8" s="206" t="s">
        <v>565</v>
      </c>
      <c r="D8" s="206" t="s">
        <v>566</v>
      </c>
      <c r="E8" s="206" t="s">
        <v>567</v>
      </c>
      <c r="F8" s="206">
        <v>9</v>
      </c>
      <c r="G8" s="206">
        <v>10</v>
      </c>
    </row>
    <row r="9" spans="1:8" s="202" customFormat="1" ht="6.75" customHeight="1" x14ac:dyDescent="0.2">
      <c r="A9" s="200"/>
      <c r="B9" s="200"/>
      <c r="C9" s="201"/>
      <c r="D9" s="200"/>
      <c r="E9" s="200"/>
      <c r="F9" s="200"/>
      <c r="G9" s="200"/>
    </row>
    <row r="10" spans="1:8" s="202" customFormat="1" ht="21" customHeight="1" x14ac:dyDescent="0.2">
      <c r="A10" s="207"/>
      <c r="B10" s="208" t="s">
        <v>568</v>
      </c>
      <c r="C10" s="208"/>
      <c r="D10" s="207"/>
      <c r="E10" s="207"/>
      <c r="F10" s="209">
        <f>SUBTOTAL(9,F11:F21)</f>
        <v>0</v>
      </c>
      <c r="G10" s="208"/>
    </row>
    <row r="11" spans="1:8" s="202" customFormat="1" ht="20.399999999999999" x14ac:dyDescent="0.25">
      <c r="A11" s="210">
        <f t="shared" ref="A11:A21" si="0">MAX(A8:A10)+1</f>
        <v>1</v>
      </c>
      <c r="B11" s="211" t="s">
        <v>569</v>
      </c>
      <c r="C11" s="212" t="s">
        <v>161</v>
      </c>
      <c r="D11" s="213">
        <v>34</v>
      </c>
      <c r="E11" s="214">
        <v>0</v>
      </c>
      <c r="F11" s="214">
        <f>D11*E11</f>
        <v>0</v>
      </c>
      <c r="G11" s="211"/>
      <c r="H11" s="215"/>
    </row>
    <row r="12" spans="1:8" s="202" customFormat="1" ht="30.6" x14ac:dyDescent="0.25">
      <c r="A12" s="210">
        <f t="shared" si="0"/>
        <v>2</v>
      </c>
      <c r="B12" s="211" t="s">
        <v>570</v>
      </c>
      <c r="C12" s="212" t="s">
        <v>161</v>
      </c>
      <c r="D12" s="213">
        <v>10</v>
      </c>
      <c r="E12" s="214">
        <v>0</v>
      </c>
      <c r="F12" s="214">
        <f>D12*E12</f>
        <v>0</v>
      </c>
      <c r="G12" s="211"/>
    </row>
    <row r="13" spans="1:8" s="202" customFormat="1" ht="20.399999999999999" x14ac:dyDescent="0.25">
      <c r="A13" s="210">
        <f t="shared" si="0"/>
        <v>3</v>
      </c>
      <c r="B13" s="211" t="s">
        <v>571</v>
      </c>
      <c r="C13" s="212" t="s">
        <v>161</v>
      </c>
      <c r="D13" s="213">
        <v>43</v>
      </c>
      <c r="E13" s="214">
        <v>0</v>
      </c>
      <c r="F13" s="214">
        <f>D13*E13</f>
        <v>0</v>
      </c>
      <c r="G13" s="211"/>
    </row>
    <row r="14" spans="1:8" s="202" customFormat="1" ht="20.399999999999999" x14ac:dyDescent="0.25">
      <c r="A14" s="210">
        <f t="shared" si="0"/>
        <v>4</v>
      </c>
      <c r="B14" s="211" t="s">
        <v>572</v>
      </c>
      <c r="C14" s="212" t="s">
        <v>161</v>
      </c>
      <c r="D14" s="213">
        <v>32</v>
      </c>
      <c r="E14" s="214">
        <v>0</v>
      </c>
      <c r="F14" s="214">
        <f>D14*E14</f>
        <v>0</v>
      </c>
      <c r="G14" s="211"/>
    </row>
    <row r="15" spans="1:8" s="202" customFormat="1" ht="10.199999999999999" x14ac:dyDescent="0.25">
      <c r="A15" s="210">
        <f t="shared" si="0"/>
        <v>5</v>
      </c>
      <c r="B15" s="211" t="s">
        <v>573</v>
      </c>
      <c r="C15" s="212" t="s">
        <v>412</v>
      </c>
      <c r="D15" s="213">
        <v>2</v>
      </c>
      <c r="E15" s="214">
        <v>0</v>
      </c>
      <c r="F15" s="214">
        <f>D15*E15</f>
        <v>0</v>
      </c>
      <c r="G15" s="211"/>
    </row>
    <row r="16" spans="1:8" s="202" customFormat="1" ht="10.199999999999999" x14ac:dyDescent="0.25">
      <c r="A16" s="210">
        <f t="shared" si="0"/>
        <v>6</v>
      </c>
      <c r="B16" s="211" t="s">
        <v>574</v>
      </c>
      <c r="C16" s="212" t="s">
        <v>412</v>
      </c>
      <c r="D16" s="213">
        <v>4</v>
      </c>
      <c r="E16" s="214">
        <v>0</v>
      </c>
      <c r="F16" s="214"/>
      <c r="G16" s="211"/>
    </row>
    <row r="17" spans="1:10" s="202" customFormat="1" ht="10.199999999999999" x14ac:dyDescent="0.25">
      <c r="A17" s="210">
        <f t="shared" si="0"/>
        <v>7</v>
      </c>
      <c r="B17" s="211" t="s">
        <v>575</v>
      </c>
      <c r="C17" s="212" t="s">
        <v>412</v>
      </c>
      <c r="D17" s="213">
        <v>1</v>
      </c>
      <c r="E17" s="214">
        <v>0</v>
      </c>
      <c r="F17" s="214">
        <f>D17*E17</f>
        <v>0</v>
      </c>
      <c r="G17" s="211"/>
    </row>
    <row r="18" spans="1:10" s="202" customFormat="1" ht="10.199999999999999" x14ac:dyDescent="0.25">
      <c r="A18" s="210">
        <f t="shared" si="0"/>
        <v>8</v>
      </c>
      <c r="B18" s="211" t="s">
        <v>576</v>
      </c>
      <c r="C18" s="212" t="s">
        <v>412</v>
      </c>
      <c r="D18" s="213">
        <v>4</v>
      </c>
      <c r="E18" s="214">
        <v>0</v>
      </c>
      <c r="F18" s="214">
        <f>D18*E18</f>
        <v>0</v>
      </c>
      <c r="G18" s="211"/>
    </row>
    <row r="19" spans="1:10" s="202" customFormat="1" ht="10.199999999999999" x14ac:dyDescent="0.25">
      <c r="A19" s="210">
        <f t="shared" si="0"/>
        <v>9</v>
      </c>
      <c r="B19" s="211" t="s">
        <v>577</v>
      </c>
      <c r="C19" s="212" t="s">
        <v>412</v>
      </c>
      <c r="D19" s="213">
        <v>4</v>
      </c>
      <c r="E19" s="214">
        <v>0</v>
      </c>
      <c r="F19" s="214">
        <f>D19*E19</f>
        <v>0</v>
      </c>
      <c r="G19" s="211"/>
    </row>
    <row r="20" spans="1:10" s="202" customFormat="1" ht="10.199999999999999" x14ac:dyDescent="0.25">
      <c r="A20" s="210">
        <f t="shared" si="0"/>
        <v>10</v>
      </c>
      <c r="B20" s="211" t="s">
        <v>578</v>
      </c>
      <c r="C20" s="212" t="s">
        <v>412</v>
      </c>
      <c r="D20" s="213">
        <v>1</v>
      </c>
      <c r="E20" s="214">
        <v>0</v>
      </c>
      <c r="F20" s="214">
        <f>D20*E20</f>
        <v>0</v>
      </c>
      <c r="G20" s="211"/>
    </row>
    <row r="21" spans="1:10" s="202" customFormat="1" ht="10.199999999999999" x14ac:dyDescent="0.25">
      <c r="A21" s="210">
        <f t="shared" si="0"/>
        <v>11</v>
      </c>
      <c r="B21" s="211" t="s">
        <v>579</v>
      </c>
      <c r="C21" s="212" t="s">
        <v>161</v>
      </c>
      <c r="D21" s="213">
        <f>SUM(D11:D14)</f>
        <v>119</v>
      </c>
      <c r="E21" s="214">
        <v>0</v>
      </c>
      <c r="F21" s="214">
        <f>D21*E21</f>
        <v>0</v>
      </c>
      <c r="G21" s="211"/>
    </row>
    <row r="22" spans="1:10" s="202" customFormat="1" ht="21" customHeight="1" x14ac:dyDescent="0.2">
      <c r="A22" s="210"/>
      <c r="B22" s="208" t="s">
        <v>580</v>
      </c>
      <c r="C22" s="208"/>
      <c r="D22" s="207"/>
      <c r="E22" s="207"/>
      <c r="F22" s="209">
        <f>SUBTOTAL(9,F26:F31)</f>
        <v>0</v>
      </c>
      <c r="G22" s="208"/>
      <c r="J22" s="215"/>
    </row>
    <row r="23" spans="1:10" s="202" customFormat="1" ht="21" customHeight="1" x14ac:dyDescent="0.2">
      <c r="A23" s="210">
        <f t="shared" ref="A23:A32" si="1">MAX(A20:A22)+1</f>
        <v>12</v>
      </c>
      <c r="B23" s="211" t="s">
        <v>581</v>
      </c>
      <c r="C23" s="212" t="s">
        <v>161</v>
      </c>
      <c r="D23" s="213">
        <v>45</v>
      </c>
      <c r="E23" s="214">
        <v>0</v>
      </c>
      <c r="F23" s="214">
        <f t="shared" ref="F23:F32" si="2">D23*E23</f>
        <v>0</v>
      </c>
      <c r="G23" s="208"/>
    </row>
    <row r="24" spans="1:10" s="202" customFormat="1" ht="21" customHeight="1" x14ac:dyDescent="0.2">
      <c r="A24" s="210">
        <f t="shared" si="1"/>
        <v>13</v>
      </c>
      <c r="B24" s="211" t="s">
        <v>582</v>
      </c>
      <c r="C24" s="212" t="s">
        <v>161</v>
      </c>
      <c r="D24" s="213">
        <v>10</v>
      </c>
      <c r="E24" s="214">
        <v>0</v>
      </c>
      <c r="F24" s="214">
        <f t="shared" si="2"/>
        <v>0</v>
      </c>
      <c r="G24" s="208"/>
    </row>
    <row r="25" spans="1:10" s="202" customFormat="1" ht="21" customHeight="1" x14ac:dyDescent="0.2">
      <c r="A25" s="210">
        <f t="shared" si="1"/>
        <v>14</v>
      </c>
      <c r="B25" s="211" t="s">
        <v>583</v>
      </c>
      <c r="C25" s="212" t="s">
        <v>161</v>
      </c>
      <c r="D25" s="213">
        <v>30</v>
      </c>
      <c r="E25" s="214">
        <v>0</v>
      </c>
      <c r="F25" s="214">
        <f t="shared" si="2"/>
        <v>0</v>
      </c>
      <c r="G25" s="208"/>
    </row>
    <row r="26" spans="1:10" s="202" customFormat="1" ht="30.6" x14ac:dyDescent="0.25">
      <c r="A26" s="210">
        <f t="shared" si="1"/>
        <v>15</v>
      </c>
      <c r="B26" s="211" t="s">
        <v>584</v>
      </c>
      <c r="C26" s="212" t="s">
        <v>161</v>
      </c>
      <c r="D26" s="213">
        <v>143</v>
      </c>
      <c r="E26" s="214">
        <v>0</v>
      </c>
      <c r="F26" s="214">
        <f t="shared" si="2"/>
        <v>0</v>
      </c>
      <c r="G26" s="211"/>
      <c r="H26" s="215"/>
    </row>
    <row r="27" spans="1:10" s="202" customFormat="1" ht="10.199999999999999" x14ac:dyDescent="0.25">
      <c r="A27" s="210">
        <f t="shared" si="1"/>
        <v>16</v>
      </c>
      <c r="B27" s="211" t="s">
        <v>585</v>
      </c>
      <c r="C27" s="212" t="s">
        <v>412</v>
      </c>
      <c r="D27" s="213">
        <v>20</v>
      </c>
      <c r="E27" s="214">
        <v>0</v>
      </c>
      <c r="F27" s="214">
        <f t="shared" si="2"/>
        <v>0</v>
      </c>
      <c r="G27" s="211"/>
    </row>
    <row r="28" spans="1:10" s="202" customFormat="1" ht="10.199999999999999" x14ac:dyDescent="0.25">
      <c r="A28" s="210">
        <f t="shared" si="1"/>
        <v>17</v>
      </c>
      <c r="B28" s="211" t="s">
        <v>586</v>
      </c>
      <c r="C28" s="212" t="s">
        <v>161</v>
      </c>
      <c r="D28" s="213">
        <f>SUM(D23:D26)</f>
        <v>228</v>
      </c>
      <c r="E28" s="214">
        <v>0</v>
      </c>
      <c r="F28" s="214">
        <f t="shared" si="2"/>
        <v>0</v>
      </c>
      <c r="G28" s="211"/>
    </row>
    <row r="29" spans="1:10" s="202" customFormat="1" ht="10.199999999999999" x14ac:dyDescent="0.25">
      <c r="A29" s="210">
        <f t="shared" si="1"/>
        <v>18</v>
      </c>
      <c r="B29" s="211" t="s">
        <v>587</v>
      </c>
      <c r="C29" s="212" t="s">
        <v>161</v>
      </c>
      <c r="D29" s="213">
        <f>D28</f>
        <v>228</v>
      </c>
      <c r="E29" s="214">
        <v>0</v>
      </c>
      <c r="F29" s="214">
        <f t="shared" si="2"/>
        <v>0</v>
      </c>
      <c r="G29" s="211"/>
    </row>
    <row r="30" spans="1:10" s="202" customFormat="1" ht="10.199999999999999" x14ac:dyDescent="0.25">
      <c r="A30" s="210">
        <f t="shared" si="1"/>
        <v>19</v>
      </c>
      <c r="B30" s="211" t="s">
        <v>588</v>
      </c>
      <c r="C30" s="212" t="s">
        <v>161</v>
      </c>
      <c r="D30" s="213">
        <f>D28</f>
        <v>228</v>
      </c>
      <c r="E30" s="214">
        <v>0</v>
      </c>
      <c r="F30" s="214">
        <f t="shared" si="2"/>
        <v>0</v>
      </c>
      <c r="G30" s="211"/>
    </row>
    <row r="31" spans="1:10" s="202" customFormat="1" ht="10.199999999999999" x14ac:dyDescent="0.25">
      <c r="A31" s="210">
        <f t="shared" si="1"/>
        <v>20</v>
      </c>
      <c r="B31" s="211" t="s">
        <v>589</v>
      </c>
      <c r="C31" s="212" t="s">
        <v>412</v>
      </c>
      <c r="D31" s="213">
        <v>25</v>
      </c>
      <c r="E31" s="214">
        <v>0</v>
      </c>
      <c r="F31" s="214">
        <f t="shared" si="2"/>
        <v>0</v>
      </c>
      <c r="G31" s="211"/>
    </row>
    <row r="32" spans="1:10" s="202" customFormat="1" ht="10.199999999999999" x14ac:dyDescent="0.25">
      <c r="A32" s="210">
        <f t="shared" si="1"/>
        <v>21</v>
      </c>
      <c r="B32" s="211" t="s">
        <v>590</v>
      </c>
      <c r="C32" s="212" t="s">
        <v>412</v>
      </c>
      <c r="D32" s="213">
        <v>8</v>
      </c>
      <c r="E32" s="214">
        <v>0</v>
      </c>
      <c r="F32" s="214">
        <f t="shared" si="2"/>
        <v>0</v>
      </c>
      <c r="G32" s="211"/>
    </row>
    <row r="33" spans="1:8" s="202" customFormat="1" ht="21" customHeight="1" x14ac:dyDescent="0.2">
      <c r="A33" s="210"/>
      <c r="B33" s="208" t="s">
        <v>591</v>
      </c>
      <c r="C33" s="208"/>
      <c r="D33" s="207"/>
      <c r="E33" s="207"/>
      <c r="F33" s="209">
        <f>SUM(F34:F52)</f>
        <v>0</v>
      </c>
      <c r="G33" s="208"/>
    </row>
    <row r="34" spans="1:8" s="202" customFormat="1" ht="51" x14ac:dyDescent="0.25">
      <c r="A34" s="210">
        <f t="shared" ref="A34:A52" si="3">MAX(A31:A33)+1</f>
        <v>22</v>
      </c>
      <c r="B34" s="211" t="s">
        <v>592</v>
      </c>
      <c r="C34" s="212" t="s">
        <v>412</v>
      </c>
      <c r="D34" s="213">
        <v>1</v>
      </c>
      <c r="E34" s="214">
        <v>0</v>
      </c>
      <c r="F34" s="214">
        <f t="shared" ref="F34:F52" si="4">+D34*E34</f>
        <v>0</v>
      </c>
      <c r="G34" s="211"/>
      <c r="H34" s="215"/>
    </row>
    <row r="35" spans="1:8" s="202" customFormat="1" ht="20.399999999999999" x14ac:dyDescent="0.25">
      <c r="A35" s="210">
        <f t="shared" si="3"/>
        <v>23</v>
      </c>
      <c r="B35" s="211" t="s">
        <v>593</v>
      </c>
      <c r="C35" s="212" t="s">
        <v>412</v>
      </c>
      <c r="D35" s="213">
        <v>1</v>
      </c>
      <c r="E35" s="214">
        <v>0</v>
      </c>
      <c r="F35" s="214">
        <f t="shared" si="4"/>
        <v>0</v>
      </c>
      <c r="G35" s="211"/>
    </row>
    <row r="36" spans="1:8" s="202" customFormat="1" ht="30.6" x14ac:dyDescent="0.25">
      <c r="A36" s="210">
        <f t="shared" si="3"/>
        <v>24</v>
      </c>
      <c r="B36" s="211" t="s">
        <v>594</v>
      </c>
      <c r="C36" s="212" t="s">
        <v>412</v>
      </c>
      <c r="D36" s="213">
        <v>5</v>
      </c>
      <c r="E36" s="214">
        <v>0</v>
      </c>
      <c r="F36" s="214">
        <f t="shared" si="4"/>
        <v>0</v>
      </c>
      <c r="G36" s="211"/>
    </row>
    <row r="37" spans="1:8" s="202" customFormat="1" ht="20.399999999999999" x14ac:dyDescent="0.25">
      <c r="A37" s="210">
        <f t="shared" si="3"/>
        <v>25</v>
      </c>
      <c r="B37" s="211" t="s">
        <v>595</v>
      </c>
      <c r="C37" s="212" t="s">
        <v>412</v>
      </c>
      <c r="D37" s="213">
        <v>1</v>
      </c>
      <c r="E37" s="214">
        <v>0</v>
      </c>
      <c r="F37" s="214">
        <f t="shared" si="4"/>
        <v>0</v>
      </c>
      <c r="G37" s="211"/>
    </row>
    <row r="38" spans="1:8" s="202" customFormat="1" ht="10.199999999999999" hidden="1" x14ac:dyDescent="0.25">
      <c r="A38" s="210">
        <f t="shared" si="3"/>
        <v>26</v>
      </c>
      <c r="B38" s="211" t="s">
        <v>596</v>
      </c>
      <c r="C38" s="212" t="s">
        <v>412</v>
      </c>
      <c r="D38" s="213">
        <v>0</v>
      </c>
      <c r="E38" s="214">
        <v>3200</v>
      </c>
      <c r="F38" s="214">
        <f t="shared" si="4"/>
        <v>0</v>
      </c>
      <c r="G38" s="211" t="s">
        <v>597</v>
      </c>
    </row>
    <row r="39" spans="1:8" s="202" customFormat="1" ht="10.199999999999999" hidden="1" x14ac:dyDescent="0.25">
      <c r="A39" s="210">
        <f t="shared" si="3"/>
        <v>27</v>
      </c>
      <c r="B39" s="211" t="s">
        <v>598</v>
      </c>
      <c r="C39" s="212" t="s">
        <v>412</v>
      </c>
      <c r="D39" s="213">
        <v>0</v>
      </c>
      <c r="E39" s="214">
        <v>5000</v>
      </c>
      <c r="F39" s="214">
        <f t="shared" si="4"/>
        <v>0</v>
      </c>
      <c r="G39" s="211"/>
    </row>
    <row r="40" spans="1:8" s="202" customFormat="1" ht="20.399999999999999" x14ac:dyDescent="0.25">
      <c r="A40" s="210">
        <f t="shared" si="3"/>
        <v>28</v>
      </c>
      <c r="B40" s="211" t="s">
        <v>599</v>
      </c>
      <c r="C40" s="212" t="s">
        <v>412</v>
      </c>
      <c r="D40" s="213">
        <v>7</v>
      </c>
      <c r="E40" s="214">
        <v>0</v>
      </c>
      <c r="F40" s="214">
        <f t="shared" si="4"/>
        <v>0</v>
      </c>
      <c r="G40" s="211"/>
    </row>
    <row r="41" spans="1:8" s="202" customFormat="1" ht="30.6" x14ac:dyDescent="0.25">
      <c r="A41" s="210">
        <f t="shared" si="3"/>
        <v>29</v>
      </c>
      <c r="B41" s="211" t="s">
        <v>600</v>
      </c>
      <c r="C41" s="212" t="s">
        <v>412</v>
      </c>
      <c r="D41" s="213">
        <v>2</v>
      </c>
      <c r="E41" s="214">
        <v>0</v>
      </c>
      <c r="F41" s="214">
        <f t="shared" si="4"/>
        <v>0</v>
      </c>
      <c r="G41" s="211"/>
    </row>
    <row r="42" spans="1:8" s="202" customFormat="1" ht="20.399999999999999" x14ac:dyDescent="0.25">
      <c r="A42" s="210">
        <f t="shared" si="3"/>
        <v>30</v>
      </c>
      <c r="B42" s="211" t="s">
        <v>601</v>
      </c>
      <c r="C42" s="212" t="s">
        <v>412</v>
      </c>
      <c r="D42" s="213">
        <v>2</v>
      </c>
      <c r="E42" s="214">
        <v>0</v>
      </c>
      <c r="F42" s="214">
        <f t="shared" si="4"/>
        <v>0</v>
      </c>
      <c r="G42" s="211"/>
    </row>
    <row r="43" spans="1:8" s="202" customFormat="1" ht="20.399999999999999" x14ac:dyDescent="0.25">
      <c r="A43" s="210">
        <f t="shared" si="3"/>
        <v>31</v>
      </c>
      <c r="B43" s="211" t="s">
        <v>602</v>
      </c>
      <c r="C43" s="212" t="s">
        <v>412</v>
      </c>
      <c r="D43" s="213">
        <v>1</v>
      </c>
      <c r="E43" s="214">
        <v>0</v>
      </c>
      <c r="F43" s="214">
        <f t="shared" si="4"/>
        <v>0</v>
      </c>
      <c r="G43" s="211"/>
    </row>
    <row r="44" spans="1:8" s="202" customFormat="1" ht="20.399999999999999" x14ac:dyDescent="0.25">
      <c r="A44" s="210">
        <f t="shared" si="3"/>
        <v>32</v>
      </c>
      <c r="B44" s="211" t="s">
        <v>603</v>
      </c>
      <c r="C44" s="212" t="s">
        <v>412</v>
      </c>
      <c r="D44" s="213">
        <v>1</v>
      </c>
      <c r="E44" s="214">
        <v>0</v>
      </c>
      <c r="F44" s="214">
        <f t="shared" si="4"/>
        <v>0</v>
      </c>
      <c r="G44" s="211"/>
    </row>
    <row r="45" spans="1:8" s="202" customFormat="1" ht="20.399999999999999" x14ac:dyDescent="0.25">
      <c r="A45" s="210">
        <f t="shared" si="3"/>
        <v>33</v>
      </c>
      <c r="B45" s="211" t="s">
        <v>604</v>
      </c>
      <c r="C45" s="212" t="s">
        <v>412</v>
      </c>
      <c r="D45" s="213">
        <v>1</v>
      </c>
      <c r="E45" s="214">
        <v>0</v>
      </c>
      <c r="F45" s="214">
        <f t="shared" si="4"/>
        <v>0</v>
      </c>
      <c r="G45" s="211"/>
    </row>
    <row r="46" spans="1:8" s="202" customFormat="1" ht="30.6" x14ac:dyDescent="0.25">
      <c r="A46" s="210">
        <f t="shared" si="3"/>
        <v>34</v>
      </c>
      <c r="B46" s="211" t="s">
        <v>605</v>
      </c>
      <c r="C46" s="212" t="s">
        <v>412</v>
      </c>
      <c r="D46" s="213">
        <v>1</v>
      </c>
      <c r="E46" s="214">
        <v>0</v>
      </c>
      <c r="F46" s="214">
        <f t="shared" si="4"/>
        <v>0</v>
      </c>
      <c r="G46" s="211"/>
    </row>
    <row r="47" spans="1:8" s="202" customFormat="1" ht="10.199999999999999" x14ac:dyDescent="0.25">
      <c r="A47" s="210">
        <f t="shared" si="3"/>
        <v>35</v>
      </c>
      <c r="B47" s="211" t="s">
        <v>606</v>
      </c>
      <c r="C47" s="212" t="s">
        <v>412</v>
      </c>
      <c r="D47" s="213">
        <v>3</v>
      </c>
      <c r="E47" s="214">
        <v>0</v>
      </c>
      <c r="F47" s="214">
        <f t="shared" si="4"/>
        <v>0</v>
      </c>
      <c r="G47" s="211"/>
    </row>
    <row r="48" spans="1:8" s="202" customFormat="1" ht="10.199999999999999" x14ac:dyDescent="0.25">
      <c r="A48" s="210">
        <f t="shared" si="3"/>
        <v>36</v>
      </c>
      <c r="B48" s="211" t="s">
        <v>607</v>
      </c>
      <c r="C48" s="212" t="s">
        <v>412</v>
      </c>
      <c r="D48" s="213">
        <v>7</v>
      </c>
      <c r="E48" s="214">
        <v>0</v>
      </c>
      <c r="F48" s="214">
        <f t="shared" si="4"/>
        <v>0</v>
      </c>
      <c r="G48" s="211"/>
    </row>
    <row r="49" spans="1:7" s="202" customFormat="1" ht="10.199999999999999" x14ac:dyDescent="0.25">
      <c r="A49" s="210">
        <f t="shared" si="3"/>
        <v>37</v>
      </c>
      <c r="B49" s="211" t="s">
        <v>608</v>
      </c>
      <c r="C49" s="212" t="s">
        <v>412</v>
      </c>
      <c r="D49" s="213">
        <v>1</v>
      </c>
      <c r="E49" s="214">
        <v>0</v>
      </c>
      <c r="F49" s="214">
        <f t="shared" si="4"/>
        <v>0</v>
      </c>
      <c r="G49" s="211"/>
    </row>
    <row r="50" spans="1:7" s="202" customFormat="1" ht="10.199999999999999" x14ac:dyDescent="0.25">
      <c r="A50" s="210">
        <f t="shared" si="3"/>
        <v>38</v>
      </c>
      <c r="B50" s="211" t="s">
        <v>609</v>
      </c>
      <c r="C50" s="212" t="s">
        <v>412</v>
      </c>
      <c r="D50" s="213">
        <v>2</v>
      </c>
      <c r="E50" s="214">
        <v>0</v>
      </c>
      <c r="F50" s="214">
        <f t="shared" si="4"/>
        <v>0</v>
      </c>
      <c r="G50" s="211"/>
    </row>
    <row r="51" spans="1:7" s="202" customFormat="1" ht="20.399999999999999" x14ac:dyDescent="0.25">
      <c r="A51" s="210">
        <f t="shared" si="3"/>
        <v>39</v>
      </c>
      <c r="B51" s="211" t="s">
        <v>610</v>
      </c>
      <c r="C51" s="212" t="s">
        <v>412</v>
      </c>
      <c r="D51" s="213">
        <v>2</v>
      </c>
      <c r="E51" s="214">
        <v>0</v>
      </c>
      <c r="F51" s="214">
        <f t="shared" si="4"/>
        <v>0</v>
      </c>
      <c r="G51" s="211"/>
    </row>
    <row r="52" spans="1:7" s="202" customFormat="1" ht="30.6" x14ac:dyDescent="0.25">
      <c r="A52" s="210">
        <f t="shared" si="3"/>
        <v>40</v>
      </c>
      <c r="B52" s="211" t="s">
        <v>611</v>
      </c>
      <c r="C52" s="212" t="s">
        <v>612</v>
      </c>
      <c r="D52" s="213">
        <v>1</v>
      </c>
      <c r="E52" s="214">
        <v>0</v>
      </c>
      <c r="F52" s="214">
        <f t="shared" si="4"/>
        <v>0</v>
      </c>
      <c r="G52" s="211"/>
    </row>
    <row r="53" spans="1:7" s="202" customFormat="1" ht="11.4" customHeight="1" x14ac:dyDescent="0.2">
      <c r="A53" s="210"/>
      <c r="B53" s="208" t="s">
        <v>613</v>
      </c>
      <c r="C53" s="208"/>
      <c r="D53" s="207"/>
      <c r="E53" s="207"/>
      <c r="F53" s="209">
        <f>SUBTOTAL(9,F54:F57)</f>
        <v>0</v>
      </c>
      <c r="G53" s="208"/>
    </row>
    <row r="54" spans="1:7" s="202" customFormat="1" ht="20.399999999999999" x14ac:dyDescent="0.25">
      <c r="A54" s="210">
        <f>MAX(A51:A53)+1</f>
        <v>41</v>
      </c>
      <c r="B54" s="211" t="s">
        <v>614</v>
      </c>
      <c r="C54" s="212" t="s">
        <v>161</v>
      </c>
      <c r="D54" s="213">
        <v>119</v>
      </c>
      <c r="E54" s="214">
        <v>0</v>
      </c>
      <c r="F54" s="214">
        <f>D54*E54</f>
        <v>0</v>
      </c>
      <c r="G54" s="211"/>
    </row>
    <row r="55" spans="1:7" s="202" customFormat="1" ht="20.399999999999999" x14ac:dyDescent="0.25">
      <c r="A55" s="210">
        <f>MAX(A52:A54)+1</f>
        <v>42</v>
      </c>
      <c r="B55" s="211" t="s">
        <v>615</v>
      </c>
      <c r="C55" s="212" t="s">
        <v>161</v>
      </c>
      <c r="D55" s="213">
        <v>57</v>
      </c>
      <c r="E55" s="214">
        <v>0</v>
      </c>
      <c r="F55" s="214">
        <f>D55*E55</f>
        <v>0</v>
      </c>
      <c r="G55" s="211"/>
    </row>
    <row r="56" spans="1:7" s="202" customFormat="1" ht="10.199999999999999" x14ac:dyDescent="0.25">
      <c r="A56" s="210"/>
      <c r="B56" s="211"/>
      <c r="C56" s="212"/>
      <c r="D56" s="213"/>
      <c r="E56" s="214"/>
      <c r="F56" s="214"/>
      <c r="G56" s="211"/>
    </row>
    <row r="57" spans="1:7" s="202" customFormat="1" ht="10.199999999999999" x14ac:dyDescent="0.2">
      <c r="A57" s="210"/>
      <c r="B57" s="208" t="s">
        <v>616</v>
      </c>
      <c r="C57" s="212"/>
      <c r="D57" s="213"/>
      <c r="E57" s="214"/>
      <c r="F57" s="214"/>
      <c r="G57" s="211"/>
    </row>
    <row r="58" spans="1:7" s="202" customFormat="1" ht="10.199999999999999" x14ac:dyDescent="0.2">
      <c r="A58" s="216"/>
      <c r="B58" s="217" t="s">
        <v>617</v>
      </c>
      <c r="C58" s="218"/>
      <c r="D58" s="219"/>
      <c r="E58" s="220"/>
      <c r="F58" s="220"/>
      <c r="G58" s="221"/>
    </row>
    <row r="59" spans="1:7" s="202" customFormat="1" ht="40.799999999999997" x14ac:dyDescent="0.25">
      <c r="A59" s="216"/>
      <c r="B59" s="222" t="s">
        <v>618</v>
      </c>
      <c r="C59" s="218"/>
      <c r="D59" s="219"/>
      <c r="E59" s="220"/>
      <c r="F59" s="220"/>
      <c r="G59" s="221"/>
    </row>
    <row r="60" spans="1:7" s="202" customFormat="1" ht="20.399999999999999" x14ac:dyDescent="0.25">
      <c r="A60" s="216"/>
      <c r="B60" s="222" t="s">
        <v>619</v>
      </c>
      <c r="C60" s="218"/>
      <c r="D60" s="219"/>
      <c r="E60" s="220"/>
      <c r="F60" s="220"/>
      <c r="G60" s="221"/>
    </row>
    <row r="61" spans="1:7" ht="51" x14ac:dyDescent="0.25">
      <c r="A61" s="223"/>
      <c r="B61" s="224" t="s">
        <v>620</v>
      </c>
      <c r="C61" s="223"/>
      <c r="D61" s="225"/>
      <c r="E61" s="225"/>
      <c r="F61" s="225"/>
      <c r="G61" s="226"/>
    </row>
    <row r="62" spans="1:7" s="202" customFormat="1" ht="21" customHeight="1" x14ac:dyDescent="0.2">
      <c r="A62" s="228"/>
      <c r="B62" s="229"/>
      <c r="C62" s="230"/>
      <c r="D62" s="228"/>
      <c r="E62" s="228"/>
      <c r="F62" s="231"/>
      <c r="G62" s="229"/>
    </row>
  </sheetData>
  <sheetProtection algorithmName="SHA-512" hashValue="FVjdb+8e8qXQs2NLbrcd3kgBSIZNTpYwwlqhaK9cCzlbv31hnLb81HxPgSNvSYH/0qwmORzgPiy14aiWgBo+lA==" saltValue="YXSddauLVBYMBabmZ7q/1Q==" spinCount="100000" sheet="1" objects="1" scenarios="1"/>
  <printOptions horizontalCentered="1"/>
  <pageMargins left="0.78740157480314965" right="0.59055118110236227" top="0.98425196850393704" bottom="0.74803149606299213" header="0.51181102362204722" footer="0.31496062992125984"/>
  <pageSetup paperSize="9" scale="115" firstPageNumber="0" fitToWidth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70"/>
  <sheetViews>
    <sheetView topLeftCell="A49" zoomScaleNormal="100" workbookViewId="0">
      <selection activeCell="G8" sqref="G8:G67"/>
    </sheetView>
  </sheetViews>
  <sheetFormatPr defaultRowHeight="14.4" x14ac:dyDescent="0.3"/>
  <cols>
    <col min="1" max="1" width="5.5546875" style="237" customWidth="1"/>
    <col min="2" max="2" width="8.88671875" style="237"/>
    <col min="3" max="3" width="50.109375" style="237" customWidth="1"/>
    <col min="4" max="4" width="4.77734375" style="237" customWidth="1"/>
    <col min="5" max="5" width="5.77734375" style="237" customWidth="1"/>
    <col min="6" max="6" width="2.77734375" style="237" customWidth="1"/>
    <col min="7" max="7" width="9.77734375" style="238" bestFit="1" customWidth="1"/>
    <col min="8" max="8" width="11.5546875" style="238" bestFit="1" customWidth="1"/>
    <col min="9" max="9" width="0.21875" style="237" customWidth="1"/>
    <col min="10" max="256" width="8.88671875" style="237"/>
    <col min="257" max="257" width="5.5546875" style="237" customWidth="1"/>
    <col min="258" max="258" width="8.88671875" style="237"/>
    <col min="259" max="259" width="50.109375" style="237" customWidth="1"/>
    <col min="260" max="260" width="4.77734375" style="237" customWidth="1"/>
    <col min="261" max="261" width="5.77734375" style="237" customWidth="1"/>
    <col min="262" max="262" width="2.77734375" style="237" customWidth="1"/>
    <col min="263" max="263" width="9.77734375" style="237" bestFit="1" customWidth="1"/>
    <col min="264" max="264" width="11.5546875" style="237" bestFit="1" customWidth="1"/>
    <col min="265" max="265" width="0.21875" style="237" customWidth="1"/>
    <col min="266" max="512" width="8.88671875" style="237"/>
    <col min="513" max="513" width="5.5546875" style="237" customWidth="1"/>
    <col min="514" max="514" width="8.88671875" style="237"/>
    <col min="515" max="515" width="50.109375" style="237" customWidth="1"/>
    <col min="516" max="516" width="4.77734375" style="237" customWidth="1"/>
    <col min="517" max="517" width="5.77734375" style="237" customWidth="1"/>
    <col min="518" max="518" width="2.77734375" style="237" customWidth="1"/>
    <col min="519" max="519" width="9.77734375" style="237" bestFit="1" customWidth="1"/>
    <col min="520" max="520" width="11.5546875" style="237" bestFit="1" customWidth="1"/>
    <col min="521" max="521" width="0.21875" style="237" customWidth="1"/>
    <col min="522" max="768" width="8.88671875" style="237"/>
    <col min="769" max="769" width="5.5546875" style="237" customWidth="1"/>
    <col min="770" max="770" width="8.88671875" style="237"/>
    <col min="771" max="771" width="50.109375" style="237" customWidth="1"/>
    <col min="772" max="772" width="4.77734375" style="237" customWidth="1"/>
    <col min="773" max="773" width="5.77734375" style="237" customWidth="1"/>
    <col min="774" max="774" width="2.77734375" style="237" customWidth="1"/>
    <col min="775" max="775" width="9.77734375" style="237" bestFit="1" customWidth="1"/>
    <col min="776" max="776" width="11.5546875" style="237" bestFit="1" customWidth="1"/>
    <col min="777" max="777" width="0.21875" style="237" customWidth="1"/>
    <col min="778" max="1024" width="8.88671875" style="237"/>
    <col min="1025" max="1025" width="5.5546875" style="237" customWidth="1"/>
    <col min="1026" max="1026" width="8.88671875" style="237"/>
    <col min="1027" max="1027" width="50.109375" style="237" customWidth="1"/>
    <col min="1028" max="1028" width="4.77734375" style="237" customWidth="1"/>
    <col min="1029" max="1029" width="5.77734375" style="237" customWidth="1"/>
    <col min="1030" max="1030" width="2.77734375" style="237" customWidth="1"/>
    <col min="1031" max="1031" width="9.77734375" style="237" bestFit="1" customWidth="1"/>
    <col min="1032" max="1032" width="11.5546875" style="237" bestFit="1" customWidth="1"/>
    <col min="1033" max="1033" width="0.21875" style="237" customWidth="1"/>
    <col min="1034" max="1280" width="8.88671875" style="237"/>
    <col min="1281" max="1281" width="5.5546875" style="237" customWidth="1"/>
    <col min="1282" max="1282" width="8.88671875" style="237"/>
    <col min="1283" max="1283" width="50.109375" style="237" customWidth="1"/>
    <col min="1284" max="1284" width="4.77734375" style="237" customWidth="1"/>
    <col min="1285" max="1285" width="5.77734375" style="237" customWidth="1"/>
    <col min="1286" max="1286" width="2.77734375" style="237" customWidth="1"/>
    <col min="1287" max="1287" width="9.77734375" style="237" bestFit="1" customWidth="1"/>
    <col min="1288" max="1288" width="11.5546875" style="237" bestFit="1" customWidth="1"/>
    <col min="1289" max="1289" width="0.21875" style="237" customWidth="1"/>
    <col min="1290" max="1536" width="8.88671875" style="237"/>
    <col min="1537" max="1537" width="5.5546875" style="237" customWidth="1"/>
    <col min="1538" max="1538" width="8.88671875" style="237"/>
    <col min="1539" max="1539" width="50.109375" style="237" customWidth="1"/>
    <col min="1540" max="1540" width="4.77734375" style="237" customWidth="1"/>
    <col min="1541" max="1541" width="5.77734375" style="237" customWidth="1"/>
    <col min="1542" max="1542" width="2.77734375" style="237" customWidth="1"/>
    <col min="1543" max="1543" width="9.77734375" style="237" bestFit="1" customWidth="1"/>
    <col min="1544" max="1544" width="11.5546875" style="237" bestFit="1" customWidth="1"/>
    <col min="1545" max="1545" width="0.21875" style="237" customWidth="1"/>
    <col min="1546" max="1792" width="8.88671875" style="237"/>
    <col min="1793" max="1793" width="5.5546875" style="237" customWidth="1"/>
    <col min="1794" max="1794" width="8.88671875" style="237"/>
    <col min="1795" max="1795" width="50.109375" style="237" customWidth="1"/>
    <col min="1796" max="1796" width="4.77734375" style="237" customWidth="1"/>
    <col min="1797" max="1797" width="5.77734375" style="237" customWidth="1"/>
    <col min="1798" max="1798" width="2.77734375" style="237" customWidth="1"/>
    <col min="1799" max="1799" width="9.77734375" style="237" bestFit="1" customWidth="1"/>
    <col min="1800" max="1800" width="11.5546875" style="237" bestFit="1" customWidth="1"/>
    <col min="1801" max="1801" width="0.21875" style="237" customWidth="1"/>
    <col min="1802" max="2048" width="8.88671875" style="237"/>
    <col min="2049" max="2049" width="5.5546875" style="237" customWidth="1"/>
    <col min="2050" max="2050" width="8.88671875" style="237"/>
    <col min="2051" max="2051" width="50.109375" style="237" customWidth="1"/>
    <col min="2052" max="2052" width="4.77734375" style="237" customWidth="1"/>
    <col min="2053" max="2053" width="5.77734375" style="237" customWidth="1"/>
    <col min="2054" max="2054" width="2.77734375" style="237" customWidth="1"/>
    <col min="2055" max="2055" width="9.77734375" style="237" bestFit="1" customWidth="1"/>
    <col min="2056" max="2056" width="11.5546875" style="237" bestFit="1" customWidth="1"/>
    <col min="2057" max="2057" width="0.21875" style="237" customWidth="1"/>
    <col min="2058" max="2304" width="8.88671875" style="237"/>
    <col min="2305" max="2305" width="5.5546875" style="237" customWidth="1"/>
    <col min="2306" max="2306" width="8.88671875" style="237"/>
    <col min="2307" max="2307" width="50.109375" style="237" customWidth="1"/>
    <col min="2308" max="2308" width="4.77734375" style="237" customWidth="1"/>
    <col min="2309" max="2309" width="5.77734375" style="237" customWidth="1"/>
    <col min="2310" max="2310" width="2.77734375" style="237" customWidth="1"/>
    <col min="2311" max="2311" width="9.77734375" style="237" bestFit="1" customWidth="1"/>
    <col min="2312" max="2312" width="11.5546875" style="237" bestFit="1" customWidth="1"/>
    <col min="2313" max="2313" width="0.21875" style="237" customWidth="1"/>
    <col min="2314" max="2560" width="8.88671875" style="237"/>
    <col min="2561" max="2561" width="5.5546875" style="237" customWidth="1"/>
    <col min="2562" max="2562" width="8.88671875" style="237"/>
    <col min="2563" max="2563" width="50.109375" style="237" customWidth="1"/>
    <col min="2564" max="2564" width="4.77734375" style="237" customWidth="1"/>
    <col min="2565" max="2565" width="5.77734375" style="237" customWidth="1"/>
    <col min="2566" max="2566" width="2.77734375" style="237" customWidth="1"/>
    <col min="2567" max="2567" width="9.77734375" style="237" bestFit="1" customWidth="1"/>
    <col min="2568" max="2568" width="11.5546875" style="237" bestFit="1" customWidth="1"/>
    <col min="2569" max="2569" width="0.21875" style="237" customWidth="1"/>
    <col min="2570" max="2816" width="8.88671875" style="237"/>
    <col min="2817" max="2817" width="5.5546875" style="237" customWidth="1"/>
    <col min="2818" max="2818" width="8.88671875" style="237"/>
    <col min="2819" max="2819" width="50.109375" style="237" customWidth="1"/>
    <col min="2820" max="2820" width="4.77734375" style="237" customWidth="1"/>
    <col min="2821" max="2821" width="5.77734375" style="237" customWidth="1"/>
    <col min="2822" max="2822" width="2.77734375" style="237" customWidth="1"/>
    <col min="2823" max="2823" width="9.77734375" style="237" bestFit="1" customWidth="1"/>
    <col min="2824" max="2824" width="11.5546875" style="237" bestFit="1" customWidth="1"/>
    <col min="2825" max="2825" width="0.21875" style="237" customWidth="1"/>
    <col min="2826" max="3072" width="8.88671875" style="237"/>
    <col min="3073" max="3073" width="5.5546875" style="237" customWidth="1"/>
    <col min="3074" max="3074" width="8.88671875" style="237"/>
    <col min="3075" max="3075" width="50.109375" style="237" customWidth="1"/>
    <col min="3076" max="3076" width="4.77734375" style="237" customWidth="1"/>
    <col min="3077" max="3077" width="5.77734375" style="237" customWidth="1"/>
    <col min="3078" max="3078" width="2.77734375" style="237" customWidth="1"/>
    <col min="3079" max="3079" width="9.77734375" style="237" bestFit="1" customWidth="1"/>
    <col min="3080" max="3080" width="11.5546875" style="237" bestFit="1" customWidth="1"/>
    <col min="3081" max="3081" width="0.21875" style="237" customWidth="1"/>
    <col min="3082" max="3328" width="8.88671875" style="237"/>
    <col min="3329" max="3329" width="5.5546875" style="237" customWidth="1"/>
    <col min="3330" max="3330" width="8.88671875" style="237"/>
    <col min="3331" max="3331" width="50.109375" style="237" customWidth="1"/>
    <col min="3332" max="3332" width="4.77734375" style="237" customWidth="1"/>
    <col min="3333" max="3333" width="5.77734375" style="237" customWidth="1"/>
    <col min="3334" max="3334" width="2.77734375" style="237" customWidth="1"/>
    <col min="3335" max="3335" width="9.77734375" style="237" bestFit="1" customWidth="1"/>
    <col min="3336" max="3336" width="11.5546875" style="237" bestFit="1" customWidth="1"/>
    <col min="3337" max="3337" width="0.21875" style="237" customWidth="1"/>
    <col min="3338" max="3584" width="8.88671875" style="237"/>
    <col min="3585" max="3585" width="5.5546875" style="237" customWidth="1"/>
    <col min="3586" max="3586" width="8.88671875" style="237"/>
    <col min="3587" max="3587" width="50.109375" style="237" customWidth="1"/>
    <col min="3588" max="3588" width="4.77734375" style="237" customWidth="1"/>
    <col min="3589" max="3589" width="5.77734375" style="237" customWidth="1"/>
    <col min="3590" max="3590" width="2.77734375" style="237" customWidth="1"/>
    <col min="3591" max="3591" width="9.77734375" style="237" bestFit="1" customWidth="1"/>
    <col min="3592" max="3592" width="11.5546875" style="237" bestFit="1" customWidth="1"/>
    <col min="3593" max="3593" width="0.21875" style="237" customWidth="1"/>
    <col min="3594" max="3840" width="8.88671875" style="237"/>
    <col min="3841" max="3841" width="5.5546875" style="237" customWidth="1"/>
    <col min="3842" max="3842" width="8.88671875" style="237"/>
    <col min="3843" max="3843" width="50.109375" style="237" customWidth="1"/>
    <col min="3844" max="3844" width="4.77734375" style="237" customWidth="1"/>
    <col min="3845" max="3845" width="5.77734375" style="237" customWidth="1"/>
    <col min="3846" max="3846" width="2.77734375" style="237" customWidth="1"/>
    <col min="3847" max="3847" width="9.77734375" style="237" bestFit="1" customWidth="1"/>
    <col min="3848" max="3848" width="11.5546875" style="237" bestFit="1" customWidth="1"/>
    <col min="3849" max="3849" width="0.21875" style="237" customWidth="1"/>
    <col min="3850" max="4096" width="8.88671875" style="237"/>
    <col min="4097" max="4097" width="5.5546875" style="237" customWidth="1"/>
    <col min="4098" max="4098" width="8.88671875" style="237"/>
    <col min="4099" max="4099" width="50.109375" style="237" customWidth="1"/>
    <col min="4100" max="4100" width="4.77734375" style="237" customWidth="1"/>
    <col min="4101" max="4101" width="5.77734375" style="237" customWidth="1"/>
    <col min="4102" max="4102" width="2.77734375" style="237" customWidth="1"/>
    <col min="4103" max="4103" width="9.77734375" style="237" bestFit="1" customWidth="1"/>
    <col min="4104" max="4104" width="11.5546875" style="237" bestFit="1" customWidth="1"/>
    <col min="4105" max="4105" width="0.21875" style="237" customWidth="1"/>
    <col min="4106" max="4352" width="8.88671875" style="237"/>
    <col min="4353" max="4353" width="5.5546875" style="237" customWidth="1"/>
    <col min="4354" max="4354" width="8.88671875" style="237"/>
    <col min="4355" max="4355" width="50.109375" style="237" customWidth="1"/>
    <col min="4356" max="4356" width="4.77734375" style="237" customWidth="1"/>
    <col min="4357" max="4357" width="5.77734375" style="237" customWidth="1"/>
    <col min="4358" max="4358" width="2.77734375" style="237" customWidth="1"/>
    <col min="4359" max="4359" width="9.77734375" style="237" bestFit="1" customWidth="1"/>
    <col min="4360" max="4360" width="11.5546875" style="237" bestFit="1" customWidth="1"/>
    <col min="4361" max="4361" width="0.21875" style="237" customWidth="1"/>
    <col min="4362" max="4608" width="8.88671875" style="237"/>
    <col min="4609" max="4609" width="5.5546875" style="237" customWidth="1"/>
    <col min="4610" max="4610" width="8.88671875" style="237"/>
    <col min="4611" max="4611" width="50.109375" style="237" customWidth="1"/>
    <col min="4612" max="4612" width="4.77734375" style="237" customWidth="1"/>
    <col min="4613" max="4613" width="5.77734375" style="237" customWidth="1"/>
    <col min="4614" max="4614" width="2.77734375" style="237" customWidth="1"/>
    <col min="4615" max="4615" width="9.77734375" style="237" bestFit="1" customWidth="1"/>
    <col min="4616" max="4616" width="11.5546875" style="237" bestFit="1" customWidth="1"/>
    <col min="4617" max="4617" width="0.21875" style="237" customWidth="1"/>
    <col min="4618" max="4864" width="8.88671875" style="237"/>
    <col min="4865" max="4865" width="5.5546875" style="237" customWidth="1"/>
    <col min="4866" max="4866" width="8.88671875" style="237"/>
    <col min="4867" max="4867" width="50.109375" style="237" customWidth="1"/>
    <col min="4868" max="4868" width="4.77734375" style="237" customWidth="1"/>
    <col min="4869" max="4869" width="5.77734375" style="237" customWidth="1"/>
    <col min="4870" max="4870" width="2.77734375" style="237" customWidth="1"/>
    <col min="4871" max="4871" width="9.77734375" style="237" bestFit="1" customWidth="1"/>
    <col min="4872" max="4872" width="11.5546875" style="237" bestFit="1" customWidth="1"/>
    <col min="4873" max="4873" width="0.21875" style="237" customWidth="1"/>
    <col min="4874" max="5120" width="8.88671875" style="237"/>
    <col min="5121" max="5121" width="5.5546875" style="237" customWidth="1"/>
    <col min="5122" max="5122" width="8.88671875" style="237"/>
    <col min="5123" max="5123" width="50.109375" style="237" customWidth="1"/>
    <col min="5124" max="5124" width="4.77734375" style="237" customWidth="1"/>
    <col min="5125" max="5125" width="5.77734375" style="237" customWidth="1"/>
    <col min="5126" max="5126" width="2.77734375" style="237" customWidth="1"/>
    <col min="5127" max="5127" width="9.77734375" style="237" bestFit="1" customWidth="1"/>
    <col min="5128" max="5128" width="11.5546875" style="237" bestFit="1" customWidth="1"/>
    <col min="5129" max="5129" width="0.21875" style="237" customWidth="1"/>
    <col min="5130" max="5376" width="8.88671875" style="237"/>
    <col min="5377" max="5377" width="5.5546875" style="237" customWidth="1"/>
    <col min="5378" max="5378" width="8.88671875" style="237"/>
    <col min="5379" max="5379" width="50.109375" style="237" customWidth="1"/>
    <col min="5380" max="5380" width="4.77734375" style="237" customWidth="1"/>
    <col min="5381" max="5381" width="5.77734375" style="237" customWidth="1"/>
    <col min="5382" max="5382" width="2.77734375" style="237" customWidth="1"/>
    <col min="5383" max="5383" width="9.77734375" style="237" bestFit="1" customWidth="1"/>
    <col min="5384" max="5384" width="11.5546875" style="237" bestFit="1" customWidth="1"/>
    <col min="5385" max="5385" width="0.21875" style="237" customWidth="1"/>
    <col min="5386" max="5632" width="8.88671875" style="237"/>
    <col min="5633" max="5633" width="5.5546875" style="237" customWidth="1"/>
    <col min="5634" max="5634" width="8.88671875" style="237"/>
    <col min="5635" max="5635" width="50.109375" style="237" customWidth="1"/>
    <col min="5636" max="5636" width="4.77734375" style="237" customWidth="1"/>
    <col min="5637" max="5637" width="5.77734375" style="237" customWidth="1"/>
    <col min="5638" max="5638" width="2.77734375" style="237" customWidth="1"/>
    <col min="5639" max="5639" width="9.77734375" style="237" bestFit="1" customWidth="1"/>
    <col min="5640" max="5640" width="11.5546875" style="237" bestFit="1" customWidth="1"/>
    <col min="5641" max="5641" width="0.21875" style="237" customWidth="1"/>
    <col min="5642" max="5888" width="8.88671875" style="237"/>
    <col min="5889" max="5889" width="5.5546875" style="237" customWidth="1"/>
    <col min="5890" max="5890" width="8.88671875" style="237"/>
    <col min="5891" max="5891" width="50.109375" style="237" customWidth="1"/>
    <col min="5892" max="5892" width="4.77734375" style="237" customWidth="1"/>
    <col min="5893" max="5893" width="5.77734375" style="237" customWidth="1"/>
    <col min="5894" max="5894" width="2.77734375" style="237" customWidth="1"/>
    <col min="5895" max="5895" width="9.77734375" style="237" bestFit="1" customWidth="1"/>
    <col min="5896" max="5896" width="11.5546875" style="237" bestFit="1" customWidth="1"/>
    <col min="5897" max="5897" width="0.21875" style="237" customWidth="1"/>
    <col min="5898" max="6144" width="8.88671875" style="237"/>
    <col min="6145" max="6145" width="5.5546875" style="237" customWidth="1"/>
    <col min="6146" max="6146" width="8.88671875" style="237"/>
    <col min="6147" max="6147" width="50.109375" style="237" customWidth="1"/>
    <col min="6148" max="6148" width="4.77734375" style="237" customWidth="1"/>
    <col min="6149" max="6149" width="5.77734375" style="237" customWidth="1"/>
    <col min="6150" max="6150" width="2.77734375" style="237" customWidth="1"/>
    <col min="6151" max="6151" width="9.77734375" style="237" bestFit="1" customWidth="1"/>
    <col min="6152" max="6152" width="11.5546875" style="237" bestFit="1" customWidth="1"/>
    <col min="6153" max="6153" width="0.21875" style="237" customWidth="1"/>
    <col min="6154" max="6400" width="8.88671875" style="237"/>
    <col min="6401" max="6401" width="5.5546875" style="237" customWidth="1"/>
    <col min="6402" max="6402" width="8.88671875" style="237"/>
    <col min="6403" max="6403" width="50.109375" style="237" customWidth="1"/>
    <col min="6404" max="6404" width="4.77734375" style="237" customWidth="1"/>
    <col min="6405" max="6405" width="5.77734375" style="237" customWidth="1"/>
    <col min="6406" max="6406" width="2.77734375" style="237" customWidth="1"/>
    <col min="6407" max="6407" width="9.77734375" style="237" bestFit="1" customWidth="1"/>
    <col min="6408" max="6408" width="11.5546875" style="237" bestFit="1" customWidth="1"/>
    <col min="6409" max="6409" width="0.21875" style="237" customWidth="1"/>
    <col min="6410" max="6656" width="8.88671875" style="237"/>
    <col min="6657" max="6657" width="5.5546875" style="237" customWidth="1"/>
    <col min="6658" max="6658" width="8.88671875" style="237"/>
    <col min="6659" max="6659" width="50.109375" style="237" customWidth="1"/>
    <col min="6660" max="6660" width="4.77734375" style="237" customWidth="1"/>
    <col min="6661" max="6661" width="5.77734375" style="237" customWidth="1"/>
    <col min="6662" max="6662" width="2.77734375" style="237" customWidth="1"/>
    <col min="6663" max="6663" width="9.77734375" style="237" bestFit="1" customWidth="1"/>
    <col min="6664" max="6664" width="11.5546875" style="237" bestFit="1" customWidth="1"/>
    <col min="6665" max="6665" width="0.21875" style="237" customWidth="1"/>
    <col min="6666" max="6912" width="8.88671875" style="237"/>
    <col min="6913" max="6913" width="5.5546875" style="237" customWidth="1"/>
    <col min="6914" max="6914" width="8.88671875" style="237"/>
    <col min="6915" max="6915" width="50.109375" style="237" customWidth="1"/>
    <col min="6916" max="6916" width="4.77734375" style="237" customWidth="1"/>
    <col min="6917" max="6917" width="5.77734375" style="237" customWidth="1"/>
    <col min="6918" max="6918" width="2.77734375" style="237" customWidth="1"/>
    <col min="6919" max="6919" width="9.77734375" style="237" bestFit="1" customWidth="1"/>
    <col min="6920" max="6920" width="11.5546875" style="237" bestFit="1" customWidth="1"/>
    <col min="6921" max="6921" width="0.21875" style="237" customWidth="1"/>
    <col min="6922" max="7168" width="8.88671875" style="237"/>
    <col min="7169" max="7169" width="5.5546875" style="237" customWidth="1"/>
    <col min="7170" max="7170" width="8.88671875" style="237"/>
    <col min="7171" max="7171" width="50.109375" style="237" customWidth="1"/>
    <col min="7172" max="7172" width="4.77734375" style="237" customWidth="1"/>
    <col min="7173" max="7173" width="5.77734375" style="237" customWidth="1"/>
    <col min="7174" max="7174" width="2.77734375" style="237" customWidth="1"/>
    <col min="7175" max="7175" width="9.77734375" style="237" bestFit="1" customWidth="1"/>
    <col min="7176" max="7176" width="11.5546875" style="237" bestFit="1" customWidth="1"/>
    <col min="7177" max="7177" width="0.21875" style="237" customWidth="1"/>
    <col min="7178" max="7424" width="8.88671875" style="237"/>
    <col min="7425" max="7425" width="5.5546875" style="237" customWidth="1"/>
    <col min="7426" max="7426" width="8.88671875" style="237"/>
    <col min="7427" max="7427" width="50.109375" style="237" customWidth="1"/>
    <col min="7428" max="7428" width="4.77734375" style="237" customWidth="1"/>
    <col min="7429" max="7429" width="5.77734375" style="237" customWidth="1"/>
    <col min="7430" max="7430" width="2.77734375" style="237" customWidth="1"/>
    <col min="7431" max="7431" width="9.77734375" style="237" bestFit="1" customWidth="1"/>
    <col min="7432" max="7432" width="11.5546875" style="237" bestFit="1" customWidth="1"/>
    <col min="7433" max="7433" width="0.21875" style="237" customWidth="1"/>
    <col min="7434" max="7680" width="8.88671875" style="237"/>
    <col min="7681" max="7681" width="5.5546875" style="237" customWidth="1"/>
    <col min="7682" max="7682" width="8.88671875" style="237"/>
    <col min="7683" max="7683" width="50.109375" style="237" customWidth="1"/>
    <col min="7684" max="7684" width="4.77734375" style="237" customWidth="1"/>
    <col min="7685" max="7685" width="5.77734375" style="237" customWidth="1"/>
    <col min="7686" max="7686" width="2.77734375" style="237" customWidth="1"/>
    <col min="7687" max="7687" width="9.77734375" style="237" bestFit="1" customWidth="1"/>
    <col min="7688" max="7688" width="11.5546875" style="237" bestFit="1" customWidth="1"/>
    <col min="7689" max="7689" width="0.21875" style="237" customWidth="1"/>
    <col min="7690" max="7936" width="8.88671875" style="237"/>
    <col min="7937" max="7937" width="5.5546875" style="237" customWidth="1"/>
    <col min="7938" max="7938" width="8.88671875" style="237"/>
    <col min="7939" max="7939" width="50.109375" style="237" customWidth="1"/>
    <col min="7940" max="7940" width="4.77734375" style="237" customWidth="1"/>
    <col min="7941" max="7941" width="5.77734375" style="237" customWidth="1"/>
    <col min="7942" max="7942" width="2.77734375" style="237" customWidth="1"/>
    <col min="7943" max="7943" width="9.77734375" style="237" bestFit="1" customWidth="1"/>
    <col min="7944" max="7944" width="11.5546875" style="237" bestFit="1" customWidth="1"/>
    <col min="7945" max="7945" width="0.21875" style="237" customWidth="1"/>
    <col min="7946" max="8192" width="8.88671875" style="237"/>
    <col min="8193" max="8193" width="5.5546875" style="237" customWidth="1"/>
    <col min="8194" max="8194" width="8.88671875" style="237"/>
    <col min="8195" max="8195" width="50.109375" style="237" customWidth="1"/>
    <col min="8196" max="8196" width="4.77734375" style="237" customWidth="1"/>
    <col min="8197" max="8197" width="5.77734375" style="237" customWidth="1"/>
    <col min="8198" max="8198" width="2.77734375" style="237" customWidth="1"/>
    <col min="8199" max="8199" width="9.77734375" style="237" bestFit="1" customWidth="1"/>
    <col min="8200" max="8200" width="11.5546875" style="237" bestFit="1" customWidth="1"/>
    <col min="8201" max="8201" width="0.21875" style="237" customWidth="1"/>
    <col min="8202" max="8448" width="8.88671875" style="237"/>
    <col min="8449" max="8449" width="5.5546875" style="237" customWidth="1"/>
    <col min="8450" max="8450" width="8.88671875" style="237"/>
    <col min="8451" max="8451" width="50.109375" style="237" customWidth="1"/>
    <col min="8452" max="8452" width="4.77734375" style="237" customWidth="1"/>
    <col min="8453" max="8453" width="5.77734375" style="237" customWidth="1"/>
    <col min="8454" max="8454" width="2.77734375" style="237" customWidth="1"/>
    <col min="8455" max="8455" width="9.77734375" style="237" bestFit="1" customWidth="1"/>
    <col min="8456" max="8456" width="11.5546875" style="237" bestFit="1" customWidth="1"/>
    <col min="8457" max="8457" width="0.21875" style="237" customWidth="1"/>
    <col min="8458" max="8704" width="8.88671875" style="237"/>
    <col min="8705" max="8705" width="5.5546875" style="237" customWidth="1"/>
    <col min="8706" max="8706" width="8.88671875" style="237"/>
    <col min="8707" max="8707" width="50.109375" style="237" customWidth="1"/>
    <col min="8708" max="8708" width="4.77734375" style="237" customWidth="1"/>
    <col min="8709" max="8709" width="5.77734375" style="237" customWidth="1"/>
    <col min="8710" max="8710" width="2.77734375" style="237" customWidth="1"/>
    <col min="8711" max="8711" width="9.77734375" style="237" bestFit="1" customWidth="1"/>
    <col min="8712" max="8712" width="11.5546875" style="237" bestFit="1" customWidth="1"/>
    <col min="8713" max="8713" width="0.21875" style="237" customWidth="1"/>
    <col min="8714" max="8960" width="8.88671875" style="237"/>
    <col min="8961" max="8961" width="5.5546875" style="237" customWidth="1"/>
    <col min="8962" max="8962" width="8.88671875" style="237"/>
    <col min="8963" max="8963" width="50.109375" style="237" customWidth="1"/>
    <col min="8964" max="8964" width="4.77734375" style="237" customWidth="1"/>
    <col min="8965" max="8965" width="5.77734375" style="237" customWidth="1"/>
    <col min="8966" max="8966" width="2.77734375" style="237" customWidth="1"/>
    <col min="8967" max="8967" width="9.77734375" style="237" bestFit="1" customWidth="1"/>
    <col min="8968" max="8968" width="11.5546875" style="237" bestFit="1" customWidth="1"/>
    <col min="8969" max="8969" width="0.21875" style="237" customWidth="1"/>
    <col min="8970" max="9216" width="8.88671875" style="237"/>
    <col min="9217" max="9217" width="5.5546875" style="237" customWidth="1"/>
    <col min="9218" max="9218" width="8.88671875" style="237"/>
    <col min="9219" max="9219" width="50.109375" style="237" customWidth="1"/>
    <col min="9220" max="9220" width="4.77734375" style="237" customWidth="1"/>
    <col min="9221" max="9221" width="5.77734375" style="237" customWidth="1"/>
    <col min="9222" max="9222" width="2.77734375" style="237" customWidth="1"/>
    <col min="9223" max="9223" width="9.77734375" style="237" bestFit="1" customWidth="1"/>
    <col min="9224" max="9224" width="11.5546875" style="237" bestFit="1" customWidth="1"/>
    <col min="9225" max="9225" width="0.21875" style="237" customWidth="1"/>
    <col min="9226" max="9472" width="8.88671875" style="237"/>
    <col min="9473" max="9473" width="5.5546875" style="237" customWidth="1"/>
    <col min="9474" max="9474" width="8.88671875" style="237"/>
    <col min="9475" max="9475" width="50.109375" style="237" customWidth="1"/>
    <col min="9476" max="9476" width="4.77734375" style="237" customWidth="1"/>
    <col min="9477" max="9477" width="5.77734375" style="237" customWidth="1"/>
    <col min="9478" max="9478" width="2.77734375" style="237" customWidth="1"/>
    <col min="9479" max="9479" width="9.77734375" style="237" bestFit="1" customWidth="1"/>
    <col min="9480" max="9480" width="11.5546875" style="237" bestFit="1" customWidth="1"/>
    <col min="9481" max="9481" width="0.21875" style="237" customWidth="1"/>
    <col min="9482" max="9728" width="8.88671875" style="237"/>
    <col min="9729" max="9729" width="5.5546875" style="237" customWidth="1"/>
    <col min="9730" max="9730" width="8.88671875" style="237"/>
    <col min="9731" max="9731" width="50.109375" style="237" customWidth="1"/>
    <col min="9732" max="9732" width="4.77734375" style="237" customWidth="1"/>
    <col min="9733" max="9733" width="5.77734375" style="237" customWidth="1"/>
    <col min="9734" max="9734" width="2.77734375" style="237" customWidth="1"/>
    <col min="9735" max="9735" width="9.77734375" style="237" bestFit="1" customWidth="1"/>
    <col min="9736" max="9736" width="11.5546875" style="237" bestFit="1" customWidth="1"/>
    <col min="9737" max="9737" width="0.21875" style="237" customWidth="1"/>
    <col min="9738" max="9984" width="8.88671875" style="237"/>
    <col min="9985" max="9985" width="5.5546875" style="237" customWidth="1"/>
    <col min="9986" max="9986" width="8.88671875" style="237"/>
    <col min="9987" max="9987" width="50.109375" style="237" customWidth="1"/>
    <col min="9988" max="9988" width="4.77734375" style="237" customWidth="1"/>
    <col min="9989" max="9989" width="5.77734375" style="237" customWidth="1"/>
    <col min="9990" max="9990" width="2.77734375" style="237" customWidth="1"/>
    <col min="9991" max="9991" width="9.77734375" style="237" bestFit="1" customWidth="1"/>
    <col min="9992" max="9992" width="11.5546875" style="237" bestFit="1" customWidth="1"/>
    <col min="9993" max="9993" width="0.21875" style="237" customWidth="1"/>
    <col min="9994" max="10240" width="8.88671875" style="237"/>
    <col min="10241" max="10241" width="5.5546875" style="237" customWidth="1"/>
    <col min="10242" max="10242" width="8.88671875" style="237"/>
    <col min="10243" max="10243" width="50.109375" style="237" customWidth="1"/>
    <col min="10244" max="10244" width="4.77734375" style="237" customWidth="1"/>
    <col min="10245" max="10245" width="5.77734375" style="237" customWidth="1"/>
    <col min="10246" max="10246" width="2.77734375" style="237" customWidth="1"/>
    <col min="10247" max="10247" width="9.77734375" style="237" bestFit="1" customWidth="1"/>
    <col min="10248" max="10248" width="11.5546875" style="237" bestFit="1" customWidth="1"/>
    <col min="10249" max="10249" width="0.21875" style="237" customWidth="1"/>
    <col min="10250" max="10496" width="8.88671875" style="237"/>
    <col min="10497" max="10497" width="5.5546875" style="237" customWidth="1"/>
    <col min="10498" max="10498" width="8.88671875" style="237"/>
    <col min="10499" max="10499" width="50.109375" style="237" customWidth="1"/>
    <col min="10500" max="10500" width="4.77734375" style="237" customWidth="1"/>
    <col min="10501" max="10501" width="5.77734375" style="237" customWidth="1"/>
    <col min="10502" max="10502" width="2.77734375" style="237" customWidth="1"/>
    <col min="10503" max="10503" width="9.77734375" style="237" bestFit="1" customWidth="1"/>
    <col min="10504" max="10504" width="11.5546875" style="237" bestFit="1" customWidth="1"/>
    <col min="10505" max="10505" width="0.21875" style="237" customWidth="1"/>
    <col min="10506" max="10752" width="8.88671875" style="237"/>
    <col min="10753" max="10753" width="5.5546875" style="237" customWidth="1"/>
    <col min="10754" max="10754" width="8.88671875" style="237"/>
    <col min="10755" max="10755" width="50.109375" style="237" customWidth="1"/>
    <col min="10756" max="10756" width="4.77734375" style="237" customWidth="1"/>
    <col min="10757" max="10757" width="5.77734375" style="237" customWidth="1"/>
    <col min="10758" max="10758" width="2.77734375" style="237" customWidth="1"/>
    <col min="10759" max="10759" width="9.77734375" style="237" bestFit="1" customWidth="1"/>
    <col min="10760" max="10760" width="11.5546875" style="237" bestFit="1" customWidth="1"/>
    <col min="10761" max="10761" width="0.21875" style="237" customWidth="1"/>
    <col min="10762" max="11008" width="8.88671875" style="237"/>
    <col min="11009" max="11009" width="5.5546875" style="237" customWidth="1"/>
    <col min="11010" max="11010" width="8.88671875" style="237"/>
    <col min="11011" max="11011" width="50.109375" style="237" customWidth="1"/>
    <col min="11012" max="11012" width="4.77734375" style="237" customWidth="1"/>
    <col min="11013" max="11013" width="5.77734375" style="237" customWidth="1"/>
    <col min="11014" max="11014" width="2.77734375" style="237" customWidth="1"/>
    <col min="11015" max="11015" width="9.77734375" style="237" bestFit="1" customWidth="1"/>
    <col min="11016" max="11016" width="11.5546875" style="237" bestFit="1" customWidth="1"/>
    <col min="11017" max="11017" width="0.21875" style="237" customWidth="1"/>
    <col min="11018" max="11264" width="8.88671875" style="237"/>
    <col min="11265" max="11265" width="5.5546875" style="237" customWidth="1"/>
    <col min="11266" max="11266" width="8.88671875" style="237"/>
    <col min="11267" max="11267" width="50.109375" style="237" customWidth="1"/>
    <col min="11268" max="11268" width="4.77734375" style="237" customWidth="1"/>
    <col min="11269" max="11269" width="5.77734375" style="237" customWidth="1"/>
    <col min="11270" max="11270" width="2.77734375" style="237" customWidth="1"/>
    <col min="11271" max="11271" width="9.77734375" style="237" bestFit="1" customWidth="1"/>
    <col min="11272" max="11272" width="11.5546875" style="237" bestFit="1" customWidth="1"/>
    <col min="11273" max="11273" width="0.21875" style="237" customWidth="1"/>
    <col min="11274" max="11520" width="8.88671875" style="237"/>
    <col min="11521" max="11521" width="5.5546875" style="237" customWidth="1"/>
    <col min="11522" max="11522" width="8.88671875" style="237"/>
    <col min="11523" max="11523" width="50.109375" style="237" customWidth="1"/>
    <col min="11524" max="11524" width="4.77734375" style="237" customWidth="1"/>
    <col min="11525" max="11525" width="5.77734375" style="237" customWidth="1"/>
    <col min="11526" max="11526" width="2.77734375" style="237" customWidth="1"/>
    <col min="11527" max="11527" width="9.77734375" style="237" bestFit="1" customWidth="1"/>
    <col min="11528" max="11528" width="11.5546875" style="237" bestFit="1" customWidth="1"/>
    <col min="11529" max="11529" width="0.21875" style="237" customWidth="1"/>
    <col min="11530" max="11776" width="8.88671875" style="237"/>
    <col min="11777" max="11777" width="5.5546875" style="237" customWidth="1"/>
    <col min="11778" max="11778" width="8.88671875" style="237"/>
    <col min="11779" max="11779" width="50.109375" style="237" customWidth="1"/>
    <col min="11780" max="11780" width="4.77734375" style="237" customWidth="1"/>
    <col min="11781" max="11781" width="5.77734375" style="237" customWidth="1"/>
    <col min="11782" max="11782" width="2.77734375" style="237" customWidth="1"/>
    <col min="11783" max="11783" width="9.77734375" style="237" bestFit="1" customWidth="1"/>
    <col min="11784" max="11784" width="11.5546875" style="237" bestFit="1" customWidth="1"/>
    <col min="11785" max="11785" width="0.21875" style="237" customWidth="1"/>
    <col min="11786" max="12032" width="8.88671875" style="237"/>
    <col min="12033" max="12033" width="5.5546875" style="237" customWidth="1"/>
    <col min="12034" max="12034" width="8.88671875" style="237"/>
    <col min="12035" max="12035" width="50.109375" style="237" customWidth="1"/>
    <col min="12036" max="12036" width="4.77734375" style="237" customWidth="1"/>
    <col min="12037" max="12037" width="5.77734375" style="237" customWidth="1"/>
    <col min="12038" max="12038" width="2.77734375" style="237" customWidth="1"/>
    <col min="12039" max="12039" width="9.77734375" style="237" bestFit="1" customWidth="1"/>
    <col min="12040" max="12040" width="11.5546875" style="237" bestFit="1" customWidth="1"/>
    <col min="12041" max="12041" width="0.21875" style="237" customWidth="1"/>
    <col min="12042" max="12288" width="8.88671875" style="237"/>
    <col min="12289" max="12289" width="5.5546875" style="237" customWidth="1"/>
    <col min="12290" max="12290" width="8.88671875" style="237"/>
    <col min="12291" max="12291" width="50.109375" style="237" customWidth="1"/>
    <col min="12292" max="12292" width="4.77734375" style="237" customWidth="1"/>
    <col min="12293" max="12293" width="5.77734375" style="237" customWidth="1"/>
    <col min="12294" max="12294" width="2.77734375" style="237" customWidth="1"/>
    <col min="12295" max="12295" width="9.77734375" style="237" bestFit="1" customWidth="1"/>
    <col min="12296" max="12296" width="11.5546875" style="237" bestFit="1" customWidth="1"/>
    <col min="12297" max="12297" width="0.21875" style="237" customWidth="1"/>
    <col min="12298" max="12544" width="8.88671875" style="237"/>
    <col min="12545" max="12545" width="5.5546875" style="237" customWidth="1"/>
    <col min="12546" max="12546" width="8.88671875" style="237"/>
    <col min="12547" max="12547" width="50.109375" style="237" customWidth="1"/>
    <col min="12548" max="12548" width="4.77734375" style="237" customWidth="1"/>
    <col min="12549" max="12549" width="5.77734375" style="237" customWidth="1"/>
    <col min="12550" max="12550" width="2.77734375" style="237" customWidth="1"/>
    <col min="12551" max="12551" width="9.77734375" style="237" bestFit="1" customWidth="1"/>
    <col min="12552" max="12552" width="11.5546875" style="237" bestFit="1" customWidth="1"/>
    <col min="12553" max="12553" width="0.21875" style="237" customWidth="1"/>
    <col min="12554" max="12800" width="8.88671875" style="237"/>
    <col min="12801" max="12801" width="5.5546875" style="237" customWidth="1"/>
    <col min="12802" max="12802" width="8.88671875" style="237"/>
    <col min="12803" max="12803" width="50.109375" style="237" customWidth="1"/>
    <col min="12804" max="12804" width="4.77734375" style="237" customWidth="1"/>
    <col min="12805" max="12805" width="5.77734375" style="237" customWidth="1"/>
    <col min="12806" max="12806" width="2.77734375" style="237" customWidth="1"/>
    <col min="12807" max="12807" width="9.77734375" style="237" bestFit="1" customWidth="1"/>
    <col min="12808" max="12808" width="11.5546875" style="237" bestFit="1" customWidth="1"/>
    <col min="12809" max="12809" width="0.21875" style="237" customWidth="1"/>
    <col min="12810" max="13056" width="8.88671875" style="237"/>
    <col min="13057" max="13057" width="5.5546875" style="237" customWidth="1"/>
    <col min="13058" max="13058" width="8.88671875" style="237"/>
    <col min="13059" max="13059" width="50.109375" style="237" customWidth="1"/>
    <col min="13060" max="13060" width="4.77734375" style="237" customWidth="1"/>
    <col min="13061" max="13061" width="5.77734375" style="237" customWidth="1"/>
    <col min="13062" max="13062" width="2.77734375" style="237" customWidth="1"/>
    <col min="13063" max="13063" width="9.77734375" style="237" bestFit="1" customWidth="1"/>
    <col min="13064" max="13064" width="11.5546875" style="237" bestFit="1" customWidth="1"/>
    <col min="13065" max="13065" width="0.21875" style="237" customWidth="1"/>
    <col min="13066" max="13312" width="8.88671875" style="237"/>
    <col min="13313" max="13313" width="5.5546875" style="237" customWidth="1"/>
    <col min="13314" max="13314" width="8.88671875" style="237"/>
    <col min="13315" max="13315" width="50.109375" style="237" customWidth="1"/>
    <col min="13316" max="13316" width="4.77734375" style="237" customWidth="1"/>
    <col min="13317" max="13317" width="5.77734375" style="237" customWidth="1"/>
    <col min="13318" max="13318" width="2.77734375" style="237" customWidth="1"/>
    <col min="13319" max="13319" width="9.77734375" style="237" bestFit="1" customWidth="1"/>
    <col min="13320" max="13320" width="11.5546875" style="237" bestFit="1" customWidth="1"/>
    <col min="13321" max="13321" width="0.21875" style="237" customWidth="1"/>
    <col min="13322" max="13568" width="8.88671875" style="237"/>
    <col min="13569" max="13569" width="5.5546875" style="237" customWidth="1"/>
    <col min="13570" max="13570" width="8.88671875" style="237"/>
    <col min="13571" max="13571" width="50.109375" style="237" customWidth="1"/>
    <col min="13572" max="13572" width="4.77734375" style="237" customWidth="1"/>
    <col min="13573" max="13573" width="5.77734375" style="237" customWidth="1"/>
    <col min="13574" max="13574" width="2.77734375" style="237" customWidth="1"/>
    <col min="13575" max="13575" width="9.77734375" style="237" bestFit="1" customWidth="1"/>
    <col min="13576" max="13576" width="11.5546875" style="237" bestFit="1" customWidth="1"/>
    <col min="13577" max="13577" width="0.21875" style="237" customWidth="1"/>
    <col min="13578" max="13824" width="8.88671875" style="237"/>
    <col min="13825" max="13825" width="5.5546875" style="237" customWidth="1"/>
    <col min="13826" max="13826" width="8.88671875" style="237"/>
    <col min="13827" max="13827" width="50.109375" style="237" customWidth="1"/>
    <col min="13828" max="13828" width="4.77734375" style="237" customWidth="1"/>
    <col min="13829" max="13829" width="5.77734375" style="237" customWidth="1"/>
    <col min="13830" max="13830" width="2.77734375" style="237" customWidth="1"/>
    <col min="13831" max="13831" width="9.77734375" style="237" bestFit="1" customWidth="1"/>
    <col min="13832" max="13832" width="11.5546875" style="237" bestFit="1" customWidth="1"/>
    <col min="13833" max="13833" width="0.21875" style="237" customWidth="1"/>
    <col min="13834" max="14080" width="8.88671875" style="237"/>
    <col min="14081" max="14081" width="5.5546875" style="237" customWidth="1"/>
    <col min="14082" max="14082" width="8.88671875" style="237"/>
    <col min="14083" max="14083" width="50.109375" style="237" customWidth="1"/>
    <col min="14084" max="14084" width="4.77734375" style="237" customWidth="1"/>
    <col min="14085" max="14085" width="5.77734375" style="237" customWidth="1"/>
    <col min="14086" max="14086" width="2.77734375" style="237" customWidth="1"/>
    <col min="14087" max="14087" width="9.77734375" style="237" bestFit="1" customWidth="1"/>
    <col min="14088" max="14088" width="11.5546875" style="237" bestFit="1" customWidth="1"/>
    <col min="14089" max="14089" width="0.21875" style="237" customWidth="1"/>
    <col min="14090" max="14336" width="8.88671875" style="237"/>
    <col min="14337" max="14337" width="5.5546875" style="237" customWidth="1"/>
    <col min="14338" max="14338" width="8.88671875" style="237"/>
    <col min="14339" max="14339" width="50.109375" style="237" customWidth="1"/>
    <col min="14340" max="14340" width="4.77734375" style="237" customWidth="1"/>
    <col min="14341" max="14341" width="5.77734375" style="237" customWidth="1"/>
    <col min="14342" max="14342" width="2.77734375" style="237" customWidth="1"/>
    <col min="14343" max="14343" width="9.77734375" style="237" bestFit="1" customWidth="1"/>
    <col min="14344" max="14344" width="11.5546875" style="237" bestFit="1" customWidth="1"/>
    <col min="14345" max="14345" width="0.21875" style="237" customWidth="1"/>
    <col min="14346" max="14592" width="8.88671875" style="237"/>
    <col min="14593" max="14593" width="5.5546875" style="237" customWidth="1"/>
    <col min="14594" max="14594" width="8.88671875" style="237"/>
    <col min="14595" max="14595" width="50.109375" style="237" customWidth="1"/>
    <col min="14596" max="14596" width="4.77734375" style="237" customWidth="1"/>
    <col min="14597" max="14597" width="5.77734375" style="237" customWidth="1"/>
    <col min="14598" max="14598" width="2.77734375" style="237" customWidth="1"/>
    <col min="14599" max="14599" width="9.77734375" style="237" bestFit="1" customWidth="1"/>
    <col min="14600" max="14600" width="11.5546875" style="237" bestFit="1" customWidth="1"/>
    <col min="14601" max="14601" width="0.21875" style="237" customWidth="1"/>
    <col min="14602" max="14848" width="8.88671875" style="237"/>
    <col min="14849" max="14849" width="5.5546875" style="237" customWidth="1"/>
    <col min="14850" max="14850" width="8.88671875" style="237"/>
    <col min="14851" max="14851" width="50.109375" style="237" customWidth="1"/>
    <col min="14852" max="14852" width="4.77734375" style="237" customWidth="1"/>
    <col min="14853" max="14853" width="5.77734375" style="237" customWidth="1"/>
    <col min="14854" max="14854" width="2.77734375" style="237" customWidth="1"/>
    <col min="14855" max="14855" width="9.77734375" style="237" bestFit="1" customWidth="1"/>
    <col min="14856" max="14856" width="11.5546875" style="237" bestFit="1" customWidth="1"/>
    <col min="14857" max="14857" width="0.21875" style="237" customWidth="1"/>
    <col min="14858" max="15104" width="8.88671875" style="237"/>
    <col min="15105" max="15105" width="5.5546875" style="237" customWidth="1"/>
    <col min="15106" max="15106" width="8.88671875" style="237"/>
    <col min="15107" max="15107" width="50.109375" style="237" customWidth="1"/>
    <col min="15108" max="15108" width="4.77734375" style="237" customWidth="1"/>
    <col min="15109" max="15109" width="5.77734375" style="237" customWidth="1"/>
    <col min="15110" max="15110" width="2.77734375" style="237" customWidth="1"/>
    <col min="15111" max="15111" width="9.77734375" style="237" bestFit="1" customWidth="1"/>
    <col min="15112" max="15112" width="11.5546875" style="237" bestFit="1" customWidth="1"/>
    <col min="15113" max="15113" width="0.21875" style="237" customWidth="1"/>
    <col min="15114" max="15360" width="8.88671875" style="237"/>
    <col min="15361" max="15361" width="5.5546875" style="237" customWidth="1"/>
    <col min="15362" max="15362" width="8.88671875" style="237"/>
    <col min="15363" max="15363" width="50.109375" style="237" customWidth="1"/>
    <col min="15364" max="15364" width="4.77734375" style="237" customWidth="1"/>
    <col min="15365" max="15365" width="5.77734375" style="237" customWidth="1"/>
    <col min="15366" max="15366" width="2.77734375" style="237" customWidth="1"/>
    <col min="15367" max="15367" width="9.77734375" style="237" bestFit="1" customWidth="1"/>
    <col min="15368" max="15368" width="11.5546875" style="237" bestFit="1" customWidth="1"/>
    <col min="15369" max="15369" width="0.21875" style="237" customWidth="1"/>
    <col min="15370" max="15616" width="8.88671875" style="237"/>
    <col min="15617" max="15617" width="5.5546875" style="237" customWidth="1"/>
    <col min="15618" max="15618" width="8.88671875" style="237"/>
    <col min="15619" max="15619" width="50.109375" style="237" customWidth="1"/>
    <col min="15620" max="15620" width="4.77734375" style="237" customWidth="1"/>
    <col min="15621" max="15621" width="5.77734375" style="237" customWidth="1"/>
    <col min="15622" max="15622" width="2.77734375" style="237" customWidth="1"/>
    <col min="15623" max="15623" width="9.77734375" style="237" bestFit="1" customWidth="1"/>
    <col min="15624" max="15624" width="11.5546875" style="237" bestFit="1" customWidth="1"/>
    <col min="15625" max="15625" width="0.21875" style="237" customWidth="1"/>
    <col min="15626" max="15872" width="8.88671875" style="237"/>
    <col min="15873" max="15873" width="5.5546875" style="237" customWidth="1"/>
    <col min="15874" max="15874" width="8.88671875" style="237"/>
    <col min="15875" max="15875" width="50.109375" style="237" customWidth="1"/>
    <col min="15876" max="15876" width="4.77734375" style="237" customWidth="1"/>
    <col min="15877" max="15877" width="5.77734375" style="237" customWidth="1"/>
    <col min="15878" max="15878" width="2.77734375" style="237" customWidth="1"/>
    <col min="15879" max="15879" width="9.77734375" style="237" bestFit="1" customWidth="1"/>
    <col min="15880" max="15880" width="11.5546875" style="237" bestFit="1" customWidth="1"/>
    <col min="15881" max="15881" width="0.21875" style="237" customWidth="1"/>
    <col min="15882" max="16128" width="8.88671875" style="237"/>
    <col min="16129" max="16129" width="5.5546875" style="237" customWidth="1"/>
    <col min="16130" max="16130" width="8.88671875" style="237"/>
    <col min="16131" max="16131" width="50.109375" style="237" customWidth="1"/>
    <col min="16132" max="16132" width="4.77734375" style="237" customWidth="1"/>
    <col min="16133" max="16133" width="5.77734375" style="237" customWidth="1"/>
    <col min="16134" max="16134" width="2.77734375" style="237" customWidth="1"/>
    <col min="16135" max="16135" width="9.77734375" style="237" bestFit="1" customWidth="1"/>
    <col min="16136" max="16136" width="11.5546875" style="237" bestFit="1" customWidth="1"/>
    <col min="16137" max="16137" width="0.21875" style="237" customWidth="1"/>
    <col min="16138" max="16384" width="8.88671875" style="237"/>
  </cols>
  <sheetData>
    <row r="2" spans="1:8" ht="17.399999999999999" x14ac:dyDescent="0.3">
      <c r="A2" s="234" t="s">
        <v>621</v>
      </c>
      <c r="B2" s="235"/>
      <c r="C2" s="236"/>
      <c r="D2" s="235"/>
      <c r="E2" s="236"/>
    </row>
    <row r="3" spans="1:8" x14ac:dyDescent="0.3">
      <c r="A3" s="239" t="s">
        <v>622</v>
      </c>
      <c r="B3" s="235"/>
      <c r="C3" s="236"/>
      <c r="D3" s="235"/>
      <c r="E3" s="236"/>
    </row>
    <row r="4" spans="1:8" x14ac:dyDescent="0.3">
      <c r="A4" s="240"/>
      <c r="B4" s="235"/>
      <c r="C4" s="241"/>
      <c r="D4" s="241"/>
      <c r="E4" s="235"/>
    </row>
    <row r="5" spans="1:8" ht="27" x14ac:dyDescent="0.3">
      <c r="A5" s="242" t="s">
        <v>623</v>
      </c>
      <c r="B5" s="242" t="s">
        <v>624</v>
      </c>
      <c r="C5" s="242" t="s">
        <v>625</v>
      </c>
      <c r="D5" s="242" t="s">
        <v>626</v>
      </c>
      <c r="E5" s="242" t="s">
        <v>627</v>
      </c>
      <c r="F5" s="243"/>
      <c r="G5" s="244"/>
      <c r="H5" s="244"/>
    </row>
    <row r="6" spans="1:8" x14ac:dyDescent="0.3">
      <c r="A6" s="245"/>
      <c r="B6" s="246"/>
      <c r="C6" s="246" t="s">
        <v>628</v>
      </c>
      <c r="D6" s="246"/>
      <c r="E6" s="245"/>
      <c r="G6" s="247"/>
      <c r="H6" s="247"/>
    </row>
    <row r="7" spans="1:8" x14ac:dyDescent="0.3">
      <c r="A7" s="245"/>
      <c r="B7" s="248"/>
      <c r="C7" s="249" t="s">
        <v>629</v>
      </c>
      <c r="D7" s="250"/>
      <c r="E7" s="250"/>
      <c r="G7" s="247"/>
      <c r="H7" s="247"/>
    </row>
    <row r="8" spans="1:8" ht="211.8" x14ac:dyDescent="0.3">
      <c r="A8" s="245"/>
      <c r="B8" s="251" t="s">
        <v>630</v>
      </c>
      <c r="C8" s="252" t="s">
        <v>631</v>
      </c>
      <c r="D8" s="253" t="s">
        <v>612</v>
      </c>
      <c r="E8" s="253">
        <v>1</v>
      </c>
      <c r="G8" s="254">
        <v>0</v>
      </c>
      <c r="H8" s="254">
        <f t="shared" ref="H8:H45" si="0">G8*E8</f>
        <v>0</v>
      </c>
    </row>
    <row r="9" spans="1:8" ht="121.8" customHeight="1" x14ac:dyDescent="0.3">
      <c r="A9" s="255"/>
      <c r="B9" s="256" t="s">
        <v>632</v>
      </c>
      <c r="C9" s="257" t="s">
        <v>633</v>
      </c>
      <c r="D9" s="253" t="s">
        <v>612</v>
      </c>
      <c r="E9" s="253">
        <v>1</v>
      </c>
      <c r="G9" s="254">
        <v>0</v>
      </c>
      <c r="H9" s="254">
        <f t="shared" si="0"/>
        <v>0</v>
      </c>
    </row>
    <row r="10" spans="1:8" ht="106.2" x14ac:dyDescent="0.3">
      <c r="A10" s="255"/>
      <c r="B10" s="256" t="s">
        <v>634</v>
      </c>
      <c r="C10" s="257" t="s">
        <v>635</v>
      </c>
      <c r="D10" s="253" t="s">
        <v>612</v>
      </c>
      <c r="E10" s="253">
        <v>1</v>
      </c>
      <c r="G10" s="254">
        <v>0</v>
      </c>
      <c r="H10" s="254">
        <f t="shared" si="0"/>
        <v>0</v>
      </c>
    </row>
    <row r="11" spans="1:8" ht="40.200000000000003" x14ac:dyDescent="0.3">
      <c r="A11" s="255"/>
      <c r="B11" s="256" t="s">
        <v>636</v>
      </c>
      <c r="C11" s="258" t="s">
        <v>637</v>
      </c>
      <c r="D11" s="253" t="s">
        <v>612</v>
      </c>
      <c r="E11" s="253">
        <v>1</v>
      </c>
      <c r="G11" s="254">
        <v>0</v>
      </c>
      <c r="H11" s="254">
        <f t="shared" si="0"/>
        <v>0</v>
      </c>
    </row>
    <row r="12" spans="1:8" ht="53.4" x14ac:dyDescent="0.3">
      <c r="A12" s="255"/>
      <c r="B12" s="256" t="s">
        <v>638</v>
      </c>
      <c r="C12" s="258" t="s">
        <v>639</v>
      </c>
      <c r="D12" s="253" t="s">
        <v>612</v>
      </c>
      <c r="E12" s="253">
        <v>1</v>
      </c>
      <c r="G12" s="254">
        <v>0</v>
      </c>
      <c r="H12" s="254">
        <f t="shared" si="0"/>
        <v>0</v>
      </c>
    </row>
    <row r="13" spans="1:8" ht="40.200000000000003" x14ac:dyDescent="0.3">
      <c r="A13" s="255"/>
      <c r="B13" s="256" t="s">
        <v>640</v>
      </c>
      <c r="C13" s="258" t="s">
        <v>641</v>
      </c>
      <c r="D13" s="253" t="s">
        <v>612</v>
      </c>
      <c r="E13" s="253">
        <v>1</v>
      </c>
      <c r="G13" s="254">
        <v>0</v>
      </c>
      <c r="H13" s="254">
        <f t="shared" si="0"/>
        <v>0</v>
      </c>
    </row>
    <row r="14" spans="1:8" ht="40.200000000000003" x14ac:dyDescent="0.3">
      <c r="A14" s="255"/>
      <c r="B14" s="256" t="s">
        <v>642</v>
      </c>
      <c r="C14" s="258" t="s">
        <v>643</v>
      </c>
      <c r="D14" s="253" t="s">
        <v>612</v>
      </c>
      <c r="E14" s="253">
        <v>2</v>
      </c>
      <c r="G14" s="254">
        <v>0</v>
      </c>
      <c r="H14" s="254">
        <f t="shared" si="0"/>
        <v>0</v>
      </c>
    </row>
    <row r="15" spans="1:8" ht="40.200000000000003" x14ac:dyDescent="0.3">
      <c r="A15" s="255"/>
      <c r="B15" s="256" t="s">
        <v>644</v>
      </c>
      <c r="C15" s="258" t="s">
        <v>645</v>
      </c>
      <c r="D15" s="253" t="s">
        <v>612</v>
      </c>
      <c r="E15" s="253">
        <v>2</v>
      </c>
      <c r="G15" s="254">
        <v>0</v>
      </c>
      <c r="H15" s="254">
        <f t="shared" si="0"/>
        <v>0</v>
      </c>
    </row>
    <row r="16" spans="1:8" ht="40.200000000000003" x14ac:dyDescent="0.3">
      <c r="A16" s="255"/>
      <c r="B16" s="256" t="s">
        <v>646</v>
      </c>
      <c r="C16" s="258" t="s">
        <v>647</v>
      </c>
      <c r="D16" s="253" t="s">
        <v>412</v>
      </c>
      <c r="E16" s="253">
        <v>1</v>
      </c>
      <c r="G16" s="254">
        <v>0</v>
      </c>
      <c r="H16" s="254">
        <f t="shared" si="0"/>
        <v>0</v>
      </c>
    </row>
    <row r="17" spans="1:8" ht="40.200000000000003" x14ac:dyDescent="0.3">
      <c r="A17" s="255"/>
      <c r="B17" s="256" t="s">
        <v>648</v>
      </c>
      <c r="C17" s="258" t="s">
        <v>649</v>
      </c>
      <c r="D17" s="253" t="s">
        <v>412</v>
      </c>
      <c r="E17" s="253">
        <v>1</v>
      </c>
      <c r="G17" s="254">
        <v>0</v>
      </c>
      <c r="H17" s="254">
        <f t="shared" si="0"/>
        <v>0</v>
      </c>
    </row>
    <row r="18" spans="1:8" ht="40.200000000000003" x14ac:dyDescent="0.3">
      <c r="A18" s="255"/>
      <c r="B18" s="256" t="s">
        <v>650</v>
      </c>
      <c r="C18" s="258" t="s">
        <v>651</v>
      </c>
      <c r="D18" s="253" t="s">
        <v>412</v>
      </c>
      <c r="E18" s="253">
        <v>1</v>
      </c>
      <c r="G18" s="254">
        <v>0</v>
      </c>
      <c r="H18" s="254">
        <f t="shared" si="0"/>
        <v>0</v>
      </c>
    </row>
    <row r="19" spans="1:8" ht="40.200000000000003" x14ac:dyDescent="0.3">
      <c r="A19" s="255"/>
      <c r="B19" s="256" t="s">
        <v>652</v>
      </c>
      <c r="C19" s="258" t="s">
        <v>651</v>
      </c>
      <c r="D19" s="253" t="s">
        <v>412</v>
      </c>
      <c r="E19" s="253">
        <v>1</v>
      </c>
      <c r="G19" s="254">
        <v>0</v>
      </c>
      <c r="H19" s="254">
        <f t="shared" si="0"/>
        <v>0</v>
      </c>
    </row>
    <row r="20" spans="1:8" ht="27" x14ac:dyDescent="0.3">
      <c r="A20" s="255"/>
      <c r="B20" s="256" t="s">
        <v>653</v>
      </c>
      <c r="C20" s="258" t="s">
        <v>654</v>
      </c>
      <c r="D20" s="253" t="s">
        <v>412</v>
      </c>
      <c r="E20" s="253">
        <v>2</v>
      </c>
      <c r="G20" s="254">
        <v>0</v>
      </c>
      <c r="H20" s="254">
        <f t="shared" si="0"/>
        <v>0</v>
      </c>
    </row>
    <row r="21" spans="1:8" ht="40.200000000000003" x14ac:dyDescent="0.3">
      <c r="A21" s="255"/>
      <c r="B21" s="256" t="s">
        <v>655</v>
      </c>
      <c r="C21" s="258" t="s">
        <v>656</v>
      </c>
      <c r="D21" s="253" t="s">
        <v>612</v>
      </c>
      <c r="E21" s="253">
        <v>1</v>
      </c>
      <c r="G21" s="254">
        <v>0</v>
      </c>
      <c r="H21" s="254">
        <f t="shared" si="0"/>
        <v>0</v>
      </c>
    </row>
    <row r="22" spans="1:8" ht="40.200000000000003" x14ac:dyDescent="0.3">
      <c r="A22" s="255"/>
      <c r="B22" s="256" t="s">
        <v>657</v>
      </c>
      <c r="C22" s="258" t="s">
        <v>658</v>
      </c>
      <c r="D22" s="253" t="s">
        <v>412</v>
      </c>
      <c r="E22" s="253">
        <v>1</v>
      </c>
      <c r="G22" s="254">
        <v>0</v>
      </c>
      <c r="H22" s="254">
        <f t="shared" si="0"/>
        <v>0</v>
      </c>
    </row>
    <row r="23" spans="1:8" ht="42" customHeight="1" x14ac:dyDescent="0.3">
      <c r="A23" s="255"/>
      <c r="B23" s="256" t="s">
        <v>659</v>
      </c>
      <c r="C23" s="258" t="s">
        <v>660</v>
      </c>
      <c r="D23" s="253" t="s">
        <v>412</v>
      </c>
      <c r="E23" s="253">
        <v>4</v>
      </c>
      <c r="G23" s="254">
        <v>0</v>
      </c>
      <c r="H23" s="254">
        <f t="shared" si="0"/>
        <v>0</v>
      </c>
    </row>
    <row r="24" spans="1:8" ht="42" customHeight="1" x14ac:dyDescent="0.3">
      <c r="A24" s="255"/>
      <c r="B24" s="256" t="s">
        <v>661</v>
      </c>
      <c r="C24" s="258" t="s">
        <v>662</v>
      </c>
      <c r="D24" s="253" t="s">
        <v>412</v>
      </c>
      <c r="E24" s="253">
        <v>1</v>
      </c>
      <c r="G24" s="254">
        <v>0</v>
      </c>
      <c r="H24" s="254">
        <f t="shared" si="0"/>
        <v>0</v>
      </c>
    </row>
    <row r="25" spans="1:8" ht="42" customHeight="1" x14ac:dyDescent="0.3">
      <c r="A25" s="255"/>
      <c r="B25" s="256" t="s">
        <v>663</v>
      </c>
      <c r="C25" s="258" t="s">
        <v>664</v>
      </c>
      <c r="D25" s="253" t="s">
        <v>412</v>
      </c>
      <c r="E25" s="253">
        <v>6</v>
      </c>
      <c r="G25" s="254">
        <v>0</v>
      </c>
      <c r="H25" s="254">
        <f t="shared" si="0"/>
        <v>0</v>
      </c>
    </row>
    <row r="26" spans="1:8" ht="42" customHeight="1" x14ac:dyDescent="0.3">
      <c r="A26" s="255"/>
      <c r="B26" s="256" t="s">
        <v>665</v>
      </c>
      <c r="C26" s="258" t="s">
        <v>666</v>
      </c>
      <c r="D26" s="253" t="s">
        <v>412</v>
      </c>
      <c r="E26" s="253">
        <v>2</v>
      </c>
      <c r="G26" s="254">
        <v>0</v>
      </c>
      <c r="H26" s="254">
        <f t="shared" si="0"/>
        <v>0</v>
      </c>
    </row>
    <row r="27" spans="1:8" ht="27" x14ac:dyDescent="0.3">
      <c r="A27" s="255"/>
      <c r="B27" s="256" t="s">
        <v>667</v>
      </c>
      <c r="C27" s="258" t="s">
        <v>668</v>
      </c>
      <c r="D27" s="253" t="s">
        <v>412</v>
      </c>
      <c r="E27" s="253">
        <v>1</v>
      </c>
      <c r="G27" s="254">
        <v>0</v>
      </c>
      <c r="H27" s="254">
        <f t="shared" si="0"/>
        <v>0</v>
      </c>
    </row>
    <row r="28" spans="1:8" ht="27" x14ac:dyDescent="0.3">
      <c r="A28" s="255"/>
      <c r="B28" s="256" t="s">
        <v>669</v>
      </c>
      <c r="C28" s="258" t="s">
        <v>670</v>
      </c>
      <c r="D28" s="253" t="s">
        <v>412</v>
      </c>
      <c r="E28" s="253">
        <v>3</v>
      </c>
      <c r="G28" s="254">
        <v>0</v>
      </c>
      <c r="H28" s="254">
        <f t="shared" si="0"/>
        <v>0</v>
      </c>
    </row>
    <row r="29" spans="1:8" ht="40.200000000000003" x14ac:dyDescent="0.3">
      <c r="A29" s="255"/>
      <c r="B29" s="256" t="s">
        <v>671</v>
      </c>
      <c r="C29" s="258" t="s">
        <v>672</v>
      </c>
      <c r="D29" s="253" t="s">
        <v>612</v>
      </c>
      <c r="E29" s="253">
        <v>2</v>
      </c>
      <c r="G29" s="254">
        <v>0</v>
      </c>
      <c r="H29" s="254">
        <f t="shared" si="0"/>
        <v>0</v>
      </c>
    </row>
    <row r="30" spans="1:8" ht="27" x14ac:dyDescent="0.3">
      <c r="A30" s="255"/>
      <c r="B30" s="256" t="s">
        <v>673</v>
      </c>
      <c r="C30" s="258" t="s">
        <v>674</v>
      </c>
      <c r="D30" s="253" t="s">
        <v>412</v>
      </c>
      <c r="E30" s="253">
        <v>1</v>
      </c>
      <c r="G30" s="254">
        <v>0</v>
      </c>
      <c r="H30" s="254">
        <f t="shared" si="0"/>
        <v>0</v>
      </c>
    </row>
    <row r="31" spans="1:8" ht="40.200000000000003" x14ac:dyDescent="0.3">
      <c r="A31" s="255"/>
      <c r="B31" s="256" t="s">
        <v>675</v>
      </c>
      <c r="C31" s="258" t="s">
        <v>676</v>
      </c>
      <c r="D31" s="253" t="s">
        <v>612</v>
      </c>
      <c r="E31" s="253">
        <v>1</v>
      </c>
      <c r="G31" s="254">
        <v>0</v>
      </c>
      <c r="H31" s="254">
        <f t="shared" si="0"/>
        <v>0</v>
      </c>
    </row>
    <row r="32" spans="1:8" ht="40.200000000000003" x14ac:dyDescent="0.3">
      <c r="A32" s="255"/>
      <c r="B32" s="256" t="s">
        <v>677</v>
      </c>
      <c r="C32" s="258" t="s">
        <v>678</v>
      </c>
      <c r="D32" s="253" t="s">
        <v>412</v>
      </c>
      <c r="E32" s="253">
        <v>3</v>
      </c>
      <c r="G32" s="254">
        <v>0</v>
      </c>
      <c r="H32" s="254">
        <f t="shared" si="0"/>
        <v>0</v>
      </c>
    </row>
    <row r="33" spans="1:8" ht="27" x14ac:dyDescent="0.3">
      <c r="A33" s="255"/>
      <c r="B33" s="256" t="s">
        <v>679</v>
      </c>
      <c r="C33" s="258" t="s">
        <v>680</v>
      </c>
      <c r="D33" s="253" t="s">
        <v>412</v>
      </c>
      <c r="E33" s="253">
        <v>10</v>
      </c>
      <c r="G33" s="254">
        <v>0</v>
      </c>
      <c r="H33" s="254">
        <f t="shared" si="0"/>
        <v>0</v>
      </c>
    </row>
    <row r="34" spans="1:8" ht="27" x14ac:dyDescent="0.3">
      <c r="A34" s="255"/>
      <c r="B34" s="256" t="s">
        <v>681</v>
      </c>
      <c r="C34" s="258" t="s">
        <v>682</v>
      </c>
      <c r="D34" s="253" t="s">
        <v>412</v>
      </c>
      <c r="E34" s="253">
        <v>1</v>
      </c>
      <c r="G34" s="254">
        <v>0</v>
      </c>
      <c r="H34" s="254">
        <f t="shared" si="0"/>
        <v>0</v>
      </c>
    </row>
    <row r="35" spans="1:8" ht="27" x14ac:dyDescent="0.3">
      <c r="A35" s="255"/>
      <c r="B35" s="256" t="s">
        <v>683</v>
      </c>
      <c r="C35" s="258" t="s">
        <v>684</v>
      </c>
      <c r="D35" s="259" t="s">
        <v>412</v>
      </c>
      <c r="E35" s="259">
        <v>1</v>
      </c>
      <c r="G35" s="254">
        <v>0</v>
      </c>
      <c r="H35" s="254">
        <f t="shared" si="0"/>
        <v>0</v>
      </c>
    </row>
    <row r="36" spans="1:8" ht="40.200000000000003" x14ac:dyDescent="0.3">
      <c r="A36" s="255"/>
      <c r="B36" s="256" t="s">
        <v>685</v>
      </c>
      <c r="C36" s="260" t="s">
        <v>686</v>
      </c>
      <c r="D36" s="253" t="s">
        <v>412</v>
      </c>
      <c r="E36" s="253">
        <v>12</v>
      </c>
      <c r="G36" s="254">
        <v>0</v>
      </c>
      <c r="H36" s="254">
        <f t="shared" si="0"/>
        <v>0</v>
      </c>
    </row>
    <row r="37" spans="1:8" ht="40.200000000000003" x14ac:dyDescent="0.3">
      <c r="A37" s="255"/>
      <c r="B37" s="256" t="s">
        <v>687</v>
      </c>
      <c r="C37" s="260" t="s">
        <v>688</v>
      </c>
      <c r="D37" s="253" t="s">
        <v>412</v>
      </c>
      <c r="E37" s="253">
        <v>8</v>
      </c>
      <c r="G37" s="254">
        <v>0</v>
      </c>
      <c r="H37" s="254">
        <f t="shared" si="0"/>
        <v>0</v>
      </c>
    </row>
    <row r="38" spans="1:8" ht="27" x14ac:dyDescent="0.3">
      <c r="A38" s="255"/>
      <c r="B38" s="256" t="s">
        <v>689</v>
      </c>
      <c r="C38" s="258" t="s">
        <v>690</v>
      </c>
      <c r="D38" s="253" t="s">
        <v>412</v>
      </c>
      <c r="E38" s="253">
        <v>4</v>
      </c>
      <c r="G38" s="254">
        <v>0</v>
      </c>
      <c r="H38" s="254">
        <f t="shared" si="0"/>
        <v>0</v>
      </c>
    </row>
    <row r="39" spans="1:8" ht="40.200000000000003" x14ac:dyDescent="0.3">
      <c r="A39" s="255"/>
      <c r="B39" s="256" t="s">
        <v>691</v>
      </c>
      <c r="C39" s="258" t="s">
        <v>692</v>
      </c>
      <c r="D39" s="253" t="s">
        <v>612</v>
      </c>
      <c r="E39" s="253">
        <v>2</v>
      </c>
      <c r="G39" s="254">
        <v>0</v>
      </c>
      <c r="H39" s="254">
        <f t="shared" si="0"/>
        <v>0</v>
      </c>
    </row>
    <row r="40" spans="1:8" x14ac:dyDescent="0.3">
      <c r="A40" s="255"/>
      <c r="B40" s="256" t="s">
        <v>693</v>
      </c>
      <c r="C40" s="260" t="s">
        <v>694</v>
      </c>
      <c r="D40" s="253" t="s">
        <v>612</v>
      </c>
      <c r="E40" s="253">
        <v>1</v>
      </c>
      <c r="G40" s="254">
        <v>0</v>
      </c>
      <c r="H40" s="254">
        <f t="shared" si="0"/>
        <v>0</v>
      </c>
    </row>
    <row r="41" spans="1:8" x14ac:dyDescent="0.3">
      <c r="A41" s="255"/>
      <c r="B41" s="256" t="s">
        <v>695</v>
      </c>
      <c r="C41" s="260" t="s">
        <v>696</v>
      </c>
      <c r="D41" s="253" t="s">
        <v>612</v>
      </c>
      <c r="E41" s="253">
        <v>1</v>
      </c>
      <c r="G41" s="254">
        <v>0</v>
      </c>
      <c r="H41" s="254">
        <f t="shared" si="0"/>
        <v>0</v>
      </c>
    </row>
    <row r="42" spans="1:8" x14ac:dyDescent="0.3">
      <c r="A42" s="255"/>
      <c r="B42" s="261"/>
      <c r="C42" s="258"/>
      <c r="D42" s="253"/>
      <c r="E42" s="253"/>
      <c r="G42" s="254"/>
      <c r="H42" s="254"/>
    </row>
    <row r="43" spans="1:8" x14ac:dyDescent="0.3">
      <c r="A43" s="255"/>
      <c r="B43" s="261"/>
      <c r="C43" s="258" t="s">
        <v>697</v>
      </c>
      <c r="D43" s="253" t="s">
        <v>126</v>
      </c>
      <c r="E43" s="253">
        <v>215</v>
      </c>
      <c r="G43" s="254">
        <v>0</v>
      </c>
      <c r="H43" s="254">
        <f t="shared" si="0"/>
        <v>0</v>
      </c>
    </row>
    <row r="44" spans="1:8" ht="27" x14ac:dyDescent="0.3">
      <c r="A44" s="255"/>
      <c r="B44" s="261"/>
      <c r="C44" s="260" t="s">
        <v>698</v>
      </c>
      <c r="D44" s="253" t="s">
        <v>126</v>
      </c>
      <c r="E44" s="253">
        <v>6</v>
      </c>
      <c r="G44" s="254">
        <v>0</v>
      </c>
      <c r="H44" s="254">
        <f t="shared" si="0"/>
        <v>0</v>
      </c>
    </row>
    <row r="45" spans="1:8" x14ac:dyDescent="0.3">
      <c r="A45" s="255"/>
      <c r="B45" s="261"/>
      <c r="C45" s="258" t="s">
        <v>699</v>
      </c>
      <c r="D45" s="253" t="s">
        <v>126</v>
      </c>
      <c r="E45" s="253">
        <v>250</v>
      </c>
      <c r="G45" s="254">
        <v>0</v>
      </c>
      <c r="H45" s="254">
        <f t="shared" si="0"/>
        <v>0</v>
      </c>
    </row>
    <row r="46" spans="1:8" x14ac:dyDescent="0.3">
      <c r="A46" s="255"/>
      <c r="B46" s="261"/>
      <c r="C46" s="262"/>
      <c r="D46" s="253"/>
      <c r="E46" s="253"/>
      <c r="G46" s="254"/>
      <c r="H46" s="254"/>
    </row>
    <row r="47" spans="1:8" x14ac:dyDescent="0.3">
      <c r="A47" s="255"/>
      <c r="B47" s="263"/>
      <c r="C47" s="264" t="s">
        <v>700</v>
      </c>
      <c r="D47" s="265"/>
      <c r="E47" s="265"/>
      <c r="G47" s="254"/>
      <c r="H47" s="254"/>
    </row>
    <row r="48" spans="1:8" ht="79.8" x14ac:dyDescent="0.3">
      <c r="A48" s="255"/>
      <c r="B48" s="256" t="s">
        <v>701</v>
      </c>
      <c r="C48" s="260" t="s">
        <v>702</v>
      </c>
      <c r="D48" s="253" t="s">
        <v>612</v>
      </c>
      <c r="E48" s="253">
        <v>1</v>
      </c>
      <c r="G48" s="254">
        <v>0</v>
      </c>
      <c r="H48" s="254">
        <f>G48*E48</f>
        <v>0</v>
      </c>
    </row>
    <row r="49" spans="1:8" ht="84.6" customHeight="1" x14ac:dyDescent="0.3">
      <c r="A49" s="255"/>
      <c r="B49" s="256" t="s">
        <v>703</v>
      </c>
      <c r="C49" s="257" t="s">
        <v>704</v>
      </c>
      <c r="D49" s="253" t="s">
        <v>612</v>
      </c>
      <c r="E49" s="253">
        <v>1</v>
      </c>
      <c r="G49" s="254">
        <v>0</v>
      </c>
      <c r="H49" s="254">
        <f t="shared" ref="H49:H58" si="1">G49*E49</f>
        <v>0</v>
      </c>
    </row>
    <row r="50" spans="1:8" x14ac:dyDescent="0.3">
      <c r="A50" s="255"/>
      <c r="B50" s="256" t="s">
        <v>705</v>
      </c>
      <c r="C50" s="266" t="s">
        <v>706</v>
      </c>
      <c r="D50" s="253" t="s">
        <v>612</v>
      </c>
      <c r="E50" s="253">
        <v>3</v>
      </c>
      <c r="G50" s="254">
        <v>0</v>
      </c>
      <c r="H50" s="254">
        <f t="shared" si="1"/>
        <v>0</v>
      </c>
    </row>
    <row r="51" spans="1:8" x14ac:dyDescent="0.3">
      <c r="A51" s="255"/>
      <c r="B51" s="256" t="s">
        <v>707</v>
      </c>
      <c r="C51" s="266" t="s">
        <v>708</v>
      </c>
      <c r="D51" s="253" t="s">
        <v>612</v>
      </c>
      <c r="E51" s="253">
        <v>1</v>
      </c>
      <c r="G51" s="254">
        <v>0</v>
      </c>
      <c r="H51" s="254">
        <f t="shared" si="1"/>
        <v>0</v>
      </c>
    </row>
    <row r="52" spans="1:8" ht="40.200000000000003" x14ac:dyDescent="0.3">
      <c r="A52" s="255"/>
      <c r="B52" s="256" t="s">
        <v>709</v>
      </c>
      <c r="C52" s="260" t="s">
        <v>688</v>
      </c>
      <c r="D52" s="253" t="s">
        <v>412</v>
      </c>
      <c r="E52" s="253">
        <v>4</v>
      </c>
      <c r="G52" s="254">
        <v>0</v>
      </c>
      <c r="H52" s="254">
        <f t="shared" si="1"/>
        <v>0</v>
      </c>
    </row>
    <row r="53" spans="1:8" ht="40.200000000000003" x14ac:dyDescent="0.3">
      <c r="A53" s="255"/>
      <c r="B53" s="256" t="s">
        <v>710</v>
      </c>
      <c r="C53" s="260" t="s">
        <v>686</v>
      </c>
      <c r="D53" s="253" t="s">
        <v>412</v>
      </c>
      <c r="E53" s="253">
        <v>4</v>
      </c>
      <c r="G53" s="254">
        <v>0</v>
      </c>
      <c r="H53" s="254">
        <f t="shared" si="1"/>
        <v>0</v>
      </c>
    </row>
    <row r="54" spans="1:8" x14ac:dyDescent="0.3">
      <c r="A54" s="255"/>
      <c r="B54" s="256" t="s">
        <v>711</v>
      </c>
      <c r="C54" s="260" t="s">
        <v>712</v>
      </c>
      <c r="D54" s="253" t="s">
        <v>412</v>
      </c>
      <c r="E54" s="253">
        <v>1</v>
      </c>
      <c r="G54" s="254">
        <v>0</v>
      </c>
      <c r="H54" s="254">
        <f t="shared" si="1"/>
        <v>0</v>
      </c>
    </row>
    <row r="55" spans="1:8" ht="43.2" customHeight="1" x14ac:dyDescent="0.3">
      <c r="A55" s="255"/>
      <c r="B55" s="256" t="s">
        <v>713</v>
      </c>
      <c r="C55" s="258" t="s">
        <v>660</v>
      </c>
      <c r="D55" s="253" t="s">
        <v>412</v>
      </c>
      <c r="E55" s="253">
        <v>2</v>
      </c>
      <c r="G55" s="254">
        <v>0</v>
      </c>
      <c r="H55" s="254">
        <f t="shared" si="1"/>
        <v>0</v>
      </c>
    </row>
    <row r="56" spans="1:8" x14ac:dyDescent="0.3">
      <c r="A56" s="255"/>
      <c r="B56" s="256"/>
      <c r="C56" s="260"/>
      <c r="D56" s="253"/>
      <c r="E56" s="253"/>
      <c r="G56" s="254"/>
      <c r="H56" s="254"/>
    </row>
    <row r="57" spans="1:8" x14ac:dyDescent="0.3">
      <c r="A57" s="255"/>
      <c r="B57" s="261"/>
      <c r="C57" s="260" t="s">
        <v>714</v>
      </c>
      <c r="D57" s="253" t="s">
        <v>715</v>
      </c>
      <c r="E57" s="253">
        <v>8</v>
      </c>
      <c r="G57" s="254">
        <v>0</v>
      </c>
      <c r="H57" s="254">
        <f t="shared" si="1"/>
        <v>0</v>
      </c>
    </row>
    <row r="58" spans="1:8" x14ac:dyDescent="0.3">
      <c r="A58" s="255"/>
      <c r="B58" s="261"/>
      <c r="C58" s="258" t="s">
        <v>716</v>
      </c>
      <c r="D58" s="259" t="s">
        <v>715</v>
      </c>
      <c r="E58" s="259">
        <v>3</v>
      </c>
      <c r="G58" s="254">
        <v>0</v>
      </c>
      <c r="H58" s="254">
        <f t="shared" si="1"/>
        <v>0</v>
      </c>
    </row>
    <row r="59" spans="1:8" x14ac:dyDescent="0.3">
      <c r="A59" s="255"/>
      <c r="B59" s="261"/>
      <c r="C59" s="260"/>
      <c r="D59" s="253"/>
      <c r="E59" s="253"/>
      <c r="G59" s="254"/>
      <c r="H59" s="254"/>
    </row>
    <row r="60" spans="1:8" x14ac:dyDescent="0.3">
      <c r="A60" s="267"/>
      <c r="B60" s="267"/>
      <c r="C60" s="268" t="s">
        <v>717</v>
      </c>
      <c r="D60" s="253"/>
      <c r="E60" s="253"/>
      <c r="G60" s="254"/>
      <c r="H60" s="254"/>
    </row>
    <row r="61" spans="1:8" x14ac:dyDescent="0.3">
      <c r="A61" s="267"/>
      <c r="B61" s="267"/>
      <c r="C61" s="269" t="s">
        <v>717</v>
      </c>
      <c r="D61" s="253" t="s">
        <v>354</v>
      </c>
      <c r="E61" s="253">
        <v>150</v>
      </c>
      <c r="G61" s="254">
        <v>0</v>
      </c>
      <c r="H61" s="254">
        <f>G61*E61</f>
        <v>0</v>
      </c>
    </row>
    <row r="62" spans="1:8" x14ac:dyDescent="0.3">
      <c r="A62" s="267"/>
      <c r="B62" s="267"/>
      <c r="C62" s="268" t="s">
        <v>718</v>
      </c>
      <c r="D62" s="253"/>
      <c r="E62" s="253"/>
      <c r="G62" s="254"/>
      <c r="H62" s="254"/>
    </row>
    <row r="63" spans="1:8" x14ac:dyDescent="0.3">
      <c r="A63" s="267"/>
      <c r="B63" s="267"/>
      <c r="C63" s="269" t="s">
        <v>719</v>
      </c>
      <c r="D63" s="253" t="s">
        <v>720</v>
      </c>
      <c r="E63" s="253">
        <v>20</v>
      </c>
      <c r="G63" s="254">
        <v>0</v>
      </c>
      <c r="H63" s="254">
        <f>G63*E63</f>
        <v>0</v>
      </c>
    </row>
    <row r="64" spans="1:8" ht="27" x14ac:dyDescent="0.3">
      <c r="A64" s="267"/>
      <c r="B64" s="267"/>
      <c r="C64" s="270" t="s">
        <v>721</v>
      </c>
      <c r="D64" s="253" t="s">
        <v>145</v>
      </c>
      <c r="E64" s="253">
        <v>4</v>
      </c>
      <c r="G64" s="254">
        <v>0</v>
      </c>
      <c r="H64" s="254">
        <f>G64*E64</f>
        <v>0</v>
      </c>
    </row>
    <row r="65" spans="1:8" x14ac:dyDescent="0.3">
      <c r="A65" s="267"/>
      <c r="B65" s="267"/>
      <c r="C65" s="270"/>
      <c r="D65" s="253"/>
      <c r="E65" s="253"/>
      <c r="H65" s="271">
        <f>SUM(H8:H64)</f>
        <v>0</v>
      </c>
    </row>
    <row r="66" spans="1:8" x14ac:dyDescent="0.3">
      <c r="A66" s="267"/>
      <c r="B66" s="267"/>
      <c r="C66" s="270" t="s">
        <v>33</v>
      </c>
      <c r="D66" s="253" t="s">
        <v>612</v>
      </c>
      <c r="E66" s="253">
        <v>1</v>
      </c>
      <c r="G66" s="254">
        <f>H65*0.25</f>
        <v>0</v>
      </c>
      <c r="H66" s="254">
        <f>G66*E66</f>
        <v>0</v>
      </c>
    </row>
    <row r="67" spans="1:8" ht="15" thickBot="1" x14ac:dyDescent="0.35">
      <c r="A67" s="267"/>
      <c r="B67" s="267"/>
      <c r="C67" s="268" t="s">
        <v>722</v>
      </c>
      <c r="D67" s="253" t="s">
        <v>612</v>
      </c>
      <c r="E67" s="253">
        <v>1</v>
      </c>
      <c r="G67" s="254">
        <f>0.35*H66</f>
        <v>0</v>
      </c>
      <c r="H67" s="272">
        <f>G67*E67</f>
        <v>0</v>
      </c>
    </row>
    <row r="68" spans="1:8" ht="15" thickBot="1" x14ac:dyDescent="0.35">
      <c r="C68" s="262"/>
      <c r="D68" s="235"/>
      <c r="E68" s="235"/>
      <c r="H68" s="273">
        <f>SUM(H65:H67)</f>
        <v>0</v>
      </c>
    </row>
    <row r="69" spans="1:8" x14ac:dyDescent="0.3">
      <c r="C69" s="237" t="s">
        <v>723</v>
      </c>
    </row>
    <row r="70" spans="1:8" ht="86.4" x14ac:dyDescent="0.3">
      <c r="C70" s="243" t="s">
        <v>724</v>
      </c>
    </row>
  </sheetData>
  <sheetProtection algorithmName="SHA-512" hashValue="bj76w72AG7z6OBhrF9U+lLhVdi7xj42EWljdPWS1hqeps5lpgiPWzo/5WX0mQ3ZsuVAxF8H35LjKfPKJrRYakw==" saltValue="uKfBlPOVu8BRtkWJ8HkT0A==" spinCount="100000" sheet="1" objects="1" scenarios="1"/>
  <pageMargins left="0.7" right="0.7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49</vt:i4>
      </vt:variant>
    </vt:vector>
  </HeadingPairs>
  <TitlesOfParts>
    <vt:vector size="55" baseType="lpstr">
      <vt:lpstr>Pokyny pro vyplnění</vt:lpstr>
      <vt:lpstr>Stavba</vt:lpstr>
      <vt:lpstr>VzorPolozky</vt:lpstr>
      <vt:lpstr>SO 09 220310 Pol</vt:lpstr>
      <vt:lpstr>ZTI  aktualizace</vt:lpstr>
      <vt:lpstr>VZT akt.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09 220310 Pol'!Názvy_tisku</vt:lpstr>
      <vt:lpstr>'ZTI  aktualizace'!Názvy_tisku</vt:lpstr>
      <vt:lpstr>oadresa</vt:lpstr>
      <vt:lpstr>Stavba!Objednatel</vt:lpstr>
      <vt:lpstr>Stavba!Objekt</vt:lpstr>
      <vt:lpstr>'SO 09 220310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mirka</dc:creator>
  <cp:lastModifiedBy>Machatý Petr</cp:lastModifiedBy>
  <cp:lastPrinted>2022-03-15T13:33:06Z</cp:lastPrinted>
  <dcterms:created xsi:type="dcterms:W3CDTF">2009-04-08T07:15:50Z</dcterms:created>
  <dcterms:modified xsi:type="dcterms:W3CDTF">2022-03-18T05:40:43Z</dcterms:modified>
</cp:coreProperties>
</file>