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3"/>
  </bookViews>
  <sheets>
    <sheet name="Rekapitulace" sheetId="9" r:id="rId1"/>
    <sheet name="Clam-Gallasů - arboristika" sheetId="1" r:id="rId2"/>
    <sheet name="Ještědská - arboristika" sheetId="2" r:id="rId3"/>
    <sheet name="Českých bratří - arboristika" sheetId="3" r:id="rId4"/>
    <sheet name="Českých bratří - stanoviště" sheetId="4" r:id="rId5"/>
    <sheet name="Na Rybníčku - arboristika" sheetId="5" r:id="rId6"/>
    <sheet name="Ještědská - výsadby" sheetId="6" r:id="rId7"/>
    <sheet name="Clam-Gallasů - výsadby" sheetId="8" r:id="rId8"/>
    <sheet name="VRN" sheetId="7" r:id="rId9"/>
  </sheets>
  <definedNames>
    <definedName name="_xlnm.Print_Area" localSheetId="0">'Rekapitulace'!$A$1:$B$24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<sst xmlns="http://schemas.openxmlformats.org/spreadsheetml/2006/main" count="1556" uniqueCount="510">
  <si>
    <t>číslo stromu</t>
  </si>
  <si>
    <t>taxon</t>
  </si>
  <si>
    <t>průměr kmene (cm)</t>
  </si>
  <si>
    <t>výška (m)</t>
  </si>
  <si>
    <t>šířka koruny (m)</t>
  </si>
  <si>
    <t>plocha koruny (m2)</t>
  </si>
  <si>
    <t>pařez (cm)</t>
  </si>
  <si>
    <t>technologie</t>
  </si>
  <si>
    <t>poznámka k technologii</t>
  </si>
  <si>
    <t>vazba</t>
  </si>
  <si>
    <t>hlavní typ řezu</t>
  </si>
  <si>
    <t>1. doplňkový typ řezu</t>
  </si>
  <si>
    <t>2. doplňkový typ řezu</t>
  </si>
  <si>
    <t>kácení</t>
  </si>
  <si>
    <t>cena celkem</t>
  </si>
  <si>
    <t>1</t>
  </si>
  <si>
    <t>javor mléč (Acer platanoides)</t>
  </si>
  <si>
    <t>95</t>
  </si>
  <si>
    <t>S-RZ, S-RLLR</t>
  </si>
  <si>
    <t>odlehčit kosterní větve s hnilobou</t>
  </si>
  <si>
    <t>2xVD4</t>
  </si>
  <si>
    <t>14</t>
  </si>
  <si>
    <t>javor mléč (Acer platanoides 'Globosum')</t>
  </si>
  <si>
    <t>16</t>
  </si>
  <si>
    <t xml:space="preserve">odlehčit větev s prasklinou </t>
  </si>
  <si>
    <t>17</t>
  </si>
  <si>
    <t>javor klen (Acer pseudoplatanus)</t>
  </si>
  <si>
    <t>67</t>
  </si>
  <si>
    <t>S-RO20, S-RZ, S-RLLR</t>
  </si>
  <si>
    <t>1xVD4</t>
  </si>
  <si>
    <t>18</t>
  </si>
  <si>
    <t>jasan ztepilý (Fraxinus excelsior)</t>
  </si>
  <si>
    <t>90</t>
  </si>
  <si>
    <t>S-RO20, S-RZ</t>
  </si>
  <si>
    <t>zapěstovat sekundární obrost</t>
  </si>
  <si>
    <t>19</t>
  </si>
  <si>
    <t>86</t>
  </si>
  <si>
    <t>S-RS20</t>
  </si>
  <si>
    <t xml:space="preserve">redukovat poškozené kmeny na živý výhon ve spodní části poškození </t>
  </si>
  <si>
    <t>20</t>
  </si>
  <si>
    <t>lípa stříbrná (Tilia tomentosa)</t>
  </si>
  <si>
    <t>S-RZ, S-RLPV</t>
  </si>
  <si>
    <t>21</t>
  </si>
  <si>
    <t>lípa srdčitá (Tilia cordata)</t>
  </si>
  <si>
    <t>27</t>
  </si>
  <si>
    <t>S-RZ</t>
  </si>
  <si>
    <t>22</t>
  </si>
  <si>
    <t>34</t>
  </si>
  <si>
    <t>23</t>
  </si>
  <si>
    <t>35</t>
  </si>
  <si>
    <t>29</t>
  </si>
  <si>
    <t>jírovec maďal (Aesculus hippocastanum)</t>
  </si>
  <si>
    <t>61</t>
  </si>
  <si>
    <t>30</t>
  </si>
  <si>
    <t>31</t>
  </si>
  <si>
    <t>68</t>
  </si>
  <si>
    <t xml:space="preserve">redukovat břečťan z kosterních větví </t>
  </si>
  <si>
    <t>32</t>
  </si>
  <si>
    <t>63</t>
  </si>
  <si>
    <t>redukovat břečťan z kosterních větví, zapěstovat sekundární obrost</t>
  </si>
  <si>
    <t>8</t>
  </si>
  <si>
    <t>S-RV</t>
  </si>
  <si>
    <t>37</t>
  </si>
  <si>
    <t>117</t>
  </si>
  <si>
    <t>45</t>
  </si>
  <si>
    <t>60</t>
  </si>
  <si>
    <t>46</t>
  </si>
  <si>
    <t>56</t>
  </si>
  <si>
    <t>S-RZ, S-RLLR, S-RLSP</t>
  </si>
  <si>
    <t>buk lesní (Fagus sylvatica)</t>
  </si>
  <si>
    <t>7</t>
  </si>
  <si>
    <t>S-RZ, S-RLSP</t>
  </si>
  <si>
    <t xml:space="preserve">redukce k lampě </t>
  </si>
  <si>
    <t>62</t>
  </si>
  <si>
    <t>S-RZ, S-OV</t>
  </si>
  <si>
    <t>64</t>
  </si>
  <si>
    <t>15</t>
  </si>
  <si>
    <t>65</t>
  </si>
  <si>
    <t>66</t>
  </si>
  <si>
    <t>13</t>
  </si>
  <si>
    <t>dub letní (Quercus robur)</t>
  </si>
  <si>
    <t>114</t>
  </si>
  <si>
    <t>72</t>
  </si>
  <si>
    <t>lípa (Tilia sp.)</t>
  </si>
  <si>
    <t>73</t>
  </si>
  <si>
    <t>76</t>
  </si>
  <si>
    <t>53</t>
  </si>
  <si>
    <t>77</t>
  </si>
  <si>
    <t>80,66</t>
  </si>
  <si>
    <t xml:space="preserve">zapěstovat sekundární obrost, redukovat spodni vetev s dutinou </t>
  </si>
  <si>
    <t>78</t>
  </si>
  <si>
    <t>habr obecný (Carpinus betulus)</t>
  </si>
  <si>
    <t>71</t>
  </si>
  <si>
    <t>symetrizovat</t>
  </si>
  <si>
    <t>79</t>
  </si>
  <si>
    <t>80</t>
  </si>
  <si>
    <t>49</t>
  </si>
  <si>
    <t>81</t>
  </si>
  <si>
    <t>83</t>
  </si>
  <si>
    <t>odlehčit spodní větev nad trávník o 20 %</t>
  </si>
  <si>
    <t>84</t>
  </si>
  <si>
    <t>85</t>
  </si>
  <si>
    <t>88</t>
  </si>
  <si>
    <t>87</t>
  </si>
  <si>
    <t>58</t>
  </si>
  <si>
    <t>89</t>
  </si>
  <si>
    <t>57</t>
  </si>
  <si>
    <t>93</t>
  </si>
  <si>
    <t>S-KPP, OPF</t>
  </si>
  <si>
    <t>97</t>
  </si>
  <si>
    <t>99</t>
  </si>
  <si>
    <t>jinan dvoulaločný (Ginkgo biloba)</t>
  </si>
  <si>
    <t>11</t>
  </si>
  <si>
    <t>100</t>
  </si>
  <si>
    <t>103</t>
  </si>
  <si>
    <t>5</t>
  </si>
  <si>
    <t>106</t>
  </si>
  <si>
    <t>buk lesní (Fagus sylvatica 'Pendula')</t>
  </si>
  <si>
    <t>9</t>
  </si>
  <si>
    <t xml:space="preserve">odstranit suché větve </t>
  </si>
  <si>
    <t>107</t>
  </si>
  <si>
    <t>platan západní (Platanus occidentalis)</t>
  </si>
  <si>
    <t>108</t>
  </si>
  <si>
    <t>odstranit jen suché větve</t>
  </si>
  <si>
    <t>109</t>
  </si>
  <si>
    <t>92</t>
  </si>
  <si>
    <t>110</t>
  </si>
  <si>
    <t>104</t>
  </si>
  <si>
    <t>111</t>
  </si>
  <si>
    <t>112</t>
  </si>
  <si>
    <t>22,17,14</t>
  </si>
  <si>
    <t>113</t>
  </si>
  <si>
    <t>6</t>
  </si>
  <si>
    <t>UZNATELNÉ NÁKLADY</t>
  </si>
  <si>
    <t>množ.</t>
  </si>
  <si>
    <t>jedn.cena</t>
  </si>
  <si>
    <t>NNO</t>
  </si>
  <si>
    <t>Likvidace klestu po řezu a kácení štěpkováním (objem vzniklé štěpky)</t>
  </si>
  <si>
    <t>m3</t>
  </si>
  <si>
    <t>odfrézování pařezů</t>
  </si>
  <si>
    <t>m2</t>
  </si>
  <si>
    <t>cena za hlavní typ řezu</t>
  </si>
  <si>
    <t>cena za doplňkový řez 1</t>
  </si>
  <si>
    <t>cena za doplňkový řez 2</t>
  </si>
  <si>
    <t>cena za vazby</t>
  </si>
  <si>
    <t>cena za kácení</t>
  </si>
  <si>
    <t>cena celkem bez DPH</t>
  </si>
  <si>
    <t>DPH 21%</t>
  </si>
  <si>
    <t>cena celkem včetně DPH</t>
  </si>
  <si>
    <t>NEUZNATELNÉ NÁKLADY</t>
  </si>
  <si>
    <t>Přesun hmot pro sadovnické a krajinářské úpravy (štěpky) vodorovně do 5000 m</t>
  </si>
  <si>
    <t xml:space="preserve">t </t>
  </si>
  <si>
    <t>Vodorovné přemístění kmenů stromů jehličnatých do 1 km D kmene přes 700 do 900 mm</t>
  </si>
  <si>
    <t>ks</t>
  </si>
  <si>
    <t>Vodorovné přemístění kmenů stromů listnatých do 1 km D kmene přes 900 do 1100 mm</t>
  </si>
  <si>
    <t>Příplatek k vodorovnému přemístění kmenů stromů listnatých D kmene přes 700 do 900 mm ZKD 1 km (požadovaný přesun do 4 km)</t>
  </si>
  <si>
    <t>Příplatek k vodorovnému přemístění kmenů stromů listnatých D kmene přes 900 do 1100 mm ZKD 1 km (požadovaný přesun do 4 km)</t>
  </si>
  <si>
    <t>CELKOVÉ NÁKLADY</t>
  </si>
  <si>
    <t>Odfrézování pařezů</t>
  </si>
  <si>
    <t>průměr kmene</t>
  </si>
  <si>
    <t>výška</t>
  </si>
  <si>
    <t>šířka koruny</t>
  </si>
  <si>
    <t>plocha koruny</t>
  </si>
  <si>
    <t>pařez</t>
  </si>
  <si>
    <t>vazby</t>
  </si>
  <si>
    <t>frézování pařezů</t>
  </si>
  <si>
    <t>2</t>
  </si>
  <si>
    <t>17,5</t>
  </si>
  <si>
    <t>smrk ztepilý (Picea abies)</t>
  </si>
  <si>
    <t>S-KPV, S-OF</t>
  </si>
  <si>
    <t>nutnost kácení po odstranění sousedního stromu</t>
  </si>
  <si>
    <t>modřín opadavý (Larix decidua)</t>
  </si>
  <si>
    <t>48</t>
  </si>
  <si>
    <t>26,5</t>
  </si>
  <si>
    <t>25,5</t>
  </si>
  <si>
    <t>55</t>
  </si>
  <si>
    <t>10</t>
  </si>
  <si>
    <t>22,5</t>
  </si>
  <si>
    <t xml:space="preserve">odlehčit horní úzké větvení </t>
  </si>
  <si>
    <t>23,5</t>
  </si>
  <si>
    <t>12</t>
  </si>
  <si>
    <t>47</t>
  </si>
  <si>
    <t xml:space="preserve">opravný řez, redukce k lampě a nad zastávku </t>
  </si>
  <si>
    <t>odlehčit mohutnou větev k jasanu o 30 %, vyšší větev s narušeným nasazením o 20 %</t>
  </si>
  <si>
    <t>dub červený (Quercus rubra)</t>
  </si>
  <si>
    <t>60,18,15</t>
  </si>
  <si>
    <t>S-RO40, S-RZ, S-RLLR</t>
  </si>
  <si>
    <t>redukovat mohutný výmladky na bázi, zapěstovat výmladky ve spodních partiích kmene</t>
  </si>
  <si>
    <t>zapěstovat výmladky</t>
  </si>
  <si>
    <t>18,5</t>
  </si>
  <si>
    <t>odlehčit tlakovou vidlici</t>
  </si>
  <si>
    <t>24</t>
  </si>
  <si>
    <t>25</t>
  </si>
  <si>
    <t>59</t>
  </si>
  <si>
    <t>26</t>
  </si>
  <si>
    <t>36</t>
  </si>
  <si>
    <t>S-RO30, S-RZ</t>
  </si>
  <si>
    <t>kontrola dynamické vazby</t>
  </si>
  <si>
    <t>1xVP6, VK</t>
  </si>
  <si>
    <t>44</t>
  </si>
  <si>
    <t>odstranění z důvodu zvýšení oslunění aleje</t>
  </si>
  <si>
    <t>40</t>
  </si>
  <si>
    <t>98</t>
  </si>
  <si>
    <t>29,5</t>
  </si>
  <si>
    <t>kontrola dynamické vazby případně její úprava po redukci</t>
  </si>
  <si>
    <t>VK</t>
  </si>
  <si>
    <t>50</t>
  </si>
  <si>
    <t>69</t>
  </si>
  <si>
    <t>S-RO30, S-RZ, S-RLLR</t>
  </si>
  <si>
    <t xml:space="preserve">odlehčit větev nad sousední pozemek </t>
  </si>
  <si>
    <t>51</t>
  </si>
  <si>
    <t>52</t>
  </si>
  <si>
    <t>30,5</t>
  </si>
  <si>
    <t xml:space="preserve">kontrola dynamické vazby případně její úprava po redukci, redukovat výhony nad park o 30 % na silnější výhon </t>
  </si>
  <si>
    <t>54</t>
  </si>
  <si>
    <t>91</t>
  </si>
  <si>
    <t>2xVV4, 1xVV4, VK</t>
  </si>
  <si>
    <t>141</t>
  </si>
  <si>
    <t>3xVP6Δ, 2xVP6, VK</t>
  </si>
  <si>
    <t xml:space="preserve">úprava podkladnicové vazby dle standardu, kontrola dynamické vazby, odlehčit větve nad sousední pozemek </t>
  </si>
  <si>
    <t>S-KSP, S-OF</t>
  </si>
  <si>
    <t>uvolnění hodnotnějšího jedince</t>
  </si>
  <si>
    <t>dub letní (Quercus robur 'Fastigiata')</t>
  </si>
  <si>
    <t>43</t>
  </si>
  <si>
    <t>Přesun hmoty pro sadovnické a krajinářské úpravy vodorovně do 5000 m</t>
  </si>
  <si>
    <t>t</t>
  </si>
  <si>
    <t>Založení parkového trávníku výsevem pl do 1000 m2 v rovině a ve svahu do 1:5</t>
  </si>
  <si>
    <t>Zalití oseté plochy vodou při založení, jemná zálivka 20 l / m2</t>
  </si>
  <si>
    <t>Dovoz vody pro zálivku rostlin za vzdálenost do 1000 m</t>
  </si>
  <si>
    <t>Příplatek k dovozu vody pro zálivku rostlin do 1000 m, dovoz do 5000 m</t>
  </si>
  <si>
    <t>00572410</t>
  </si>
  <si>
    <t>osivo směs travní parková</t>
  </si>
  <si>
    <t>kg</t>
  </si>
  <si>
    <t>voda na zálivku + 3 % ztratné, při založení</t>
  </si>
  <si>
    <t>cena za odfrézování pařezů</t>
  </si>
  <si>
    <t>Cena za odstranění pařezů frézováním zahrnuje i náklady na odstranění kořenových náběhů, odklizení získaného dřeva na vzdálenost do 20 m, jeho složení na hromady nebo naložení na dopravní prostředek, zasypání jámy, doplnění zeminy, zhutnění a úpravu terénu</t>
  </si>
  <si>
    <t>Vodorovné přemístění kmenů stromů listnatých do 1 km D kmene přes 100 do 300 mm</t>
  </si>
  <si>
    <t>Vodorovné přemístění kmenů stromů listnatých do 1 km D kmene přes 300 do 500 mm</t>
  </si>
  <si>
    <t>Vodorovné přemístění kmenů stromů listnatých do 1 km D kmene přes 500 do 700 mm</t>
  </si>
  <si>
    <t>Vodorovné přemístění kmenů stromů listnatých do 1 km D kmene přes 900 do 1100 mm</t>
  </si>
  <si>
    <t>Vodorovné přemístění kmenů stromů jehličnatých do 1 km D kmene přes 300 do 500 mm</t>
  </si>
  <si>
    <t>Vodorovné přemístění kmenů stromů jehličnatých do 1 km D kmene přes 500 do 700 mm</t>
  </si>
  <si>
    <t>Vodorovné přemístění kmenů stromů jehličnatých do 1 km D kmene přes 700 do 900 mm</t>
  </si>
  <si>
    <t>Příplatek k vodorovnému přemístění kmenů stromů listnatých D kmene přes 100 do 300 mm ZKD 1 km</t>
  </si>
  <si>
    <t>Příplatek k vodorovnému přemístění kmenů stromů listnatých D kmene přes 300 do 500 mm ZKD 1 km</t>
  </si>
  <si>
    <t>Příplatek k vodorovnému přemístění kmenů stromů listnatých D kmene přes 500 do 700 mm ZKD 1 km</t>
  </si>
  <si>
    <t>Příplatek k vodorovnému přemístění kmenů stromů listnatých D kmene přes 900 do 1100 mm ZKD 1 km</t>
  </si>
  <si>
    <t>Příplatek k vodorovnému přemístění kmenů stromů jehličnatých D kmene přes 300 do 500 mm ZKD 1 km</t>
  </si>
  <si>
    <t>Příplatek k vodorovnému přemístění kmenů stromů jehličnatých D kmene přes 500 do 700 mm ZKD 1 km</t>
  </si>
  <si>
    <t>Příplatek k vodorovnému přemístění kmenů stromů jehličnatých D kmene přes 700 do 900 mm ZKD 1 km</t>
  </si>
  <si>
    <t>cena za kácení (mimo kácení nahrazené výsadbou a kácení z důvodu uvolnění perspektivnějších stromů)</t>
  </si>
  <si>
    <t>průměr kmene (m)</t>
  </si>
  <si>
    <t>výška stromu (m)</t>
  </si>
  <si>
    <t>odfrézování pařezu</t>
  </si>
  <si>
    <t xml:space="preserve">mírně odlehčit větev nad silnicí </t>
  </si>
  <si>
    <t>74</t>
  </si>
  <si>
    <t xml:space="preserve">prosychající terminál případně redukovat více dle nutnosti </t>
  </si>
  <si>
    <t>3</t>
  </si>
  <si>
    <t>jilm (Ulmus sp.)</t>
  </si>
  <si>
    <t>4</t>
  </si>
  <si>
    <t>třešeň ptačí (Cerasus avium)</t>
  </si>
  <si>
    <t>S-KV, S-OF</t>
  </si>
  <si>
    <t>sklon svahu 15-30 %</t>
  </si>
  <si>
    <t>S-SSK</t>
  </si>
  <si>
    <t>42</t>
  </si>
  <si>
    <t>zlatice prostřední (Forsythia x intermedia)</t>
  </si>
  <si>
    <t>S-RLSP, S-RLPV</t>
  </si>
  <si>
    <t xml:space="preserve">zajistit průchozí profil, redukce ke značce </t>
  </si>
  <si>
    <t>růže šípková (Rosa canina)</t>
  </si>
  <si>
    <t>S-RLSP</t>
  </si>
  <si>
    <t xml:space="preserve">redukce k hřišti </t>
  </si>
  <si>
    <t>skupina (23x7 m2)</t>
  </si>
  <si>
    <t xml:space="preserve">redukce k lavičkám </t>
  </si>
  <si>
    <t>javor červený (Acer rubrum)</t>
  </si>
  <si>
    <t>svitel latnatý (Koelreuteria paniculata)</t>
  </si>
  <si>
    <t>odstranit výhon na kmeni</t>
  </si>
  <si>
    <t>třešeň (Cerasus sp.)</t>
  </si>
  <si>
    <t xml:space="preserve">odstranit podrůstající výhon z podnože </t>
  </si>
  <si>
    <t>odstranit podrůstající výhon z podnože</t>
  </si>
  <si>
    <t>33</t>
  </si>
  <si>
    <t>23,22,17,15</t>
  </si>
  <si>
    <t>S-KPV</t>
  </si>
  <si>
    <t>odstranit slabý kmen s odumřelým terminálem, ostatní ponechat</t>
  </si>
  <si>
    <t>25,22</t>
  </si>
  <si>
    <t>21,18,16,11</t>
  </si>
  <si>
    <t>39</t>
  </si>
  <si>
    <t>29,25,23</t>
  </si>
  <si>
    <t>S-RB</t>
  </si>
  <si>
    <t>odstranit suchou větev ze země</t>
  </si>
  <si>
    <t>bříza bělokorá (Betula pendula)</t>
  </si>
  <si>
    <t>27,23</t>
  </si>
  <si>
    <t>18,12,15</t>
  </si>
  <si>
    <t>odstranit spodní silnější suchou větev ze země</t>
  </si>
  <si>
    <t>27,22,19</t>
  </si>
  <si>
    <t>20,20,18,15</t>
  </si>
  <si>
    <t>odstranit 2 kmeny směrem k chodníku s odumřelým vrcholem, ostatní ponechat</t>
  </si>
  <si>
    <t>zerav západní (Thuja occidentalis)</t>
  </si>
  <si>
    <t>S-KSP</t>
  </si>
  <si>
    <t>24,23,18,16</t>
  </si>
  <si>
    <t>22,16</t>
  </si>
  <si>
    <t xml:space="preserve">sundat zavěšenou větev </t>
  </si>
  <si>
    <t>30,30,26,21</t>
  </si>
  <si>
    <t>64a</t>
  </si>
  <si>
    <t>borovice těžká (Pinus ponderosa)</t>
  </si>
  <si>
    <t>redukce ke značce</t>
  </si>
  <si>
    <t>při pohybu v koruně nepoškodit drobný sekundární obrost</t>
  </si>
  <si>
    <t>P1</t>
  </si>
  <si>
    <t>zasypat zeminou, osít</t>
  </si>
  <si>
    <t>díra po pařezu hloubka 30 cm</t>
  </si>
  <si>
    <t>P2</t>
  </si>
  <si>
    <t>S-OF</t>
  </si>
  <si>
    <t>P3</t>
  </si>
  <si>
    <t>P4</t>
  </si>
  <si>
    <t>160</t>
  </si>
  <si>
    <t>P5</t>
  </si>
  <si>
    <t>P6</t>
  </si>
  <si>
    <t>180</t>
  </si>
  <si>
    <t>P7</t>
  </si>
  <si>
    <t>120</t>
  </si>
  <si>
    <t>u položek P1 - P7 je ve sloupci průměr kmene uveden průměr frézované plochy v úrovni terénu</t>
  </si>
  <si>
    <t>Likvidace klestu po řezu štěpkováním (objem vzniklé štěpky)</t>
  </si>
  <si>
    <t>Přesun hmoty pro sadovnické a krajinářské úpravy vodorovně do 5000 m (po odfrézování pařezů)</t>
  </si>
  <si>
    <t>Vodorovné přemístění kmenů stromů listnatých do 1 km D kmene přes 100 do 300 mm</t>
  </si>
  <si>
    <t>Vodorovné přemístění kmenů stromů jehličnatých do 1 km D kmene přes 100 do 300 mm</t>
  </si>
  <si>
    <t>Příplatek k vodorovnému přemístění kmenů stromů listnatých D kmene přes 100 do 300 mm ZKD 1 km (požadovná vzdálenost do 5 km)</t>
  </si>
  <si>
    <t>Příplatek k vodorovnému přemístění kmenů stromů jehličnatých D kmene přes 100 do 300 mm ZKD 1 km (požadovaná vzdálenost do 5 km)</t>
  </si>
  <si>
    <t>řez (S-RB, S-LR)</t>
  </si>
  <si>
    <t>kácení (mimo kác. nahrazené výsadbou a z důvodu uvolnění perspektivnějších stromů)</t>
  </si>
  <si>
    <t>cena za odstranění pařezů</t>
  </si>
  <si>
    <t>ÚPRAVA STANOVIŠTĚ</t>
  </si>
  <si>
    <t>stávající výsadby</t>
  </si>
  <si>
    <t>skupiny rododendronů</t>
  </si>
  <si>
    <t>úprava po frézování pařezů</t>
  </si>
  <si>
    <t>úprava stávající jámy po vyhnilém pařezu</t>
  </si>
  <si>
    <t xml:space="preserve">Ocenění navržených pěstebních operací bylo stanoveno na základě Katalogu popisů a směrných cen stavebních prací (823-1 ÚRS Praha) a na základě znalosti cen v čase a místě obvyklých. </t>
  </si>
  <si>
    <t>Úprava stanoviště u stávajících výsadeb</t>
  </si>
  <si>
    <t>Práce</t>
  </si>
  <si>
    <t>sejmutí drnu do tl 100 mm s přemístěním do 50 m nebo naložením na dopravní prostředek</t>
  </si>
  <si>
    <t>vodorovné přemístění drnu bez naložení se složením přes 4000 do 5000 m</t>
  </si>
  <si>
    <t>184814221 R</t>
  </si>
  <si>
    <t>hnojení rostlin tabletovým hnojivem, 5 ks sylvamix forte / strom</t>
  </si>
  <si>
    <t>mulčování rostlin štěpkou tl do 0,1 m v rovině a svahu do 1:5</t>
  </si>
  <si>
    <t>Zalití rostlin vodou plocha do 20 m2, 100 l / strom</t>
  </si>
  <si>
    <t>Ruční přesun hmot pro sadovnické a krajinářské úpravy do 100 m</t>
  </si>
  <si>
    <t>Materiál</t>
  </si>
  <si>
    <t>voda na zálivku + 3% ztratné</t>
  </si>
  <si>
    <t>Pomalu rozpustné tabletové hnojivo (typ silvamix forte)</t>
  </si>
  <si>
    <t>Rozvojová péče v 1 a 2 roce po úpravě stanoviště</t>
  </si>
  <si>
    <t>Zalití rostlin vodou plocha do 20 m2, 100 l / strom 6 x za sezónu</t>
  </si>
  <si>
    <t>Vypletí záhonu dřevin soliterních s naložením a odvozem odpadu do 20 km v rovině a svahu do 1:5, 1 x ročně</t>
  </si>
  <si>
    <t xml:space="preserve">odstranění kotvení ve 2. roce po úpravě stanoviště </t>
  </si>
  <si>
    <t>Celkem úprava stanoviště u stávajících výsadeb</t>
  </si>
  <si>
    <t>Úprava stanoviště u skupin rododendronů</t>
  </si>
  <si>
    <t>mulčování rostlin rašelinou tl 0,08 m v rovině a svahu do 1:5</t>
  </si>
  <si>
    <t>mulčování rostlin štěpkou tl do 0,05 m v rovině a svahu do 1:5</t>
  </si>
  <si>
    <t>zalití rostlin vodou plocha přes 20 m2</t>
  </si>
  <si>
    <t>Přesun hmot pro sadovnické a krajinářské úpravy vodorovně do 5000 m (rašelina a štěpka, která nebude k dispozici  po řezu a kácení na stanovišti)</t>
  </si>
  <si>
    <t>Ruční přesun hmot pro sadovnické a krajinářské úpravy do 100 m (pro štěpku)</t>
  </si>
  <si>
    <t>rašelina zahradnická</t>
  </si>
  <si>
    <t>voda na zálivku + 3% ztratné, 20 l / m2</t>
  </si>
  <si>
    <t>Celkem úprava stanoviště u skupin rododendronů</t>
  </si>
  <si>
    <t>Založení trávníku (úprava stanoviště po odfrézování pařezů a v místě stávající jámy)</t>
  </si>
  <si>
    <t>založení parkového trávníku výsevem pl do 1000 m2 ve svahu přes 1:5 do 1:2</t>
  </si>
  <si>
    <t>zalití oseté plochy vodou při založení, jemná zálivka 20 l / m2</t>
  </si>
  <si>
    <t>Rozprostření ornice tl vrstvy přes 250 do 300 mm v rovině nebo ve svahu do 1:5 ručně</t>
  </si>
  <si>
    <t>Přesun hmot pro sadovnické a krajinářské úpravy vodorovně do 5000 m</t>
  </si>
  <si>
    <t>zemina pro terénní úpravy - ornice</t>
  </si>
  <si>
    <t>Celkem úprava stanoviště po odfrézování pařezů</t>
  </si>
  <si>
    <t>neuznatelné náklady celkem</t>
  </si>
  <si>
    <t>uznatelné náklady celkem</t>
  </si>
  <si>
    <t>CELKEM ÚPRAVA STANOVIŠTĚ</t>
  </si>
  <si>
    <t>lípa velkolistá (Tilia platyphyllos)</t>
  </si>
  <si>
    <t>smrk pichlavý (Picea pungens)</t>
  </si>
  <si>
    <t>vrba bílá (Salix alba)</t>
  </si>
  <si>
    <t>vrba jíva (Salix caprea)</t>
  </si>
  <si>
    <t>odstranit kotvení</t>
  </si>
  <si>
    <t>102</t>
  </si>
  <si>
    <t>S-RS40, S-RZ</t>
  </si>
  <si>
    <t>javor stříbrný (Acer sacharinum)</t>
  </si>
  <si>
    <t>146</t>
  </si>
  <si>
    <t>odlehčit větev nad parkovištěm, nezasahovat do vznikajícího sekundárního obrostu, úprava stanoviště</t>
  </si>
  <si>
    <t>3xVPZΔ</t>
  </si>
  <si>
    <t>31,25</t>
  </si>
  <si>
    <t xml:space="preserve">odlehčit kodominantni výhony, redukovat dlouhé spodní větve a větve větve k lampám a profil pod lampou u hlavní silnice </t>
  </si>
  <si>
    <t>1xVDS, 2xVDS</t>
  </si>
  <si>
    <t>líska turecká (Corylus colurna)</t>
  </si>
  <si>
    <t>odstranit poškozenou větev</t>
  </si>
  <si>
    <t>22,20</t>
  </si>
  <si>
    <t>odlehčit výhon s tlakovým větvením</t>
  </si>
  <si>
    <t>55,52</t>
  </si>
  <si>
    <t>úprava vazby (posunutá podkladnice, chybně instalované lanové svorky, lano v blízkosti kmene)</t>
  </si>
  <si>
    <t>1xVPS</t>
  </si>
  <si>
    <t>myrobalán třešňový (Prunus cerasifera)</t>
  </si>
  <si>
    <t>29,27,27,25</t>
  </si>
  <si>
    <t>Příplatek k dovozu vody pro zálivku rostlin do 1000 m, dovoz do 4000 m</t>
  </si>
  <si>
    <t>Likvidace klestu po kácení štěpkováním (objem vzniklé štěpky)</t>
  </si>
  <si>
    <t>Vodorovné přemístění kmenů stromů listnatých do 1 km D kmene přes 500 do 700 mm</t>
  </si>
  <si>
    <t>Vodorovné přemístění kmenů stromů jehličnatých do 1 km D kmene přes 300 do 500 mm</t>
  </si>
  <si>
    <t>Příplatek k vodorovnému přemístění kmenů stromů listnatých D kmene přes 100 do 300 mm ZKD 1 km (požadovná vzdálenost do 4 km)</t>
  </si>
  <si>
    <t>Příplatek k vodorovnému přemístění kmenů stromů listnatých D kmene přes 500 do 700 mm ZKD 1 km (požadovná vzdálenost do 4 km)</t>
  </si>
  <si>
    <t>Příplatek k vodorovnému přemístění kmenů stromů jehličnatých D kmene přes 300 do 500 mm ZKD 1 km (požadovaná vzdálenost do 4 km)</t>
  </si>
  <si>
    <t>Mulčování rostlin štěpkou tl do 0,05 m v rovině a svahu do 1:5</t>
  </si>
  <si>
    <t>Hodnocení stavu stromů a plán péče - Ještědská</t>
  </si>
  <si>
    <t>Park Ještědská</t>
  </si>
  <si>
    <t>Statutární město Liberec</t>
  </si>
  <si>
    <t>ROZPOČET REKAPITULACE</t>
  </si>
  <si>
    <t>Sadové úpravy</t>
  </si>
  <si>
    <t xml:space="preserve">Dokončovací a rozvojová péče </t>
  </si>
  <si>
    <t>Vedlejší rozpočtové náklady 1% (zajištění pracoviště apod.)</t>
  </si>
  <si>
    <t>CELKEM ZPŮSOBILÉ NÁKLADY BEZ DPH</t>
  </si>
  <si>
    <t>CELKEM VČETNĚ DPH</t>
  </si>
  <si>
    <t>OSTATNÍ NÁKLADY NEZPŮSOBILÉ</t>
  </si>
  <si>
    <t>Závlahový límec AquaMax</t>
  </si>
  <si>
    <t>Následná péče nad rámec způsobilých nákladů</t>
  </si>
  <si>
    <t>Výčet ostatních a vedlejších nákladů, nezbytných pro realizaci díla a zahrnutých do 1% nákladů VRN v Rekapitulaci</t>
  </si>
  <si>
    <t>P.Č.</t>
  </si>
  <si>
    <t>TEXT</t>
  </si>
  <si>
    <t>M.J.</t>
  </si>
  <si>
    <t>MNOŽSTVÍ</t>
  </si>
  <si>
    <t>kpt</t>
  </si>
  <si>
    <t>případné zajištění povolení záboru veřejného prostranství či komunikací nutných k provedení prací, včetně úhrady poplatků</t>
  </si>
  <si>
    <t xml:space="preserve"> případné zajištění dopravního značení po dobu plnění předmětu zakázky </t>
  </si>
  <si>
    <t>zajištění informovanosti občanů v dané lokalitě o způsobu obslužnosti, parkování atd. v dostatečném předstihu a míře v případě realizace dopravních opatření</t>
  </si>
  <si>
    <t xml:space="preserve"> zajištění bezpečnosti při plnění předmětu zakázky a zajištění ochrany životního prostředí</t>
  </si>
  <si>
    <t>ostatní související práce potřebné ke kompletnímu dokončení zakázky podle zadávací PD, příslušných povolení a vyjádření v rámci realizace díla a platných norem a předpisů</t>
  </si>
  <si>
    <t xml:space="preserve"> zajištění čistoty staveniště a zejména okolí, v případě potřeby zajistit čištění komunikací dotčených provozem dodavatele, zejména výjezd a příjezd na místo plnění zakázky</t>
  </si>
  <si>
    <t>odvoz a likvidace odpadů vzniklých při plnění zakázky včetně poplatků ve smyslu platné legislativy</t>
  </si>
  <si>
    <t xml:space="preserve">průběžná fotodokumentace z průběhu provádění zakázky (digitální forma) především fotodokumentace dřevin před ošetřením a po ošetření a vložení založených vazeb do informačního webového portálu www.stromypodkontrolou.cz </t>
  </si>
  <si>
    <t>zajištění dokumentace skutečného provedení (dále jen „DSPS“) ve 2 vyhotoveních (1x tisk  + 1x dig. forma ; výkresy ve formátu .dwg, textová část ve formátech Word a Excel), příprava všech dokladů nezbytných ze strany zhotovitele pro přejímku díla</t>
  </si>
  <si>
    <t>Náhradní výsadby</t>
  </si>
  <si>
    <t>VÝKAZ VYMĚR</t>
  </si>
  <si>
    <t>Stromy listnaté alejové a soliterní vysazované celkem</t>
  </si>
  <si>
    <t>ROZPOČET</t>
  </si>
  <si>
    <t xml:space="preserve">Ocenění navržených pěstebních operací bylo stanoveno na základě Katalogu popisů a směrných cen stavebních prací (823-1 ÚRS Praha), dle Nákladů obvyklých opatření pro posuzování v OP ŽP, dle ceníků okrasných a lesních školek, případně na základě znalosti cen v čase a místě obvyklých. </t>
  </si>
  <si>
    <t xml:space="preserve">Výsadby dřevin </t>
  </si>
  <si>
    <t>Založení</t>
  </si>
  <si>
    <t>Rozměření a příprava výsadeb</t>
  </si>
  <si>
    <t>Aplikace půdního kondicionéru se zapravením do záhonů a výsadbových jam stromů</t>
  </si>
  <si>
    <t>Hloubení jam do 1 m3 s výměnou 50% v rovině nebo ve svahu</t>
  </si>
  <si>
    <t>Výsadba dřeviny s balem, v rovině, při průměru balu do 80 cm</t>
  </si>
  <si>
    <t>Ochranný nátěr kmene Arboflex</t>
  </si>
  <si>
    <t xml:space="preserve">Kotvení dřeviny 3 kůly </t>
  </si>
  <si>
    <t>Hnojení rostlin tabletovým hnojivem</t>
  </si>
  <si>
    <t>Zřízení závlahové mísy a namulčování hrubou borkou soliterní stromy vrstva 10-15 cm</t>
  </si>
  <si>
    <t>Zřízení závlahového límce AquaMax</t>
  </si>
  <si>
    <t>Další práce</t>
  </si>
  <si>
    <t>Zalití vysazených dřevin po výsadbě včetně dodávky a dopravy 3x</t>
  </si>
  <si>
    <t>Ošetření dřevin soliterních po výsadbě včetně výchovného řezu</t>
  </si>
  <si>
    <t>Vodorovný přesun hmot pro SÚ</t>
  </si>
  <si>
    <t>Rostlinný materiál  - velikost a kvalita dle PD</t>
  </si>
  <si>
    <t xml:space="preserve">Stromy listnaté </t>
  </si>
  <si>
    <t>Ostatní materilály</t>
  </si>
  <si>
    <t>Tabletové pomalurozpustné hnojivo</t>
  </si>
  <si>
    <t>Půdní kondicionér</t>
  </si>
  <si>
    <t>Zahradnický substrát pro výsadbu stromů dle TZ</t>
  </si>
  <si>
    <t>Závlahový límec AquaMAx včetně spojovacího prvku</t>
  </si>
  <si>
    <t>Borka mulčovací</t>
  </si>
  <si>
    <t>Kůly frézované tlakově impregnované prům.7cm, 2,5 m</t>
  </si>
  <si>
    <t>Příčky půlené tlakově impregnované</t>
  </si>
  <si>
    <t>Úvazky ke stromům</t>
  </si>
  <si>
    <t>Celkem výsadby</t>
  </si>
  <si>
    <t xml:space="preserve">Dokončovací a rozvojová péče o založené výsadby </t>
  </si>
  <si>
    <t>1.Rok</t>
  </si>
  <si>
    <t>zálivka včetně dopravy vody, běžně 10-12x ročně, kontrola, oprava, doplnění kotvících a ochranných prvků, hnojení, kypření výsadbové mísy, odplevelování, ochrana proti chorobám, doplnění mulče</t>
  </si>
  <si>
    <t>Jednotlivé stromy</t>
  </si>
  <si>
    <t>2.Rok</t>
  </si>
  <si>
    <t>zálivka včetně dopravy vody, běžně 8-10x ročně, kontrola, oprava, doplnění kotvících a ochranných prvků, hnojení, kypření výsadbové mísy, odplevelování, ochrana proti chorobám, doplnění mulče</t>
  </si>
  <si>
    <t>Celkem rozvojová péče způsobilá</t>
  </si>
  <si>
    <t>Dokončovací a rozvojová péče o založené výsadby - nezpůsobilé náklady</t>
  </si>
  <si>
    <t>3.Rok</t>
  </si>
  <si>
    <t>zálivka včetně dopravy vody, běžně 6-8x ročně, výchovný řez, kontrola nebo odstranění kotvících a ochranných prvků, hnojení, kypření výsadbové mísy, odplevelování, ochrana proti chorobám</t>
  </si>
  <si>
    <t>4.Rok</t>
  </si>
  <si>
    <t>zálivka včetně dopravy vody, běžně 2-4x ročně,  kontrola, hnojení, kypření výsadbové mísy, odplevelování, ochrana proti chorobám a škůdcům</t>
  </si>
  <si>
    <t>5.Rok</t>
  </si>
  <si>
    <t>opravný řez, kontrola, kypření výsadbové mísy, odplevelování, ochrana proti chorobám a škůdcům</t>
  </si>
  <si>
    <t>Celkem rozvojová péče nezpůsobilá</t>
  </si>
  <si>
    <t>ROSTLINNÝ MATERIÁL</t>
  </si>
  <si>
    <t>Stromy listnaté alejové a soliterní</t>
  </si>
  <si>
    <t>doporučená velikost</t>
  </si>
  <si>
    <t>Počet ks</t>
  </si>
  <si>
    <t>V1</t>
  </si>
  <si>
    <t>Acer platanoides 'Deborah' (javor mléč) VK Zb</t>
  </si>
  <si>
    <t>14/16</t>
  </si>
  <si>
    <t xml:space="preserve">Celkem </t>
  </si>
  <si>
    <t>Hodnocení stavu stromů a plán péče - Clam-Gallasů</t>
  </si>
  <si>
    <t>Park Clam-Gallasů</t>
  </si>
  <si>
    <t>Zřízení závlahové mísy a namulčování štepkou soliterní stromy vrstva 10-15 cm</t>
  </si>
  <si>
    <t xml:space="preserve">Catalpa bignonioides (Katalpa trubačovitá) Vk Zb </t>
  </si>
  <si>
    <t>20/25</t>
  </si>
  <si>
    <t>V2</t>
  </si>
  <si>
    <t>Paulownia tomentosa (Pauvlonie plstnatá) Vk Zb</t>
  </si>
  <si>
    <t>Ještědská - arboristika</t>
  </si>
  <si>
    <t>Českých bratří - arboristika</t>
  </si>
  <si>
    <t>Českých bratří - úprava stanoviště</t>
  </si>
  <si>
    <t>Na Rybníčku - arboristika</t>
  </si>
  <si>
    <t>Ještědská - výsadby</t>
  </si>
  <si>
    <t>Clam-Gallasů - výsadby</t>
  </si>
  <si>
    <t>VRN</t>
  </si>
  <si>
    <t>CELKEM  BEZ DPH</t>
  </si>
  <si>
    <t>CELKEM NÁKLADY BEZ DPH</t>
  </si>
  <si>
    <t>Clam-Gallasů - arboristika</t>
  </si>
  <si>
    <t>Hodnocení stavu stromů a plány péče</t>
  </si>
  <si>
    <t>zařízení staveniště a související náklady - vytýčení nezbytných IS apod.</t>
  </si>
  <si>
    <t>S-RZ, S-VK</t>
  </si>
  <si>
    <t>V3</t>
  </si>
  <si>
    <t>S-RO</t>
  </si>
  <si>
    <t>dle rozsahu odumřelých partií v době řezu</t>
  </si>
  <si>
    <t>S-KPP</t>
  </si>
  <si>
    <t>pokácen v průběhu VZ</t>
  </si>
  <si>
    <r>
      <t>Platanus hispanica 'Huissen'</t>
    </r>
    <r>
      <rPr>
        <sz val="11"/>
        <color rgb="FF111111"/>
        <rFont val="Arial Narrow"/>
        <family val="2"/>
      </rPr>
      <t> (Platan javorolistý) Vk Zb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</si>
</sst>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name val="Arial Narrow"/>
      <family val="2"/>
    </font>
    <font>
      <sz val="10"/>
      <name val="Arial CE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sz val="8"/>
      <name val="Arial Narrow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Arial"/>
      <family val="2"/>
    </font>
    <font>
      <sz val="11"/>
      <color rgb="FFFF0000"/>
      <name val="Arial Narrow"/>
      <family val="2"/>
    </font>
    <font>
      <b/>
      <sz val="11"/>
      <name val="Calibri"/>
      <family val="2"/>
      <scheme val="minor"/>
    </font>
    <font>
      <sz val="11"/>
      <color rgb="FF111111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rgb="FF76933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hair"/>
      <right/>
      <top style="hair"/>
      <bottom/>
    </border>
    <border>
      <left style="hair"/>
      <right style="hair"/>
      <top style="hair"/>
      <bottom style="hair"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/>
      <right/>
      <top/>
      <bottom style="hair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44" fontId="1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44" fontId="10" fillId="0" borderId="0" applyFont="0" applyFill="0" applyBorder="0" applyAlignment="0" applyProtection="0"/>
  </cellStyleXfs>
  <cellXfs count="533">
    <xf numFmtId="0" fontId="0" fillId="0" borderId="0" xfId="0"/>
    <xf numFmtId="0" fontId="4" fillId="2" borderId="1" xfId="0" applyFont="1" applyFill="1" applyBorder="1" applyAlignment="1">
      <alignment horizontal="center" textRotation="90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164" fontId="5" fillId="3" borderId="3" xfId="0" applyNumberFormat="1" applyFont="1" applyFill="1" applyBorder="1" applyProtection="1">
      <protection/>
    </xf>
    <xf numFmtId="164" fontId="0" fillId="0" borderId="0" xfId="0" applyNumberFormat="1"/>
    <xf numFmtId="0" fontId="6" fillId="0" borderId="0" xfId="0" applyFont="1" applyAlignment="1">
      <alignment horizontal="right"/>
    </xf>
    <xf numFmtId="165" fontId="0" fillId="0" borderId="0" xfId="0" applyNumberFormat="1"/>
    <xf numFmtId="0" fontId="0" fillId="0" borderId="4" xfId="0" applyBorder="1"/>
    <xf numFmtId="0" fontId="5" fillId="0" borderId="5" xfId="0" applyFont="1" applyFill="1" applyBorder="1" applyAlignment="1" applyProtection="1">
      <alignment/>
      <protection/>
    </xf>
    <xf numFmtId="0" fontId="0" fillId="0" borderId="5" xfId="0" applyBorder="1" applyProtection="1">
      <protection/>
    </xf>
    <xf numFmtId="0" fontId="5" fillId="0" borderId="5" xfId="0" applyFont="1" applyBorder="1" applyProtection="1">
      <protection/>
    </xf>
    <xf numFmtId="0" fontId="0" fillId="0" borderId="6" xfId="0" applyBorder="1" applyProtection="1">
      <protection/>
    </xf>
    <xf numFmtId="0" fontId="5" fillId="0" borderId="7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/>
    </xf>
    <xf numFmtId="165" fontId="5" fillId="3" borderId="3" xfId="0" applyNumberFormat="1" applyFont="1" applyFill="1" applyBorder="1" applyProtection="1">
      <protection/>
    </xf>
    <xf numFmtId="0" fontId="0" fillId="0" borderId="8" xfId="0" applyBorder="1"/>
    <xf numFmtId="0" fontId="5" fillId="0" borderId="0" xfId="0" applyFont="1" applyFill="1" applyBorder="1" applyAlignment="1" applyProtection="1">
      <alignment horizontal="right"/>
      <protection/>
    </xf>
    <xf numFmtId="0" fontId="0" fillId="0" borderId="0" xfId="0" applyBorder="1" applyProtection="1"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Protection="1">
      <protection/>
    </xf>
    <xf numFmtId="165" fontId="5" fillId="0" borderId="9" xfId="0" applyNumberFormat="1" applyFont="1" applyBorder="1" applyProtection="1">
      <protection/>
    </xf>
    <xf numFmtId="0" fontId="5" fillId="0" borderId="7" xfId="0" applyFont="1" applyFill="1" applyBorder="1" applyAlignment="1" applyProtection="1">
      <alignment horizontal="right"/>
      <protection/>
    </xf>
    <xf numFmtId="0" fontId="0" fillId="0" borderId="0" xfId="0" applyBorder="1"/>
    <xf numFmtId="0" fontId="5" fillId="0" borderId="0" xfId="0" applyFont="1" applyBorder="1" applyAlignment="1" applyProtection="1">
      <alignment horizontal="right"/>
      <protection/>
    </xf>
    <xf numFmtId="164" fontId="5" fillId="0" borderId="9" xfId="0" applyNumberFormat="1" applyFont="1" applyBorder="1" applyProtection="1">
      <protection/>
    </xf>
    <xf numFmtId="0" fontId="7" fillId="0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right"/>
      <protection/>
    </xf>
    <xf numFmtId="0" fontId="8" fillId="0" borderId="0" xfId="0" applyFont="1" applyBorder="1" applyProtection="1">
      <protection/>
    </xf>
    <xf numFmtId="0" fontId="0" fillId="0" borderId="10" xfId="0" applyBorder="1"/>
    <xf numFmtId="0" fontId="0" fillId="0" borderId="11" xfId="0" applyBorder="1"/>
    <xf numFmtId="0" fontId="5" fillId="0" borderId="11" xfId="0" applyFont="1" applyFill="1" applyBorder="1" applyAlignment="1" applyProtection="1">
      <alignment horizontal="right"/>
      <protection/>
    </xf>
    <xf numFmtId="0" fontId="0" fillId="0" borderId="11" xfId="0" applyBorder="1" applyProtection="1">
      <protection/>
    </xf>
    <xf numFmtId="0" fontId="0" fillId="0" borderId="12" xfId="0" applyBorder="1" applyProtection="1">
      <protection/>
    </xf>
    <xf numFmtId="0" fontId="5" fillId="0" borderId="7" xfId="0" applyFont="1" applyBorder="1" applyAlignment="1">
      <alignment vertical="center"/>
    </xf>
    <xf numFmtId="0" fontId="0" fillId="0" borderId="1" xfId="0" applyBorder="1" applyProtection="1"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3" borderId="3" xfId="0" applyNumberFormat="1" applyFont="1" applyFill="1" applyBorder="1" applyAlignment="1" applyProtection="1">
      <alignment vertical="center"/>
      <protection/>
    </xf>
    <xf numFmtId="0" fontId="12" fillId="0" borderId="1" xfId="21" applyFont="1" applyFill="1" applyBorder="1" applyAlignment="1" applyProtection="1">
      <alignment horizontal="right"/>
      <protection/>
    </xf>
    <xf numFmtId="0" fontId="12" fillId="0" borderId="7" xfId="21" applyFont="1" applyBorder="1" applyAlignment="1">
      <alignment horizontal="center"/>
      <protection/>
    </xf>
    <xf numFmtId="0" fontId="12" fillId="0" borderId="1" xfId="21" applyFont="1" applyBorder="1" applyAlignment="1">
      <alignment horizontal="center" vertical="center"/>
      <protection/>
    </xf>
    <xf numFmtId="164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164" fontId="11" fillId="0" borderId="0" xfId="0" applyNumberFormat="1" applyFont="1" applyAlignment="1">
      <alignment horizontal="right"/>
    </xf>
    <xf numFmtId="0" fontId="0" fillId="0" borderId="5" xfId="0" applyBorder="1"/>
    <xf numFmtId="0" fontId="5" fillId="0" borderId="7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165" fontId="5" fillId="0" borderId="3" xfId="0" applyNumberFormat="1" applyFont="1" applyBorder="1" applyProtection="1">
      <protection/>
    </xf>
    <xf numFmtId="0" fontId="5" fillId="0" borderId="7" xfId="0" applyFont="1" applyBorder="1" applyAlignment="1">
      <alignment horizontal="center"/>
    </xf>
    <xf numFmtId="1" fontId="5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164" fontId="9" fillId="0" borderId="9" xfId="0" applyNumberFormat="1" applyFont="1" applyFill="1" applyBorder="1" applyProtection="1">
      <protection/>
    </xf>
    <xf numFmtId="0" fontId="5" fillId="0" borderId="0" xfId="0" applyFont="1" applyFill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7" xfId="0" applyFont="1" applyBorder="1"/>
    <xf numFmtId="165" fontId="0" fillId="0" borderId="0" xfId="0" applyNumberFormat="1" applyBorder="1"/>
    <xf numFmtId="165" fontId="0" fillId="0" borderId="9" xfId="0" applyNumberForma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Protection="1">
      <protection/>
    </xf>
    <xf numFmtId="0" fontId="5" fillId="0" borderId="0" xfId="0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64" fontId="9" fillId="0" borderId="9" xfId="0" applyNumberFormat="1" applyFont="1" applyFill="1" applyBorder="1" applyAlignment="1">
      <alignment horizontal="right" vertical="center"/>
    </xf>
    <xf numFmtId="0" fontId="14" fillId="2" borderId="1" xfId="21" applyFont="1" applyFill="1" applyBorder="1" applyAlignment="1">
      <alignment horizontal="center" textRotation="90"/>
      <protection/>
    </xf>
    <xf numFmtId="0" fontId="14" fillId="2" borderId="1" xfId="21" applyFont="1" applyFill="1" applyBorder="1" applyAlignment="1">
      <alignment horizontal="center"/>
      <protection/>
    </xf>
    <xf numFmtId="0" fontId="14" fillId="2" borderId="1" xfId="21" applyFont="1" applyFill="1" applyBorder="1" applyAlignment="1">
      <alignment horizontal="center" wrapText="1"/>
      <protection/>
    </xf>
    <xf numFmtId="0" fontId="14" fillId="2" borderId="2" xfId="21" applyFont="1" applyFill="1" applyBorder="1" applyAlignment="1">
      <alignment horizontal="center" wrapText="1"/>
      <protection/>
    </xf>
    <xf numFmtId="0" fontId="14" fillId="2" borderId="2" xfId="21" applyFont="1" applyFill="1" applyBorder="1" applyAlignment="1">
      <alignment horizontal="center"/>
      <protection/>
    </xf>
    <xf numFmtId="0" fontId="14" fillId="2" borderId="13" xfId="21" applyFont="1" applyFill="1" applyBorder="1" applyAlignment="1">
      <alignment horizontal="center"/>
      <protection/>
    </xf>
    <xf numFmtId="0" fontId="12" fillId="4" borderId="1" xfId="21" applyFont="1" applyFill="1" applyBorder="1" applyAlignment="1">
      <alignment horizontal="center" vertical="center"/>
      <protection/>
    </xf>
    <xf numFmtId="0" fontId="12" fillId="0" borderId="1" xfId="21" applyFont="1" applyFill="1" applyBorder="1" applyAlignment="1">
      <alignment horizontal="left" vertical="center" wrapText="1"/>
      <protection/>
    </xf>
    <xf numFmtId="0" fontId="12" fillId="0" borderId="1" xfId="21" applyFont="1" applyFill="1" applyBorder="1" applyAlignment="1">
      <alignment horizontal="center" vertical="center"/>
      <protection/>
    </xf>
    <xf numFmtId="164" fontId="12" fillId="0" borderId="0" xfId="21" applyNumberFormat="1" applyFont="1" applyFill="1" applyBorder="1" applyAlignment="1">
      <alignment horizontal="right" vertical="center"/>
      <protection/>
    </xf>
    <xf numFmtId="164" fontId="12" fillId="3" borderId="1" xfId="21" applyNumberFormat="1" applyFont="1" applyFill="1" applyBorder="1" applyProtection="1">
      <alignment/>
      <protection/>
    </xf>
    <xf numFmtId="164" fontId="12" fillId="3" borderId="3" xfId="21" applyNumberFormat="1" applyFont="1" applyFill="1" applyBorder="1" applyProtection="1">
      <alignment/>
      <protection/>
    </xf>
    <xf numFmtId="164" fontId="12" fillId="0" borderId="1" xfId="21" applyNumberFormat="1" applyFont="1" applyFill="1" applyBorder="1" applyAlignment="1">
      <alignment horizontal="right" vertical="center"/>
      <protection/>
    </xf>
    <xf numFmtId="0" fontId="12" fillId="0" borderId="1" xfId="21" applyFont="1" applyFill="1" applyBorder="1" applyAlignment="1">
      <alignment horizontal="left" wrapText="1"/>
      <protection/>
    </xf>
    <xf numFmtId="0" fontId="15" fillId="0" borderId="0" xfId="21" applyFont="1">
      <alignment/>
      <protection/>
    </xf>
    <xf numFmtId="0" fontId="15" fillId="0" borderId="0" xfId="21" applyFont="1" applyAlignment="1">
      <alignment horizontal="center"/>
      <protection/>
    </xf>
    <xf numFmtId="164" fontId="15" fillId="0" borderId="0" xfId="21" applyNumberFormat="1" applyFont="1">
      <alignment/>
      <protection/>
    </xf>
    <xf numFmtId="0" fontId="12" fillId="0" borderId="0" xfId="21" applyFont="1" applyFill="1" applyAlignment="1">
      <alignment/>
      <protection/>
    </xf>
    <xf numFmtId="164" fontId="16" fillId="0" borderId="0" xfId="21" applyNumberFormat="1" applyFont="1" applyAlignment="1">
      <alignment horizontal="right"/>
      <protection/>
    </xf>
    <xf numFmtId="0" fontId="15" fillId="0" borderId="4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/>
      <protection/>
    </xf>
    <xf numFmtId="0" fontId="15" fillId="0" borderId="5" xfId="21" applyFont="1" applyBorder="1">
      <alignment/>
      <protection/>
    </xf>
    <xf numFmtId="0" fontId="12" fillId="0" borderId="5" xfId="21" applyFont="1" applyFill="1" applyBorder="1" applyAlignment="1" applyProtection="1">
      <alignment/>
      <protection/>
    </xf>
    <xf numFmtId="0" fontId="15" fillId="0" borderId="5" xfId="21" applyFont="1" applyBorder="1" applyProtection="1">
      <alignment/>
      <protection/>
    </xf>
    <xf numFmtId="0" fontId="12" fillId="0" borderId="5" xfId="21" applyFont="1" applyBorder="1" applyProtection="1">
      <alignment/>
      <protection/>
    </xf>
    <xf numFmtId="0" fontId="15" fillId="0" borderId="6" xfId="21" applyFont="1" applyBorder="1" applyProtection="1">
      <alignment/>
      <protection/>
    </xf>
    <xf numFmtId="0" fontId="15" fillId="0" borderId="8" xfId="21" applyFont="1" applyBorder="1" applyAlignment="1">
      <alignment horizontal="center"/>
      <protection/>
    </xf>
    <xf numFmtId="0" fontId="15" fillId="0" borderId="0" xfId="21" applyFont="1" applyBorder="1" applyAlignment="1">
      <alignment horizontal="center"/>
      <protection/>
    </xf>
    <xf numFmtId="0" fontId="12" fillId="0" borderId="1" xfId="21" applyFont="1" applyBorder="1">
      <alignment/>
      <protection/>
    </xf>
    <xf numFmtId="0" fontId="12" fillId="0" borderId="1" xfId="21" applyFont="1" applyBorder="1" applyAlignment="1">
      <alignment horizontal="center"/>
      <protection/>
    </xf>
    <xf numFmtId="0" fontId="12" fillId="0" borderId="1" xfId="21" applyFont="1" applyBorder="1" applyAlignment="1" applyProtection="1">
      <alignment horizontal="center"/>
      <protection/>
    </xf>
    <xf numFmtId="165" fontId="12" fillId="3" borderId="3" xfId="21" applyNumberFormat="1" applyFont="1" applyFill="1" applyBorder="1" applyProtection="1">
      <alignment/>
      <protection/>
    </xf>
    <xf numFmtId="0" fontId="12" fillId="0" borderId="0" xfId="21" applyFont="1" applyBorder="1">
      <alignment/>
      <protection/>
    </xf>
    <xf numFmtId="0" fontId="12" fillId="0" borderId="0" xfId="21" applyFont="1" applyFill="1" applyBorder="1" applyAlignment="1" applyProtection="1">
      <alignment horizontal="right"/>
      <protection/>
    </xf>
    <xf numFmtId="0" fontId="15" fillId="0" borderId="0" xfId="21" applyFont="1" applyBorder="1" applyProtection="1">
      <alignment/>
      <protection/>
    </xf>
    <xf numFmtId="0" fontId="12" fillId="0" borderId="0" xfId="21" applyFont="1" applyBorder="1" applyAlignment="1" applyProtection="1">
      <alignment horizontal="center"/>
      <protection/>
    </xf>
    <xf numFmtId="0" fontId="15" fillId="0" borderId="0" xfId="21" applyFont="1" applyBorder="1">
      <alignment/>
      <protection/>
    </xf>
    <xf numFmtId="0" fontId="12" fillId="0" borderId="0" xfId="21" applyFont="1" applyBorder="1" applyProtection="1">
      <alignment/>
      <protection/>
    </xf>
    <xf numFmtId="164" fontId="12" fillId="0" borderId="9" xfId="21" applyNumberFormat="1" applyFont="1" applyBorder="1" applyProtection="1">
      <alignment/>
      <protection/>
    </xf>
    <xf numFmtId="0" fontId="12" fillId="0" borderId="0" xfId="21" applyFont="1" applyBorder="1" applyAlignment="1" applyProtection="1">
      <alignment horizontal="right"/>
      <protection/>
    </xf>
    <xf numFmtId="0" fontId="14" fillId="0" borderId="0" xfId="21" applyFont="1" applyFill="1" applyBorder="1" applyAlignment="1" applyProtection="1">
      <alignment horizontal="right"/>
      <protection/>
    </xf>
    <xf numFmtId="0" fontId="17" fillId="0" borderId="0" xfId="21" applyFont="1" applyBorder="1" applyAlignment="1" applyProtection="1">
      <alignment horizontal="right"/>
      <protection/>
    </xf>
    <xf numFmtId="0" fontId="18" fillId="0" borderId="0" xfId="21" applyFont="1" applyBorder="1" applyProtection="1">
      <alignment/>
      <protection/>
    </xf>
    <xf numFmtId="164" fontId="17" fillId="3" borderId="3" xfId="21" applyNumberFormat="1" applyFont="1" applyFill="1" applyBorder="1" applyProtection="1">
      <alignment/>
      <protection/>
    </xf>
    <xf numFmtId="164" fontId="17" fillId="5" borderId="3" xfId="21" applyNumberFormat="1" applyFont="1" applyFill="1" applyBorder="1" applyProtection="1">
      <alignment/>
      <protection/>
    </xf>
    <xf numFmtId="0" fontId="15" fillId="0" borderId="10" xfId="21" applyFont="1" applyBorder="1" applyAlignment="1">
      <alignment horizontal="center"/>
      <protection/>
    </xf>
    <xf numFmtId="0" fontId="15" fillId="0" borderId="11" xfId="21" applyFont="1" applyBorder="1" applyAlignment="1">
      <alignment horizontal="center"/>
      <protection/>
    </xf>
    <xf numFmtId="0" fontId="15" fillId="0" borderId="11" xfId="21" applyFont="1" applyBorder="1">
      <alignment/>
      <protection/>
    </xf>
    <xf numFmtId="0" fontId="12" fillId="0" borderId="11" xfId="21" applyFont="1" applyFill="1" applyBorder="1" applyAlignment="1" applyProtection="1">
      <alignment horizontal="right"/>
      <protection/>
    </xf>
    <xf numFmtId="0" fontId="15" fillId="0" borderId="11" xfId="21" applyFont="1" applyBorder="1" applyProtection="1">
      <alignment/>
      <protection/>
    </xf>
    <xf numFmtId="0" fontId="15" fillId="0" borderId="12" xfId="21" applyFont="1" applyBorder="1" applyProtection="1">
      <alignment/>
      <protection/>
    </xf>
    <xf numFmtId="0" fontId="12" fillId="0" borderId="0" xfId="21" applyFont="1" applyFill="1" applyAlignment="1">
      <alignment horizontal="left"/>
      <protection/>
    </xf>
    <xf numFmtId="0" fontId="12" fillId="0" borderId="5" xfId="21" applyFont="1" applyFill="1" applyBorder="1" applyAlignment="1">
      <alignment horizontal="left"/>
      <protection/>
    </xf>
    <xf numFmtId="0" fontId="12" fillId="0" borderId="5" xfId="21" applyFont="1" applyBorder="1" applyAlignment="1" applyProtection="1">
      <alignment horizontal="center"/>
      <protection/>
    </xf>
    <xf numFmtId="0" fontId="12" fillId="0" borderId="14" xfId="21" applyFont="1" applyBorder="1" applyAlignment="1" applyProtection="1">
      <alignment horizontal="center"/>
      <protection/>
    </xf>
    <xf numFmtId="0" fontId="12" fillId="0" borderId="14" xfId="21" applyFont="1" applyBorder="1" applyAlignment="1">
      <alignment horizontal="center" vertical="center"/>
      <protection/>
    </xf>
    <xf numFmtId="0" fontId="12" fillId="0" borderId="1" xfId="21" applyFont="1" applyBorder="1" applyAlignment="1" applyProtection="1">
      <alignment horizontal="center" vertical="center"/>
      <protection/>
    </xf>
    <xf numFmtId="165" fontId="12" fillId="3" borderId="3" xfId="21" applyNumberFormat="1" applyFont="1" applyFill="1" applyBorder="1" applyAlignment="1" applyProtection="1">
      <alignment horizontal="right" vertical="center"/>
      <protection/>
    </xf>
    <xf numFmtId="165" fontId="12" fillId="0" borderId="0" xfId="21" applyNumberFormat="1" applyFont="1" applyFill="1" applyBorder="1" applyAlignment="1">
      <alignment vertical="center"/>
      <protection/>
    </xf>
    <xf numFmtId="0" fontId="15" fillId="0" borderId="9" xfId="21" applyFont="1" applyBorder="1" applyAlignment="1">
      <alignment horizontal="right" vertical="center"/>
      <protection/>
    </xf>
    <xf numFmtId="0" fontId="12" fillId="0" borderId="0" xfId="21" applyFont="1" applyBorder="1" applyAlignment="1">
      <alignment/>
      <protection/>
    </xf>
    <xf numFmtId="165" fontId="15" fillId="0" borderId="0" xfId="21" applyNumberFormat="1" applyFont="1">
      <alignment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Border="1" applyAlignment="1" applyProtection="1">
      <alignment/>
      <protection/>
    </xf>
    <xf numFmtId="0" fontId="17" fillId="0" borderId="0" xfId="21" applyFont="1" applyBorder="1" applyAlignment="1">
      <alignment horizontal="right" vertical="center"/>
      <protection/>
    </xf>
    <xf numFmtId="0" fontId="15" fillId="0" borderId="12" xfId="21" applyFont="1" applyBorder="1">
      <alignment/>
      <protection/>
    </xf>
    <xf numFmtId="0" fontId="16" fillId="0" borderId="0" xfId="21" applyFont="1">
      <alignment/>
      <protection/>
    </xf>
    <xf numFmtId="0" fontId="12" fillId="0" borderId="0" xfId="21" applyFont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165" fontId="0" fillId="3" borderId="1" xfId="0" applyNumberFormat="1" applyFill="1" applyBorder="1" applyAlignment="1">
      <alignment vertical="center"/>
    </xf>
    <xf numFmtId="0" fontId="19" fillId="0" borderId="13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49" fontId="0" fillId="0" borderId="1" xfId="0" applyNumberForma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65" fontId="0" fillId="0" borderId="0" xfId="0" applyNumberFormat="1" applyAlignment="1">
      <alignment vertical="center"/>
    </xf>
    <xf numFmtId="0" fontId="3" fillId="0" borderId="1" xfId="0" applyFont="1" applyBorder="1" applyAlignment="1">
      <alignment vertical="center"/>
    </xf>
    <xf numFmtId="0" fontId="20" fillId="2" borderId="1" xfId="21" applyFont="1" applyFill="1" applyBorder="1" applyAlignment="1">
      <alignment horizontal="center" wrapText="1"/>
      <protection/>
    </xf>
    <xf numFmtId="0" fontId="5" fillId="0" borderId="15" xfId="0" applyFont="1" applyFill="1" applyBorder="1" applyAlignment="1">
      <alignment horizontal="left" vertical="center" wrapText="1"/>
    </xf>
    <xf numFmtId="164" fontId="5" fillId="0" borderId="16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15" fillId="0" borderId="4" xfId="21" applyFont="1" applyBorder="1">
      <alignment/>
      <protection/>
    </xf>
    <xf numFmtId="0" fontId="15" fillId="0" borderId="8" xfId="21" applyFont="1" applyBorder="1">
      <alignment/>
      <protection/>
    </xf>
    <xf numFmtId="1" fontId="5" fillId="0" borderId="1" xfId="0" applyNumberFormat="1" applyFont="1" applyFill="1" applyBorder="1" applyAlignment="1">
      <alignment horizontal="center" vertical="center"/>
    </xf>
    <xf numFmtId="0" fontId="12" fillId="0" borderId="0" xfId="21" applyFont="1" applyBorder="1" applyAlignment="1">
      <alignment horizontal="center"/>
      <protection/>
    </xf>
    <xf numFmtId="165" fontId="12" fillId="0" borderId="3" xfId="21" applyNumberFormat="1" applyFont="1" applyFill="1" applyBorder="1" applyProtection="1">
      <alignment/>
      <protection/>
    </xf>
    <xf numFmtId="0" fontId="15" fillId="0" borderId="10" xfId="21" applyFont="1" applyBorder="1">
      <alignment/>
      <protection/>
    </xf>
    <xf numFmtId="0" fontId="5" fillId="0" borderId="0" xfId="0" applyFont="1"/>
    <xf numFmtId="0" fontId="24" fillId="0" borderId="0" xfId="0" applyFont="1"/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0" fontId="21" fillId="0" borderId="17" xfId="0" applyFont="1" applyBorder="1" applyAlignment="1">
      <alignment vertical="center"/>
    </xf>
    <xf numFmtId="0" fontId="25" fillId="0" borderId="0" xfId="24" applyFont="1" applyAlignment="1">
      <alignment vertical="center"/>
      <protection/>
    </xf>
    <xf numFmtId="0" fontId="26" fillId="0" borderId="0" xfId="0" applyFont="1" applyAlignment="1">
      <alignment vertical="center"/>
    </xf>
    <xf numFmtId="0" fontId="27" fillId="0" borderId="0" xfId="0" applyFont="1"/>
    <xf numFmtId="0" fontId="28" fillId="0" borderId="18" xfId="22" applyFont="1" applyFill="1" applyBorder="1" applyAlignment="1">
      <alignment horizontal="center" vertical="center"/>
      <protection/>
    </xf>
    <xf numFmtId="0" fontId="29" fillId="0" borderId="0" xfId="20" applyFont="1" applyAlignment="1">
      <alignment vertical="center"/>
      <protection/>
    </xf>
    <xf numFmtId="0" fontId="25" fillId="0" borderId="18" xfId="22" applyFont="1" applyFill="1" applyBorder="1" applyAlignment="1">
      <alignment horizontal="center" vertical="center"/>
      <protection/>
    </xf>
    <xf numFmtId="0" fontId="25" fillId="0" borderId="18" xfId="22" applyFont="1" applyFill="1" applyBorder="1" applyAlignment="1">
      <alignment horizontal="left" vertical="center"/>
      <protection/>
    </xf>
    <xf numFmtId="0" fontId="25" fillId="0" borderId="18" xfId="22" applyFont="1" applyFill="1" applyBorder="1" applyAlignment="1">
      <alignment vertical="center" wrapText="1"/>
      <protection/>
    </xf>
    <xf numFmtId="0" fontId="25" fillId="0" borderId="18" xfId="20" applyFont="1" applyBorder="1" applyAlignment="1">
      <alignment horizontal="center" vertical="center" wrapText="1"/>
      <protection/>
    </xf>
    <xf numFmtId="0" fontId="1" fillId="0" borderId="0" xfId="20" applyFont="1" applyAlignment="1">
      <alignment vertical="center"/>
      <protection/>
    </xf>
    <xf numFmtId="0" fontId="25" fillId="0" borderId="18" xfId="20" applyFont="1" applyBorder="1" applyAlignment="1">
      <alignment vertical="center" wrapText="1"/>
      <protection/>
    </xf>
    <xf numFmtId="0" fontId="25" fillId="0" borderId="0" xfId="20" applyFont="1" applyAlignment="1">
      <alignment vertical="center"/>
      <protection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2" fontId="31" fillId="0" borderId="0" xfId="0" applyNumberFormat="1" applyFont="1" applyAlignment="1">
      <alignment vertical="center"/>
    </xf>
    <xf numFmtId="0" fontId="21" fillId="0" borderId="0" xfId="0" applyFont="1" applyBorder="1"/>
    <xf numFmtId="165" fontId="24" fillId="0" borderId="0" xfId="23" applyNumberFormat="1" applyFont="1" applyAlignment="1">
      <alignment vertical="center"/>
    </xf>
    <xf numFmtId="165" fontId="25" fillId="0" borderId="0" xfId="0" applyNumberFormat="1" applyFont="1" applyBorder="1" applyAlignment="1">
      <alignment vertical="center"/>
    </xf>
    <xf numFmtId="165" fontId="24" fillId="0" borderId="0" xfId="23" applyNumberFormat="1" applyFont="1" applyBorder="1" applyAlignment="1">
      <alignment vertical="center"/>
    </xf>
    <xf numFmtId="0" fontId="24" fillId="0" borderId="0" xfId="0" applyFont="1" applyFill="1"/>
    <xf numFmtId="165" fontId="24" fillId="0" borderId="0" xfId="0" applyNumberFormat="1" applyFont="1" applyFill="1"/>
    <xf numFmtId="165" fontId="24" fillId="0" borderId="0" xfId="0" applyNumberFormat="1" applyFont="1" applyBorder="1" applyAlignment="1">
      <alignment vertical="center"/>
    </xf>
    <xf numFmtId="165" fontId="24" fillId="0" borderId="0" xfId="0" applyNumberFormat="1" applyFont="1"/>
    <xf numFmtId="0" fontId="5" fillId="0" borderId="8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2" fontId="0" fillId="0" borderId="0" xfId="0" applyNumberFormat="1"/>
    <xf numFmtId="0" fontId="0" fillId="0" borderId="7" xfId="0" applyBorder="1"/>
    <xf numFmtId="0" fontId="5" fillId="0" borderId="1" xfId="0" applyFont="1" applyFill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/>
      <protection/>
    </xf>
    <xf numFmtId="0" fontId="24" fillId="0" borderId="0" xfId="0" applyFont="1" applyFill="1" applyBorder="1" applyAlignment="1">
      <alignment vertical="center"/>
    </xf>
    <xf numFmtId="165" fontId="12" fillId="0" borderId="9" xfId="21" applyNumberFormat="1" applyFont="1" applyBorder="1" applyAlignment="1">
      <alignment horizontal="right" vertical="center"/>
      <protection/>
    </xf>
    <xf numFmtId="165" fontId="17" fillId="6" borderId="3" xfId="21" applyNumberFormat="1" applyFont="1" applyFill="1" applyBorder="1" applyAlignment="1">
      <alignment horizontal="right" vertical="center"/>
      <protection/>
    </xf>
    <xf numFmtId="165" fontId="17" fillId="3" borderId="3" xfId="21" applyNumberFormat="1" applyFont="1" applyFill="1" applyBorder="1" applyAlignment="1">
      <alignment horizontal="right" vertical="center"/>
      <protection/>
    </xf>
    <xf numFmtId="165" fontId="17" fillId="3" borderId="3" xfId="21" applyNumberFormat="1" applyFont="1" applyFill="1" applyBorder="1" applyProtection="1">
      <alignment/>
      <protection/>
    </xf>
    <xf numFmtId="165" fontId="17" fillId="5" borderId="3" xfId="21" applyNumberFormat="1" applyFont="1" applyFill="1" applyBorder="1" applyAlignment="1">
      <alignment horizontal="right" vertical="center"/>
      <protection/>
    </xf>
    <xf numFmtId="165" fontId="9" fillId="3" borderId="3" xfId="0" applyNumberFormat="1" applyFont="1" applyFill="1" applyBorder="1" applyProtection="1">
      <protection/>
    </xf>
    <xf numFmtId="165" fontId="9" fillId="5" borderId="3" xfId="0" applyNumberFormat="1" applyFont="1" applyFill="1" applyBorder="1" applyProtection="1">
      <protection/>
    </xf>
    <xf numFmtId="165" fontId="9" fillId="6" borderId="3" xfId="0" applyNumberFormat="1" applyFont="1" applyFill="1" applyBorder="1" applyAlignment="1">
      <alignment horizontal="right" vertical="center"/>
    </xf>
    <xf numFmtId="165" fontId="9" fillId="5" borderId="3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3" fillId="0" borderId="0" xfId="22" applyFont="1" applyFill="1" applyBorder="1" applyAlignment="1">
      <alignment horizontal="left" vertical="center"/>
      <protection/>
    </xf>
    <xf numFmtId="165" fontId="21" fillId="0" borderId="19" xfId="23" applyNumberFormat="1" applyFont="1" applyBorder="1" applyAlignment="1">
      <alignment horizontal="right" vertical="center"/>
    </xf>
    <xf numFmtId="0" fontId="21" fillId="0" borderId="20" xfId="0" applyFont="1" applyBorder="1" applyAlignment="1">
      <alignment horizontal="left" vertical="center"/>
    </xf>
    <xf numFmtId="165" fontId="21" fillId="0" borderId="21" xfId="23" applyNumberFormat="1" applyFont="1" applyBorder="1" applyAlignment="1">
      <alignment horizontal="right" vertical="center"/>
    </xf>
    <xf numFmtId="0" fontId="21" fillId="0" borderId="22" xfId="0" applyFont="1" applyBorder="1" applyAlignment="1">
      <alignment horizontal="left" vertical="center"/>
    </xf>
    <xf numFmtId="165" fontId="21" fillId="0" borderId="23" xfId="0" applyNumberFormat="1" applyFont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/>
    </xf>
    <xf numFmtId="165" fontId="5" fillId="7" borderId="1" xfId="0" applyNumberFormat="1" applyFont="1" applyFill="1" applyBorder="1" applyAlignment="1" applyProtection="1">
      <alignment horizontal="right" vertical="center"/>
      <protection locked="0"/>
    </xf>
    <xf numFmtId="164" fontId="5" fillId="7" borderId="1" xfId="0" applyNumberFormat="1" applyFont="1" applyFill="1" applyBorder="1" applyAlignment="1" applyProtection="1">
      <alignment horizontal="right" vertical="center"/>
      <protection locked="0"/>
    </xf>
    <xf numFmtId="165" fontId="12" fillId="7" borderId="1" xfId="21" applyNumberFormat="1" applyFont="1" applyFill="1" applyBorder="1" applyAlignment="1" applyProtection="1">
      <alignment horizontal="right" vertical="center"/>
      <protection locked="0"/>
    </xf>
    <xf numFmtId="165" fontId="5" fillId="7" borderId="1" xfId="0" applyNumberFormat="1" applyFont="1" applyFill="1" applyBorder="1" applyAlignment="1" applyProtection="1">
      <alignment vertical="center"/>
      <protection locked="0"/>
    </xf>
    <xf numFmtId="165" fontId="12" fillId="0" borderId="1" xfId="21" applyNumberFormat="1" applyFont="1" applyFill="1" applyBorder="1" applyAlignment="1">
      <alignment horizontal="right" vertical="center"/>
      <protection/>
    </xf>
    <xf numFmtId="164" fontId="5" fillId="6" borderId="16" xfId="0" applyNumberFormat="1" applyFont="1" applyFill="1" applyBorder="1" applyAlignment="1">
      <alignment horizontal="right" vertical="center"/>
    </xf>
    <xf numFmtId="164" fontId="5" fillId="6" borderId="1" xfId="0" applyNumberFormat="1" applyFont="1" applyFill="1" applyBorder="1" applyAlignment="1">
      <alignment horizontal="right" vertical="center"/>
    </xf>
    <xf numFmtId="164" fontId="5" fillId="7" borderId="16" xfId="0" applyNumberFormat="1" applyFont="1" applyFill="1" applyBorder="1" applyAlignment="1" applyProtection="1">
      <alignment horizontal="right" vertical="center"/>
      <protection locked="0"/>
    </xf>
    <xf numFmtId="165" fontId="12" fillId="0" borderId="1" xfId="21" applyNumberFormat="1" applyFont="1" applyFill="1" applyBorder="1" applyAlignment="1">
      <alignment vertical="center"/>
      <protection/>
    </xf>
    <xf numFmtId="164" fontId="12" fillId="8" borderId="1" xfId="21" applyNumberFormat="1" applyFont="1" applyFill="1" applyBorder="1" applyAlignment="1" applyProtection="1">
      <alignment horizontal="right" vertical="center"/>
      <protection locked="0"/>
    </xf>
    <xf numFmtId="164" fontId="12" fillId="7" borderId="1" xfId="21" applyNumberFormat="1" applyFont="1" applyFill="1" applyBorder="1" applyAlignment="1" applyProtection="1">
      <alignment horizontal="right" vertical="center"/>
      <protection locked="0"/>
    </xf>
    <xf numFmtId="165" fontId="0" fillId="7" borderId="1" xfId="0" applyNumberFormat="1" applyFill="1" applyBorder="1" applyAlignment="1" applyProtection="1">
      <alignment vertical="center"/>
      <protection locked="0"/>
    </xf>
    <xf numFmtId="0" fontId="0" fillId="7" borderId="1" xfId="0" applyFill="1" applyBorder="1" applyAlignment="1" applyProtection="1">
      <alignment vertical="center"/>
      <protection locked="0"/>
    </xf>
    <xf numFmtId="165" fontId="12" fillId="0" borderId="1" xfId="21" applyNumberFormat="1" applyFont="1" applyFill="1" applyBorder="1" applyAlignment="1" applyProtection="1">
      <alignment horizontal="right" vertical="center"/>
      <protection/>
    </xf>
    <xf numFmtId="0" fontId="24" fillId="0" borderId="0" xfId="0" applyFont="1" applyProtection="1">
      <protection/>
    </xf>
    <xf numFmtId="0" fontId="23" fillId="0" borderId="0" xfId="22" applyFont="1" applyFill="1" applyBorder="1" applyAlignment="1" applyProtection="1">
      <alignment horizontal="left" vertical="center"/>
      <protection/>
    </xf>
    <xf numFmtId="0" fontId="24" fillId="0" borderId="0" xfId="0" applyFont="1" applyBorder="1" applyProtection="1"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165" fontId="25" fillId="0" borderId="0" xfId="0" applyNumberFormat="1" applyFont="1" applyAlignment="1" applyProtection="1">
      <alignment vertical="center"/>
      <protection/>
    </xf>
    <xf numFmtId="165" fontId="24" fillId="0" borderId="0" xfId="23" applyNumberFormat="1" applyFont="1" applyAlignment="1" applyProtection="1">
      <alignment vertical="center"/>
      <protection/>
    </xf>
    <xf numFmtId="44" fontId="25" fillId="0" borderId="0" xfId="0" applyNumberFormat="1" applyFont="1" applyAlignment="1" applyProtection="1">
      <alignment vertical="center"/>
      <protection/>
    </xf>
    <xf numFmtId="0" fontId="25" fillId="0" borderId="0" xfId="0" applyFont="1" applyProtection="1">
      <protection/>
    </xf>
    <xf numFmtId="165" fontId="24" fillId="0" borderId="0" xfId="0" applyNumberFormat="1" applyFont="1" applyAlignment="1" applyProtection="1">
      <alignment vertical="center"/>
      <protection/>
    </xf>
    <xf numFmtId="164" fontId="25" fillId="0" borderId="0" xfId="0" applyNumberFormat="1" applyFont="1" applyAlignment="1" applyProtection="1">
      <alignment vertical="center"/>
      <protection/>
    </xf>
    <xf numFmtId="165" fontId="24" fillId="0" borderId="0" xfId="0" applyNumberFormat="1" applyFont="1" applyProtection="1">
      <protection/>
    </xf>
    <xf numFmtId="0" fontId="21" fillId="0" borderId="17" xfId="0" applyFont="1" applyBorder="1" applyAlignment="1" applyProtection="1">
      <alignment vertical="center"/>
      <protection/>
    </xf>
    <xf numFmtId="0" fontId="21" fillId="0" borderId="2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44" fontId="24" fillId="0" borderId="0" xfId="0" applyNumberFormat="1" applyFont="1" applyAlignment="1" applyProtection="1">
      <alignment vertical="center"/>
      <protection/>
    </xf>
    <xf numFmtId="0" fontId="21" fillId="0" borderId="25" xfId="0" applyFont="1" applyBorder="1" applyAlignment="1" applyProtection="1">
      <alignment vertical="center"/>
      <protection/>
    </xf>
    <xf numFmtId="0" fontId="24" fillId="9" borderId="0" xfId="0" applyFont="1" applyFill="1" applyProtection="1">
      <protection/>
    </xf>
    <xf numFmtId="165" fontId="24" fillId="9" borderId="0" xfId="0" applyNumberFormat="1" applyFont="1" applyFill="1" applyProtection="1">
      <protection/>
    </xf>
    <xf numFmtId="0" fontId="24" fillId="9" borderId="0" xfId="0" applyFont="1" applyFill="1" applyAlignment="1" applyProtection="1">
      <alignment vertical="center"/>
      <protection/>
    </xf>
    <xf numFmtId="0" fontId="25" fillId="9" borderId="0" xfId="0" applyFont="1" applyFill="1" applyAlignment="1" applyProtection="1">
      <alignment vertical="center"/>
      <protection/>
    </xf>
    <xf numFmtId="0" fontId="25" fillId="9" borderId="0" xfId="0" applyFont="1" applyFill="1" applyAlignment="1" applyProtection="1">
      <alignment horizontal="center" vertical="center"/>
      <protection/>
    </xf>
    <xf numFmtId="165" fontId="25" fillId="9" borderId="0" xfId="0" applyNumberFormat="1" applyFont="1" applyFill="1" applyAlignment="1" applyProtection="1">
      <alignment vertical="center"/>
      <protection/>
    </xf>
    <xf numFmtId="165" fontId="24" fillId="9" borderId="0" xfId="0" applyNumberFormat="1" applyFont="1" applyFill="1" applyAlignment="1" applyProtection="1">
      <alignment vertical="center"/>
      <protection/>
    </xf>
    <xf numFmtId="0" fontId="21" fillId="9" borderId="17" xfId="0" applyFont="1" applyFill="1" applyBorder="1" applyAlignment="1" applyProtection="1">
      <alignment vertical="center"/>
      <protection/>
    </xf>
    <xf numFmtId="0" fontId="21" fillId="9" borderId="24" xfId="0" applyFont="1" applyFill="1" applyBorder="1" applyAlignment="1" applyProtection="1">
      <alignment vertical="center"/>
      <protection/>
    </xf>
    <xf numFmtId="0" fontId="21" fillId="9" borderId="0" xfId="0" applyFont="1" applyFill="1" applyAlignment="1" applyProtection="1">
      <alignment vertical="center"/>
      <protection/>
    </xf>
    <xf numFmtId="0" fontId="21" fillId="9" borderId="25" xfId="0" applyFont="1" applyFill="1" applyBorder="1" applyAlignment="1" applyProtection="1">
      <alignment vertical="center"/>
      <protection/>
    </xf>
    <xf numFmtId="0" fontId="21" fillId="10" borderId="17" xfId="0" applyFont="1" applyFill="1" applyBorder="1" applyAlignment="1" applyProtection="1">
      <alignment vertical="center"/>
      <protection/>
    </xf>
    <xf numFmtId="0" fontId="21" fillId="10" borderId="24" xfId="0" applyFont="1" applyFill="1" applyBorder="1" applyAlignment="1" applyProtection="1">
      <alignment vertical="center"/>
      <protection/>
    </xf>
    <xf numFmtId="0" fontId="21" fillId="10" borderId="0" xfId="0" applyFont="1" applyFill="1" applyAlignment="1" applyProtection="1">
      <alignment vertical="center"/>
      <protection/>
    </xf>
    <xf numFmtId="0" fontId="21" fillId="10" borderId="25" xfId="0" applyFont="1" applyFill="1" applyBorder="1" applyAlignment="1" applyProtection="1">
      <alignment vertical="center"/>
      <protection/>
    </xf>
    <xf numFmtId="0" fontId="24" fillId="0" borderId="0" xfId="22" applyFont="1" applyFill="1" applyBorder="1" applyProtection="1">
      <alignment/>
      <protection/>
    </xf>
    <xf numFmtId="0" fontId="24" fillId="0" borderId="0" xfId="22" applyFont="1" applyFill="1" applyBorder="1" applyAlignment="1" applyProtection="1">
      <alignment horizontal="center"/>
      <protection/>
    </xf>
    <xf numFmtId="2" fontId="24" fillId="0" borderId="0" xfId="22" applyNumberFormat="1" applyFont="1" applyFill="1" applyBorder="1" applyProtection="1">
      <alignment/>
      <protection/>
    </xf>
    <xf numFmtId="0" fontId="32" fillId="0" borderId="0" xfId="22" applyFont="1" applyFill="1" applyBorder="1" applyProtection="1">
      <alignment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4" fillId="0" borderId="20" xfId="22" applyFont="1" applyFill="1" applyBorder="1" applyProtection="1">
      <alignment/>
      <protection/>
    </xf>
    <xf numFmtId="1" fontId="24" fillId="0" borderId="0" xfId="22" applyNumberFormat="1" applyFont="1" applyFill="1" applyBorder="1" applyAlignment="1" applyProtection="1">
      <alignment horizontal="center"/>
      <protection/>
    </xf>
    <xf numFmtId="0" fontId="1" fillId="0" borderId="0" xfId="20" applyFo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32" fillId="0" borderId="18" xfId="0" applyFont="1" applyFill="1" applyBorder="1" applyAlignment="1" applyProtection="1">
      <alignment vertical="center" wrapText="1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Protection="1">
      <protection/>
    </xf>
    <xf numFmtId="0" fontId="24" fillId="0" borderId="18" xfId="0" applyFont="1" applyFill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8" xfId="0" applyFont="1" applyBorder="1" applyProtection="1">
      <protection/>
    </xf>
    <xf numFmtId="0" fontId="21" fillId="0" borderId="18" xfId="0" applyFont="1" applyFill="1" applyBorder="1" applyAlignment="1" applyProtection="1">
      <alignment horizontal="center"/>
      <protection/>
    </xf>
    <xf numFmtId="0" fontId="34" fillId="0" borderId="0" xfId="20" applyFont="1" applyProtection="1">
      <alignment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Protection="1">
      <protection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22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4" fillId="0" borderId="0" xfId="22" applyFont="1" applyFill="1" applyBorder="1" applyAlignment="1" applyProtection="1">
      <alignment horizontal="left"/>
      <protection/>
    </xf>
    <xf numFmtId="0" fontId="25" fillId="0" borderId="0" xfId="22" applyFont="1" applyFill="1" applyBorder="1" applyProtection="1">
      <alignment/>
      <protection/>
    </xf>
    <xf numFmtId="0" fontId="25" fillId="0" borderId="0" xfId="22" applyFont="1" applyFill="1" applyBorder="1" applyAlignment="1" applyProtection="1">
      <alignment horizontal="center"/>
      <protection/>
    </xf>
    <xf numFmtId="0" fontId="10" fillId="0" borderId="0" xfId="20" applyProtection="1">
      <alignment/>
      <protection/>
    </xf>
    <xf numFmtId="0" fontId="21" fillId="0" borderId="0" xfId="22" applyFont="1" applyAlignment="1" applyProtection="1">
      <alignment horizontal="left"/>
      <protection/>
    </xf>
    <xf numFmtId="0" fontId="21" fillId="0" borderId="0" xfId="22" applyFont="1" applyProtection="1">
      <alignment/>
      <protection/>
    </xf>
    <xf numFmtId="0" fontId="21" fillId="0" borderId="0" xfId="22" applyFont="1" applyAlignment="1" applyProtection="1">
      <alignment horizontal="center"/>
      <protection/>
    </xf>
    <xf numFmtId="0" fontId="29" fillId="0" borderId="0" xfId="20" applyFont="1" applyProtection="1">
      <alignment/>
      <protection/>
    </xf>
    <xf numFmtId="0" fontId="25" fillId="0" borderId="18" xfId="22" applyFont="1" applyBorder="1" applyAlignment="1" applyProtection="1">
      <alignment horizontal="center" vertical="center"/>
      <protection/>
    </xf>
    <xf numFmtId="0" fontId="32" fillId="0" borderId="18" xfId="20" applyFont="1" applyBorder="1" applyAlignment="1" applyProtection="1">
      <alignment vertical="center" wrapText="1"/>
      <protection/>
    </xf>
    <xf numFmtId="2" fontId="25" fillId="0" borderId="18" xfId="22" applyNumberFormat="1" applyFont="1" applyBorder="1" applyAlignment="1" applyProtection="1">
      <alignment horizontal="right" vertical="center"/>
      <protection/>
    </xf>
    <xf numFmtId="2" fontId="25" fillId="0" borderId="18" xfId="22" applyNumberFormat="1" applyFont="1" applyBorder="1" applyAlignment="1" applyProtection="1">
      <alignment horizontal="center" vertical="center"/>
      <protection/>
    </xf>
    <xf numFmtId="0" fontId="10" fillId="0" borderId="0" xfId="20" applyAlignment="1" applyProtection="1">
      <alignment vertical="center"/>
      <protection/>
    </xf>
    <xf numFmtId="0" fontId="25" fillId="0" borderId="18" xfId="20" applyFont="1" applyBorder="1" applyAlignment="1" applyProtection="1">
      <alignment vertical="center" wrapText="1"/>
      <protection/>
    </xf>
    <xf numFmtId="0" fontId="25" fillId="0" borderId="18" xfId="22" applyFont="1" applyBorder="1" applyAlignment="1" applyProtection="1">
      <alignment vertical="center"/>
      <protection/>
    </xf>
    <xf numFmtId="2" fontId="25" fillId="0" borderId="18" xfId="0" applyNumberFormat="1" applyFont="1" applyBorder="1" applyAlignment="1" applyProtection="1">
      <alignment vertical="center"/>
      <protection/>
    </xf>
    <xf numFmtId="0" fontId="25" fillId="0" borderId="18" xfId="22" applyFont="1" applyBorder="1" applyAlignment="1" applyProtection="1">
      <alignment horizontal="left" vertical="center" wrapText="1"/>
      <protection/>
    </xf>
    <xf numFmtId="2" fontId="25" fillId="0" borderId="18" xfId="22" applyNumberFormat="1" applyFont="1" applyBorder="1" applyAlignment="1" applyProtection="1">
      <alignment vertical="center"/>
      <protection/>
    </xf>
    <xf numFmtId="0" fontId="25" fillId="0" borderId="18" xfId="20" applyFont="1" applyBorder="1" applyAlignment="1" applyProtection="1">
      <alignment horizontal="left" vertical="center" wrapText="1"/>
      <protection/>
    </xf>
    <xf numFmtId="0" fontId="25" fillId="0" borderId="18" xfId="20" applyFont="1" applyBorder="1" applyAlignment="1" applyProtection="1">
      <alignment horizontal="center" vertical="center"/>
      <protection/>
    </xf>
    <xf numFmtId="2" fontId="25" fillId="0" borderId="18" xfId="20" applyNumberFormat="1" applyFont="1" applyBorder="1" applyAlignment="1" applyProtection="1">
      <alignment horizontal="right" vertical="center"/>
      <protection/>
    </xf>
    <xf numFmtId="0" fontId="25" fillId="0" borderId="18" xfId="0" applyFont="1" applyBorder="1" applyAlignment="1" applyProtection="1">
      <alignment horizontal="center" vertical="center"/>
      <protection/>
    </xf>
    <xf numFmtId="0" fontId="25" fillId="0" borderId="18" xfId="20" applyFont="1" applyBorder="1" applyAlignment="1" applyProtection="1">
      <alignment horizontal="center" vertical="center" wrapText="1"/>
      <protection/>
    </xf>
    <xf numFmtId="2" fontId="25" fillId="0" borderId="18" xfId="20" applyNumberFormat="1" applyFont="1" applyBorder="1" applyAlignment="1" applyProtection="1">
      <alignment vertical="center" wrapText="1"/>
      <protection/>
    </xf>
    <xf numFmtId="0" fontId="36" fillId="0" borderId="0" xfId="0" applyFont="1" applyAlignment="1" applyProtection="1">
      <alignment vertical="center"/>
      <protection/>
    </xf>
    <xf numFmtId="0" fontId="25" fillId="9" borderId="18" xfId="22" applyFont="1" applyFill="1" applyBorder="1" applyAlignment="1" applyProtection="1">
      <alignment horizontal="center" vertical="center"/>
      <protection/>
    </xf>
    <xf numFmtId="0" fontId="25" fillId="9" borderId="18" xfId="20" applyFont="1" applyFill="1" applyBorder="1" applyAlignment="1" applyProtection="1">
      <alignment horizontal="left" vertical="center" wrapText="1"/>
      <protection/>
    </xf>
    <xf numFmtId="2" fontId="25" fillId="9" borderId="18" xfId="20" applyNumberFormat="1" applyFont="1" applyFill="1" applyBorder="1" applyAlignment="1" applyProtection="1">
      <alignment vertical="center"/>
      <protection/>
    </xf>
    <xf numFmtId="2" fontId="25" fillId="9" borderId="18" xfId="20" applyNumberFormat="1" applyFont="1" applyFill="1" applyBorder="1" applyAlignment="1" applyProtection="1">
      <alignment horizontal="right" vertical="center"/>
      <protection/>
    </xf>
    <xf numFmtId="2" fontId="25" fillId="0" borderId="18" xfId="20" applyNumberFormat="1" applyFont="1" applyBorder="1" applyAlignment="1" applyProtection="1">
      <alignment horizontal="right" vertical="center" wrapText="1"/>
      <protection/>
    </xf>
    <xf numFmtId="0" fontId="25" fillId="0" borderId="18" xfId="0" applyFont="1" applyBorder="1" applyAlignment="1" applyProtection="1">
      <alignment wrapText="1"/>
      <protection/>
    </xf>
    <xf numFmtId="2" fontId="25" fillId="0" borderId="18" xfId="0" applyNumberFormat="1" applyFont="1" applyBorder="1" applyAlignment="1" applyProtection="1">
      <alignment horizontal="right"/>
      <protection/>
    </xf>
    <xf numFmtId="0" fontId="25" fillId="0" borderId="18" xfId="0" applyFont="1" applyBorder="1" applyAlignment="1" applyProtection="1">
      <alignment horizontal="left" vertical="center"/>
      <protection/>
    </xf>
    <xf numFmtId="0" fontId="25" fillId="0" borderId="18" xfId="26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25" fillId="0" borderId="18" xfId="20" applyFont="1" applyBorder="1" applyAlignment="1" applyProtection="1">
      <alignment vertical="center"/>
      <protection/>
    </xf>
    <xf numFmtId="0" fontId="25" fillId="9" borderId="18" xfId="20" applyFont="1" applyFill="1" applyBorder="1" applyAlignment="1" applyProtection="1">
      <alignment vertical="center"/>
      <protection/>
    </xf>
    <xf numFmtId="0" fontId="25" fillId="9" borderId="18" xfId="20" applyFont="1" applyFill="1" applyBorder="1" applyAlignment="1" applyProtection="1">
      <alignment horizontal="center" vertical="center"/>
      <protection/>
    </xf>
    <xf numFmtId="165" fontId="32" fillId="0" borderId="18" xfId="27" applyNumberFormat="1" applyFont="1" applyBorder="1" applyAlignment="1" applyProtection="1">
      <alignment vertical="center" wrapText="1"/>
      <protection/>
    </xf>
    <xf numFmtId="0" fontId="37" fillId="0" borderId="0" xfId="0" applyFont="1" applyAlignment="1" applyProtection="1">
      <alignment vertical="center"/>
      <protection/>
    </xf>
    <xf numFmtId="0" fontId="32" fillId="0" borderId="18" xfId="0" applyFont="1" applyBorder="1" applyAlignment="1" applyProtection="1">
      <alignment horizontal="center" vertical="center"/>
      <protection/>
    </xf>
    <xf numFmtId="0" fontId="32" fillId="0" borderId="18" xfId="0" applyFont="1" applyBorder="1" applyAlignment="1" applyProtection="1">
      <alignment vertical="center"/>
      <protection/>
    </xf>
    <xf numFmtId="4" fontId="32" fillId="0" borderId="18" xfId="0" applyNumberFormat="1" applyFont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vertical="center"/>
      <protection/>
    </xf>
    <xf numFmtId="0" fontId="25" fillId="0" borderId="18" xfId="0" applyFont="1" applyBorder="1" applyAlignment="1" applyProtection="1">
      <alignment vertical="center"/>
      <protection/>
    </xf>
    <xf numFmtId="2" fontId="25" fillId="0" borderId="18" xfId="0" applyNumberFormat="1" applyFont="1" applyBorder="1" applyAlignment="1" applyProtection="1">
      <alignment horizontal="right" vertical="center"/>
      <protection/>
    </xf>
    <xf numFmtId="4" fontId="25" fillId="0" borderId="18" xfId="0" applyNumberFormat="1" applyFont="1" applyBorder="1" applyAlignment="1" applyProtection="1">
      <alignment vertical="center"/>
      <protection/>
    </xf>
    <xf numFmtId="0" fontId="25" fillId="9" borderId="18" xfId="0" applyFont="1" applyFill="1" applyBorder="1" applyAlignment="1" applyProtection="1">
      <alignment horizontal="center" vertical="center"/>
      <protection/>
    </xf>
    <xf numFmtId="0" fontId="32" fillId="9" borderId="18" xfId="0" applyFont="1" applyFill="1" applyBorder="1" applyAlignment="1" applyProtection="1">
      <alignment vertical="center"/>
      <protection/>
    </xf>
    <xf numFmtId="2" fontId="25" fillId="9" borderId="18" xfId="0" applyNumberFormat="1" applyFont="1" applyFill="1" applyBorder="1" applyAlignment="1" applyProtection="1">
      <alignment horizontal="right" vertical="center"/>
      <protection/>
    </xf>
    <xf numFmtId="4" fontId="25" fillId="9" borderId="18" xfId="0" applyNumberFormat="1" applyFont="1" applyFill="1" applyBorder="1" applyAlignment="1" applyProtection="1">
      <alignment horizontal="right" vertical="center"/>
      <protection/>
    </xf>
    <xf numFmtId="4" fontId="25" fillId="9" borderId="18" xfId="0" applyNumberFormat="1" applyFont="1" applyFill="1" applyBorder="1" applyAlignment="1" applyProtection="1">
      <alignment vertical="center"/>
      <protection/>
    </xf>
    <xf numFmtId="0" fontId="32" fillId="9" borderId="18" xfId="0" applyFont="1" applyFill="1" applyBorder="1" applyAlignment="1" applyProtection="1">
      <alignment horizontal="center" vertical="center"/>
      <protection/>
    </xf>
    <xf numFmtId="4" fontId="32" fillId="9" borderId="18" xfId="0" applyNumberFormat="1" applyFont="1" applyFill="1" applyBorder="1" applyAlignment="1" applyProtection="1">
      <alignment horizontal="center" vertical="center"/>
      <protection/>
    </xf>
    <xf numFmtId="0" fontId="25" fillId="9" borderId="18" xfId="0" applyFont="1" applyFill="1" applyBorder="1" applyAlignment="1" applyProtection="1">
      <alignment vertical="center"/>
      <protection/>
    </xf>
    <xf numFmtId="0" fontId="25" fillId="9" borderId="18" xfId="20" applyFont="1" applyFill="1" applyBorder="1" applyAlignment="1" applyProtection="1">
      <alignment horizontal="center" vertical="center" wrapText="1"/>
      <protection/>
    </xf>
    <xf numFmtId="2" fontId="25" fillId="9" borderId="18" xfId="2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0" fontId="37" fillId="0" borderId="0" xfId="0" applyFont="1" applyProtection="1">
      <protection/>
    </xf>
    <xf numFmtId="2" fontId="25" fillId="0" borderId="18" xfId="22" applyNumberFormat="1" applyFont="1" applyBorder="1" applyAlignment="1" applyProtection="1">
      <alignment horizontal="right" vertical="center"/>
      <protection locked="0"/>
    </xf>
    <xf numFmtId="2" fontId="25" fillId="0" borderId="18" xfId="20" applyNumberFormat="1" applyFont="1" applyBorder="1" applyAlignment="1" applyProtection="1">
      <alignment vertical="center" wrapText="1"/>
      <protection locked="0"/>
    </xf>
    <xf numFmtId="4" fontId="25" fillId="0" borderId="18" xfId="0" applyNumberFormat="1" applyFont="1" applyBorder="1" applyAlignment="1" applyProtection="1">
      <alignment horizontal="right" vertical="center"/>
      <protection locked="0"/>
    </xf>
    <xf numFmtId="4" fontId="25" fillId="9" borderId="18" xfId="0" applyNumberFormat="1" applyFont="1" applyFill="1" applyBorder="1" applyAlignment="1" applyProtection="1">
      <alignment horizontal="right" vertical="center"/>
      <protection locked="0"/>
    </xf>
    <xf numFmtId="164" fontId="24" fillId="0" borderId="0" xfId="23" applyNumberFormat="1" applyFont="1" applyAlignment="1" applyProtection="1">
      <alignment vertical="center"/>
      <protection/>
    </xf>
    <xf numFmtId="164" fontId="24" fillId="0" borderId="0" xfId="0" applyNumberFormat="1" applyFont="1" applyAlignment="1" applyProtection="1">
      <alignment vertical="center"/>
      <protection/>
    </xf>
    <xf numFmtId="164" fontId="24" fillId="0" borderId="0" xfId="0" applyNumberFormat="1" applyFont="1" applyProtection="1">
      <protection/>
    </xf>
    <xf numFmtId="164" fontId="24" fillId="9" borderId="0" xfId="0" applyNumberFormat="1" applyFont="1" applyFill="1" applyProtection="1">
      <protection/>
    </xf>
    <xf numFmtId="164" fontId="25" fillId="9" borderId="0" xfId="0" applyNumberFormat="1" applyFont="1" applyFill="1" applyAlignment="1" applyProtection="1">
      <alignment vertical="center"/>
      <protection/>
    </xf>
    <xf numFmtId="0" fontId="33" fillId="0" borderId="0" xfId="0" applyFont="1" applyProtection="1">
      <protection/>
    </xf>
    <xf numFmtId="0" fontId="23" fillId="0" borderId="0" xfId="22" applyFont="1" applyFill="1" applyBorder="1" applyAlignment="1" applyProtection="1">
      <alignment horizontal="left"/>
      <protection/>
    </xf>
    <xf numFmtId="0" fontId="25" fillId="0" borderId="0" xfId="24" applyFont="1" applyProtection="1">
      <alignment/>
      <protection/>
    </xf>
    <xf numFmtId="0" fontId="24" fillId="0" borderId="0" xfId="24" applyFont="1" applyProtection="1">
      <alignment/>
      <protection/>
    </xf>
    <xf numFmtId="0" fontId="12" fillId="0" borderId="0" xfId="0" applyFont="1" applyProtection="1">
      <protection/>
    </xf>
    <xf numFmtId="0" fontId="24" fillId="0" borderId="17" xfId="22" applyFont="1" applyFill="1" applyBorder="1" applyProtection="1">
      <alignment/>
      <protection/>
    </xf>
    <xf numFmtId="0" fontId="24" fillId="0" borderId="24" xfId="22" applyFont="1" applyFill="1" applyBorder="1" applyProtection="1">
      <alignment/>
      <protection/>
    </xf>
    <xf numFmtId="0" fontId="24" fillId="0" borderId="24" xfId="22" applyFont="1" applyFill="1" applyBorder="1" applyAlignment="1" applyProtection="1">
      <alignment horizontal="center"/>
      <protection/>
    </xf>
    <xf numFmtId="0" fontId="32" fillId="0" borderId="22" xfId="22" applyFont="1" applyFill="1" applyBorder="1" applyProtection="1">
      <alignment/>
      <protection/>
    </xf>
    <xf numFmtId="0" fontId="32" fillId="0" borderId="25" xfId="22" applyFont="1" applyFill="1" applyBorder="1" applyProtection="1">
      <alignment/>
      <protection/>
    </xf>
    <xf numFmtId="0" fontId="32" fillId="0" borderId="25" xfId="22" applyFont="1" applyFill="1" applyBorder="1" applyAlignment="1" applyProtection="1">
      <alignment horizontal="center"/>
      <protection/>
    </xf>
    <xf numFmtId="0" fontId="14" fillId="0" borderId="0" xfId="0" applyFont="1" applyProtection="1"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Border="1" applyProtection="1">
      <protection/>
    </xf>
    <xf numFmtId="0" fontId="39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Protection="1">
      <protection/>
    </xf>
    <xf numFmtId="0" fontId="21" fillId="0" borderId="0" xfId="21" applyFont="1" applyFill="1" applyBorder="1" applyAlignment="1" applyProtection="1">
      <alignment horizontal="center" vertical="center"/>
      <protection/>
    </xf>
    <xf numFmtId="0" fontId="40" fillId="0" borderId="0" xfId="0" applyFont="1" applyBorder="1" applyProtection="1">
      <protection/>
    </xf>
    <xf numFmtId="0" fontId="36" fillId="0" borderId="0" xfId="0" applyFont="1" applyProtection="1">
      <protection/>
    </xf>
    <xf numFmtId="0" fontId="25" fillId="0" borderId="0" xfId="0" applyFont="1" applyAlignment="1" applyProtection="1">
      <alignment vertical="center" wrapText="1"/>
      <protection/>
    </xf>
    <xf numFmtId="2" fontId="36" fillId="0" borderId="0" xfId="0" applyNumberFormat="1" applyFont="1" applyAlignment="1" applyProtection="1">
      <alignment vertical="center" wrapText="1"/>
      <protection/>
    </xf>
    <xf numFmtId="2" fontId="25" fillId="9" borderId="18" xfId="22" applyNumberFormat="1" applyFont="1" applyFill="1" applyBorder="1" applyAlignment="1" applyProtection="1">
      <alignment horizontal="right" vertical="center"/>
      <protection locked="0"/>
    </xf>
    <xf numFmtId="2" fontId="25" fillId="9" borderId="18" xfId="20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2" fillId="0" borderId="1" xfId="21" applyFont="1" applyFill="1" applyBorder="1" applyAlignment="1" applyProtection="1">
      <alignment horizontal="right"/>
      <protection/>
    </xf>
    <xf numFmtId="0" fontId="13" fillId="0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4" xfId="0" applyFont="1" applyBorder="1" applyAlignment="1" applyProtection="1">
      <alignment horizontal="left" vertical="center" wrapText="1"/>
      <protection/>
    </xf>
    <xf numFmtId="0" fontId="5" fillId="0" borderId="5" xfId="0" applyFont="1" applyBorder="1" applyAlignment="1" applyProtection="1">
      <alignment horizontal="left" vertical="center" wrapText="1"/>
      <protection/>
    </xf>
    <xf numFmtId="0" fontId="5" fillId="0" borderId="6" xfId="0" applyFont="1" applyBorder="1" applyAlignment="1" applyProtection="1">
      <alignment horizontal="left" vertical="center" wrapText="1"/>
      <protection/>
    </xf>
    <xf numFmtId="0" fontId="5" fillId="0" borderId="8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 applyProtection="1">
      <alignment horizontal="right"/>
      <protection/>
    </xf>
    <xf numFmtId="0" fontId="5" fillId="0" borderId="26" xfId="0" applyFont="1" applyBorder="1" applyAlignment="1" applyProtection="1">
      <alignment horizontal="right"/>
      <protection/>
    </xf>
    <xf numFmtId="0" fontId="5" fillId="0" borderId="14" xfId="0" applyFont="1" applyBorder="1" applyAlignment="1" applyProtection="1">
      <alignment horizontal="right"/>
      <protection/>
    </xf>
    <xf numFmtId="0" fontId="13" fillId="0" borderId="15" xfId="0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" xfId="0" applyFont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0" fontId="12" fillId="0" borderId="0" xfId="21" applyFont="1" applyFill="1" applyBorder="1" applyAlignment="1">
      <alignment horizontal="left" vertical="center" wrapText="1"/>
      <protection/>
    </xf>
    <xf numFmtId="0" fontId="12" fillId="0" borderId="1" xfId="21" applyFont="1" applyBorder="1" applyAlignment="1" applyProtection="1">
      <alignment horizontal="right"/>
      <protection/>
    </xf>
    <xf numFmtId="0" fontId="12" fillId="0" borderId="7" xfId="21" applyFont="1" applyBorder="1" applyAlignment="1">
      <alignment horizontal="center"/>
      <protection/>
    </xf>
    <xf numFmtId="0" fontId="12" fillId="0" borderId="1" xfId="21" applyFont="1" applyBorder="1" applyAlignment="1">
      <alignment horizontal="center"/>
      <protection/>
    </xf>
    <xf numFmtId="0" fontId="12" fillId="0" borderId="7" xfId="21" applyFont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12" fillId="0" borderId="1" xfId="21" applyFont="1" applyFill="1" applyBorder="1" applyAlignment="1" applyProtection="1">
      <alignment horizontal="right" wrapText="1"/>
      <protection/>
    </xf>
    <xf numFmtId="0" fontId="12" fillId="0" borderId="14" xfId="21" applyFont="1" applyBorder="1" applyAlignment="1">
      <alignment horizontal="center" vertical="center"/>
      <protection/>
    </xf>
    <xf numFmtId="0" fontId="12" fillId="0" borderId="1" xfId="21" applyFont="1" applyBorder="1" applyAlignment="1" applyProtection="1">
      <alignment horizontal="center" vertical="center"/>
      <protection/>
    </xf>
    <xf numFmtId="165" fontId="12" fillId="7" borderId="1" xfId="21" applyNumberFormat="1" applyFont="1" applyFill="1" applyBorder="1" applyAlignment="1" applyProtection="1">
      <alignment horizontal="right" vertical="center"/>
      <protection locked="0"/>
    </xf>
    <xf numFmtId="165" fontId="12" fillId="3" borderId="3" xfId="21" applyNumberFormat="1" applyFont="1" applyFill="1" applyBorder="1" applyAlignment="1" applyProtection="1">
      <alignment horizontal="right"/>
      <protection/>
    </xf>
    <xf numFmtId="0" fontId="12" fillId="0" borderId="1" xfId="21" applyFont="1" applyBorder="1" applyAlignment="1">
      <alignment horizontal="right"/>
      <protection/>
    </xf>
    <xf numFmtId="0" fontId="12" fillId="0" borderId="1" xfId="21" applyFont="1" applyBorder="1" applyAlignment="1">
      <alignment horizontal="right" vertical="center"/>
      <protection/>
    </xf>
    <xf numFmtId="0" fontId="15" fillId="0" borderId="7" xfId="21" applyFont="1" applyBorder="1" applyAlignment="1">
      <alignment horizontal="center"/>
      <protection/>
    </xf>
    <xf numFmtId="0" fontId="15" fillId="0" borderId="1" xfId="21" applyFont="1" applyBorder="1" applyAlignment="1">
      <alignment horizontal="center"/>
      <protection/>
    </xf>
    <xf numFmtId="165" fontId="12" fillId="0" borderId="1" xfId="21" applyNumberFormat="1" applyFont="1" applyFill="1" applyBorder="1" applyAlignment="1">
      <alignment vertical="center"/>
      <protection/>
    </xf>
    <xf numFmtId="165" fontId="3" fillId="3" borderId="1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165" fontId="3" fillId="3" borderId="15" xfId="0" applyNumberFormat="1" applyFont="1" applyFill="1" applyBorder="1" applyAlignment="1">
      <alignment horizontal="right" vertical="center"/>
    </xf>
    <xf numFmtId="0" fontId="3" fillId="3" borderId="26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 vertical="center"/>
    </xf>
    <xf numFmtId="0" fontId="12" fillId="0" borderId="27" xfId="21" applyFont="1" applyBorder="1" applyAlignment="1">
      <alignment horizontal="center"/>
      <protection/>
    </xf>
    <xf numFmtId="0" fontId="12" fillId="0" borderId="26" xfId="21" applyFont="1" applyBorder="1" applyAlignment="1">
      <alignment horizontal="center"/>
      <protection/>
    </xf>
    <xf numFmtId="0" fontId="12" fillId="0" borderId="14" xfId="21" applyFont="1" applyBorder="1" applyAlignment="1">
      <alignment horizontal="center"/>
      <protection/>
    </xf>
    <xf numFmtId="0" fontId="12" fillId="0" borderId="15" xfId="21" applyFont="1" applyFill="1" applyBorder="1" applyAlignment="1" applyProtection="1">
      <alignment horizontal="right"/>
      <protection/>
    </xf>
    <xf numFmtId="0" fontId="12" fillId="0" borderId="26" xfId="21" applyFont="1" applyFill="1" applyBorder="1" applyAlignment="1" applyProtection="1">
      <alignment horizontal="right"/>
      <protection/>
    </xf>
    <xf numFmtId="0" fontId="12" fillId="0" borderId="14" xfId="21" applyFont="1" applyFill="1" applyBorder="1" applyAlignment="1" applyProtection="1">
      <alignment horizontal="right"/>
      <protection/>
    </xf>
    <xf numFmtId="165" fontId="12" fillId="3" borderId="3" xfId="21" applyNumberFormat="1" applyFont="1" applyFill="1" applyBorder="1" applyAlignment="1" applyProtection="1">
      <alignment horizontal="right" vertical="center"/>
      <protection/>
    </xf>
    <xf numFmtId="0" fontId="12" fillId="0" borderId="27" xfId="21" applyFont="1" applyBorder="1" applyAlignment="1">
      <alignment horizontal="center" vertical="center"/>
      <protection/>
    </xf>
    <xf numFmtId="0" fontId="12" fillId="0" borderId="26" xfId="21" applyFont="1" applyBorder="1" applyAlignment="1">
      <alignment horizontal="center" vertical="center"/>
      <protection/>
    </xf>
    <xf numFmtId="0" fontId="12" fillId="0" borderId="15" xfId="21" applyFont="1" applyFill="1" applyBorder="1" applyAlignment="1" applyProtection="1">
      <alignment horizontal="right" wrapText="1"/>
      <protection/>
    </xf>
    <xf numFmtId="0" fontId="12" fillId="0" borderId="26" xfId="21" applyFont="1" applyFill="1" applyBorder="1" applyAlignment="1" applyProtection="1">
      <alignment horizontal="right" wrapText="1"/>
      <protection/>
    </xf>
    <xf numFmtId="0" fontId="12" fillId="0" borderId="14" xfId="21" applyFont="1" applyFill="1" applyBorder="1" applyAlignment="1" applyProtection="1">
      <alignment horizontal="right" wrapText="1"/>
      <protection/>
    </xf>
    <xf numFmtId="165" fontId="12" fillId="0" borderId="1" xfId="21" applyNumberFormat="1" applyFont="1" applyFill="1" applyBorder="1" applyAlignment="1">
      <alignment horizontal="right" vertical="center"/>
      <protection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15" xfId="21" applyFont="1" applyBorder="1" applyAlignment="1" applyProtection="1">
      <alignment horizontal="right"/>
      <protection/>
    </xf>
    <xf numFmtId="0" fontId="12" fillId="0" borderId="26" xfId="21" applyFont="1" applyBorder="1" applyAlignment="1" applyProtection="1">
      <alignment horizontal="right"/>
      <protection/>
    </xf>
    <xf numFmtId="0" fontId="12" fillId="0" borderId="14" xfId="21" applyFont="1" applyBorder="1" applyAlignment="1" applyProtection="1">
      <alignment horizontal="right"/>
      <protection/>
    </xf>
    <xf numFmtId="0" fontId="15" fillId="0" borderId="8" xfId="21" applyFont="1" applyBorder="1" applyAlignment="1">
      <alignment horizontal="center"/>
      <protection/>
    </xf>
    <xf numFmtId="0" fontId="15" fillId="0" borderId="0" xfId="21" applyFont="1" applyBorder="1" applyAlignment="1">
      <alignment horizontal="center"/>
      <protection/>
    </xf>
    <xf numFmtId="0" fontId="21" fillId="9" borderId="20" xfId="0" applyFont="1" applyFill="1" applyBorder="1" applyAlignment="1" applyProtection="1">
      <alignment horizontal="left" vertical="center"/>
      <protection/>
    </xf>
    <xf numFmtId="0" fontId="21" fillId="9" borderId="0" xfId="0" applyFont="1" applyFill="1" applyAlignment="1" applyProtection="1">
      <alignment horizontal="left" vertical="center"/>
      <protection/>
    </xf>
    <xf numFmtId="165" fontId="21" fillId="9" borderId="0" xfId="23" applyNumberFormat="1" applyFont="1" applyFill="1" applyBorder="1" applyAlignment="1" applyProtection="1">
      <alignment horizontal="right" vertical="center"/>
      <protection/>
    </xf>
    <xf numFmtId="165" fontId="21" fillId="9" borderId="21" xfId="23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/>
      <protection/>
    </xf>
    <xf numFmtId="0" fontId="23" fillId="0" borderId="0" xfId="22" applyFont="1" applyFill="1" applyBorder="1" applyAlignment="1" applyProtection="1">
      <alignment horizontal="left" vertical="center"/>
      <protection/>
    </xf>
    <xf numFmtId="165" fontId="21" fillId="0" borderId="24" xfId="23" applyNumberFormat="1" applyFont="1" applyBorder="1" applyAlignment="1" applyProtection="1">
      <alignment horizontal="right" vertical="center"/>
      <protection/>
    </xf>
    <xf numFmtId="165" fontId="21" fillId="0" borderId="19" xfId="23" applyNumberFormat="1" applyFont="1" applyBorder="1" applyAlignment="1" applyProtection="1">
      <alignment horizontal="right" vertical="center"/>
      <protection/>
    </xf>
    <xf numFmtId="0" fontId="21" fillId="0" borderId="20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165" fontId="21" fillId="0" borderId="0" xfId="23" applyNumberFormat="1" applyFont="1" applyBorder="1" applyAlignment="1" applyProtection="1">
      <alignment horizontal="right" vertical="center"/>
      <protection/>
    </xf>
    <xf numFmtId="165" fontId="21" fillId="0" borderId="21" xfId="23" applyNumberFormat="1" applyFont="1" applyBorder="1" applyAlignment="1" applyProtection="1">
      <alignment horizontal="right" vertical="center"/>
      <protection/>
    </xf>
    <xf numFmtId="0" fontId="21" fillId="0" borderId="22" xfId="0" applyFont="1" applyBorder="1" applyAlignment="1" applyProtection="1">
      <alignment horizontal="left" vertical="center"/>
      <protection/>
    </xf>
    <xf numFmtId="0" fontId="21" fillId="0" borderId="25" xfId="0" applyFont="1" applyBorder="1" applyAlignment="1" applyProtection="1">
      <alignment horizontal="left" vertical="center"/>
      <protection/>
    </xf>
    <xf numFmtId="165" fontId="21" fillId="0" borderId="25" xfId="0" applyNumberFormat="1" applyFont="1" applyBorder="1" applyAlignment="1" applyProtection="1">
      <alignment horizontal="right" vertical="center"/>
      <protection/>
    </xf>
    <xf numFmtId="165" fontId="21" fillId="0" borderId="23" xfId="0" applyNumberFormat="1" applyFont="1" applyBorder="1" applyAlignment="1" applyProtection="1">
      <alignment horizontal="right" vertical="center"/>
      <protection/>
    </xf>
    <xf numFmtId="0" fontId="24" fillId="9" borderId="0" xfId="0" applyFont="1" applyFill="1" applyAlignment="1" applyProtection="1">
      <alignment horizontal="left"/>
      <protection/>
    </xf>
    <xf numFmtId="165" fontId="21" fillId="9" borderId="24" xfId="23" applyNumberFormat="1" applyFont="1" applyFill="1" applyBorder="1" applyAlignment="1" applyProtection="1">
      <alignment horizontal="right" vertical="center"/>
      <protection/>
    </xf>
    <xf numFmtId="165" fontId="21" fillId="9" borderId="19" xfId="23" applyNumberFormat="1" applyFont="1" applyFill="1" applyBorder="1" applyAlignment="1" applyProtection="1">
      <alignment horizontal="right" vertical="center"/>
      <protection/>
    </xf>
    <xf numFmtId="0" fontId="21" fillId="9" borderId="22" xfId="0" applyFont="1" applyFill="1" applyBorder="1" applyAlignment="1" applyProtection="1">
      <alignment horizontal="left" vertical="center"/>
      <protection/>
    </xf>
    <xf numFmtId="0" fontId="21" fillId="9" borderId="25" xfId="0" applyFont="1" applyFill="1" applyBorder="1" applyAlignment="1" applyProtection="1">
      <alignment horizontal="left" vertical="center"/>
      <protection/>
    </xf>
    <xf numFmtId="165" fontId="21" fillId="9" borderId="25" xfId="0" applyNumberFormat="1" applyFont="1" applyFill="1" applyBorder="1" applyAlignment="1" applyProtection="1">
      <alignment horizontal="right" vertical="center"/>
      <protection/>
    </xf>
    <xf numFmtId="165" fontId="21" fillId="9" borderId="23" xfId="0" applyNumberFormat="1" applyFont="1" applyFill="1" applyBorder="1" applyAlignment="1" applyProtection="1">
      <alignment horizontal="right" vertical="center"/>
      <protection/>
    </xf>
    <xf numFmtId="0" fontId="25" fillId="0" borderId="28" xfId="0" applyFont="1" applyFill="1" applyBorder="1" applyAlignment="1" applyProtection="1">
      <alignment horizontal="left" vertical="center" wrapText="1"/>
      <protection/>
    </xf>
    <xf numFmtId="0" fontId="25" fillId="0" borderId="29" xfId="0" applyFont="1" applyFill="1" applyBorder="1" applyAlignment="1" applyProtection="1">
      <alignment horizontal="left" vertical="center" wrapText="1"/>
      <protection/>
    </xf>
    <xf numFmtId="165" fontId="21" fillId="10" borderId="24" xfId="23" applyNumberFormat="1" applyFont="1" applyFill="1" applyBorder="1" applyAlignment="1" applyProtection="1">
      <alignment horizontal="right" vertical="center"/>
      <protection/>
    </xf>
    <xf numFmtId="165" fontId="21" fillId="10" borderId="19" xfId="23" applyNumberFormat="1" applyFont="1" applyFill="1" applyBorder="1" applyAlignment="1" applyProtection="1">
      <alignment horizontal="right" vertical="center"/>
      <protection/>
    </xf>
    <xf numFmtId="0" fontId="21" fillId="10" borderId="20" xfId="0" applyFont="1" applyFill="1" applyBorder="1" applyAlignment="1" applyProtection="1">
      <alignment horizontal="left" vertical="center"/>
      <protection/>
    </xf>
    <xf numFmtId="0" fontId="21" fillId="10" borderId="0" xfId="0" applyFont="1" applyFill="1" applyAlignment="1" applyProtection="1">
      <alignment horizontal="left" vertical="center"/>
      <protection/>
    </xf>
    <xf numFmtId="165" fontId="21" fillId="10" borderId="0" xfId="23" applyNumberFormat="1" applyFont="1" applyFill="1" applyBorder="1" applyAlignment="1" applyProtection="1">
      <alignment horizontal="right" vertical="center"/>
      <protection/>
    </xf>
    <xf numFmtId="165" fontId="21" fillId="10" borderId="21" xfId="23" applyNumberFormat="1" applyFont="1" applyFill="1" applyBorder="1" applyAlignment="1" applyProtection="1">
      <alignment horizontal="right" vertical="center"/>
      <protection/>
    </xf>
    <xf numFmtId="0" fontId="21" fillId="10" borderId="22" xfId="0" applyFont="1" applyFill="1" applyBorder="1" applyAlignment="1" applyProtection="1">
      <alignment horizontal="left" vertical="center"/>
      <protection/>
    </xf>
    <xf numFmtId="0" fontId="21" fillId="10" borderId="25" xfId="0" applyFont="1" applyFill="1" applyBorder="1" applyAlignment="1" applyProtection="1">
      <alignment horizontal="left" vertical="center"/>
      <protection/>
    </xf>
    <xf numFmtId="165" fontId="21" fillId="10" borderId="25" xfId="0" applyNumberFormat="1" applyFont="1" applyFill="1" applyBorder="1" applyAlignment="1" applyProtection="1">
      <alignment horizontal="right" vertical="center"/>
      <protection/>
    </xf>
    <xf numFmtId="165" fontId="21" fillId="10" borderId="23" xfId="0" applyNumberFormat="1" applyFont="1" applyFill="1" applyBorder="1" applyAlignment="1" applyProtection="1">
      <alignment horizontal="right" vertical="center"/>
      <protection/>
    </xf>
    <xf numFmtId="0" fontId="32" fillId="9" borderId="18" xfId="20" applyFont="1" applyFill="1" applyBorder="1" applyAlignment="1" applyProtection="1">
      <alignment horizontal="left" vertical="center" wrapText="1"/>
      <protection/>
    </xf>
    <xf numFmtId="165" fontId="32" fillId="9" borderId="28" xfId="23" applyNumberFormat="1" applyFont="1" applyFill="1" applyBorder="1" applyAlignment="1" applyProtection="1">
      <alignment horizontal="right" vertical="center" wrapText="1"/>
      <protection/>
    </xf>
    <xf numFmtId="165" fontId="32" fillId="9" borderId="29" xfId="23" applyNumberFormat="1" applyFont="1" applyFill="1" applyBorder="1" applyAlignment="1" applyProtection="1">
      <alignment horizontal="right" vertical="center" wrapText="1"/>
      <protection/>
    </xf>
    <xf numFmtId="0" fontId="25" fillId="0" borderId="28" xfId="0" applyFont="1" applyFill="1" applyBorder="1" applyAlignment="1" applyProtection="1">
      <alignment horizontal="center" vertical="center" wrapText="1"/>
      <protection/>
    </xf>
    <xf numFmtId="0" fontId="25" fillId="0" borderId="29" xfId="0" applyFont="1" applyFill="1" applyBorder="1" applyAlignment="1" applyProtection="1">
      <alignment horizontal="center" vertical="center" wrapText="1"/>
      <protection/>
    </xf>
    <xf numFmtId="0" fontId="24" fillId="0" borderId="28" xfId="0" applyFont="1" applyFill="1" applyBorder="1" applyAlignment="1" applyProtection="1">
      <alignment horizontal="center"/>
      <protection/>
    </xf>
    <xf numFmtId="0" fontId="24" fillId="0" borderId="29" xfId="0" applyFont="1" applyFill="1" applyBorder="1" applyAlignment="1" applyProtection="1">
      <alignment horizontal="center"/>
      <protection/>
    </xf>
    <xf numFmtId="0" fontId="35" fillId="0" borderId="0" xfId="25" applyFont="1" applyAlignment="1" applyProtection="1">
      <alignment horizontal="left" vertical="center" wrapText="1"/>
      <protection/>
    </xf>
    <xf numFmtId="0" fontId="32" fillId="0" borderId="18" xfId="2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5" xfId="0" applyFont="1" applyBorder="1" applyAlignment="1" applyProtection="1">
      <alignment horizontal="left" vertical="center" wrapText="1"/>
      <protection/>
    </xf>
    <xf numFmtId="0" fontId="38" fillId="0" borderId="23" xfId="0" applyFont="1" applyBorder="1" applyAlignment="1" applyProtection="1">
      <alignment horizontal="left" vertical="center" wrapText="1"/>
      <protection/>
    </xf>
    <xf numFmtId="0" fontId="38" fillId="9" borderId="22" xfId="0" applyFont="1" applyFill="1" applyBorder="1" applyAlignment="1" applyProtection="1">
      <alignment horizontal="left" vertical="center" wrapText="1"/>
      <protection/>
    </xf>
    <xf numFmtId="0" fontId="38" fillId="9" borderId="25" xfId="0" applyFont="1" applyFill="1" applyBorder="1" applyAlignment="1" applyProtection="1">
      <alignment horizontal="left" vertical="center" wrapText="1"/>
      <protection/>
    </xf>
    <xf numFmtId="0" fontId="38" fillId="9" borderId="23" xfId="0" applyFont="1" applyFill="1" applyBorder="1" applyAlignment="1" applyProtection="1">
      <alignment horizontal="left" vertical="center" wrapText="1"/>
      <protection/>
    </xf>
    <xf numFmtId="165" fontId="32" fillId="0" borderId="28" xfId="23" applyNumberFormat="1" applyFont="1" applyFill="1" applyBorder="1" applyAlignment="1" applyProtection="1">
      <alignment horizontal="right" vertical="center" wrapText="1"/>
      <protection/>
    </xf>
    <xf numFmtId="165" fontId="32" fillId="0" borderId="29" xfId="23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Alignment="1" applyProtection="1">
      <alignment horizontal="left"/>
      <protection/>
    </xf>
    <xf numFmtId="1" fontId="24" fillId="0" borderId="24" xfId="22" applyNumberFormat="1" applyFont="1" applyFill="1" applyBorder="1" applyAlignment="1" applyProtection="1">
      <alignment horizontal="center"/>
      <protection/>
    </xf>
    <xf numFmtId="1" fontId="24" fillId="0" borderId="19" xfId="22" applyNumberFormat="1" applyFont="1" applyFill="1" applyBorder="1" applyAlignment="1" applyProtection="1">
      <alignment horizontal="center"/>
      <protection/>
    </xf>
    <xf numFmtId="0" fontId="32" fillId="0" borderId="25" xfId="22" applyFont="1" applyFill="1" applyBorder="1" applyAlignment="1" applyProtection="1">
      <alignment horizontal="center"/>
      <protection/>
    </xf>
    <xf numFmtId="0" fontId="32" fillId="0" borderId="23" xfId="22" applyFont="1" applyFill="1" applyBorder="1" applyAlignment="1" applyProtection="1">
      <alignment horizontal="center"/>
      <protection/>
    </xf>
    <xf numFmtId="0" fontId="24" fillId="0" borderId="30" xfId="0" applyFont="1" applyFill="1" applyBorder="1" applyAlignment="1" applyProtection="1">
      <alignment horizontal="center"/>
      <protection/>
    </xf>
    <xf numFmtId="0" fontId="21" fillId="0" borderId="0" xfId="0" applyFont="1" applyAlignment="1">
      <alignment horizontal="left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_List1" xfId="22"/>
    <cellStyle name="Měna 2" xfId="23"/>
    <cellStyle name="normální 5" xfId="24"/>
    <cellStyle name="normální 4" xfId="25"/>
    <cellStyle name="normální_List1 2" xfId="26"/>
    <cellStyle name="Měna 2 5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2"/>
  <sheetViews>
    <sheetView workbookViewId="0" topLeftCell="A1">
      <selection activeCell="A27" sqref="A27"/>
    </sheetView>
  </sheetViews>
  <sheetFormatPr defaultColWidth="9.140625" defaultRowHeight="15"/>
  <cols>
    <col min="1" max="1" width="37.140625" style="0" customWidth="1"/>
    <col min="2" max="2" width="28.421875" style="0" customWidth="1"/>
    <col min="5" max="5" width="22.28125" style="0" customWidth="1"/>
    <col min="8" max="8" width="9.57421875" style="0" bestFit="1" customWidth="1"/>
  </cols>
  <sheetData>
    <row r="4" spans="1:2" ht="16.5">
      <c r="A4" s="199" t="s">
        <v>405</v>
      </c>
      <c r="B4" s="181"/>
    </row>
    <row r="5" spans="1:2" ht="16.5">
      <c r="A5" s="180"/>
      <c r="B5" s="181"/>
    </row>
    <row r="6" spans="1:2" ht="16.5">
      <c r="A6" s="180"/>
      <c r="B6" s="181"/>
    </row>
    <row r="7" spans="1:2" ht="16.5">
      <c r="A7" s="180"/>
      <c r="B7" s="181"/>
    </row>
    <row r="8" spans="1:2" ht="16.5">
      <c r="A8" s="224" t="s">
        <v>500</v>
      </c>
      <c r="B8" s="200">
        <f>SUM('Clam-Gallasů - arboristika'!P107)</f>
        <v>0</v>
      </c>
    </row>
    <row r="9" spans="1:2" ht="16.5">
      <c r="A9" s="224"/>
      <c r="B9" s="200"/>
    </row>
    <row r="10" spans="1:2" ht="16.5">
      <c r="A10" s="214" t="s">
        <v>491</v>
      </c>
      <c r="B10" s="202">
        <f>SUM('Ještědská - arboristika'!Q139)</f>
        <v>0</v>
      </c>
    </row>
    <row r="11" spans="1:2" ht="16.5">
      <c r="A11" s="224"/>
      <c r="B11" s="200"/>
    </row>
    <row r="12" spans="1:2" ht="16.5">
      <c r="A12" s="203" t="s">
        <v>492</v>
      </c>
      <c r="B12" s="204">
        <f>SUM('Českých bratří - arboristika'!Q100)</f>
        <v>0</v>
      </c>
    </row>
    <row r="13" spans="1:2" ht="16.5">
      <c r="A13" s="214"/>
      <c r="B13" s="201"/>
    </row>
    <row r="14" spans="1:2" ht="16.5">
      <c r="A14" s="214" t="s">
        <v>493</v>
      </c>
      <c r="B14" s="205">
        <f>SUM('Českých bratří - stanoviště'!C66:F66)</f>
        <v>0</v>
      </c>
    </row>
    <row r="15" spans="1:2" ht="16.5">
      <c r="A15" s="214"/>
      <c r="B15" s="205"/>
    </row>
    <row r="16" spans="1:2" ht="16.5">
      <c r="A16" s="214" t="s">
        <v>494</v>
      </c>
      <c r="B16" s="205">
        <f>SUM('Na Rybníčku - arboristika'!Q94)</f>
        <v>0</v>
      </c>
    </row>
    <row r="17" spans="1:2" ht="16.5">
      <c r="A17" s="214"/>
      <c r="B17" s="205"/>
    </row>
    <row r="18" spans="1:2" ht="16.5">
      <c r="A18" s="214" t="s">
        <v>495</v>
      </c>
      <c r="B18" s="205">
        <f>SUM('Ještědská - výsadby'!D32:E32)</f>
        <v>0</v>
      </c>
    </row>
    <row r="19" spans="1:2" ht="16.5">
      <c r="A19" s="214"/>
      <c r="B19" s="205"/>
    </row>
    <row r="20" spans="1:2" ht="16.5">
      <c r="A20" s="214" t="s">
        <v>496</v>
      </c>
      <c r="B20" s="205">
        <f>SUM('Clam-Gallasů - výsadby'!D32:E32)</f>
        <v>0</v>
      </c>
    </row>
    <row r="21" spans="1:2" ht="16.5">
      <c r="A21" s="179"/>
      <c r="B21" s="206"/>
    </row>
    <row r="22" spans="1:2" ht="16.5">
      <c r="A22" s="182" t="s">
        <v>498</v>
      </c>
      <c r="B22" s="226">
        <f>SUM(B8:B20)</f>
        <v>0</v>
      </c>
    </row>
    <row r="23" spans="1:8" ht="16.5">
      <c r="A23" s="227" t="s">
        <v>147</v>
      </c>
      <c r="B23" s="228">
        <f>SUM(B22/100*21)</f>
        <v>0</v>
      </c>
      <c r="H23" s="210"/>
    </row>
    <row r="24" spans="1:8" ht="16.5">
      <c r="A24" s="229" t="s">
        <v>410</v>
      </c>
      <c r="B24" s="230">
        <f>SUM(B22:B23)</f>
        <v>0</v>
      </c>
      <c r="H24" s="210"/>
    </row>
    <row r="25" ht="15">
      <c r="H25" s="210"/>
    </row>
    <row r="26" ht="15">
      <c r="H26" s="210"/>
    </row>
    <row r="27" ht="15">
      <c r="H27" s="210"/>
    </row>
    <row r="28" spans="2:8" ht="15">
      <c r="B28" s="12"/>
      <c r="E28" s="12"/>
      <c r="H28" s="210"/>
    </row>
    <row r="29" ht="15">
      <c r="E29" s="12"/>
    </row>
    <row r="32" ht="15">
      <c r="E32" s="12"/>
    </row>
  </sheetData>
  <sheetProtection algorithmName="SHA-512" hashValue="a2TJEutGAJMkiKCY4Du0gK2QTA4iDXbZvhrObp85TSFnbfsRLEw8VrWo9sBY5V4tt8bF+jm04/MB0wA1Pv9fjw==" saltValue="7xFRG89lgKhdoU+E7ZKqAA==" spinCount="100000" sheet="1" objects="1" scenarios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workbookViewId="0" topLeftCell="A31">
      <selection activeCell="O60" sqref="O60"/>
    </sheetView>
  </sheetViews>
  <sheetFormatPr defaultColWidth="9.140625" defaultRowHeight="15"/>
  <cols>
    <col min="1" max="1" width="4.00390625" style="0" bestFit="1" customWidth="1"/>
    <col min="2" max="2" width="28.421875" style="0" bestFit="1" customWidth="1"/>
    <col min="3" max="3" width="7.8515625" style="0" bestFit="1" customWidth="1"/>
    <col min="4" max="4" width="4.00390625" style="0" bestFit="1" customWidth="1"/>
    <col min="5" max="5" width="6.00390625" style="0" bestFit="1" customWidth="1"/>
    <col min="6" max="6" width="7.00390625" style="0" bestFit="1" customWidth="1"/>
    <col min="7" max="7" width="10.00390625" style="0" bestFit="1" customWidth="1"/>
    <col min="8" max="8" width="16.7109375" style="0" bestFit="1" customWidth="1"/>
    <col min="9" max="9" width="32.7109375" style="0" customWidth="1"/>
    <col min="10" max="10" width="6.00390625" style="0" bestFit="1" customWidth="1"/>
    <col min="11" max="11" width="8.7109375" style="0" bestFit="1" customWidth="1"/>
    <col min="12" max="13" width="9.00390625" style="0" bestFit="1" customWidth="1"/>
    <col min="14" max="14" width="7.7109375" style="0" bestFit="1" customWidth="1"/>
    <col min="15" max="15" width="10.140625" style="0" bestFit="1" customWidth="1"/>
    <col min="16" max="16" width="15.421875" style="0" customWidth="1"/>
    <col min="17" max="17" width="12.421875" style="0" bestFit="1" customWidth="1"/>
  </cols>
  <sheetData>
    <row r="1" spans="1:16" ht="88.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4" t="s">
        <v>12</v>
      </c>
      <c r="N1" s="2" t="s">
        <v>9</v>
      </c>
      <c r="O1" s="2" t="s">
        <v>13</v>
      </c>
      <c r="P1" s="5" t="s">
        <v>14</v>
      </c>
    </row>
    <row r="2" spans="1:16" ht="15">
      <c r="A2" s="6" t="s">
        <v>15</v>
      </c>
      <c r="B2" s="7" t="s">
        <v>16</v>
      </c>
      <c r="C2" s="6" t="s">
        <v>17</v>
      </c>
      <c r="D2" s="6">
        <v>19</v>
      </c>
      <c r="E2" s="6">
        <v>17</v>
      </c>
      <c r="F2" s="6">
        <v>323</v>
      </c>
      <c r="G2" s="6">
        <v>130</v>
      </c>
      <c r="H2" s="7" t="s">
        <v>18</v>
      </c>
      <c r="I2" s="7" t="s">
        <v>19</v>
      </c>
      <c r="J2" s="7" t="s">
        <v>20</v>
      </c>
      <c r="K2" s="233"/>
      <c r="L2" s="233"/>
      <c r="M2" s="8"/>
      <c r="N2" s="233"/>
      <c r="O2" s="8"/>
      <c r="P2" s="9">
        <f aca="true" t="shared" si="0" ref="P2:P56">SUM(K2:O2)</f>
        <v>0</v>
      </c>
    </row>
    <row r="3" spans="1:16" ht="25.5">
      <c r="A3" s="6" t="s">
        <v>21</v>
      </c>
      <c r="B3" s="7" t="s">
        <v>22</v>
      </c>
      <c r="C3" s="6" t="s">
        <v>23</v>
      </c>
      <c r="D3" s="6">
        <v>4</v>
      </c>
      <c r="E3" s="6">
        <v>6</v>
      </c>
      <c r="F3" s="6">
        <v>24</v>
      </c>
      <c r="G3" s="6">
        <v>22</v>
      </c>
      <c r="H3" s="7" t="s">
        <v>18</v>
      </c>
      <c r="I3" s="7" t="s">
        <v>24</v>
      </c>
      <c r="J3" s="7"/>
      <c r="K3" s="233"/>
      <c r="L3" s="233"/>
      <c r="M3" s="8"/>
      <c r="N3" s="8"/>
      <c r="O3" s="8"/>
      <c r="P3" s="9">
        <f t="shared" si="0"/>
        <v>0</v>
      </c>
    </row>
    <row r="4" spans="1:16" ht="15">
      <c r="A4" s="6" t="s">
        <v>25</v>
      </c>
      <c r="B4" s="7" t="s">
        <v>26</v>
      </c>
      <c r="C4" s="6" t="s">
        <v>27</v>
      </c>
      <c r="D4" s="6">
        <v>24</v>
      </c>
      <c r="E4" s="6">
        <v>17.11</v>
      </c>
      <c r="F4" s="6">
        <v>410.64</v>
      </c>
      <c r="G4" s="6">
        <v>92</v>
      </c>
      <c r="H4" s="7" t="s">
        <v>28</v>
      </c>
      <c r="I4" s="7"/>
      <c r="J4" s="7" t="s">
        <v>29</v>
      </c>
      <c r="K4" s="233"/>
      <c r="L4" s="233"/>
      <c r="M4" s="233"/>
      <c r="N4" s="233"/>
      <c r="O4" s="8"/>
      <c r="P4" s="9">
        <f t="shared" si="0"/>
        <v>0</v>
      </c>
    </row>
    <row r="5" spans="1:16" ht="15">
      <c r="A5" s="6" t="s">
        <v>30</v>
      </c>
      <c r="B5" s="7" t="s">
        <v>31</v>
      </c>
      <c r="C5" s="6" t="s">
        <v>32</v>
      </c>
      <c r="D5" s="6">
        <v>25</v>
      </c>
      <c r="E5" s="6">
        <v>12.8</v>
      </c>
      <c r="F5" s="6">
        <v>320</v>
      </c>
      <c r="G5" s="6">
        <v>123</v>
      </c>
      <c r="H5" s="7" t="s">
        <v>33</v>
      </c>
      <c r="I5" s="7" t="s">
        <v>34</v>
      </c>
      <c r="J5" s="7"/>
      <c r="K5" s="233"/>
      <c r="L5" s="233"/>
      <c r="M5" s="8"/>
      <c r="N5" s="8"/>
      <c r="O5" s="8"/>
      <c r="P5" s="9">
        <f t="shared" si="0"/>
        <v>0</v>
      </c>
    </row>
    <row r="6" spans="1:16" ht="25.5">
      <c r="A6" s="6" t="s">
        <v>35</v>
      </c>
      <c r="B6" s="7" t="s">
        <v>31</v>
      </c>
      <c r="C6" s="6" t="s">
        <v>36</v>
      </c>
      <c r="D6" s="6">
        <v>24</v>
      </c>
      <c r="E6" s="6">
        <v>9</v>
      </c>
      <c r="F6" s="6">
        <v>216</v>
      </c>
      <c r="G6" s="6">
        <v>118</v>
      </c>
      <c r="H6" s="7" t="s">
        <v>37</v>
      </c>
      <c r="I6" s="7" t="s">
        <v>38</v>
      </c>
      <c r="J6" s="7"/>
      <c r="K6" s="233"/>
      <c r="L6" s="8"/>
      <c r="M6" s="8"/>
      <c r="N6" s="8"/>
      <c r="O6" s="8"/>
      <c r="P6" s="9">
        <f t="shared" si="0"/>
        <v>0</v>
      </c>
    </row>
    <row r="7" spans="1:16" ht="15">
      <c r="A7" s="6" t="s">
        <v>39</v>
      </c>
      <c r="B7" s="7" t="s">
        <v>40</v>
      </c>
      <c r="C7" s="6" t="s">
        <v>39</v>
      </c>
      <c r="D7" s="6">
        <v>10</v>
      </c>
      <c r="E7" s="6">
        <v>7</v>
      </c>
      <c r="F7" s="6">
        <v>70</v>
      </c>
      <c r="G7" s="6">
        <v>27</v>
      </c>
      <c r="H7" s="7" t="s">
        <v>41</v>
      </c>
      <c r="I7" s="7"/>
      <c r="J7" s="7"/>
      <c r="K7" s="233"/>
      <c r="L7" s="233"/>
      <c r="M7" s="8"/>
      <c r="N7" s="8"/>
      <c r="O7" s="8"/>
      <c r="P7" s="9">
        <f t="shared" si="0"/>
        <v>0</v>
      </c>
    </row>
    <row r="8" spans="1:16" ht="15">
      <c r="A8" s="6" t="s">
        <v>42</v>
      </c>
      <c r="B8" s="7" t="s">
        <v>43</v>
      </c>
      <c r="C8" s="6" t="s">
        <v>44</v>
      </c>
      <c r="D8" s="6">
        <v>12</v>
      </c>
      <c r="E8" s="6">
        <v>8</v>
      </c>
      <c r="F8" s="6">
        <v>96</v>
      </c>
      <c r="G8" s="6">
        <v>37</v>
      </c>
      <c r="H8" s="7" t="s">
        <v>45</v>
      </c>
      <c r="I8" s="7"/>
      <c r="J8" s="7"/>
      <c r="K8" s="233"/>
      <c r="L8" s="8"/>
      <c r="M8" s="8"/>
      <c r="N8" s="8"/>
      <c r="O8" s="8"/>
      <c r="P8" s="9">
        <f t="shared" si="0"/>
        <v>0</v>
      </c>
    </row>
    <row r="9" spans="1:16" ht="15">
      <c r="A9" s="6" t="s">
        <v>46</v>
      </c>
      <c r="B9" s="7" t="s">
        <v>43</v>
      </c>
      <c r="C9" s="6" t="s">
        <v>47</v>
      </c>
      <c r="D9" s="6">
        <v>14</v>
      </c>
      <c r="E9" s="6">
        <v>10</v>
      </c>
      <c r="F9" s="6">
        <v>140</v>
      </c>
      <c r="G9" s="6">
        <v>46</v>
      </c>
      <c r="H9" s="7" t="s">
        <v>41</v>
      </c>
      <c r="I9" s="7"/>
      <c r="J9" s="7"/>
      <c r="K9" s="233"/>
      <c r="L9" s="233"/>
      <c r="M9" s="8"/>
      <c r="N9" s="8"/>
      <c r="O9" s="8"/>
      <c r="P9" s="9">
        <f t="shared" si="0"/>
        <v>0</v>
      </c>
    </row>
    <row r="10" spans="1:16" ht="15">
      <c r="A10" s="6" t="s">
        <v>48</v>
      </c>
      <c r="B10" s="7" t="s">
        <v>43</v>
      </c>
      <c r="C10" s="6" t="s">
        <v>49</v>
      </c>
      <c r="D10" s="6">
        <v>15</v>
      </c>
      <c r="E10" s="6">
        <v>10</v>
      </c>
      <c r="F10" s="6">
        <v>150</v>
      </c>
      <c r="G10" s="6">
        <v>48</v>
      </c>
      <c r="H10" s="7" t="s">
        <v>41</v>
      </c>
      <c r="I10" s="7"/>
      <c r="J10" s="7"/>
      <c r="K10" s="233"/>
      <c r="L10" s="233"/>
      <c r="M10" s="8"/>
      <c r="N10" s="8"/>
      <c r="O10" s="8"/>
      <c r="P10" s="9">
        <f t="shared" si="0"/>
        <v>0</v>
      </c>
    </row>
    <row r="11" spans="1:16" ht="25.5">
      <c r="A11" s="6" t="s">
        <v>50</v>
      </c>
      <c r="B11" s="7" t="s">
        <v>51</v>
      </c>
      <c r="C11" s="6" t="s">
        <v>52</v>
      </c>
      <c r="D11" s="6">
        <v>20</v>
      </c>
      <c r="E11" s="6">
        <v>10</v>
      </c>
      <c r="F11" s="6">
        <v>200</v>
      </c>
      <c r="G11" s="6">
        <v>83</v>
      </c>
      <c r="H11" s="7" t="s">
        <v>45</v>
      </c>
      <c r="I11" s="7"/>
      <c r="J11" s="7"/>
      <c r="K11" s="233"/>
      <c r="L11" s="8"/>
      <c r="M11" s="8"/>
      <c r="N11" s="8"/>
      <c r="O11" s="8"/>
      <c r="P11" s="9">
        <f t="shared" si="0"/>
        <v>0</v>
      </c>
    </row>
    <row r="12" spans="1:16" ht="25.5">
      <c r="A12" s="6" t="s">
        <v>53</v>
      </c>
      <c r="B12" s="7" t="s">
        <v>31</v>
      </c>
      <c r="C12" s="6" t="s">
        <v>32</v>
      </c>
      <c r="D12" s="6">
        <v>26</v>
      </c>
      <c r="E12" s="6">
        <v>12</v>
      </c>
      <c r="F12" s="6">
        <v>312</v>
      </c>
      <c r="G12" s="6">
        <v>123</v>
      </c>
      <c r="H12" s="7" t="s">
        <v>505</v>
      </c>
      <c r="I12" s="7" t="s">
        <v>506</v>
      </c>
      <c r="J12" s="7"/>
      <c r="K12" s="233"/>
      <c r="L12" s="8"/>
      <c r="M12" s="8"/>
      <c r="N12" s="8"/>
      <c r="O12" s="8"/>
      <c r="P12" s="9">
        <f t="shared" si="0"/>
        <v>0</v>
      </c>
    </row>
    <row r="13" spans="1:16" ht="15">
      <c r="A13" s="6" t="s">
        <v>54</v>
      </c>
      <c r="B13" s="7" t="s">
        <v>26</v>
      </c>
      <c r="C13" s="6" t="s">
        <v>55</v>
      </c>
      <c r="D13" s="6">
        <v>20</v>
      </c>
      <c r="E13" s="6">
        <v>9</v>
      </c>
      <c r="F13" s="6">
        <v>180</v>
      </c>
      <c r="G13" s="6">
        <v>93</v>
      </c>
      <c r="H13" s="7" t="s">
        <v>507</v>
      </c>
      <c r="I13" s="7" t="s">
        <v>508</v>
      </c>
      <c r="J13" s="7"/>
      <c r="K13" s="49"/>
      <c r="L13" s="8"/>
      <c r="M13" s="8"/>
      <c r="N13" s="8"/>
      <c r="O13" s="8"/>
      <c r="P13" s="9">
        <f t="shared" si="0"/>
        <v>0</v>
      </c>
    </row>
    <row r="14" spans="1:16" ht="25.5">
      <c r="A14" s="6" t="s">
        <v>57</v>
      </c>
      <c r="B14" s="7" t="s">
        <v>51</v>
      </c>
      <c r="C14" s="6" t="s">
        <v>58</v>
      </c>
      <c r="D14" s="6">
        <v>19</v>
      </c>
      <c r="E14" s="6">
        <v>10</v>
      </c>
      <c r="F14" s="6">
        <v>190</v>
      </c>
      <c r="G14" s="6">
        <v>86</v>
      </c>
      <c r="H14" s="7" t="s">
        <v>45</v>
      </c>
      <c r="I14" s="7" t="s">
        <v>59</v>
      </c>
      <c r="J14" s="7"/>
      <c r="K14" s="233"/>
      <c r="L14" s="8"/>
      <c r="M14" s="8"/>
      <c r="N14" s="8"/>
      <c r="O14" s="8"/>
      <c r="P14" s="9">
        <f t="shared" si="0"/>
        <v>0</v>
      </c>
    </row>
    <row r="15" spans="1:16" ht="15">
      <c r="A15" s="6" t="s">
        <v>47</v>
      </c>
      <c r="B15" s="7" t="s">
        <v>43</v>
      </c>
      <c r="C15" s="6" t="s">
        <v>60</v>
      </c>
      <c r="D15" s="6">
        <v>5</v>
      </c>
      <c r="E15" s="6">
        <v>3</v>
      </c>
      <c r="F15" s="6">
        <v>15</v>
      </c>
      <c r="G15" s="6">
        <v>11</v>
      </c>
      <c r="H15" s="7" t="s">
        <v>61</v>
      </c>
      <c r="I15" s="7"/>
      <c r="J15" s="7"/>
      <c r="K15" s="233"/>
      <c r="L15" s="8"/>
      <c r="M15" s="8"/>
      <c r="N15" s="8"/>
      <c r="O15" s="8"/>
      <c r="P15" s="9">
        <f t="shared" si="0"/>
        <v>0</v>
      </c>
    </row>
    <row r="16" spans="1:16" ht="15">
      <c r="A16" s="6" t="s">
        <v>62</v>
      </c>
      <c r="B16" s="7" t="s">
        <v>43</v>
      </c>
      <c r="C16" s="6" t="s">
        <v>63</v>
      </c>
      <c r="D16" s="6">
        <v>21</v>
      </c>
      <c r="E16" s="6">
        <v>21</v>
      </c>
      <c r="F16" s="6">
        <v>441</v>
      </c>
      <c r="G16" s="6">
        <v>160</v>
      </c>
      <c r="H16" s="7" t="s">
        <v>45</v>
      </c>
      <c r="I16" s="7" t="s">
        <v>34</v>
      </c>
      <c r="J16" s="7"/>
      <c r="K16" s="233"/>
      <c r="L16" s="8"/>
      <c r="M16" s="8"/>
      <c r="N16" s="8"/>
      <c r="O16" s="8"/>
      <c r="P16" s="9">
        <f t="shared" si="0"/>
        <v>0</v>
      </c>
    </row>
    <row r="17" spans="1:16" ht="15">
      <c r="A17" s="6" t="s">
        <v>64</v>
      </c>
      <c r="B17" s="7" t="s">
        <v>26</v>
      </c>
      <c r="C17" s="6" t="s">
        <v>65</v>
      </c>
      <c r="D17" s="6">
        <v>22</v>
      </c>
      <c r="E17" s="6">
        <v>12</v>
      </c>
      <c r="F17" s="6">
        <v>264</v>
      </c>
      <c r="G17" s="6">
        <v>82</v>
      </c>
      <c r="H17" s="7" t="s">
        <v>45</v>
      </c>
      <c r="I17" s="7"/>
      <c r="J17" s="7"/>
      <c r="K17" s="233"/>
      <c r="L17" s="8"/>
      <c r="M17" s="8"/>
      <c r="N17" s="8"/>
      <c r="O17" s="8"/>
      <c r="P17" s="9">
        <f t="shared" si="0"/>
        <v>0</v>
      </c>
    </row>
    <row r="18" spans="1:16" ht="15">
      <c r="A18" s="6" t="s">
        <v>66</v>
      </c>
      <c r="B18" s="7" t="s">
        <v>16</v>
      </c>
      <c r="C18" s="6" t="s">
        <v>67</v>
      </c>
      <c r="D18" s="6">
        <v>19</v>
      </c>
      <c r="E18" s="6">
        <v>12</v>
      </c>
      <c r="F18" s="6">
        <v>228</v>
      </c>
      <c r="G18" s="6">
        <v>77</v>
      </c>
      <c r="H18" s="7" t="s">
        <v>68</v>
      </c>
      <c r="I18" s="7"/>
      <c r="J18" s="7"/>
      <c r="K18" s="233"/>
      <c r="L18" s="233"/>
      <c r="M18" s="233"/>
      <c r="N18" s="8"/>
      <c r="O18" s="8"/>
      <c r="P18" s="9">
        <f t="shared" si="0"/>
        <v>0</v>
      </c>
    </row>
    <row r="19" spans="1:16" ht="15">
      <c r="A19" s="6" t="s">
        <v>65</v>
      </c>
      <c r="B19" s="7" t="s">
        <v>69</v>
      </c>
      <c r="C19" s="6" t="s">
        <v>70</v>
      </c>
      <c r="D19" s="6">
        <v>5</v>
      </c>
      <c r="E19" s="6">
        <v>4</v>
      </c>
      <c r="F19" s="6">
        <v>20</v>
      </c>
      <c r="G19" s="6">
        <v>10</v>
      </c>
      <c r="H19" s="7" t="s">
        <v>45</v>
      </c>
      <c r="I19" s="7"/>
      <c r="J19" s="7"/>
      <c r="K19" s="233"/>
      <c r="L19" s="8"/>
      <c r="M19" s="8"/>
      <c r="N19" s="8"/>
      <c r="O19" s="8"/>
      <c r="P19" s="9">
        <f t="shared" si="0"/>
        <v>0</v>
      </c>
    </row>
    <row r="20" spans="1:16" ht="15">
      <c r="A20" s="6" t="s">
        <v>52</v>
      </c>
      <c r="B20" s="7" t="s">
        <v>43</v>
      </c>
      <c r="C20" s="6" t="s">
        <v>30</v>
      </c>
      <c r="D20" s="6">
        <v>9</v>
      </c>
      <c r="E20" s="6">
        <v>7</v>
      </c>
      <c r="F20" s="6">
        <v>63</v>
      </c>
      <c r="G20" s="6">
        <v>25</v>
      </c>
      <c r="H20" s="7" t="s">
        <v>71</v>
      </c>
      <c r="I20" s="7" t="s">
        <v>72</v>
      </c>
      <c r="J20" s="7"/>
      <c r="K20" s="233"/>
      <c r="L20" s="233"/>
      <c r="M20" s="8"/>
      <c r="N20" s="8"/>
      <c r="O20" s="8"/>
      <c r="P20" s="9">
        <f t="shared" si="0"/>
        <v>0</v>
      </c>
    </row>
    <row r="21" spans="1:16" ht="15">
      <c r="A21" s="6" t="s">
        <v>73</v>
      </c>
      <c r="B21" s="7" t="s">
        <v>43</v>
      </c>
      <c r="C21" s="6" t="s">
        <v>23</v>
      </c>
      <c r="D21" s="6">
        <v>10</v>
      </c>
      <c r="E21" s="6">
        <v>5</v>
      </c>
      <c r="F21" s="6">
        <v>50</v>
      </c>
      <c r="G21" s="6">
        <v>22</v>
      </c>
      <c r="H21" s="7" t="s">
        <v>74</v>
      </c>
      <c r="I21" s="7"/>
      <c r="J21" s="7"/>
      <c r="K21" s="233"/>
      <c r="L21" s="233"/>
      <c r="M21" s="8"/>
      <c r="N21" s="8"/>
      <c r="O21" s="8"/>
      <c r="P21" s="9">
        <f t="shared" si="0"/>
        <v>0</v>
      </c>
    </row>
    <row r="22" spans="1:16" ht="15">
      <c r="A22" s="6" t="s">
        <v>58</v>
      </c>
      <c r="B22" s="7" t="s">
        <v>43</v>
      </c>
      <c r="C22" s="6" t="s">
        <v>21</v>
      </c>
      <c r="D22" s="6">
        <v>8</v>
      </c>
      <c r="E22" s="6">
        <v>6</v>
      </c>
      <c r="F22" s="6">
        <v>48</v>
      </c>
      <c r="G22" s="6">
        <v>19</v>
      </c>
      <c r="H22" s="7" t="s">
        <v>41</v>
      </c>
      <c r="I22" s="7"/>
      <c r="J22" s="7"/>
      <c r="K22" s="233"/>
      <c r="L22" s="233"/>
      <c r="M22" s="8"/>
      <c r="N22" s="8"/>
      <c r="O22" s="8"/>
      <c r="P22" s="9">
        <f t="shared" si="0"/>
        <v>0</v>
      </c>
    </row>
    <row r="23" spans="1:16" ht="15">
      <c r="A23" s="6" t="s">
        <v>75</v>
      </c>
      <c r="B23" s="7" t="s">
        <v>43</v>
      </c>
      <c r="C23" s="6" t="s">
        <v>76</v>
      </c>
      <c r="D23" s="6">
        <v>9</v>
      </c>
      <c r="E23" s="6">
        <v>6</v>
      </c>
      <c r="F23" s="6">
        <v>54</v>
      </c>
      <c r="G23" s="6">
        <v>21</v>
      </c>
      <c r="H23" s="7" t="s">
        <v>41</v>
      </c>
      <c r="I23" s="7"/>
      <c r="J23" s="7"/>
      <c r="K23" s="233"/>
      <c r="L23" s="233"/>
      <c r="M23" s="8"/>
      <c r="N23" s="8"/>
      <c r="O23" s="8"/>
      <c r="P23" s="9">
        <f t="shared" si="0"/>
        <v>0</v>
      </c>
    </row>
    <row r="24" spans="1:16" ht="15">
      <c r="A24" s="6" t="s">
        <v>77</v>
      </c>
      <c r="B24" s="7" t="s">
        <v>43</v>
      </c>
      <c r="C24" s="6" t="s">
        <v>25</v>
      </c>
      <c r="D24" s="6">
        <v>10</v>
      </c>
      <c r="E24" s="6">
        <v>6</v>
      </c>
      <c r="F24" s="6">
        <v>60</v>
      </c>
      <c r="G24" s="6">
        <v>23</v>
      </c>
      <c r="H24" s="7" t="s">
        <v>41</v>
      </c>
      <c r="I24" s="7"/>
      <c r="J24" s="7"/>
      <c r="K24" s="233"/>
      <c r="L24" s="233"/>
      <c r="M24" s="8"/>
      <c r="N24" s="8"/>
      <c r="O24" s="8"/>
      <c r="P24" s="9">
        <f t="shared" si="0"/>
        <v>0</v>
      </c>
    </row>
    <row r="25" spans="1:16" ht="15">
      <c r="A25" s="6" t="s">
        <v>78</v>
      </c>
      <c r="B25" s="7" t="s">
        <v>43</v>
      </c>
      <c r="C25" s="6" t="s">
        <v>79</v>
      </c>
      <c r="D25" s="6">
        <v>9</v>
      </c>
      <c r="E25" s="6">
        <v>6</v>
      </c>
      <c r="F25" s="6">
        <v>54</v>
      </c>
      <c r="G25" s="6">
        <v>18</v>
      </c>
      <c r="H25" s="7" t="s">
        <v>41</v>
      </c>
      <c r="I25" s="7"/>
      <c r="J25" s="7"/>
      <c r="K25" s="233"/>
      <c r="L25" s="233"/>
      <c r="M25" s="8"/>
      <c r="N25" s="8"/>
      <c r="O25" s="8"/>
      <c r="P25" s="9">
        <f t="shared" si="0"/>
        <v>0</v>
      </c>
    </row>
    <row r="26" spans="1:16" ht="15">
      <c r="A26" s="6" t="s">
        <v>27</v>
      </c>
      <c r="B26" s="7" t="s">
        <v>80</v>
      </c>
      <c r="C26" s="6" t="s">
        <v>81</v>
      </c>
      <c r="D26" s="6">
        <v>23</v>
      </c>
      <c r="E26" s="6">
        <v>20</v>
      </c>
      <c r="F26" s="6">
        <v>460</v>
      </c>
      <c r="G26" s="6">
        <v>156</v>
      </c>
      <c r="H26" s="7" t="s">
        <v>33</v>
      </c>
      <c r="I26" s="7"/>
      <c r="J26" s="7"/>
      <c r="K26" s="233"/>
      <c r="L26" s="233"/>
      <c r="M26" s="8"/>
      <c r="N26" s="8"/>
      <c r="O26" s="8"/>
      <c r="P26" s="9">
        <f t="shared" si="0"/>
        <v>0</v>
      </c>
    </row>
    <row r="27" spans="1:16" ht="15">
      <c r="A27" s="6" t="s">
        <v>82</v>
      </c>
      <c r="B27" s="7" t="s">
        <v>83</v>
      </c>
      <c r="C27" s="6" t="s">
        <v>23</v>
      </c>
      <c r="D27" s="6">
        <v>9</v>
      </c>
      <c r="E27" s="6">
        <v>5</v>
      </c>
      <c r="F27" s="6">
        <v>45</v>
      </c>
      <c r="G27" s="6">
        <v>22</v>
      </c>
      <c r="H27" s="7" t="s">
        <v>45</v>
      </c>
      <c r="I27" s="7"/>
      <c r="J27" s="7"/>
      <c r="K27" s="233"/>
      <c r="L27" s="8"/>
      <c r="M27" s="8"/>
      <c r="N27" s="8"/>
      <c r="O27" s="8"/>
      <c r="P27" s="9">
        <f t="shared" si="0"/>
        <v>0</v>
      </c>
    </row>
    <row r="28" spans="1:16" ht="15">
      <c r="A28" s="6" t="s">
        <v>84</v>
      </c>
      <c r="B28" s="7" t="s">
        <v>43</v>
      </c>
      <c r="C28" s="6" t="s">
        <v>82</v>
      </c>
      <c r="D28" s="6">
        <v>26</v>
      </c>
      <c r="E28" s="6">
        <v>15</v>
      </c>
      <c r="F28" s="6">
        <v>390</v>
      </c>
      <c r="G28" s="6">
        <v>98</v>
      </c>
      <c r="H28" s="7" t="s">
        <v>45</v>
      </c>
      <c r="I28" s="7"/>
      <c r="J28" s="7" t="s">
        <v>29</v>
      </c>
      <c r="K28" s="233"/>
      <c r="L28" s="8"/>
      <c r="M28" s="8"/>
      <c r="N28" s="233"/>
      <c r="O28" s="8"/>
      <c r="P28" s="9">
        <f t="shared" si="0"/>
        <v>0</v>
      </c>
    </row>
    <row r="29" spans="1:16" ht="15">
      <c r="A29" s="6" t="s">
        <v>85</v>
      </c>
      <c r="B29" s="7" t="s">
        <v>16</v>
      </c>
      <c r="C29" s="6" t="s">
        <v>86</v>
      </c>
      <c r="D29" s="6">
        <v>17</v>
      </c>
      <c r="E29" s="6">
        <v>13</v>
      </c>
      <c r="F29" s="6">
        <v>221</v>
      </c>
      <c r="G29" s="6">
        <v>72</v>
      </c>
      <c r="H29" s="7" t="s">
        <v>45</v>
      </c>
      <c r="I29" s="7"/>
      <c r="J29" s="7"/>
      <c r="K29" s="233"/>
      <c r="L29" s="8"/>
      <c r="M29" s="8"/>
      <c r="N29" s="8"/>
      <c r="O29" s="8"/>
      <c r="P29" s="9">
        <f t="shared" si="0"/>
        <v>0</v>
      </c>
    </row>
    <row r="30" spans="1:16" ht="25.5">
      <c r="A30" s="6" t="s">
        <v>87</v>
      </c>
      <c r="B30" s="7" t="s">
        <v>43</v>
      </c>
      <c r="C30" s="6" t="s">
        <v>88</v>
      </c>
      <c r="D30" s="6">
        <v>29</v>
      </c>
      <c r="E30" s="6">
        <v>22</v>
      </c>
      <c r="F30" s="6">
        <v>638</v>
      </c>
      <c r="G30" s="6">
        <v>142</v>
      </c>
      <c r="H30" s="7" t="s">
        <v>18</v>
      </c>
      <c r="I30" s="7" t="s">
        <v>89</v>
      </c>
      <c r="J30" s="7"/>
      <c r="K30" s="233"/>
      <c r="L30" s="233"/>
      <c r="M30" s="8"/>
      <c r="N30" s="8"/>
      <c r="O30" s="8"/>
      <c r="P30" s="9">
        <f t="shared" si="0"/>
        <v>0</v>
      </c>
    </row>
    <row r="31" spans="1:16" ht="15">
      <c r="A31" s="6" t="s">
        <v>90</v>
      </c>
      <c r="B31" s="7" t="s">
        <v>91</v>
      </c>
      <c r="C31" s="6" t="s">
        <v>92</v>
      </c>
      <c r="D31" s="6">
        <v>18</v>
      </c>
      <c r="E31" s="6">
        <v>17</v>
      </c>
      <c r="F31" s="6">
        <v>306</v>
      </c>
      <c r="G31" s="6">
        <v>97</v>
      </c>
      <c r="H31" s="7" t="s">
        <v>18</v>
      </c>
      <c r="I31" s="7" t="s">
        <v>93</v>
      </c>
      <c r="J31" s="7"/>
      <c r="K31" s="233"/>
      <c r="L31" s="233"/>
      <c r="M31" s="8"/>
      <c r="N31" s="8"/>
      <c r="O31" s="8"/>
      <c r="P31" s="9">
        <f t="shared" si="0"/>
        <v>0</v>
      </c>
    </row>
    <row r="32" spans="1:16" ht="15">
      <c r="A32" s="6" t="s">
        <v>94</v>
      </c>
      <c r="B32" s="7" t="s">
        <v>26</v>
      </c>
      <c r="C32" s="6" t="s">
        <v>90</v>
      </c>
      <c r="D32" s="6">
        <v>25</v>
      </c>
      <c r="E32" s="6">
        <v>15</v>
      </c>
      <c r="F32" s="6">
        <v>375</v>
      </c>
      <c r="G32" s="6">
        <v>107</v>
      </c>
      <c r="H32" s="7" t="s">
        <v>45</v>
      </c>
      <c r="I32" s="7"/>
      <c r="J32" s="7"/>
      <c r="K32" s="233"/>
      <c r="L32" s="8"/>
      <c r="M32" s="8"/>
      <c r="N32" s="8"/>
      <c r="O32" s="8"/>
      <c r="P32" s="9">
        <f t="shared" si="0"/>
        <v>0</v>
      </c>
    </row>
    <row r="33" spans="1:16" ht="15">
      <c r="A33" s="6" t="s">
        <v>95</v>
      </c>
      <c r="B33" s="7" t="s">
        <v>91</v>
      </c>
      <c r="C33" s="6" t="s">
        <v>96</v>
      </c>
      <c r="D33" s="6">
        <v>20</v>
      </c>
      <c r="E33" s="6">
        <v>11</v>
      </c>
      <c r="F33" s="6">
        <v>220</v>
      </c>
      <c r="G33" s="6">
        <v>67</v>
      </c>
      <c r="H33" s="7" t="s">
        <v>33</v>
      </c>
      <c r="I33" s="7"/>
      <c r="J33" s="7"/>
      <c r="K33" s="233"/>
      <c r="L33" s="233"/>
      <c r="M33" s="8"/>
      <c r="N33" s="8"/>
      <c r="O33" s="8"/>
      <c r="P33" s="9">
        <f t="shared" si="0"/>
        <v>0</v>
      </c>
    </row>
    <row r="34" spans="1:16" ht="15">
      <c r="A34" s="6" t="s">
        <v>97</v>
      </c>
      <c r="B34" s="7" t="s">
        <v>26</v>
      </c>
      <c r="C34" s="6" t="s">
        <v>87</v>
      </c>
      <c r="D34" s="6">
        <v>24</v>
      </c>
      <c r="E34" s="6">
        <v>15</v>
      </c>
      <c r="F34" s="6">
        <v>360</v>
      </c>
      <c r="G34" s="6">
        <v>105</v>
      </c>
      <c r="H34" s="7" t="s">
        <v>45</v>
      </c>
      <c r="I34" s="7"/>
      <c r="J34" s="7"/>
      <c r="K34" s="233"/>
      <c r="L34" s="8"/>
      <c r="M34" s="8"/>
      <c r="N34" s="8"/>
      <c r="O34" s="8"/>
      <c r="P34" s="9">
        <f t="shared" si="0"/>
        <v>0</v>
      </c>
    </row>
    <row r="35" spans="1:16" ht="25.5">
      <c r="A35" s="6" t="s">
        <v>98</v>
      </c>
      <c r="B35" s="7" t="s">
        <v>16</v>
      </c>
      <c r="C35" s="6" t="s">
        <v>54</v>
      </c>
      <c r="D35" s="6">
        <v>10</v>
      </c>
      <c r="E35" s="6">
        <v>10</v>
      </c>
      <c r="F35" s="6">
        <v>100</v>
      </c>
      <c r="G35" s="6">
        <v>42</v>
      </c>
      <c r="H35" s="7" t="s">
        <v>18</v>
      </c>
      <c r="I35" s="7" t="s">
        <v>99</v>
      </c>
      <c r="J35" s="7"/>
      <c r="K35" s="233"/>
      <c r="L35" s="233"/>
      <c r="M35" s="8"/>
      <c r="N35" s="8"/>
      <c r="O35" s="8"/>
      <c r="P35" s="9">
        <f t="shared" si="0"/>
        <v>0</v>
      </c>
    </row>
    <row r="36" spans="1:16" ht="25.5">
      <c r="A36" s="6" t="s">
        <v>100</v>
      </c>
      <c r="B36" s="7" t="s">
        <v>26</v>
      </c>
      <c r="C36" s="6" t="s">
        <v>81</v>
      </c>
      <c r="D36" s="6">
        <v>26</v>
      </c>
      <c r="E36" s="6">
        <v>20</v>
      </c>
      <c r="F36" s="6">
        <v>520</v>
      </c>
      <c r="G36" s="6">
        <v>156</v>
      </c>
      <c r="H36" s="7" t="s">
        <v>28</v>
      </c>
      <c r="I36" s="7" t="s">
        <v>99</v>
      </c>
      <c r="J36" s="7"/>
      <c r="K36" s="233"/>
      <c r="L36" s="233"/>
      <c r="M36" s="233"/>
      <c r="N36" s="8"/>
      <c r="O36" s="8"/>
      <c r="P36" s="9">
        <f t="shared" si="0"/>
        <v>0</v>
      </c>
    </row>
    <row r="37" spans="1:16" ht="15">
      <c r="A37" s="6" t="s">
        <v>101</v>
      </c>
      <c r="B37" s="7" t="s">
        <v>91</v>
      </c>
      <c r="C37" s="6" t="s">
        <v>52</v>
      </c>
      <c r="D37" s="6">
        <v>18</v>
      </c>
      <c r="E37" s="6">
        <v>12</v>
      </c>
      <c r="F37" s="6">
        <v>216</v>
      </c>
      <c r="G37" s="6">
        <v>83</v>
      </c>
      <c r="H37" s="7" t="s">
        <v>18</v>
      </c>
      <c r="I37" s="7" t="s">
        <v>93</v>
      </c>
      <c r="J37" s="7"/>
      <c r="K37" s="233"/>
      <c r="L37" s="233"/>
      <c r="M37" s="8"/>
      <c r="N37" s="8"/>
      <c r="O37" s="8"/>
      <c r="P37" s="9">
        <f t="shared" si="0"/>
        <v>0</v>
      </c>
    </row>
    <row r="38" spans="1:16" ht="15">
      <c r="A38" s="6" t="s">
        <v>36</v>
      </c>
      <c r="B38" s="7" t="s">
        <v>43</v>
      </c>
      <c r="C38" s="6" t="s">
        <v>102</v>
      </c>
      <c r="D38" s="6">
        <v>25</v>
      </c>
      <c r="E38" s="6">
        <v>16</v>
      </c>
      <c r="F38" s="6">
        <v>400</v>
      </c>
      <c r="G38" s="6">
        <v>120</v>
      </c>
      <c r="H38" s="7" t="s">
        <v>503</v>
      </c>
      <c r="I38" s="7"/>
      <c r="J38" s="7"/>
      <c r="K38" s="233"/>
      <c r="L38" s="8"/>
      <c r="M38" s="8"/>
      <c r="N38" s="233"/>
      <c r="O38" s="8"/>
      <c r="P38" s="9">
        <f t="shared" si="0"/>
        <v>0</v>
      </c>
    </row>
    <row r="39" spans="1:16" ht="15">
      <c r="A39" s="6" t="s">
        <v>103</v>
      </c>
      <c r="B39" s="7" t="s">
        <v>43</v>
      </c>
      <c r="C39" s="6" t="s">
        <v>104</v>
      </c>
      <c r="D39" s="6">
        <v>28</v>
      </c>
      <c r="E39" s="6">
        <v>10</v>
      </c>
      <c r="F39" s="6">
        <v>280</v>
      </c>
      <c r="G39" s="6">
        <v>79</v>
      </c>
      <c r="H39" s="7" t="s">
        <v>45</v>
      </c>
      <c r="I39" s="7"/>
      <c r="J39" s="7"/>
      <c r="K39" s="233"/>
      <c r="L39" s="8"/>
      <c r="M39" s="8"/>
      <c r="N39" s="8"/>
      <c r="O39" s="8"/>
      <c r="P39" s="9">
        <f t="shared" si="0"/>
        <v>0</v>
      </c>
    </row>
    <row r="40" spans="1:16" ht="15">
      <c r="A40" s="6" t="s">
        <v>102</v>
      </c>
      <c r="B40" s="7" t="s">
        <v>16</v>
      </c>
      <c r="C40" s="6" t="s">
        <v>92</v>
      </c>
      <c r="D40" s="6">
        <v>21</v>
      </c>
      <c r="E40" s="6">
        <v>15</v>
      </c>
      <c r="F40" s="6">
        <v>315</v>
      </c>
      <c r="G40" s="6">
        <v>97</v>
      </c>
      <c r="H40" s="7" t="s">
        <v>18</v>
      </c>
      <c r="I40" s="7"/>
      <c r="J40" s="7"/>
      <c r="K40" s="233"/>
      <c r="L40" s="233"/>
      <c r="M40" s="8"/>
      <c r="N40" s="8"/>
      <c r="O40" s="8"/>
      <c r="P40" s="9">
        <f t="shared" si="0"/>
        <v>0</v>
      </c>
    </row>
    <row r="41" spans="1:16" ht="15">
      <c r="A41" s="6" t="s">
        <v>105</v>
      </c>
      <c r="B41" s="7" t="s">
        <v>31</v>
      </c>
      <c r="C41" s="6" t="s">
        <v>106</v>
      </c>
      <c r="D41" s="6">
        <v>24</v>
      </c>
      <c r="E41" s="6">
        <v>10</v>
      </c>
      <c r="F41" s="6">
        <v>240</v>
      </c>
      <c r="G41" s="6">
        <v>78</v>
      </c>
      <c r="H41" s="7" t="s">
        <v>45</v>
      </c>
      <c r="I41" s="7"/>
      <c r="J41" s="7"/>
      <c r="K41" s="233"/>
      <c r="L41" s="8"/>
      <c r="M41" s="8"/>
      <c r="N41" s="8"/>
      <c r="O41" s="8"/>
      <c r="P41" s="9">
        <f t="shared" si="0"/>
        <v>0</v>
      </c>
    </row>
    <row r="42" spans="1:16" ht="15">
      <c r="A42" s="6" t="s">
        <v>107</v>
      </c>
      <c r="B42" s="7" t="s">
        <v>26</v>
      </c>
      <c r="C42" s="6" t="s">
        <v>90</v>
      </c>
      <c r="D42" s="6">
        <v>21</v>
      </c>
      <c r="E42" s="6">
        <v>14</v>
      </c>
      <c r="F42" s="6">
        <v>294</v>
      </c>
      <c r="G42" s="6">
        <v>107</v>
      </c>
      <c r="H42" s="7" t="s">
        <v>108</v>
      </c>
      <c r="I42" s="7"/>
      <c r="J42" s="7"/>
      <c r="K42" s="8"/>
      <c r="L42" s="8"/>
      <c r="M42" s="8"/>
      <c r="N42" s="8"/>
      <c r="O42" s="233"/>
      <c r="P42" s="9">
        <f t="shared" si="0"/>
        <v>0</v>
      </c>
    </row>
    <row r="43" spans="1:16" ht="15">
      <c r="A43" s="6" t="s">
        <v>109</v>
      </c>
      <c r="B43" s="7" t="s">
        <v>16</v>
      </c>
      <c r="C43" s="6" t="s">
        <v>77</v>
      </c>
      <c r="D43" s="6">
        <v>20</v>
      </c>
      <c r="E43" s="6">
        <v>15</v>
      </c>
      <c r="F43" s="6">
        <v>300</v>
      </c>
      <c r="G43" s="6">
        <v>89</v>
      </c>
      <c r="H43" s="7" t="s">
        <v>108</v>
      </c>
      <c r="I43" s="7"/>
      <c r="J43" s="7"/>
      <c r="K43" s="8"/>
      <c r="L43" s="8"/>
      <c r="M43" s="8"/>
      <c r="N43" s="8"/>
      <c r="O43" s="233"/>
      <c r="P43" s="9">
        <f t="shared" si="0"/>
        <v>0</v>
      </c>
    </row>
    <row r="44" spans="1:16" ht="15">
      <c r="A44" s="6" t="s">
        <v>110</v>
      </c>
      <c r="B44" s="7" t="s">
        <v>111</v>
      </c>
      <c r="C44" s="6" t="s">
        <v>112</v>
      </c>
      <c r="D44" s="6">
        <v>9</v>
      </c>
      <c r="E44" s="6">
        <v>5</v>
      </c>
      <c r="F44" s="6">
        <v>45</v>
      </c>
      <c r="G44" s="6">
        <v>15</v>
      </c>
      <c r="H44" s="7" t="s">
        <v>45</v>
      </c>
      <c r="I44" s="7"/>
      <c r="J44" s="7"/>
      <c r="K44" s="233"/>
      <c r="L44" s="8"/>
      <c r="M44" s="8"/>
      <c r="N44" s="8"/>
      <c r="O44" s="8"/>
      <c r="P44" s="9">
        <f t="shared" si="0"/>
        <v>0</v>
      </c>
    </row>
    <row r="45" spans="1:16" ht="15">
      <c r="A45" s="6" t="s">
        <v>113</v>
      </c>
      <c r="B45" s="7" t="s">
        <v>111</v>
      </c>
      <c r="C45" s="6" t="s">
        <v>25</v>
      </c>
      <c r="D45" s="6">
        <v>8</v>
      </c>
      <c r="E45" s="6">
        <v>5</v>
      </c>
      <c r="F45" s="6">
        <v>40</v>
      </c>
      <c r="G45" s="6">
        <v>23</v>
      </c>
      <c r="H45" s="7" t="s">
        <v>45</v>
      </c>
      <c r="I45" s="7"/>
      <c r="J45" s="7"/>
      <c r="K45" s="233"/>
      <c r="L45" s="8"/>
      <c r="M45" s="8"/>
      <c r="N45" s="8"/>
      <c r="O45" s="8"/>
      <c r="P45" s="9">
        <f t="shared" si="0"/>
        <v>0</v>
      </c>
    </row>
    <row r="46" spans="1:16" ht="15">
      <c r="A46" s="6" t="s">
        <v>114</v>
      </c>
      <c r="B46" s="7" t="s">
        <v>111</v>
      </c>
      <c r="C46" s="6" t="s">
        <v>115</v>
      </c>
      <c r="D46" s="6">
        <v>6</v>
      </c>
      <c r="E46" s="6">
        <v>2</v>
      </c>
      <c r="F46" s="6">
        <v>12</v>
      </c>
      <c r="G46" s="6">
        <v>7</v>
      </c>
      <c r="H46" s="7" t="s">
        <v>61</v>
      </c>
      <c r="I46" s="7"/>
      <c r="J46" s="7"/>
      <c r="K46" s="233"/>
      <c r="L46" s="8"/>
      <c r="M46" s="8"/>
      <c r="N46" s="8"/>
      <c r="O46" s="8"/>
      <c r="P46" s="9">
        <f t="shared" si="0"/>
        <v>0</v>
      </c>
    </row>
    <row r="47" spans="1:16" ht="25.5">
      <c r="A47" s="6" t="s">
        <v>116</v>
      </c>
      <c r="B47" s="7" t="s">
        <v>117</v>
      </c>
      <c r="C47" s="6" t="s">
        <v>118</v>
      </c>
      <c r="D47" s="6">
        <v>2.5</v>
      </c>
      <c r="E47" s="6">
        <v>2</v>
      </c>
      <c r="F47" s="6">
        <v>5</v>
      </c>
      <c r="G47" s="6">
        <v>12</v>
      </c>
      <c r="H47" s="7" t="s">
        <v>45</v>
      </c>
      <c r="I47" s="7" t="s">
        <v>119</v>
      </c>
      <c r="J47" s="7"/>
      <c r="K47" s="233"/>
      <c r="L47" s="8"/>
      <c r="M47" s="8"/>
      <c r="N47" s="8"/>
      <c r="O47" s="8"/>
      <c r="P47" s="9">
        <f t="shared" si="0"/>
        <v>0</v>
      </c>
    </row>
    <row r="48" spans="1:16" ht="25.5">
      <c r="A48" s="6" t="s">
        <v>120</v>
      </c>
      <c r="B48" s="7" t="s">
        <v>121</v>
      </c>
      <c r="C48" s="6" t="s">
        <v>79</v>
      </c>
      <c r="D48" s="6">
        <v>9</v>
      </c>
      <c r="E48" s="6">
        <v>6</v>
      </c>
      <c r="F48" s="6">
        <v>54</v>
      </c>
      <c r="G48" s="6">
        <v>18</v>
      </c>
      <c r="H48" s="7" t="s">
        <v>45</v>
      </c>
      <c r="I48" s="7"/>
      <c r="J48" s="7"/>
      <c r="K48" s="233"/>
      <c r="L48" s="8"/>
      <c r="M48" s="8"/>
      <c r="N48" s="8"/>
      <c r="O48" s="8"/>
      <c r="P48" s="9">
        <f t="shared" si="0"/>
        <v>0</v>
      </c>
    </row>
    <row r="49" spans="1:16" ht="25.5">
      <c r="A49" s="6" t="s">
        <v>122</v>
      </c>
      <c r="B49" s="7" t="s">
        <v>117</v>
      </c>
      <c r="C49" s="6" t="s">
        <v>60</v>
      </c>
      <c r="D49" s="6">
        <v>3</v>
      </c>
      <c r="E49" s="6">
        <v>2</v>
      </c>
      <c r="F49" s="6">
        <v>6</v>
      </c>
      <c r="G49" s="6">
        <v>11</v>
      </c>
      <c r="H49" s="7" t="s">
        <v>45</v>
      </c>
      <c r="I49" s="7" t="s">
        <v>123</v>
      </c>
      <c r="J49" s="7"/>
      <c r="K49" s="233"/>
      <c r="L49" s="8"/>
      <c r="M49" s="8"/>
      <c r="N49" s="8"/>
      <c r="O49" s="8"/>
      <c r="P49" s="9">
        <f t="shared" si="0"/>
        <v>0</v>
      </c>
    </row>
    <row r="50" spans="1:16" ht="15">
      <c r="A50" s="6" t="s">
        <v>124</v>
      </c>
      <c r="B50" s="7" t="s">
        <v>80</v>
      </c>
      <c r="C50" s="6" t="s">
        <v>125</v>
      </c>
      <c r="D50" s="6">
        <v>22</v>
      </c>
      <c r="E50" s="6">
        <v>14</v>
      </c>
      <c r="F50" s="6">
        <v>308</v>
      </c>
      <c r="G50" s="6">
        <v>126</v>
      </c>
      <c r="H50" s="7" t="s">
        <v>45</v>
      </c>
      <c r="I50" s="7"/>
      <c r="J50" s="7"/>
      <c r="K50" s="233"/>
      <c r="L50" s="8"/>
      <c r="M50" s="8"/>
      <c r="N50" s="8"/>
      <c r="O50" s="8"/>
      <c r="P50" s="9">
        <f t="shared" si="0"/>
        <v>0</v>
      </c>
    </row>
    <row r="51" spans="1:18" ht="15">
      <c r="A51" s="6" t="s">
        <v>126</v>
      </c>
      <c r="B51" s="7" t="s">
        <v>80</v>
      </c>
      <c r="C51" s="6" t="s">
        <v>127</v>
      </c>
      <c r="D51" s="6">
        <v>23</v>
      </c>
      <c r="E51" s="6">
        <v>14</v>
      </c>
      <c r="F51" s="6">
        <v>322</v>
      </c>
      <c r="G51" s="6">
        <v>142</v>
      </c>
      <c r="H51" s="7" t="s">
        <v>45</v>
      </c>
      <c r="I51" s="7"/>
      <c r="J51" s="7"/>
      <c r="K51" s="233"/>
      <c r="L51" s="8"/>
      <c r="M51" s="8"/>
      <c r="N51" s="8"/>
      <c r="O51" s="8"/>
      <c r="P51" s="9">
        <f t="shared" si="0"/>
        <v>0</v>
      </c>
      <c r="R51" s="8"/>
    </row>
    <row r="52" spans="1:16" ht="15">
      <c r="A52" s="6" t="s">
        <v>128</v>
      </c>
      <c r="B52" s="7" t="s">
        <v>80</v>
      </c>
      <c r="C52" s="6" t="s">
        <v>17</v>
      </c>
      <c r="D52" s="6">
        <v>24</v>
      </c>
      <c r="E52" s="6">
        <v>10</v>
      </c>
      <c r="F52" s="6">
        <v>240</v>
      </c>
      <c r="G52" s="6">
        <v>130</v>
      </c>
      <c r="H52" s="7" t="s">
        <v>45</v>
      </c>
      <c r="I52" s="7"/>
      <c r="J52" s="7"/>
      <c r="K52" s="233"/>
      <c r="L52" s="8"/>
      <c r="M52" s="8"/>
      <c r="N52" s="8"/>
      <c r="O52" s="8"/>
      <c r="P52" s="9">
        <f t="shared" si="0"/>
        <v>0</v>
      </c>
    </row>
    <row r="53" spans="1:16" ht="15">
      <c r="A53" s="6" t="s">
        <v>129</v>
      </c>
      <c r="B53" s="7" t="s">
        <v>69</v>
      </c>
      <c r="C53" s="6" t="s">
        <v>130</v>
      </c>
      <c r="D53" s="6">
        <v>12</v>
      </c>
      <c r="E53" s="6">
        <v>10</v>
      </c>
      <c r="F53" s="6">
        <v>120</v>
      </c>
      <c r="G53" s="6">
        <v>37</v>
      </c>
      <c r="H53" s="7" t="s">
        <v>41</v>
      </c>
      <c r="I53" s="7"/>
      <c r="J53" s="7"/>
      <c r="K53" s="233"/>
      <c r="L53" s="233"/>
      <c r="M53" s="8"/>
      <c r="N53" s="8"/>
      <c r="O53" s="8"/>
      <c r="P53" s="9">
        <f t="shared" si="0"/>
        <v>0</v>
      </c>
    </row>
    <row r="54" spans="1:16" ht="15">
      <c r="A54" s="6" t="s">
        <v>131</v>
      </c>
      <c r="B54" s="7" t="s">
        <v>43</v>
      </c>
      <c r="C54" s="6" t="s">
        <v>60</v>
      </c>
      <c r="D54" s="6">
        <v>5</v>
      </c>
      <c r="E54" s="6">
        <v>1.5</v>
      </c>
      <c r="F54" s="6">
        <v>7.5</v>
      </c>
      <c r="G54" s="6">
        <v>11</v>
      </c>
      <c r="H54" s="7" t="s">
        <v>61</v>
      </c>
      <c r="I54" s="7"/>
      <c r="J54" s="7"/>
      <c r="K54" s="233"/>
      <c r="L54" s="8"/>
      <c r="M54" s="8"/>
      <c r="N54" s="8"/>
      <c r="O54" s="8"/>
      <c r="P54" s="9">
        <f t="shared" si="0"/>
        <v>0</v>
      </c>
    </row>
    <row r="55" spans="1:16" ht="25.5">
      <c r="A55" s="6" t="s">
        <v>81</v>
      </c>
      <c r="B55" s="7" t="s">
        <v>121</v>
      </c>
      <c r="C55" s="6" t="s">
        <v>47</v>
      </c>
      <c r="D55" s="6">
        <v>15</v>
      </c>
      <c r="E55" s="6">
        <v>14</v>
      </c>
      <c r="F55" s="6">
        <v>210</v>
      </c>
      <c r="G55" s="6">
        <v>46</v>
      </c>
      <c r="H55" s="7" t="s">
        <v>71</v>
      </c>
      <c r="I55" s="7" t="s">
        <v>72</v>
      </c>
      <c r="J55" s="7"/>
      <c r="K55" s="233"/>
      <c r="L55" s="233"/>
      <c r="M55" s="8"/>
      <c r="N55" s="8"/>
      <c r="O55" s="8"/>
      <c r="P55" s="9">
        <f t="shared" si="0"/>
        <v>0</v>
      </c>
    </row>
    <row r="56" spans="1:16" ht="15">
      <c r="A56" s="6" t="s">
        <v>63</v>
      </c>
      <c r="B56" s="7" t="s">
        <v>16</v>
      </c>
      <c r="C56" s="6" t="s">
        <v>132</v>
      </c>
      <c r="D56" s="6">
        <v>5</v>
      </c>
      <c r="E56" s="6">
        <v>2</v>
      </c>
      <c r="F56" s="6">
        <v>10</v>
      </c>
      <c r="G56" s="6">
        <v>8</v>
      </c>
      <c r="H56" s="7" t="s">
        <v>61</v>
      </c>
      <c r="I56" s="7"/>
      <c r="J56" s="7"/>
      <c r="K56" s="233"/>
      <c r="L56" s="8"/>
      <c r="M56" s="8"/>
      <c r="N56" s="8"/>
      <c r="O56" s="8"/>
      <c r="P56" s="9">
        <f t="shared" si="0"/>
        <v>0</v>
      </c>
    </row>
    <row r="57" spans="16:17" ht="15">
      <c r="P57" s="10"/>
      <c r="Q57" s="10"/>
    </row>
    <row r="58" spans="16:17" ht="18" thickBot="1">
      <c r="P58" s="11" t="s">
        <v>133</v>
      </c>
      <c r="Q58" s="12"/>
    </row>
    <row r="59" spans="7:16" ht="15">
      <c r="G59" s="13"/>
      <c r="H59" s="14"/>
      <c r="I59" s="14"/>
      <c r="J59" s="14"/>
      <c r="K59" s="14"/>
      <c r="L59" s="15"/>
      <c r="M59" s="15"/>
      <c r="N59" s="16" t="s">
        <v>134</v>
      </c>
      <c r="O59" s="16" t="s">
        <v>135</v>
      </c>
      <c r="P59" s="17"/>
    </row>
    <row r="60" spans="7:16" ht="15">
      <c r="G60" s="18" t="s">
        <v>136</v>
      </c>
      <c r="H60" s="396" t="s">
        <v>137</v>
      </c>
      <c r="I60" s="396"/>
      <c r="J60" s="396"/>
      <c r="K60" s="396"/>
      <c r="L60" s="396"/>
      <c r="M60" s="19" t="s">
        <v>138</v>
      </c>
      <c r="N60" s="213">
        <v>19.5</v>
      </c>
      <c r="O60" s="232"/>
      <c r="P60" s="21">
        <f>N60*O60</f>
        <v>0</v>
      </c>
    </row>
    <row r="61" spans="7:16" ht="15">
      <c r="G61" s="18" t="s">
        <v>136</v>
      </c>
      <c r="H61" s="396" t="s">
        <v>139</v>
      </c>
      <c r="I61" s="396"/>
      <c r="J61" s="396"/>
      <c r="K61" s="396"/>
      <c r="L61" s="396"/>
      <c r="M61" s="19" t="s">
        <v>140</v>
      </c>
      <c r="N61" s="213">
        <v>3.42</v>
      </c>
      <c r="O61" s="232"/>
      <c r="P61" s="21">
        <f>N61*O61</f>
        <v>0</v>
      </c>
    </row>
    <row r="62" spans="7:17" ht="15">
      <c r="G62" s="22"/>
      <c r="H62" s="23"/>
      <c r="I62" s="23"/>
      <c r="J62" s="23"/>
      <c r="K62" s="24"/>
      <c r="L62" s="25"/>
      <c r="M62" s="25"/>
      <c r="N62" s="26"/>
      <c r="O62" s="26"/>
      <c r="P62" s="27"/>
      <c r="Q62" s="10"/>
    </row>
    <row r="63" spans="7:17" ht="15">
      <c r="G63" s="28" t="s">
        <v>136</v>
      </c>
      <c r="H63" s="395" t="s">
        <v>141</v>
      </c>
      <c r="I63" s="395"/>
      <c r="J63" s="395"/>
      <c r="K63" s="395"/>
      <c r="L63" s="395"/>
      <c r="M63" s="29"/>
      <c r="N63" s="26"/>
      <c r="O63" s="26"/>
      <c r="P63" s="21">
        <f>SUM(K2:K56)</f>
        <v>0</v>
      </c>
      <c r="Q63" s="10"/>
    </row>
    <row r="64" spans="7:17" ht="15">
      <c r="G64" s="28" t="s">
        <v>136</v>
      </c>
      <c r="H64" s="395" t="s">
        <v>142</v>
      </c>
      <c r="I64" s="395"/>
      <c r="J64" s="395"/>
      <c r="K64" s="395"/>
      <c r="L64" s="395"/>
      <c r="M64" s="29"/>
      <c r="N64" s="26"/>
      <c r="O64" s="26"/>
      <c r="P64" s="21">
        <f>SUM(L2:L56)</f>
        <v>0</v>
      </c>
      <c r="Q64" s="10"/>
    </row>
    <row r="65" spans="7:17" ht="15">
      <c r="G65" s="28" t="s">
        <v>136</v>
      </c>
      <c r="H65" s="395" t="s">
        <v>143</v>
      </c>
      <c r="I65" s="395"/>
      <c r="J65" s="395"/>
      <c r="K65" s="395"/>
      <c r="L65" s="395"/>
      <c r="M65" s="29"/>
      <c r="N65" s="26"/>
      <c r="O65" s="26"/>
      <c r="P65" s="21">
        <f>SUM(M2:M56)</f>
        <v>0</v>
      </c>
      <c r="Q65" s="10"/>
    </row>
    <row r="66" spans="7:17" ht="15">
      <c r="G66" s="28" t="s">
        <v>136</v>
      </c>
      <c r="H66" s="395" t="s">
        <v>144</v>
      </c>
      <c r="I66" s="395"/>
      <c r="J66" s="395"/>
      <c r="K66" s="395"/>
      <c r="L66" s="395"/>
      <c r="M66" s="29"/>
      <c r="N66" s="26"/>
      <c r="O66" s="26"/>
      <c r="P66" s="21">
        <f>SUM(N2:N56)</f>
        <v>0</v>
      </c>
      <c r="Q66" s="10"/>
    </row>
    <row r="67" spans="7:17" ht="15">
      <c r="G67" s="28" t="s">
        <v>136</v>
      </c>
      <c r="H67" s="395" t="s">
        <v>145</v>
      </c>
      <c r="I67" s="395"/>
      <c r="J67" s="395"/>
      <c r="K67" s="395"/>
      <c r="L67" s="395"/>
      <c r="M67" s="29"/>
      <c r="N67" s="26"/>
      <c r="O67" s="26"/>
      <c r="P67" s="21">
        <f>SUM(O2:O56)</f>
        <v>0</v>
      </c>
      <c r="Q67" s="10"/>
    </row>
    <row r="68" spans="7:16" ht="15">
      <c r="G68" s="22"/>
      <c r="H68" s="23"/>
      <c r="I68" s="23"/>
      <c r="J68" s="23"/>
      <c r="K68" s="30"/>
      <c r="L68" s="30"/>
      <c r="M68" s="30"/>
      <c r="N68" s="24"/>
      <c r="O68" s="24"/>
      <c r="P68" s="31"/>
    </row>
    <row r="69" spans="7:16" ht="15.75">
      <c r="G69" s="22"/>
      <c r="H69" s="32"/>
      <c r="I69" s="32"/>
      <c r="J69" s="32"/>
      <c r="K69" s="24"/>
      <c r="L69" s="33"/>
      <c r="M69" s="34" t="s">
        <v>146</v>
      </c>
      <c r="N69" s="35"/>
      <c r="O69" s="35"/>
      <c r="P69" s="220">
        <f>SUM(P60:P67)</f>
        <v>0</v>
      </c>
    </row>
    <row r="70" spans="7:16" ht="15.75">
      <c r="G70" s="22"/>
      <c r="H70" s="32"/>
      <c r="I70" s="32"/>
      <c r="J70" s="32"/>
      <c r="K70" s="24"/>
      <c r="L70" s="35"/>
      <c r="M70" s="34" t="s">
        <v>147</v>
      </c>
      <c r="N70" s="35"/>
      <c r="O70" s="35"/>
      <c r="P70" s="220">
        <f>0.21*P69</f>
        <v>0</v>
      </c>
    </row>
    <row r="71" spans="7:16" ht="15.75">
      <c r="G71" s="22"/>
      <c r="H71" s="32"/>
      <c r="I71" s="32"/>
      <c r="J71" s="32"/>
      <c r="K71" s="24"/>
      <c r="L71" s="35"/>
      <c r="M71" s="34" t="s">
        <v>148</v>
      </c>
      <c r="N71" s="35"/>
      <c r="O71" s="35"/>
      <c r="P71" s="221">
        <f>SUM(P69:P70)</f>
        <v>0</v>
      </c>
    </row>
    <row r="72" spans="7:16" ht="15.75" thickBot="1">
      <c r="G72" s="36"/>
      <c r="H72" s="37"/>
      <c r="I72" s="38"/>
      <c r="J72" s="38"/>
      <c r="K72" s="38"/>
      <c r="L72" s="39"/>
      <c r="M72" s="39"/>
      <c r="N72" s="39"/>
      <c r="O72" s="39"/>
      <c r="P72" s="40"/>
    </row>
    <row r="74" ht="18" thickBot="1">
      <c r="P74" s="11" t="s">
        <v>149</v>
      </c>
    </row>
    <row r="75" spans="7:16" ht="15">
      <c r="G75" s="13"/>
      <c r="H75" s="14"/>
      <c r="I75" s="14"/>
      <c r="J75" s="14"/>
      <c r="K75" s="14"/>
      <c r="L75" s="15"/>
      <c r="M75" s="15"/>
      <c r="N75" s="16" t="s">
        <v>134</v>
      </c>
      <c r="O75" s="16" t="s">
        <v>135</v>
      </c>
      <c r="P75" s="17"/>
    </row>
    <row r="76" spans="7:16" ht="15">
      <c r="G76" s="18">
        <v>998231311</v>
      </c>
      <c r="H76" s="396" t="s">
        <v>150</v>
      </c>
      <c r="I76" s="396"/>
      <c r="J76" s="396"/>
      <c r="K76" s="396"/>
      <c r="L76" s="396"/>
      <c r="M76" s="19" t="s">
        <v>151</v>
      </c>
      <c r="N76" s="213">
        <v>8.6</v>
      </c>
      <c r="O76" s="232"/>
      <c r="P76" s="21">
        <f>N76*O76</f>
        <v>0</v>
      </c>
    </row>
    <row r="77" spans="7:16" ht="15">
      <c r="G77" s="41">
        <v>162201418</v>
      </c>
      <c r="H77" s="212"/>
      <c r="I77" s="212"/>
      <c r="J77" s="212"/>
      <c r="K77" s="42"/>
      <c r="L77" s="212" t="s">
        <v>152</v>
      </c>
      <c r="M77" s="19" t="s">
        <v>153</v>
      </c>
      <c r="N77" s="213">
        <v>1</v>
      </c>
      <c r="O77" s="232"/>
      <c r="P77" s="21">
        <f aca="true" t="shared" si="1" ref="P77:P80">N77*O77</f>
        <v>0</v>
      </c>
    </row>
    <row r="78" spans="7:16" ht="15">
      <c r="G78" s="41">
        <v>162201510</v>
      </c>
      <c r="H78" s="212"/>
      <c r="I78" s="212"/>
      <c r="J78" s="212"/>
      <c r="K78" s="42"/>
      <c r="L78" s="212" t="s">
        <v>154</v>
      </c>
      <c r="M78" s="19" t="s">
        <v>153</v>
      </c>
      <c r="N78" s="213">
        <v>1</v>
      </c>
      <c r="O78" s="232"/>
      <c r="P78" s="21">
        <f t="shared" si="1"/>
        <v>0</v>
      </c>
    </row>
    <row r="79" spans="7:16" ht="15">
      <c r="G79" s="41">
        <v>162301954</v>
      </c>
      <c r="H79" s="397" t="s">
        <v>155</v>
      </c>
      <c r="I79" s="397"/>
      <c r="J79" s="397"/>
      <c r="K79" s="397"/>
      <c r="L79" s="397"/>
      <c r="M79" s="43" t="s">
        <v>153</v>
      </c>
      <c r="N79" s="44">
        <v>3</v>
      </c>
      <c r="O79" s="232"/>
      <c r="P79" s="45">
        <f t="shared" si="1"/>
        <v>0</v>
      </c>
    </row>
    <row r="80" spans="7:16" ht="15">
      <c r="G80" s="41">
        <v>162301955</v>
      </c>
      <c r="H80" s="397" t="s">
        <v>156</v>
      </c>
      <c r="I80" s="397"/>
      <c r="J80" s="397"/>
      <c r="K80" s="397"/>
      <c r="L80" s="397"/>
      <c r="M80" s="43" t="s">
        <v>153</v>
      </c>
      <c r="N80" s="44">
        <v>3</v>
      </c>
      <c r="O80" s="232"/>
      <c r="P80" s="45">
        <f t="shared" si="1"/>
        <v>0</v>
      </c>
    </row>
    <row r="81" spans="7:16" ht="15">
      <c r="G81" s="22"/>
      <c r="H81" s="23"/>
      <c r="I81" s="23"/>
      <c r="J81" s="23"/>
      <c r="K81" s="24"/>
      <c r="L81" s="25"/>
      <c r="M81" s="25"/>
      <c r="N81" s="26"/>
      <c r="O81" s="26"/>
      <c r="P81" s="27"/>
    </row>
    <row r="82" spans="7:16" ht="15">
      <c r="G82" s="22" t="s">
        <v>497</v>
      </c>
      <c r="H82" s="398" t="s">
        <v>408</v>
      </c>
      <c r="I82" s="398"/>
      <c r="J82" s="398"/>
      <c r="K82" s="398"/>
      <c r="L82" s="398"/>
      <c r="M82" s="25"/>
      <c r="N82" s="26"/>
      <c r="O82" s="26"/>
      <c r="P82" s="45">
        <f>SUM(P69+P76+P77+P78+P79+P80)/100*1</f>
        <v>0</v>
      </c>
    </row>
    <row r="83" spans="7:16" ht="15">
      <c r="G83" s="22"/>
      <c r="H83" s="23"/>
      <c r="I83" s="23"/>
      <c r="J83" s="23"/>
      <c r="K83" s="24"/>
      <c r="L83" s="25"/>
      <c r="M83" s="25"/>
      <c r="N83" s="26"/>
      <c r="O83" s="26"/>
      <c r="P83" s="27"/>
    </row>
    <row r="84" spans="7:16" ht="15.75">
      <c r="G84" s="22"/>
      <c r="H84" s="32"/>
      <c r="I84" s="32"/>
      <c r="J84" s="32"/>
      <c r="K84" s="24"/>
      <c r="L84" s="33"/>
      <c r="M84" s="34" t="s">
        <v>146</v>
      </c>
      <c r="N84" s="35"/>
      <c r="O84" s="35"/>
      <c r="P84" s="220">
        <f>SUM(P76:P82)</f>
        <v>0</v>
      </c>
    </row>
    <row r="85" spans="7:16" ht="15.75">
      <c r="G85" s="22"/>
      <c r="H85" s="32"/>
      <c r="I85" s="32"/>
      <c r="J85" s="32"/>
      <c r="K85" s="24"/>
      <c r="L85" s="35"/>
      <c r="M85" s="34" t="s">
        <v>147</v>
      </c>
      <c r="N85" s="35"/>
      <c r="O85" s="35"/>
      <c r="P85" s="220">
        <f>0.21*P84</f>
        <v>0</v>
      </c>
    </row>
    <row r="86" spans="7:16" ht="15.75">
      <c r="G86" s="22"/>
      <c r="H86" s="32"/>
      <c r="I86" s="32"/>
      <c r="J86" s="32"/>
      <c r="K86" s="24"/>
      <c r="L86" s="35"/>
      <c r="M86" s="34" t="s">
        <v>148</v>
      </c>
      <c r="N86" s="35"/>
      <c r="O86" s="35"/>
      <c r="P86" s="221">
        <f>SUM(P84:P85)</f>
        <v>0</v>
      </c>
    </row>
    <row r="87" spans="7:16" ht="15.75" thickBot="1">
      <c r="G87" s="36"/>
      <c r="H87" s="37"/>
      <c r="I87" s="38"/>
      <c r="J87" s="38"/>
      <c r="K87" s="38"/>
      <c r="L87" s="39"/>
      <c r="M87" s="39"/>
      <c r="N87" s="39"/>
      <c r="O87" s="39"/>
      <c r="P87" s="40"/>
    </row>
    <row r="89" ht="18" thickBot="1">
      <c r="P89" s="11" t="s">
        <v>157</v>
      </c>
    </row>
    <row r="90" spans="7:16" ht="15">
      <c r="G90" s="13"/>
      <c r="H90" s="14"/>
      <c r="I90" s="14"/>
      <c r="J90" s="14"/>
      <c r="K90" s="14"/>
      <c r="L90" s="15"/>
      <c r="M90" s="15"/>
      <c r="N90" s="16" t="s">
        <v>134</v>
      </c>
      <c r="O90" s="16" t="s">
        <v>135</v>
      </c>
      <c r="P90" s="17"/>
    </row>
    <row r="91" spans="7:16" ht="15">
      <c r="G91" s="18" t="s">
        <v>136</v>
      </c>
      <c r="H91" s="396" t="s">
        <v>137</v>
      </c>
      <c r="I91" s="396"/>
      <c r="J91" s="396"/>
      <c r="K91" s="396"/>
      <c r="L91" s="396"/>
      <c r="M91" s="19" t="s">
        <v>138</v>
      </c>
      <c r="N91" s="213">
        <v>19.5</v>
      </c>
      <c r="O91" s="231">
        <f>SUM(O60)</f>
        <v>0</v>
      </c>
      <c r="P91" s="21">
        <f>N91*O91</f>
        <v>0</v>
      </c>
    </row>
    <row r="92" spans="7:16" ht="15">
      <c r="G92" s="18" t="s">
        <v>136</v>
      </c>
      <c r="H92" s="396" t="s">
        <v>158</v>
      </c>
      <c r="I92" s="396"/>
      <c r="J92" s="396"/>
      <c r="K92" s="396"/>
      <c r="L92" s="396"/>
      <c r="M92" s="19" t="s">
        <v>140</v>
      </c>
      <c r="N92" s="213">
        <v>3.42</v>
      </c>
      <c r="O92" s="231">
        <f>SUM(O61)</f>
        <v>0</v>
      </c>
      <c r="P92" s="21">
        <f>N92*O92</f>
        <v>0</v>
      </c>
    </row>
    <row r="93" spans="7:16" ht="15">
      <c r="G93" s="18">
        <v>998231311</v>
      </c>
      <c r="H93" s="396" t="s">
        <v>150</v>
      </c>
      <c r="I93" s="396"/>
      <c r="J93" s="396"/>
      <c r="K93" s="396"/>
      <c r="L93" s="396"/>
      <c r="M93" s="19" t="s">
        <v>151</v>
      </c>
      <c r="N93" s="213">
        <v>8.6</v>
      </c>
      <c r="O93" s="231">
        <f>SUM(O76)</f>
        <v>0</v>
      </c>
      <c r="P93" s="21">
        <f>N93*O93</f>
        <v>0</v>
      </c>
    </row>
    <row r="94" spans="7:16" ht="15">
      <c r="G94" s="41">
        <v>162201418</v>
      </c>
      <c r="H94" s="212"/>
      <c r="I94" s="212"/>
      <c r="J94" s="212"/>
      <c r="K94" s="42"/>
      <c r="L94" s="212" t="s">
        <v>152</v>
      </c>
      <c r="M94" s="19" t="s">
        <v>153</v>
      </c>
      <c r="N94" s="213">
        <v>1</v>
      </c>
      <c r="O94" s="231">
        <f>SUM(O77)</f>
        <v>0</v>
      </c>
      <c r="P94" s="21">
        <f aca="true" t="shared" si="2" ref="P94:P97">N94*O94</f>
        <v>0</v>
      </c>
    </row>
    <row r="95" spans="7:16" ht="15">
      <c r="G95" s="41">
        <v>162201510</v>
      </c>
      <c r="H95" s="212"/>
      <c r="I95" s="212"/>
      <c r="J95" s="212"/>
      <c r="K95" s="42"/>
      <c r="L95" s="212" t="s">
        <v>154</v>
      </c>
      <c r="M95" s="19" t="s">
        <v>153</v>
      </c>
      <c r="N95" s="213">
        <v>1</v>
      </c>
      <c r="O95" s="231">
        <f>SUM(O78)</f>
        <v>0</v>
      </c>
      <c r="P95" s="21">
        <f t="shared" si="2"/>
        <v>0</v>
      </c>
    </row>
    <row r="96" spans="7:16" ht="15">
      <c r="G96" s="41">
        <v>162301954</v>
      </c>
      <c r="H96" s="397" t="s">
        <v>155</v>
      </c>
      <c r="I96" s="397"/>
      <c r="J96" s="397"/>
      <c r="K96" s="397"/>
      <c r="L96" s="397"/>
      <c r="M96" s="43" t="s">
        <v>153</v>
      </c>
      <c r="N96" s="44">
        <v>3</v>
      </c>
      <c r="O96" s="231">
        <f>SUM(O79)</f>
        <v>0</v>
      </c>
      <c r="P96" s="45">
        <f t="shared" si="2"/>
        <v>0</v>
      </c>
    </row>
    <row r="97" spans="7:16" ht="15">
      <c r="G97" s="41">
        <v>162301955</v>
      </c>
      <c r="H97" s="397" t="s">
        <v>156</v>
      </c>
      <c r="I97" s="397"/>
      <c r="J97" s="397"/>
      <c r="K97" s="397"/>
      <c r="L97" s="397"/>
      <c r="M97" s="43" t="s">
        <v>153</v>
      </c>
      <c r="N97" s="44">
        <v>3</v>
      </c>
      <c r="O97" s="231">
        <f>SUM(O80)</f>
        <v>0</v>
      </c>
      <c r="P97" s="45">
        <f t="shared" si="2"/>
        <v>0</v>
      </c>
    </row>
    <row r="98" spans="7:16" ht="15">
      <c r="G98" s="22"/>
      <c r="H98" s="23"/>
      <c r="I98" s="23"/>
      <c r="J98" s="23"/>
      <c r="K98" s="24"/>
      <c r="L98" s="25"/>
      <c r="M98" s="25"/>
      <c r="N98" s="26"/>
      <c r="O98" s="26"/>
      <c r="P98" s="27"/>
    </row>
    <row r="99" spans="7:16" ht="15">
      <c r="G99" s="28" t="s">
        <v>136</v>
      </c>
      <c r="H99" s="395" t="s">
        <v>141</v>
      </c>
      <c r="I99" s="395"/>
      <c r="J99" s="395"/>
      <c r="K99" s="395"/>
      <c r="L99" s="395"/>
      <c r="M99" s="30"/>
      <c r="N99" s="29"/>
      <c r="O99" s="26"/>
      <c r="P99" s="21">
        <f>P63</f>
        <v>0</v>
      </c>
    </row>
    <row r="100" spans="7:16" ht="15">
      <c r="G100" s="28" t="s">
        <v>136</v>
      </c>
      <c r="H100" s="395" t="s">
        <v>142</v>
      </c>
      <c r="I100" s="395"/>
      <c r="J100" s="395"/>
      <c r="K100" s="395"/>
      <c r="L100" s="395"/>
      <c r="M100" s="30"/>
      <c r="N100" s="29"/>
      <c r="O100" s="26"/>
      <c r="P100" s="21">
        <f>P64</f>
        <v>0</v>
      </c>
    </row>
    <row r="101" spans="7:16" ht="15">
      <c r="G101" s="28" t="s">
        <v>136</v>
      </c>
      <c r="H101" s="395" t="s">
        <v>143</v>
      </c>
      <c r="I101" s="395"/>
      <c r="J101" s="395"/>
      <c r="K101" s="395"/>
      <c r="L101" s="395"/>
      <c r="M101" s="30"/>
      <c r="N101" s="29"/>
      <c r="O101" s="26"/>
      <c r="P101" s="21">
        <f>P65</f>
        <v>0</v>
      </c>
    </row>
    <row r="102" spans="7:16" ht="15">
      <c r="G102" s="28" t="s">
        <v>136</v>
      </c>
      <c r="H102" s="395" t="s">
        <v>144</v>
      </c>
      <c r="I102" s="395"/>
      <c r="J102" s="395"/>
      <c r="K102" s="395"/>
      <c r="L102" s="395"/>
      <c r="M102" s="30"/>
      <c r="N102" s="30"/>
      <c r="O102" s="26"/>
      <c r="P102" s="21">
        <f>P66</f>
        <v>0</v>
      </c>
    </row>
    <row r="103" spans="7:16" ht="15">
      <c r="G103" s="28" t="s">
        <v>136</v>
      </c>
      <c r="H103" s="395" t="s">
        <v>145</v>
      </c>
      <c r="I103" s="395"/>
      <c r="J103" s="395"/>
      <c r="K103" s="395"/>
      <c r="L103" s="395"/>
      <c r="M103" s="30"/>
      <c r="N103" s="30"/>
      <c r="O103" s="26"/>
      <c r="P103" s="21">
        <f>P67</f>
        <v>0</v>
      </c>
    </row>
    <row r="104" spans="7:16" ht="15">
      <c r="G104" s="22"/>
      <c r="H104" s="23"/>
      <c r="I104" s="23"/>
      <c r="J104" s="23"/>
      <c r="K104" s="30"/>
      <c r="L104" s="30"/>
      <c r="M104" s="30"/>
      <c r="N104" s="24"/>
      <c r="O104" s="24"/>
      <c r="P104" s="31"/>
    </row>
    <row r="105" spans="7:16" ht="15">
      <c r="G105" s="22" t="s">
        <v>497</v>
      </c>
      <c r="H105" s="398" t="s">
        <v>408</v>
      </c>
      <c r="I105" s="398"/>
      <c r="J105" s="398"/>
      <c r="K105" s="398"/>
      <c r="L105" s="398"/>
      <c r="M105" s="25"/>
      <c r="N105" s="26"/>
      <c r="O105" s="26"/>
      <c r="P105" s="45">
        <f>SUM(P82)</f>
        <v>0</v>
      </c>
    </row>
    <row r="106" spans="7:16" ht="15">
      <c r="G106" s="22"/>
      <c r="H106" s="23"/>
      <c r="I106" s="23"/>
      <c r="J106" s="23"/>
      <c r="K106" s="30"/>
      <c r="L106" s="30"/>
      <c r="M106" s="30"/>
      <c r="N106" s="24"/>
      <c r="O106" s="24"/>
      <c r="P106" s="31"/>
    </row>
    <row r="107" spans="7:16" ht="15.75">
      <c r="G107" s="22"/>
      <c r="H107" s="32"/>
      <c r="I107" s="32"/>
      <c r="J107" s="32"/>
      <c r="K107" s="24"/>
      <c r="L107" s="33"/>
      <c r="M107" s="34" t="s">
        <v>146</v>
      </c>
      <c r="N107" s="35"/>
      <c r="O107" s="35"/>
      <c r="P107" s="220">
        <f>SUM(P91:P105)</f>
        <v>0</v>
      </c>
    </row>
    <row r="108" spans="7:16" ht="15.75">
      <c r="G108" s="22"/>
      <c r="H108" s="32"/>
      <c r="I108" s="32"/>
      <c r="J108" s="32"/>
      <c r="K108" s="24"/>
      <c r="L108" s="35"/>
      <c r="M108" s="34" t="s">
        <v>147</v>
      </c>
      <c r="N108" s="35"/>
      <c r="O108" s="35"/>
      <c r="P108" s="220">
        <f>0.21*P107</f>
        <v>0</v>
      </c>
    </row>
    <row r="109" spans="7:16" ht="15.75">
      <c r="G109" s="22"/>
      <c r="H109" s="32"/>
      <c r="I109" s="32"/>
      <c r="J109" s="32"/>
      <c r="K109" s="24"/>
      <c r="L109" s="35"/>
      <c r="M109" s="34" t="s">
        <v>148</v>
      </c>
      <c r="N109" s="35"/>
      <c r="O109" s="35"/>
      <c r="P109" s="221">
        <f>SUM(P107:P108)</f>
        <v>0</v>
      </c>
    </row>
    <row r="110" spans="7:16" ht="15.75" thickBot="1">
      <c r="G110" s="36"/>
      <c r="H110" s="37"/>
      <c r="I110" s="38"/>
      <c r="J110" s="38"/>
      <c r="K110" s="38"/>
      <c r="L110" s="39"/>
      <c r="M110" s="39"/>
      <c r="N110" s="39"/>
      <c r="O110" s="39"/>
      <c r="P110" s="40"/>
    </row>
  </sheetData>
  <sheetProtection algorithmName="SHA-512" hashValue="IKPOer0IFkGS6Gh03Q3y7mRQ+AKquFG9tE4mpw/PBe9oQKIe5hZa4QCNbrVeEcTstg6gnJWNe8LMWvbQKW8FAA==" saltValue="uWznHpZak1FNtvSymLKc0Q==" spinCount="100000" sheet="1" objects="1" scenarios="1" selectLockedCells="1"/>
  <mergeCells count="22">
    <mergeCell ref="H96:L96"/>
    <mergeCell ref="H97:L97"/>
    <mergeCell ref="H100:L100"/>
    <mergeCell ref="H105:L105"/>
    <mergeCell ref="H99:L99"/>
    <mergeCell ref="H101:L101"/>
    <mergeCell ref="H102:L102"/>
    <mergeCell ref="H103:L103"/>
    <mergeCell ref="H67:L67"/>
    <mergeCell ref="H76:L76"/>
    <mergeCell ref="H79:L79"/>
    <mergeCell ref="H80:L80"/>
    <mergeCell ref="H93:L93"/>
    <mergeCell ref="H82:L82"/>
    <mergeCell ref="H91:L91"/>
    <mergeCell ref="H92:L92"/>
    <mergeCell ref="H66:L66"/>
    <mergeCell ref="H60:L60"/>
    <mergeCell ref="H61:L61"/>
    <mergeCell ref="H63:L63"/>
    <mergeCell ref="H64:L64"/>
    <mergeCell ref="H65:L65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zoomScale="85" zoomScaleNormal="85" workbookViewId="0" topLeftCell="A1">
      <selection activeCell="P76" sqref="P76:P89"/>
    </sheetView>
  </sheetViews>
  <sheetFormatPr defaultColWidth="29.7109375" defaultRowHeight="15"/>
  <cols>
    <col min="1" max="1" width="3.28125" style="0" bestFit="1" customWidth="1"/>
    <col min="2" max="2" width="27.57421875" style="0" bestFit="1" customWidth="1"/>
    <col min="3" max="3" width="7.8515625" style="0" bestFit="1" customWidth="1"/>
    <col min="4" max="4" width="4.421875" style="0" bestFit="1" customWidth="1"/>
    <col min="5" max="5" width="5.00390625" style="0" bestFit="1" customWidth="1"/>
    <col min="6" max="6" width="6.00390625" style="0" bestFit="1" customWidth="1"/>
    <col min="7" max="7" width="10.00390625" style="0" bestFit="1" customWidth="1"/>
    <col min="8" max="8" width="12.140625" style="0" customWidth="1"/>
    <col min="9" max="9" width="29.421875" style="0" customWidth="1"/>
    <col min="10" max="10" width="7.28125" style="0" bestFit="1" customWidth="1"/>
    <col min="11" max="11" width="12.421875" style="0" bestFit="1" customWidth="1"/>
    <col min="12" max="13" width="10.8515625" style="0" bestFit="1" customWidth="1"/>
    <col min="14" max="15" width="8.7109375" style="0" bestFit="1" customWidth="1"/>
    <col min="16" max="16" width="10.140625" style="0" bestFit="1" customWidth="1"/>
    <col min="17" max="17" width="14.7109375" style="0" customWidth="1"/>
  </cols>
  <sheetData>
    <row r="1" spans="1:17" ht="67.5">
      <c r="A1" s="1" t="s">
        <v>0</v>
      </c>
      <c r="B1" s="2" t="s">
        <v>1</v>
      </c>
      <c r="C1" s="1" t="s">
        <v>159</v>
      </c>
      <c r="D1" s="1" t="s">
        <v>160</v>
      </c>
      <c r="E1" s="1" t="s">
        <v>161</v>
      </c>
      <c r="F1" s="1" t="s">
        <v>162</v>
      </c>
      <c r="G1" s="1" t="s">
        <v>163</v>
      </c>
      <c r="H1" s="2" t="s">
        <v>7</v>
      </c>
      <c r="I1" s="2" t="s">
        <v>8</v>
      </c>
      <c r="J1" s="2" t="s">
        <v>9</v>
      </c>
      <c r="K1" s="4" t="s">
        <v>10</v>
      </c>
      <c r="L1" s="4" t="s">
        <v>11</v>
      </c>
      <c r="M1" s="4" t="s">
        <v>12</v>
      </c>
      <c r="N1" s="2" t="s">
        <v>164</v>
      </c>
      <c r="O1" s="2" t="s">
        <v>13</v>
      </c>
      <c r="P1" s="4" t="s">
        <v>165</v>
      </c>
      <c r="Q1" s="2" t="s">
        <v>14</v>
      </c>
    </row>
    <row r="2" spans="1:17" ht="15">
      <c r="A2" s="6" t="s">
        <v>166</v>
      </c>
      <c r="B2" s="7" t="s">
        <v>16</v>
      </c>
      <c r="C2" s="6" t="s">
        <v>92</v>
      </c>
      <c r="D2" s="6" t="s">
        <v>167</v>
      </c>
      <c r="E2" s="6">
        <v>13</v>
      </c>
      <c r="F2" s="6">
        <v>221</v>
      </c>
      <c r="G2" s="6">
        <v>97</v>
      </c>
      <c r="H2" s="7" t="s">
        <v>45</v>
      </c>
      <c r="I2" s="7"/>
      <c r="J2" s="7" t="s">
        <v>29</v>
      </c>
      <c r="K2" s="239"/>
      <c r="L2" s="8"/>
      <c r="M2" s="8"/>
      <c r="N2" s="239"/>
      <c r="O2" s="8"/>
      <c r="P2" s="8"/>
      <c r="Q2" s="237">
        <f>SUM(K2:P2)</f>
        <v>0</v>
      </c>
    </row>
    <row r="3" spans="1:17" ht="15">
      <c r="A3" s="6" t="s">
        <v>115</v>
      </c>
      <c r="B3" s="7" t="s">
        <v>69</v>
      </c>
      <c r="C3" s="6" t="s">
        <v>115</v>
      </c>
      <c r="D3" s="6">
        <v>4</v>
      </c>
      <c r="E3" s="6">
        <v>2</v>
      </c>
      <c r="F3" s="6">
        <v>8</v>
      </c>
      <c r="G3" s="6">
        <v>7</v>
      </c>
      <c r="H3" s="7" t="s">
        <v>61</v>
      </c>
      <c r="I3" s="7"/>
      <c r="J3" s="7"/>
      <c r="K3" s="233"/>
      <c r="L3" s="8"/>
      <c r="M3" s="8"/>
      <c r="N3" s="8"/>
      <c r="O3" s="8"/>
      <c r="P3" s="8"/>
      <c r="Q3" s="238">
        <f aca="true" t="shared" si="0" ref="Q3:Q43">SUM(K3:P3)</f>
        <v>0</v>
      </c>
    </row>
    <row r="4" spans="1:17" ht="25.5">
      <c r="A4" s="6" t="s">
        <v>132</v>
      </c>
      <c r="B4" s="7" t="s">
        <v>168</v>
      </c>
      <c r="C4" s="6" t="s">
        <v>66</v>
      </c>
      <c r="D4" s="6">
        <v>28</v>
      </c>
      <c r="E4" s="6">
        <v>5</v>
      </c>
      <c r="F4" s="6">
        <v>140</v>
      </c>
      <c r="G4" s="6">
        <v>63</v>
      </c>
      <c r="H4" s="7" t="s">
        <v>169</v>
      </c>
      <c r="I4" s="7" t="s">
        <v>170</v>
      </c>
      <c r="J4" s="7"/>
      <c r="K4" s="8"/>
      <c r="L4" s="8"/>
      <c r="M4" s="8"/>
      <c r="N4" s="8"/>
      <c r="O4" s="233"/>
      <c r="P4" s="233"/>
      <c r="Q4" s="238">
        <f t="shared" si="0"/>
        <v>0</v>
      </c>
    </row>
    <row r="5" spans="1:17" ht="25.5">
      <c r="A5" s="6" t="s">
        <v>70</v>
      </c>
      <c r="B5" s="7" t="s">
        <v>171</v>
      </c>
      <c r="C5" s="6" t="s">
        <v>172</v>
      </c>
      <c r="D5" s="6" t="s">
        <v>173</v>
      </c>
      <c r="E5" s="6">
        <v>7</v>
      </c>
      <c r="F5" s="6">
        <v>182</v>
      </c>
      <c r="G5" s="6">
        <v>66</v>
      </c>
      <c r="H5" s="7" t="s">
        <v>169</v>
      </c>
      <c r="I5" s="7" t="s">
        <v>170</v>
      </c>
      <c r="J5" s="7"/>
      <c r="K5" s="8"/>
      <c r="L5" s="8"/>
      <c r="M5" s="8"/>
      <c r="N5" s="8"/>
      <c r="O5" s="233"/>
      <c r="P5" s="233"/>
      <c r="Q5" s="238">
        <f t="shared" si="0"/>
        <v>0</v>
      </c>
    </row>
    <row r="6" spans="1:17" ht="15">
      <c r="A6" s="6" t="s">
        <v>60</v>
      </c>
      <c r="B6" s="7" t="s">
        <v>168</v>
      </c>
      <c r="C6" s="6" t="s">
        <v>65</v>
      </c>
      <c r="D6" s="6" t="s">
        <v>174</v>
      </c>
      <c r="E6" s="6">
        <v>7.5</v>
      </c>
      <c r="F6" s="6">
        <v>187.5</v>
      </c>
      <c r="G6" s="6">
        <v>82</v>
      </c>
      <c r="H6" s="7" t="s">
        <v>169</v>
      </c>
      <c r="I6" s="7"/>
      <c r="J6" s="7"/>
      <c r="K6" s="8"/>
      <c r="L6" s="8"/>
      <c r="M6" s="8"/>
      <c r="N6" s="8"/>
      <c r="O6" s="233"/>
      <c r="P6" s="233"/>
      <c r="Q6" s="238">
        <f t="shared" si="0"/>
        <v>0</v>
      </c>
    </row>
    <row r="7" spans="1:17" ht="15">
      <c r="A7" s="6" t="s">
        <v>118</v>
      </c>
      <c r="B7" s="7" t="s">
        <v>16</v>
      </c>
      <c r="C7" s="6" t="s">
        <v>175</v>
      </c>
      <c r="D7" s="6">
        <v>21</v>
      </c>
      <c r="E7" s="6">
        <v>9.5</v>
      </c>
      <c r="F7" s="6">
        <v>199.5</v>
      </c>
      <c r="G7" s="6">
        <v>75</v>
      </c>
      <c r="H7" s="7" t="s">
        <v>45</v>
      </c>
      <c r="I7" s="7"/>
      <c r="J7" s="7"/>
      <c r="K7" s="233"/>
      <c r="L7" s="8"/>
      <c r="M7" s="8"/>
      <c r="N7" s="8"/>
      <c r="O7" s="8"/>
      <c r="P7" s="8"/>
      <c r="Q7" s="238">
        <f t="shared" si="0"/>
        <v>0</v>
      </c>
    </row>
    <row r="8" spans="1:17" ht="15">
      <c r="A8" s="6" t="s">
        <v>176</v>
      </c>
      <c r="B8" s="7" t="s">
        <v>16</v>
      </c>
      <c r="C8" s="6" t="s">
        <v>96</v>
      </c>
      <c r="D8" s="6" t="s">
        <v>177</v>
      </c>
      <c r="E8" s="6">
        <v>7.5</v>
      </c>
      <c r="F8" s="6">
        <v>165</v>
      </c>
      <c r="G8" s="6">
        <v>67</v>
      </c>
      <c r="H8" s="7" t="s">
        <v>18</v>
      </c>
      <c r="I8" s="7" t="s">
        <v>178</v>
      </c>
      <c r="J8" s="7"/>
      <c r="K8" s="233"/>
      <c r="L8" s="233"/>
      <c r="M8" s="8"/>
      <c r="N8" s="8"/>
      <c r="O8" s="8"/>
      <c r="P8" s="8"/>
      <c r="Q8" s="238">
        <f t="shared" si="0"/>
        <v>0</v>
      </c>
    </row>
    <row r="9" spans="1:17" ht="15">
      <c r="A9" s="6" t="s">
        <v>112</v>
      </c>
      <c r="B9" s="7" t="s">
        <v>16</v>
      </c>
      <c r="C9" s="6" t="s">
        <v>86</v>
      </c>
      <c r="D9" s="6" t="s">
        <v>179</v>
      </c>
      <c r="E9" s="6">
        <v>9.5</v>
      </c>
      <c r="F9" s="6">
        <v>218.5</v>
      </c>
      <c r="G9" s="6">
        <v>72</v>
      </c>
      <c r="H9" s="7" t="s">
        <v>45</v>
      </c>
      <c r="I9" s="7"/>
      <c r="J9" s="7" t="s">
        <v>29</v>
      </c>
      <c r="K9" s="233"/>
      <c r="L9" s="8"/>
      <c r="M9" s="8"/>
      <c r="N9" s="233"/>
      <c r="O9" s="8"/>
      <c r="P9" s="8"/>
      <c r="Q9" s="238">
        <f t="shared" si="0"/>
        <v>0</v>
      </c>
    </row>
    <row r="10" spans="1:17" ht="15">
      <c r="A10" s="6" t="s">
        <v>180</v>
      </c>
      <c r="B10" s="7" t="s">
        <v>16</v>
      </c>
      <c r="C10" s="6" t="s">
        <v>181</v>
      </c>
      <c r="D10" s="6">
        <v>22</v>
      </c>
      <c r="E10" s="6">
        <v>8</v>
      </c>
      <c r="F10" s="6">
        <v>176</v>
      </c>
      <c r="G10" s="6">
        <v>64</v>
      </c>
      <c r="H10" s="7" t="s">
        <v>45</v>
      </c>
      <c r="I10" s="7"/>
      <c r="J10" s="7"/>
      <c r="K10" s="233"/>
      <c r="L10" s="8"/>
      <c r="M10" s="8"/>
      <c r="N10" s="8"/>
      <c r="O10" s="8"/>
      <c r="P10" s="8"/>
      <c r="Q10" s="238">
        <f t="shared" si="0"/>
        <v>0</v>
      </c>
    </row>
    <row r="11" spans="1:17" ht="25.5">
      <c r="A11" s="6" t="s">
        <v>79</v>
      </c>
      <c r="B11" s="7" t="s">
        <v>16</v>
      </c>
      <c r="C11" s="6" t="s">
        <v>58</v>
      </c>
      <c r="D11" s="6">
        <v>20</v>
      </c>
      <c r="E11" s="6">
        <v>9.5</v>
      </c>
      <c r="F11" s="6">
        <v>190</v>
      </c>
      <c r="G11" s="6">
        <v>86</v>
      </c>
      <c r="H11" s="7" t="s">
        <v>71</v>
      </c>
      <c r="I11" s="7" t="s">
        <v>182</v>
      </c>
      <c r="J11" s="7"/>
      <c r="K11" s="233"/>
      <c r="L11" s="233"/>
      <c r="M11" s="8"/>
      <c r="N11" s="8"/>
      <c r="O11" s="8"/>
      <c r="P11" s="8"/>
      <c r="Q11" s="238">
        <f t="shared" si="0"/>
        <v>0</v>
      </c>
    </row>
    <row r="12" spans="1:17" ht="15">
      <c r="A12" s="6" t="s">
        <v>21</v>
      </c>
      <c r="B12" s="7" t="s">
        <v>31</v>
      </c>
      <c r="C12" s="6" t="s">
        <v>96</v>
      </c>
      <c r="D12" s="6">
        <v>26</v>
      </c>
      <c r="E12" s="6">
        <v>8</v>
      </c>
      <c r="F12" s="6">
        <v>208</v>
      </c>
      <c r="G12" s="6">
        <v>67</v>
      </c>
      <c r="H12" s="7" t="s">
        <v>45</v>
      </c>
      <c r="I12" s="7"/>
      <c r="J12" s="7"/>
      <c r="K12" s="233"/>
      <c r="L12" s="8"/>
      <c r="M12" s="8"/>
      <c r="N12" s="8"/>
      <c r="O12" s="8"/>
      <c r="P12" s="8"/>
      <c r="Q12" s="238">
        <f t="shared" si="0"/>
        <v>0</v>
      </c>
    </row>
    <row r="13" spans="1:17" ht="15">
      <c r="A13" s="6" t="s">
        <v>76</v>
      </c>
      <c r="B13" s="7" t="s">
        <v>69</v>
      </c>
      <c r="C13" s="6" t="s">
        <v>84</v>
      </c>
      <c r="D13" s="6">
        <v>22</v>
      </c>
      <c r="E13" s="6">
        <v>9</v>
      </c>
      <c r="F13" s="6">
        <v>198</v>
      </c>
      <c r="G13" s="6">
        <v>100</v>
      </c>
      <c r="H13" s="7" t="s">
        <v>169</v>
      </c>
      <c r="I13" s="7"/>
      <c r="J13" s="7"/>
      <c r="K13" s="8"/>
      <c r="L13" s="8"/>
      <c r="M13" s="8"/>
      <c r="N13" s="8"/>
      <c r="O13" s="233"/>
      <c r="P13" s="233"/>
      <c r="Q13" s="238">
        <f t="shared" si="0"/>
        <v>0</v>
      </c>
    </row>
    <row r="14" spans="1:17" ht="15">
      <c r="A14" s="6" t="s">
        <v>23</v>
      </c>
      <c r="B14" s="7" t="s">
        <v>171</v>
      </c>
      <c r="C14" s="6" t="s">
        <v>65</v>
      </c>
      <c r="D14" s="6">
        <v>27</v>
      </c>
      <c r="E14" s="6">
        <v>10</v>
      </c>
      <c r="F14" s="6">
        <v>270</v>
      </c>
      <c r="G14" s="6">
        <v>82</v>
      </c>
      <c r="H14" s="7" t="s">
        <v>45</v>
      </c>
      <c r="I14" s="7"/>
      <c r="J14" s="7"/>
      <c r="K14" s="233"/>
      <c r="L14" s="8"/>
      <c r="M14" s="8"/>
      <c r="N14" s="8"/>
      <c r="O14" s="8"/>
      <c r="P14" s="8"/>
      <c r="Q14" s="238">
        <f t="shared" si="0"/>
        <v>0</v>
      </c>
    </row>
    <row r="15" spans="1:17" ht="38.25">
      <c r="A15" s="6" t="s">
        <v>25</v>
      </c>
      <c r="B15" s="7" t="s">
        <v>26</v>
      </c>
      <c r="C15" s="6" t="s">
        <v>96</v>
      </c>
      <c r="D15" s="6">
        <v>19</v>
      </c>
      <c r="E15" s="6">
        <v>7.5</v>
      </c>
      <c r="F15" s="6">
        <v>142.5</v>
      </c>
      <c r="G15" s="6">
        <v>67</v>
      </c>
      <c r="H15" s="7" t="s">
        <v>28</v>
      </c>
      <c r="I15" s="7" t="s">
        <v>183</v>
      </c>
      <c r="J15" s="7"/>
      <c r="K15" s="233"/>
      <c r="L15" s="233"/>
      <c r="M15" s="233"/>
      <c r="N15" s="8"/>
      <c r="O15" s="8"/>
      <c r="P15" s="8"/>
      <c r="Q15" s="238">
        <f t="shared" si="0"/>
        <v>0</v>
      </c>
    </row>
    <row r="16" spans="1:17" ht="15">
      <c r="A16" s="6" t="s">
        <v>30</v>
      </c>
      <c r="B16" s="7" t="s">
        <v>184</v>
      </c>
      <c r="C16" s="6" t="s">
        <v>105</v>
      </c>
      <c r="D16" s="6">
        <v>20</v>
      </c>
      <c r="E16" s="6">
        <v>13.5</v>
      </c>
      <c r="F16" s="6">
        <v>270</v>
      </c>
      <c r="G16" s="6">
        <v>122</v>
      </c>
      <c r="H16" s="7" t="s">
        <v>45</v>
      </c>
      <c r="I16" s="7"/>
      <c r="J16" s="7"/>
      <c r="K16" s="233"/>
      <c r="L16" s="8"/>
      <c r="M16" s="8"/>
      <c r="N16" s="8"/>
      <c r="O16" s="8"/>
      <c r="P16" s="8"/>
      <c r="Q16" s="238">
        <f t="shared" si="0"/>
        <v>0</v>
      </c>
    </row>
    <row r="17" spans="1:17" ht="38.25">
      <c r="A17" s="6" t="s">
        <v>35</v>
      </c>
      <c r="B17" s="7" t="s">
        <v>31</v>
      </c>
      <c r="C17" s="6" t="s">
        <v>185</v>
      </c>
      <c r="D17" s="6">
        <v>20</v>
      </c>
      <c r="E17" s="6">
        <v>11</v>
      </c>
      <c r="F17" s="6">
        <v>220</v>
      </c>
      <c r="G17" s="6">
        <v>85</v>
      </c>
      <c r="H17" s="7" t="s">
        <v>186</v>
      </c>
      <c r="I17" s="7" t="s">
        <v>187</v>
      </c>
      <c r="J17" s="7"/>
      <c r="K17" s="233"/>
      <c r="L17" s="233"/>
      <c r="M17" s="233"/>
      <c r="N17" s="8"/>
      <c r="O17" s="8"/>
      <c r="P17" s="8"/>
      <c r="Q17" s="238">
        <f t="shared" si="0"/>
        <v>0</v>
      </c>
    </row>
    <row r="18" spans="1:17" ht="15">
      <c r="A18" s="6" t="s">
        <v>42</v>
      </c>
      <c r="B18" s="7" t="s">
        <v>26</v>
      </c>
      <c r="C18" s="6" t="s">
        <v>75</v>
      </c>
      <c r="D18" s="6">
        <v>22</v>
      </c>
      <c r="E18" s="6">
        <v>10</v>
      </c>
      <c r="F18" s="6">
        <v>220</v>
      </c>
      <c r="G18" s="6">
        <v>87</v>
      </c>
      <c r="H18" s="7" t="s">
        <v>33</v>
      </c>
      <c r="I18" s="7" t="s">
        <v>188</v>
      </c>
      <c r="J18" s="7"/>
      <c r="K18" s="233"/>
      <c r="L18" s="233"/>
      <c r="M18" s="8"/>
      <c r="N18" s="8"/>
      <c r="O18" s="8"/>
      <c r="P18" s="8"/>
      <c r="Q18" s="238">
        <f t="shared" si="0"/>
        <v>0</v>
      </c>
    </row>
    <row r="19" spans="1:17" ht="15">
      <c r="A19" s="6" t="s">
        <v>46</v>
      </c>
      <c r="B19" s="7" t="s">
        <v>43</v>
      </c>
      <c r="C19" s="6" t="s">
        <v>115</v>
      </c>
      <c r="D19" s="6">
        <v>6</v>
      </c>
      <c r="E19" s="6">
        <v>2</v>
      </c>
      <c r="F19" s="6">
        <v>12</v>
      </c>
      <c r="G19" s="6">
        <v>7</v>
      </c>
      <c r="H19" s="7" t="s">
        <v>61</v>
      </c>
      <c r="I19" s="7"/>
      <c r="J19" s="7"/>
      <c r="K19" s="233"/>
      <c r="L19" s="8"/>
      <c r="M19" s="8"/>
      <c r="N19" s="8"/>
      <c r="O19" s="8"/>
      <c r="P19" s="8"/>
      <c r="Q19" s="238">
        <f t="shared" si="0"/>
        <v>0</v>
      </c>
    </row>
    <row r="20" spans="1:17" ht="15">
      <c r="A20" s="6" t="s">
        <v>48</v>
      </c>
      <c r="B20" s="7" t="s">
        <v>91</v>
      </c>
      <c r="C20" s="6" t="s">
        <v>62</v>
      </c>
      <c r="D20" s="6" t="s">
        <v>189</v>
      </c>
      <c r="E20" s="6">
        <v>12</v>
      </c>
      <c r="F20" s="6">
        <v>216</v>
      </c>
      <c r="G20" s="6">
        <v>51</v>
      </c>
      <c r="H20" s="7" t="s">
        <v>33</v>
      </c>
      <c r="I20" s="7" t="s">
        <v>190</v>
      </c>
      <c r="J20" s="7"/>
      <c r="K20" s="233"/>
      <c r="L20" s="233"/>
      <c r="M20" s="8"/>
      <c r="N20" s="8"/>
      <c r="O20" s="8"/>
      <c r="P20" s="8"/>
      <c r="Q20" s="238">
        <f t="shared" si="0"/>
        <v>0</v>
      </c>
    </row>
    <row r="21" spans="1:17" ht="15">
      <c r="A21" s="6" t="s">
        <v>191</v>
      </c>
      <c r="B21" s="7" t="s">
        <v>91</v>
      </c>
      <c r="C21" s="6" t="s">
        <v>47</v>
      </c>
      <c r="D21" s="6">
        <v>16</v>
      </c>
      <c r="E21" s="6">
        <v>9</v>
      </c>
      <c r="F21" s="6">
        <v>144</v>
      </c>
      <c r="G21" s="6">
        <v>46</v>
      </c>
      <c r="H21" s="7" t="s">
        <v>45</v>
      </c>
      <c r="I21" s="7"/>
      <c r="J21" s="7"/>
      <c r="K21" s="233"/>
      <c r="L21" s="8"/>
      <c r="M21" s="8"/>
      <c r="N21" s="8"/>
      <c r="O21" s="8"/>
      <c r="P21" s="8"/>
      <c r="Q21" s="238">
        <f t="shared" si="0"/>
        <v>0</v>
      </c>
    </row>
    <row r="22" spans="1:17" ht="15">
      <c r="A22" s="6" t="s">
        <v>192</v>
      </c>
      <c r="B22" s="7" t="s">
        <v>31</v>
      </c>
      <c r="C22" s="6" t="s">
        <v>193</v>
      </c>
      <c r="D22" s="6">
        <v>26</v>
      </c>
      <c r="E22" s="6">
        <v>12</v>
      </c>
      <c r="F22" s="6">
        <v>312</v>
      </c>
      <c r="G22" s="6">
        <v>81</v>
      </c>
      <c r="H22" s="7" t="s">
        <v>45</v>
      </c>
      <c r="I22" s="7"/>
      <c r="J22" s="7"/>
      <c r="K22" s="233"/>
      <c r="L22" s="8"/>
      <c r="M22" s="8"/>
      <c r="N22" s="8"/>
      <c r="O22" s="8"/>
      <c r="P22" s="8"/>
      <c r="Q22" s="238">
        <f t="shared" si="0"/>
        <v>0</v>
      </c>
    </row>
    <row r="23" spans="1:17" ht="15">
      <c r="A23" s="6" t="s">
        <v>194</v>
      </c>
      <c r="B23" s="7" t="s">
        <v>171</v>
      </c>
      <c r="C23" s="6" t="s">
        <v>195</v>
      </c>
      <c r="D23" s="6">
        <v>19</v>
      </c>
      <c r="E23" s="6">
        <v>5</v>
      </c>
      <c r="F23" s="6">
        <v>95</v>
      </c>
      <c r="G23" s="6">
        <v>49</v>
      </c>
      <c r="H23" s="7" t="s">
        <v>169</v>
      </c>
      <c r="I23" s="7"/>
      <c r="J23" s="7"/>
      <c r="K23" s="8"/>
      <c r="L23" s="8"/>
      <c r="M23" s="8"/>
      <c r="N23" s="8"/>
      <c r="O23" s="233"/>
      <c r="P23" s="233"/>
      <c r="Q23" s="238">
        <f t="shared" si="0"/>
        <v>0</v>
      </c>
    </row>
    <row r="24" spans="1:17" ht="25.5">
      <c r="A24" s="6" t="s">
        <v>44</v>
      </c>
      <c r="B24" s="7" t="s">
        <v>43</v>
      </c>
      <c r="C24" s="6" t="s">
        <v>36</v>
      </c>
      <c r="D24" s="6">
        <v>27</v>
      </c>
      <c r="E24" s="6">
        <v>13</v>
      </c>
      <c r="F24" s="6">
        <v>351</v>
      </c>
      <c r="G24" s="6">
        <v>118</v>
      </c>
      <c r="H24" s="7" t="s">
        <v>196</v>
      </c>
      <c r="I24" s="7" t="s">
        <v>197</v>
      </c>
      <c r="J24" s="7" t="s">
        <v>198</v>
      </c>
      <c r="K24" s="233"/>
      <c r="L24" s="233"/>
      <c r="M24" s="8"/>
      <c r="N24" s="233"/>
      <c r="O24" s="8"/>
      <c r="P24" s="8"/>
      <c r="Q24" s="238">
        <f t="shared" si="0"/>
        <v>0</v>
      </c>
    </row>
    <row r="25" spans="1:17" ht="25.5">
      <c r="A25" s="6" t="s">
        <v>199</v>
      </c>
      <c r="B25" s="7" t="s">
        <v>91</v>
      </c>
      <c r="C25" s="6" t="s">
        <v>53</v>
      </c>
      <c r="D25" s="6">
        <v>15</v>
      </c>
      <c r="E25" s="6">
        <v>6.5</v>
      </c>
      <c r="F25" s="6">
        <v>97.5</v>
      </c>
      <c r="G25" s="6">
        <v>41</v>
      </c>
      <c r="H25" s="7" t="s">
        <v>169</v>
      </c>
      <c r="I25" s="7" t="s">
        <v>200</v>
      </c>
      <c r="J25" s="7"/>
      <c r="K25" s="8"/>
      <c r="L25" s="8"/>
      <c r="M25" s="8"/>
      <c r="N25" s="8"/>
      <c r="O25" s="233"/>
      <c r="P25" s="233"/>
      <c r="Q25" s="238">
        <f t="shared" si="0"/>
        <v>0</v>
      </c>
    </row>
    <row r="26" spans="1:17" ht="15">
      <c r="A26" s="6" t="s">
        <v>64</v>
      </c>
      <c r="B26" s="7" t="s">
        <v>43</v>
      </c>
      <c r="C26" s="6" t="s">
        <v>44</v>
      </c>
      <c r="D26" s="6">
        <v>11</v>
      </c>
      <c r="E26" s="6">
        <v>5.5</v>
      </c>
      <c r="F26" s="6">
        <v>60.5</v>
      </c>
      <c r="G26" s="6">
        <v>37</v>
      </c>
      <c r="H26" s="7" t="s">
        <v>169</v>
      </c>
      <c r="I26" s="7"/>
      <c r="J26" s="7"/>
      <c r="K26" s="8"/>
      <c r="L26" s="8"/>
      <c r="M26" s="8"/>
      <c r="N26" s="8"/>
      <c r="O26" s="233"/>
      <c r="P26" s="233"/>
      <c r="Q26" s="238">
        <f t="shared" si="0"/>
        <v>0</v>
      </c>
    </row>
    <row r="27" spans="1:17" ht="25.5">
      <c r="A27" s="6" t="s">
        <v>66</v>
      </c>
      <c r="B27" s="7" t="s">
        <v>43</v>
      </c>
      <c r="C27" s="6" t="s">
        <v>44</v>
      </c>
      <c r="D27" s="6">
        <v>18</v>
      </c>
      <c r="E27" s="6">
        <v>5.5</v>
      </c>
      <c r="F27" s="6">
        <v>99</v>
      </c>
      <c r="G27" s="6">
        <v>37</v>
      </c>
      <c r="H27" s="7" t="s">
        <v>169</v>
      </c>
      <c r="I27" s="7" t="s">
        <v>200</v>
      </c>
      <c r="J27" s="7"/>
      <c r="K27" s="8"/>
      <c r="L27" s="8"/>
      <c r="M27" s="8"/>
      <c r="N27" s="8"/>
      <c r="O27" s="233"/>
      <c r="P27" s="233"/>
      <c r="Q27" s="238">
        <f t="shared" si="0"/>
        <v>0</v>
      </c>
    </row>
    <row r="28" spans="1:17" ht="25.5">
      <c r="A28" s="6" t="s">
        <v>181</v>
      </c>
      <c r="B28" s="7" t="s">
        <v>43</v>
      </c>
      <c r="C28" s="6" t="s">
        <v>35</v>
      </c>
      <c r="D28" s="6">
        <v>14</v>
      </c>
      <c r="E28" s="6">
        <v>5</v>
      </c>
      <c r="F28" s="6">
        <v>70</v>
      </c>
      <c r="G28" s="6">
        <v>26</v>
      </c>
      <c r="H28" s="7" t="s">
        <v>169</v>
      </c>
      <c r="I28" s="7" t="s">
        <v>200</v>
      </c>
      <c r="J28" s="7"/>
      <c r="K28" s="8"/>
      <c r="L28" s="8"/>
      <c r="M28" s="8"/>
      <c r="N28" s="8"/>
      <c r="O28" s="233"/>
      <c r="P28" s="233"/>
      <c r="Q28" s="238">
        <f t="shared" si="0"/>
        <v>0</v>
      </c>
    </row>
    <row r="29" spans="1:17" ht="25.5">
      <c r="A29" s="6" t="s">
        <v>172</v>
      </c>
      <c r="B29" s="7" t="s">
        <v>43</v>
      </c>
      <c r="C29" s="6" t="s">
        <v>201</v>
      </c>
      <c r="D29" s="6">
        <v>12</v>
      </c>
      <c r="E29" s="6">
        <v>7</v>
      </c>
      <c r="F29" s="6">
        <v>84</v>
      </c>
      <c r="G29" s="6">
        <v>55</v>
      </c>
      <c r="H29" s="7" t="s">
        <v>169</v>
      </c>
      <c r="I29" s="7" t="s">
        <v>200</v>
      </c>
      <c r="J29" s="7"/>
      <c r="K29" s="8"/>
      <c r="L29" s="8"/>
      <c r="M29" s="8"/>
      <c r="N29" s="8"/>
      <c r="O29" s="233"/>
      <c r="P29" s="233"/>
      <c r="Q29" s="238">
        <f t="shared" si="0"/>
        <v>0</v>
      </c>
    </row>
    <row r="30" spans="1:17" ht="25.5">
      <c r="A30" s="6" t="s">
        <v>96</v>
      </c>
      <c r="B30" s="7" t="s">
        <v>43</v>
      </c>
      <c r="C30" s="6" t="s">
        <v>202</v>
      </c>
      <c r="D30" s="6" t="s">
        <v>203</v>
      </c>
      <c r="E30" s="6">
        <v>14.5</v>
      </c>
      <c r="F30" s="6">
        <v>420.5</v>
      </c>
      <c r="G30" s="6">
        <v>134</v>
      </c>
      <c r="H30" s="7" t="s">
        <v>196</v>
      </c>
      <c r="I30" s="7" t="s">
        <v>204</v>
      </c>
      <c r="J30" s="7" t="s">
        <v>205</v>
      </c>
      <c r="K30" s="233"/>
      <c r="L30" s="233"/>
      <c r="M30" s="8"/>
      <c r="N30" s="233"/>
      <c r="O30" s="8"/>
      <c r="P30" s="8"/>
      <c r="Q30" s="238">
        <f t="shared" si="0"/>
        <v>0</v>
      </c>
    </row>
    <row r="31" spans="1:17" ht="25.5">
      <c r="A31" s="6" t="s">
        <v>206</v>
      </c>
      <c r="B31" s="7" t="s">
        <v>43</v>
      </c>
      <c r="C31" s="6" t="s">
        <v>207</v>
      </c>
      <c r="D31" s="6">
        <v>28</v>
      </c>
      <c r="E31" s="6">
        <v>12</v>
      </c>
      <c r="F31" s="6">
        <v>336</v>
      </c>
      <c r="G31" s="6">
        <v>94</v>
      </c>
      <c r="H31" s="7" t="s">
        <v>208</v>
      </c>
      <c r="I31" s="7" t="s">
        <v>209</v>
      </c>
      <c r="J31" s="7"/>
      <c r="K31" s="233"/>
      <c r="L31" s="233"/>
      <c r="M31" s="233"/>
      <c r="N31" s="8"/>
      <c r="O31" s="8"/>
      <c r="P31" s="8"/>
      <c r="Q31" s="238">
        <f t="shared" si="0"/>
        <v>0</v>
      </c>
    </row>
    <row r="32" spans="1:17" ht="15">
      <c r="A32" s="6" t="s">
        <v>210</v>
      </c>
      <c r="B32" s="7" t="s">
        <v>43</v>
      </c>
      <c r="C32" s="6" t="s">
        <v>193</v>
      </c>
      <c r="D32" s="6">
        <v>27</v>
      </c>
      <c r="E32" s="6">
        <v>9.5</v>
      </c>
      <c r="F32" s="6">
        <v>256.5</v>
      </c>
      <c r="G32" s="6">
        <v>81</v>
      </c>
      <c r="H32" s="7" t="s">
        <v>196</v>
      </c>
      <c r="I32" s="7"/>
      <c r="J32" s="7" t="s">
        <v>29</v>
      </c>
      <c r="K32" s="233"/>
      <c r="L32" s="233"/>
      <c r="M32" s="49"/>
      <c r="N32" s="233"/>
      <c r="O32" s="8"/>
      <c r="P32" s="8"/>
      <c r="Q32" s="238">
        <f t="shared" si="0"/>
        <v>0</v>
      </c>
    </row>
    <row r="33" spans="1:17" ht="51">
      <c r="A33" s="6" t="s">
        <v>211</v>
      </c>
      <c r="B33" s="7" t="s">
        <v>43</v>
      </c>
      <c r="C33" s="6" t="s">
        <v>97</v>
      </c>
      <c r="D33" s="6" t="s">
        <v>212</v>
      </c>
      <c r="E33" s="6">
        <v>13</v>
      </c>
      <c r="F33" s="6">
        <v>390</v>
      </c>
      <c r="G33" s="6">
        <v>111</v>
      </c>
      <c r="H33" s="7" t="s">
        <v>208</v>
      </c>
      <c r="I33" s="7" t="s">
        <v>213</v>
      </c>
      <c r="J33" s="7" t="s">
        <v>205</v>
      </c>
      <c r="K33" s="233"/>
      <c r="L33" s="233"/>
      <c r="M33" s="233"/>
      <c r="N33" s="233"/>
      <c r="O33" s="8"/>
      <c r="P33" s="8"/>
      <c r="Q33" s="238">
        <f t="shared" si="0"/>
        <v>0</v>
      </c>
    </row>
    <row r="34" spans="1:17" ht="15">
      <c r="A34" s="6" t="s">
        <v>86</v>
      </c>
      <c r="B34" s="7" t="s">
        <v>43</v>
      </c>
      <c r="C34" s="6" t="s">
        <v>92</v>
      </c>
      <c r="D34" s="6">
        <v>30</v>
      </c>
      <c r="E34" s="6">
        <v>11.5</v>
      </c>
      <c r="F34" s="6">
        <v>345</v>
      </c>
      <c r="G34" s="6">
        <v>97</v>
      </c>
      <c r="H34" s="7" t="s">
        <v>196</v>
      </c>
      <c r="I34" s="7"/>
      <c r="J34" s="7"/>
      <c r="K34" s="233"/>
      <c r="L34" s="233"/>
      <c r="M34" s="8"/>
      <c r="N34" s="8"/>
      <c r="O34" s="8"/>
      <c r="P34" s="8"/>
      <c r="Q34" s="238">
        <f t="shared" si="0"/>
        <v>0</v>
      </c>
    </row>
    <row r="35" spans="1:17" ht="15">
      <c r="A35" s="6" t="s">
        <v>214</v>
      </c>
      <c r="B35" s="7" t="s">
        <v>43</v>
      </c>
      <c r="C35" s="6" t="s">
        <v>193</v>
      </c>
      <c r="D35" s="6" t="s">
        <v>203</v>
      </c>
      <c r="E35" s="6">
        <v>12.5</v>
      </c>
      <c r="F35" s="6">
        <v>362.5</v>
      </c>
      <c r="G35" s="6">
        <v>81</v>
      </c>
      <c r="H35" s="7" t="s">
        <v>196</v>
      </c>
      <c r="I35" s="7"/>
      <c r="J35" s="7"/>
      <c r="K35" s="233"/>
      <c r="L35" s="233"/>
      <c r="M35" s="8"/>
      <c r="N35" s="8"/>
      <c r="O35" s="8"/>
      <c r="P35" s="8"/>
      <c r="Q35" s="238">
        <f t="shared" si="0"/>
        <v>0</v>
      </c>
    </row>
    <row r="36" spans="1:17" ht="38.25">
      <c r="A36" s="6" t="s">
        <v>175</v>
      </c>
      <c r="B36" s="7" t="s">
        <v>43</v>
      </c>
      <c r="C36" s="6" t="s">
        <v>215</v>
      </c>
      <c r="D36" s="6">
        <v>28</v>
      </c>
      <c r="E36" s="6">
        <v>15</v>
      </c>
      <c r="F36" s="6">
        <v>420</v>
      </c>
      <c r="G36" s="6">
        <v>124</v>
      </c>
      <c r="H36" s="7" t="s">
        <v>196</v>
      </c>
      <c r="I36" s="7" t="s">
        <v>204</v>
      </c>
      <c r="J36" s="7" t="s">
        <v>216</v>
      </c>
      <c r="K36" s="233"/>
      <c r="L36" s="233"/>
      <c r="M36" s="8"/>
      <c r="N36" s="233"/>
      <c r="O36" s="8"/>
      <c r="P36" s="8"/>
      <c r="Q36" s="238">
        <f t="shared" si="0"/>
        <v>0</v>
      </c>
    </row>
    <row r="37" spans="1:17" ht="38.25">
      <c r="A37" s="6" t="s">
        <v>67</v>
      </c>
      <c r="B37" s="7" t="s">
        <v>43</v>
      </c>
      <c r="C37" s="6" t="s">
        <v>217</v>
      </c>
      <c r="D37" s="6">
        <v>28</v>
      </c>
      <c r="E37" s="6">
        <v>19.5</v>
      </c>
      <c r="F37" s="6">
        <v>546</v>
      </c>
      <c r="G37" s="6">
        <v>193</v>
      </c>
      <c r="H37" s="7" t="s">
        <v>208</v>
      </c>
      <c r="I37" s="7" t="s">
        <v>204</v>
      </c>
      <c r="J37" s="7" t="s">
        <v>218</v>
      </c>
      <c r="K37" s="233"/>
      <c r="L37" s="233"/>
      <c r="M37" s="233"/>
      <c r="N37" s="233"/>
      <c r="O37" s="8"/>
      <c r="P37" s="8"/>
      <c r="Q37" s="238">
        <f t="shared" si="0"/>
        <v>0</v>
      </c>
    </row>
    <row r="38" spans="1:17" ht="25.5">
      <c r="A38" s="6" t="s">
        <v>106</v>
      </c>
      <c r="B38" s="7" t="s">
        <v>43</v>
      </c>
      <c r="C38" s="6" t="s">
        <v>32</v>
      </c>
      <c r="D38" s="6">
        <v>23</v>
      </c>
      <c r="E38" s="6">
        <v>12.5</v>
      </c>
      <c r="F38" s="6">
        <v>287.5</v>
      </c>
      <c r="G38" s="6">
        <v>123</v>
      </c>
      <c r="H38" s="7" t="s">
        <v>208</v>
      </c>
      <c r="I38" s="7"/>
      <c r="J38" s="7"/>
      <c r="K38" s="233"/>
      <c r="L38" s="233"/>
      <c r="M38" s="233"/>
      <c r="N38" s="8"/>
      <c r="O38" s="8"/>
      <c r="P38" s="8"/>
      <c r="Q38" s="238">
        <f t="shared" si="0"/>
        <v>0</v>
      </c>
    </row>
    <row r="39" spans="1:17" ht="51">
      <c r="A39" s="6" t="s">
        <v>104</v>
      </c>
      <c r="B39" s="7" t="s">
        <v>43</v>
      </c>
      <c r="C39" s="6" t="s">
        <v>113</v>
      </c>
      <c r="D39" s="6">
        <v>22</v>
      </c>
      <c r="E39" s="6">
        <v>12.5</v>
      </c>
      <c r="F39" s="6">
        <v>275</v>
      </c>
      <c r="G39" s="6">
        <v>137</v>
      </c>
      <c r="H39" s="7" t="s">
        <v>18</v>
      </c>
      <c r="I39" s="7" t="s">
        <v>219</v>
      </c>
      <c r="J39" s="7" t="s">
        <v>205</v>
      </c>
      <c r="K39" s="233"/>
      <c r="L39" s="233"/>
      <c r="M39" s="8"/>
      <c r="N39" s="233"/>
      <c r="O39" s="8"/>
      <c r="P39" s="8"/>
      <c r="Q39" s="238">
        <f t="shared" si="0"/>
        <v>0</v>
      </c>
    </row>
    <row r="40" spans="1:17" ht="15">
      <c r="A40" s="6" t="s">
        <v>193</v>
      </c>
      <c r="B40" s="7" t="s">
        <v>16</v>
      </c>
      <c r="C40" s="6" t="s">
        <v>23</v>
      </c>
      <c r="D40" s="6">
        <v>10</v>
      </c>
      <c r="E40" s="6">
        <v>6</v>
      </c>
      <c r="F40" s="6">
        <v>60</v>
      </c>
      <c r="G40" s="6">
        <v>22</v>
      </c>
      <c r="H40" s="7" t="s">
        <v>220</v>
      </c>
      <c r="I40" s="7" t="s">
        <v>221</v>
      </c>
      <c r="J40" s="7"/>
      <c r="K40" s="8"/>
      <c r="L40" s="8"/>
      <c r="M40" s="8"/>
      <c r="N40" s="8"/>
      <c r="O40" s="233"/>
      <c r="P40" s="233"/>
      <c r="Q40" s="238">
        <f t="shared" si="0"/>
        <v>0</v>
      </c>
    </row>
    <row r="41" spans="1:17" ht="25.5">
      <c r="A41" s="6" t="s">
        <v>65</v>
      </c>
      <c r="B41" s="7" t="s">
        <v>222</v>
      </c>
      <c r="C41" s="6" t="s">
        <v>214</v>
      </c>
      <c r="D41" s="6">
        <v>24</v>
      </c>
      <c r="E41" s="6">
        <v>6.5</v>
      </c>
      <c r="F41" s="6">
        <v>156</v>
      </c>
      <c r="G41" s="6">
        <v>74</v>
      </c>
      <c r="H41" s="7" t="s">
        <v>18</v>
      </c>
      <c r="I41" s="7"/>
      <c r="J41" s="7"/>
      <c r="K41" s="233"/>
      <c r="L41" s="233"/>
      <c r="M41" s="8"/>
      <c r="N41" s="8"/>
      <c r="O41" s="8"/>
      <c r="P41" s="8"/>
      <c r="Q41" s="238">
        <f t="shared" si="0"/>
        <v>0</v>
      </c>
    </row>
    <row r="42" spans="1:17" ht="15">
      <c r="A42" s="6" t="s">
        <v>52</v>
      </c>
      <c r="B42" s="7" t="s">
        <v>31</v>
      </c>
      <c r="C42" s="6" t="s">
        <v>201</v>
      </c>
      <c r="D42" s="6">
        <v>21</v>
      </c>
      <c r="E42" s="6">
        <v>8</v>
      </c>
      <c r="F42" s="6">
        <v>168</v>
      </c>
      <c r="G42" s="6">
        <v>55</v>
      </c>
      <c r="H42" s="7" t="s">
        <v>33</v>
      </c>
      <c r="I42" s="50"/>
      <c r="J42" s="50"/>
      <c r="K42" s="233"/>
      <c r="L42" s="233"/>
      <c r="M42" s="8"/>
      <c r="N42" s="8"/>
      <c r="O42" s="8"/>
      <c r="P42" s="8"/>
      <c r="Q42" s="238">
        <f t="shared" si="0"/>
        <v>0</v>
      </c>
    </row>
    <row r="43" spans="1:17" ht="15">
      <c r="A43" s="6" t="s">
        <v>73</v>
      </c>
      <c r="B43" s="7" t="s">
        <v>31</v>
      </c>
      <c r="C43" s="6" t="s">
        <v>223</v>
      </c>
      <c r="D43" s="6">
        <v>22</v>
      </c>
      <c r="E43" s="6">
        <v>8.5</v>
      </c>
      <c r="F43" s="6">
        <v>187</v>
      </c>
      <c r="G43" s="6">
        <v>59</v>
      </c>
      <c r="H43" s="7" t="s">
        <v>45</v>
      </c>
      <c r="I43" s="7"/>
      <c r="J43" s="7"/>
      <c r="K43" s="233"/>
      <c r="L43" s="8"/>
      <c r="M43" s="8"/>
      <c r="N43" s="8"/>
      <c r="O43" s="8"/>
      <c r="P43" s="8"/>
      <c r="Q43" s="238">
        <f t="shared" si="0"/>
        <v>0</v>
      </c>
    </row>
    <row r="44" spans="11:16" ht="15">
      <c r="K44" s="10"/>
      <c r="L44" s="10"/>
      <c r="M44" s="10"/>
      <c r="N44" s="10"/>
      <c r="O44" s="10"/>
      <c r="P44" s="10"/>
    </row>
    <row r="46" spans="9:17" ht="15.75" thickBot="1">
      <c r="I46" s="51"/>
      <c r="J46" s="51"/>
      <c r="Q46" s="52" t="s">
        <v>133</v>
      </c>
    </row>
    <row r="47" spans="7:17" ht="15">
      <c r="G47" s="13"/>
      <c r="H47" s="53"/>
      <c r="I47" s="14"/>
      <c r="J47" s="14"/>
      <c r="K47" s="14"/>
      <c r="L47" s="14"/>
      <c r="M47" s="15"/>
      <c r="N47" s="15"/>
      <c r="O47" s="16" t="s">
        <v>134</v>
      </c>
      <c r="P47" s="16" t="s">
        <v>135</v>
      </c>
      <c r="Q47" s="17"/>
    </row>
    <row r="48" spans="7:17" ht="15">
      <c r="G48" s="54" t="s">
        <v>136</v>
      </c>
      <c r="H48" s="55"/>
      <c r="I48" s="396" t="s">
        <v>137</v>
      </c>
      <c r="J48" s="396"/>
      <c r="K48" s="396"/>
      <c r="L48" s="396"/>
      <c r="M48" s="396"/>
      <c r="N48" s="56" t="s">
        <v>138</v>
      </c>
      <c r="O48" s="44">
        <v>16</v>
      </c>
      <c r="P48" s="232"/>
      <c r="Q48" s="57">
        <f>O48*P48</f>
        <v>0</v>
      </c>
    </row>
    <row r="49" spans="7:17" ht="15">
      <c r="G49" s="58">
        <v>998231311</v>
      </c>
      <c r="H49" s="55"/>
      <c r="I49" s="399" t="s">
        <v>224</v>
      </c>
      <c r="J49" s="399"/>
      <c r="K49" s="399"/>
      <c r="L49" s="399"/>
      <c r="M49" s="399"/>
      <c r="N49" s="56" t="s">
        <v>225</v>
      </c>
      <c r="O49" s="44">
        <v>7.1</v>
      </c>
      <c r="P49" s="232"/>
      <c r="Q49" s="57">
        <f aca="true" t="shared" si="1" ref="Q49:Q55">O49*P49</f>
        <v>0</v>
      </c>
    </row>
    <row r="50" spans="7:17" ht="15">
      <c r="G50" s="47">
        <v>181411131</v>
      </c>
      <c r="H50" s="55"/>
      <c r="I50" s="46"/>
      <c r="J50" s="46"/>
      <c r="K50" s="46"/>
      <c r="L50" s="46"/>
      <c r="M50" s="46" t="s">
        <v>226</v>
      </c>
      <c r="N50" s="48" t="s">
        <v>140</v>
      </c>
      <c r="O50" s="44">
        <v>3.1</v>
      </c>
      <c r="P50" s="234"/>
      <c r="Q50" s="57">
        <f t="shared" si="1"/>
        <v>0</v>
      </c>
    </row>
    <row r="51" spans="7:17" ht="15" customHeight="1">
      <c r="G51" s="54">
        <v>185804311</v>
      </c>
      <c r="H51" s="55"/>
      <c r="I51" s="400" t="s">
        <v>227</v>
      </c>
      <c r="J51" s="400"/>
      <c r="K51" s="400"/>
      <c r="L51" s="400"/>
      <c r="M51" s="400"/>
      <c r="N51" s="56" t="s">
        <v>138</v>
      </c>
      <c r="O51" s="44">
        <v>0.062</v>
      </c>
      <c r="P51" s="235"/>
      <c r="Q51" s="57">
        <f t="shared" si="1"/>
        <v>0</v>
      </c>
    </row>
    <row r="52" spans="7:17" ht="15" customHeight="1">
      <c r="G52" s="54">
        <v>185851121</v>
      </c>
      <c r="H52" s="55"/>
      <c r="I52" s="400" t="s">
        <v>228</v>
      </c>
      <c r="J52" s="400"/>
      <c r="K52" s="400"/>
      <c r="L52" s="400"/>
      <c r="M52" s="400"/>
      <c r="N52" s="56" t="s">
        <v>138</v>
      </c>
      <c r="O52" s="44">
        <v>0.062</v>
      </c>
      <c r="P52" s="235"/>
      <c r="Q52" s="57">
        <f t="shared" si="1"/>
        <v>0</v>
      </c>
    </row>
    <row r="53" spans="7:17" ht="15" customHeight="1">
      <c r="G53" s="54">
        <v>185851129</v>
      </c>
      <c r="H53" s="55"/>
      <c r="I53" s="400" t="s">
        <v>229</v>
      </c>
      <c r="J53" s="400"/>
      <c r="K53" s="400"/>
      <c r="L53" s="400"/>
      <c r="M53" s="400"/>
      <c r="N53" s="56" t="s">
        <v>138</v>
      </c>
      <c r="O53" s="44">
        <v>0.062</v>
      </c>
      <c r="P53" s="235"/>
      <c r="Q53" s="57">
        <f t="shared" si="1"/>
        <v>0</v>
      </c>
    </row>
    <row r="54" spans="7:17" ht="15" customHeight="1">
      <c r="G54" s="59" t="s">
        <v>230</v>
      </c>
      <c r="H54" s="55"/>
      <c r="I54" s="401" t="s">
        <v>231</v>
      </c>
      <c r="J54" s="401"/>
      <c r="K54" s="401"/>
      <c r="L54" s="401"/>
      <c r="M54" s="401"/>
      <c r="N54" s="56" t="s">
        <v>232</v>
      </c>
      <c r="O54" s="44">
        <v>0.08</v>
      </c>
      <c r="P54" s="235"/>
      <c r="Q54" s="57">
        <f t="shared" si="1"/>
        <v>0</v>
      </c>
    </row>
    <row r="55" spans="7:17" ht="15" customHeight="1">
      <c r="G55" s="54">
        <v>1</v>
      </c>
      <c r="H55" s="55"/>
      <c r="I55" s="402" t="s">
        <v>233</v>
      </c>
      <c r="J55" s="402"/>
      <c r="K55" s="402"/>
      <c r="L55" s="402"/>
      <c r="M55" s="402"/>
      <c r="N55" s="56" t="s">
        <v>138</v>
      </c>
      <c r="O55" s="44">
        <v>0.062</v>
      </c>
      <c r="P55" s="235"/>
      <c r="Q55" s="57">
        <f t="shared" si="1"/>
        <v>0</v>
      </c>
    </row>
    <row r="56" spans="7:17" ht="15">
      <c r="G56" s="22"/>
      <c r="H56" s="29"/>
      <c r="I56" s="23"/>
      <c r="J56" s="23"/>
      <c r="K56" s="23"/>
      <c r="L56" s="24"/>
      <c r="M56" s="25"/>
      <c r="N56" s="25"/>
      <c r="O56" s="26"/>
      <c r="P56" s="26"/>
      <c r="Q56" s="31"/>
    </row>
    <row r="57" spans="7:17" ht="15">
      <c r="G57" s="58" t="s">
        <v>136</v>
      </c>
      <c r="H57" s="395" t="s">
        <v>141</v>
      </c>
      <c r="I57" s="395"/>
      <c r="J57" s="395"/>
      <c r="K57" s="395"/>
      <c r="L57" s="395"/>
      <c r="M57" s="395"/>
      <c r="N57" s="60"/>
      <c r="O57" s="26"/>
      <c r="P57" s="26"/>
      <c r="Q57" s="57">
        <f>SUM(K2:K43)</f>
        <v>0</v>
      </c>
    </row>
    <row r="58" spans="7:17" ht="15">
      <c r="G58" s="58" t="s">
        <v>136</v>
      </c>
      <c r="H58" s="395" t="s">
        <v>142</v>
      </c>
      <c r="I58" s="395"/>
      <c r="J58" s="395"/>
      <c r="K58" s="395"/>
      <c r="L58" s="395"/>
      <c r="M58" s="395"/>
      <c r="N58" s="60"/>
      <c r="O58" s="26"/>
      <c r="P58" s="26"/>
      <c r="Q58" s="57">
        <f>SUM(L2:L43)</f>
        <v>0</v>
      </c>
    </row>
    <row r="59" spans="7:17" ht="15">
      <c r="G59" s="58" t="s">
        <v>136</v>
      </c>
      <c r="H59" s="395" t="s">
        <v>143</v>
      </c>
      <c r="I59" s="395"/>
      <c r="J59" s="395"/>
      <c r="K59" s="395"/>
      <c r="L59" s="395"/>
      <c r="M59" s="395"/>
      <c r="N59" s="60"/>
      <c r="O59" s="26"/>
      <c r="P59" s="26"/>
      <c r="Q59" s="57">
        <f>SUM(M2:M43)</f>
        <v>0</v>
      </c>
    </row>
    <row r="60" spans="7:17" ht="15">
      <c r="G60" s="58" t="s">
        <v>136</v>
      </c>
      <c r="H60" s="395" t="s">
        <v>144</v>
      </c>
      <c r="I60" s="395"/>
      <c r="J60" s="395"/>
      <c r="K60" s="395"/>
      <c r="L60" s="395"/>
      <c r="M60" s="395"/>
      <c r="N60" s="60"/>
      <c r="O60" s="26"/>
      <c r="P60" s="26"/>
      <c r="Q60" s="57">
        <f>SUM(N2:N43)</f>
        <v>0</v>
      </c>
    </row>
    <row r="61" spans="7:17" ht="15">
      <c r="G61" s="58" t="s">
        <v>136</v>
      </c>
      <c r="H61" s="395" t="s">
        <v>145</v>
      </c>
      <c r="I61" s="395"/>
      <c r="J61" s="395"/>
      <c r="K61" s="395"/>
      <c r="L61" s="395"/>
      <c r="M61" s="395"/>
      <c r="N61" s="60"/>
      <c r="O61" s="26"/>
      <c r="P61" s="26"/>
      <c r="Q61" s="57">
        <f>O13+O25+O26+O27+O28+O29+O40</f>
        <v>0</v>
      </c>
    </row>
    <row r="62" spans="7:17" ht="15">
      <c r="G62" s="58" t="s">
        <v>136</v>
      </c>
      <c r="H62" s="395" t="s">
        <v>234</v>
      </c>
      <c r="I62" s="395"/>
      <c r="J62" s="395"/>
      <c r="K62" s="395"/>
      <c r="L62" s="395"/>
      <c r="M62" s="395"/>
      <c r="N62" s="60"/>
      <c r="O62" s="26"/>
      <c r="P62" s="26"/>
      <c r="Q62" s="57">
        <f>P13+P25+P26+P27+P28+P29+P40</f>
        <v>0</v>
      </c>
    </row>
    <row r="63" spans="7:17" ht="15">
      <c r="G63" s="22"/>
      <c r="H63" s="29"/>
      <c r="I63" s="23"/>
      <c r="J63" s="23"/>
      <c r="K63" s="23"/>
      <c r="L63" s="30"/>
      <c r="M63" s="30"/>
      <c r="N63" s="30"/>
      <c r="O63" s="24"/>
      <c r="P63" s="24"/>
      <c r="Q63" s="31"/>
    </row>
    <row r="64" spans="7:17" ht="15.75">
      <c r="G64" s="22"/>
      <c r="H64" s="29"/>
      <c r="I64" s="32"/>
      <c r="J64" s="32"/>
      <c r="K64" s="32"/>
      <c r="L64" s="24"/>
      <c r="M64" s="33"/>
      <c r="N64" s="34" t="s">
        <v>146</v>
      </c>
      <c r="O64" s="35"/>
      <c r="P64" s="35"/>
      <c r="Q64" s="220">
        <f>SUM(Q48:Q62)</f>
        <v>0</v>
      </c>
    </row>
    <row r="65" spans="7:17" ht="15.75">
      <c r="G65" s="22"/>
      <c r="H65" s="29"/>
      <c r="I65" s="32"/>
      <c r="J65" s="32"/>
      <c r="K65" s="32"/>
      <c r="L65" s="24"/>
      <c r="M65" s="35"/>
      <c r="N65" s="34" t="s">
        <v>147</v>
      </c>
      <c r="O65" s="35"/>
      <c r="P65" s="35"/>
      <c r="Q65" s="220">
        <f>0.21*Q64</f>
        <v>0</v>
      </c>
    </row>
    <row r="66" spans="7:17" ht="15.75">
      <c r="G66" s="22"/>
      <c r="H66" s="29"/>
      <c r="I66" s="32"/>
      <c r="J66" s="32"/>
      <c r="K66" s="32"/>
      <c r="L66" s="24"/>
      <c r="M66" s="35"/>
      <c r="N66" s="34" t="s">
        <v>148</v>
      </c>
      <c r="O66" s="35"/>
      <c r="P66" s="35"/>
      <c r="Q66" s="221">
        <f>SUM(Q64:Q65)</f>
        <v>0</v>
      </c>
    </row>
    <row r="67" spans="7:17" ht="16.5" thickBot="1">
      <c r="G67" s="22"/>
      <c r="H67" s="29"/>
      <c r="I67" s="32"/>
      <c r="J67" s="32"/>
      <c r="K67" s="32"/>
      <c r="L67" s="24"/>
      <c r="M67" s="35"/>
      <c r="N67" s="34"/>
      <c r="O67" s="35"/>
      <c r="P67" s="35"/>
      <c r="Q67" s="61"/>
    </row>
    <row r="68" spans="7:17" ht="15" customHeight="1">
      <c r="G68" s="22"/>
      <c r="H68" s="29"/>
      <c r="I68" s="24"/>
      <c r="J68" s="403" t="s">
        <v>235</v>
      </c>
      <c r="K68" s="404"/>
      <c r="L68" s="404"/>
      <c r="M68" s="404"/>
      <c r="N68" s="404"/>
      <c r="O68" s="404"/>
      <c r="P68" s="404"/>
      <c r="Q68" s="405"/>
    </row>
    <row r="69" spans="7:17" ht="15">
      <c r="G69" s="22"/>
      <c r="H69" s="29"/>
      <c r="I69" s="24"/>
      <c r="J69" s="406"/>
      <c r="K69" s="407"/>
      <c r="L69" s="407"/>
      <c r="M69" s="407"/>
      <c r="N69" s="407"/>
      <c r="O69" s="407"/>
      <c r="P69" s="407"/>
      <c r="Q69" s="408"/>
    </row>
    <row r="70" spans="7:17" ht="15.75" thickBot="1">
      <c r="G70" s="36"/>
      <c r="H70" s="37"/>
      <c r="I70" s="39"/>
      <c r="J70" s="409"/>
      <c r="K70" s="410"/>
      <c r="L70" s="410"/>
      <c r="M70" s="410"/>
      <c r="N70" s="410"/>
      <c r="O70" s="410"/>
      <c r="P70" s="410"/>
      <c r="Q70" s="411"/>
    </row>
    <row r="72" spans="9:17" ht="15.75" thickBot="1">
      <c r="I72" s="62"/>
      <c r="J72" s="62"/>
      <c r="K72" s="62"/>
      <c r="L72" s="62"/>
      <c r="M72" s="62"/>
      <c r="N72" s="62"/>
      <c r="O72" s="62"/>
      <c r="P72" s="62"/>
      <c r="Q72" s="52" t="s">
        <v>149</v>
      </c>
    </row>
    <row r="73" spans="7:17" ht="15">
      <c r="G73" s="13"/>
      <c r="H73" s="53"/>
      <c r="I73" s="63"/>
      <c r="J73" s="63"/>
      <c r="K73" s="63"/>
      <c r="L73" s="63"/>
      <c r="M73" s="53"/>
      <c r="N73" s="63"/>
      <c r="O73" s="16" t="s">
        <v>134</v>
      </c>
      <c r="P73" s="16" t="s">
        <v>135</v>
      </c>
      <c r="Q73" s="17"/>
    </row>
    <row r="74" spans="7:17" ht="15">
      <c r="G74" s="64"/>
      <c r="H74" s="396" t="s">
        <v>137</v>
      </c>
      <c r="I74" s="396"/>
      <c r="J74" s="396"/>
      <c r="K74" s="396"/>
      <c r="L74" s="396"/>
      <c r="M74" s="396"/>
      <c r="N74" s="19" t="s">
        <v>138</v>
      </c>
      <c r="O74" s="20">
        <v>2</v>
      </c>
      <c r="P74" s="231">
        <f>SUM(P48)</f>
        <v>0</v>
      </c>
      <c r="Q74" s="57">
        <f>O74*P74</f>
        <v>0</v>
      </c>
    </row>
    <row r="75" spans="7:17" ht="15">
      <c r="G75" s="64"/>
      <c r="H75" s="399" t="s">
        <v>224</v>
      </c>
      <c r="I75" s="399"/>
      <c r="J75" s="399"/>
      <c r="K75" s="399"/>
      <c r="L75" s="399"/>
      <c r="M75" s="399"/>
      <c r="N75" s="19" t="s">
        <v>225</v>
      </c>
      <c r="O75" s="20">
        <v>0.8</v>
      </c>
      <c r="P75" s="231">
        <f>SUM(P49)</f>
        <v>0</v>
      </c>
      <c r="Q75" s="57">
        <f aca="true" t="shared" si="2" ref="Q75:Q89">O75*P75</f>
        <v>0</v>
      </c>
    </row>
    <row r="76" spans="7:17" ht="15">
      <c r="G76" s="18">
        <v>162201411</v>
      </c>
      <c r="H76" s="396" t="s">
        <v>236</v>
      </c>
      <c r="I76" s="396"/>
      <c r="J76" s="396"/>
      <c r="K76" s="396"/>
      <c r="L76" s="396"/>
      <c r="M76" s="396"/>
      <c r="N76" s="19" t="s">
        <v>153</v>
      </c>
      <c r="O76" s="20">
        <v>2</v>
      </c>
      <c r="P76" s="232"/>
      <c r="Q76" s="57">
        <f t="shared" si="2"/>
        <v>0</v>
      </c>
    </row>
    <row r="77" spans="7:17" ht="15">
      <c r="G77" s="18">
        <v>162201412</v>
      </c>
      <c r="H77" s="396" t="s">
        <v>237</v>
      </c>
      <c r="I77" s="396"/>
      <c r="J77" s="396"/>
      <c r="K77" s="396"/>
      <c r="L77" s="396"/>
      <c r="M77" s="396"/>
      <c r="N77" s="19" t="s">
        <v>153</v>
      </c>
      <c r="O77" s="20">
        <v>3</v>
      </c>
      <c r="P77" s="232"/>
      <c r="Q77" s="57">
        <f t="shared" si="2"/>
        <v>0</v>
      </c>
    </row>
    <row r="78" spans="7:17" ht="15">
      <c r="G78" s="18">
        <v>162201413</v>
      </c>
      <c r="H78" s="396" t="s">
        <v>238</v>
      </c>
      <c r="I78" s="396"/>
      <c r="J78" s="396"/>
      <c r="K78" s="396"/>
      <c r="L78" s="396"/>
      <c r="M78" s="396"/>
      <c r="N78" s="19" t="s">
        <v>153</v>
      </c>
      <c r="O78" s="20">
        <v>1</v>
      </c>
      <c r="P78" s="232"/>
      <c r="Q78" s="57">
        <f t="shared" si="2"/>
        <v>0</v>
      </c>
    </row>
    <row r="79" spans="7:17" ht="15">
      <c r="G79" s="18">
        <v>162201510</v>
      </c>
      <c r="H79" s="396" t="s">
        <v>239</v>
      </c>
      <c r="I79" s="396"/>
      <c r="J79" s="396"/>
      <c r="K79" s="396"/>
      <c r="L79" s="396"/>
      <c r="M79" s="396"/>
      <c r="N79" s="19" t="s">
        <v>153</v>
      </c>
      <c r="O79" s="20">
        <v>1</v>
      </c>
      <c r="P79" s="232"/>
      <c r="Q79" s="57">
        <f t="shared" si="2"/>
        <v>0</v>
      </c>
    </row>
    <row r="80" spans="7:17" ht="15">
      <c r="G80" s="18">
        <v>162201416</v>
      </c>
      <c r="H80" s="396" t="s">
        <v>240</v>
      </c>
      <c r="I80" s="396"/>
      <c r="J80" s="396"/>
      <c r="K80" s="396"/>
      <c r="L80" s="396"/>
      <c r="M80" s="396"/>
      <c r="N80" s="19" t="s">
        <v>153</v>
      </c>
      <c r="O80" s="20">
        <v>1</v>
      </c>
      <c r="P80" s="232"/>
      <c r="Q80" s="57">
        <f t="shared" si="2"/>
        <v>0</v>
      </c>
    </row>
    <row r="81" spans="7:17" ht="15">
      <c r="G81" s="18">
        <v>162201417</v>
      </c>
      <c r="H81" s="396" t="s">
        <v>241</v>
      </c>
      <c r="I81" s="396"/>
      <c r="J81" s="396"/>
      <c r="K81" s="396"/>
      <c r="L81" s="396"/>
      <c r="M81" s="396"/>
      <c r="N81" s="19" t="s">
        <v>153</v>
      </c>
      <c r="O81" s="20">
        <v>2</v>
      </c>
      <c r="P81" s="232"/>
      <c r="Q81" s="57">
        <f t="shared" si="2"/>
        <v>0</v>
      </c>
    </row>
    <row r="82" spans="7:17" ht="15">
      <c r="G82" s="18">
        <v>162201418</v>
      </c>
      <c r="H82" s="396" t="s">
        <v>242</v>
      </c>
      <c r="I82" s="396"/>
      <c r="J82" s="396"/>
      <c r="K82" s="396"/>
      <c r="L82" s="396"/>
      <c r="M82" s="396"/>
      <c r="N82" s="19" t="s">
        <v>153</v>
      </c>
      <c r="O82" s="20">
        <v>1</v>
      </c>
      <c r="P82" s="232"/>
      <c r="Q82" s="57">
        <f t="shared" si="2"/>
        <v>0</v>
      </c>
    </row>
    <row r="83" spans="7:17" ht="15">
      <c r="G83" s="18">
        <v>162301951</v>
      </c>
      <c r="H83" s="396" t="s">
        <v>243</v>
      </c>
      <c r="I83" s="396"/>
      <c r="J83" s="396"/>
      <c r="K83" s="396"/>
      <c r="L83" s="396"/>
      <c r="M83" s="396"/>
      <c r="N83" s="19" t="s">
        <v>153</v>
      </c>
      <c r="O83" s="20">
        <v>8</v>
      </c>
      <c r="P83" s="232"/>
      <c r="Q83" s="57">
        <f t="shared" si="2"/>
        <v>0</v>
      </c>
    </row>
    <row r="84" spans="7:17" ht="15">
      <c r="G84" s="18">
        <v>162301952</v>
      </c>
      <c r="H84" s="396" t="s">
        <v>244</v>
      </c>
      <c r="I84" s="396"/>
      <c r="J84" s="396"/>
      <c r="K84" s="396"/>
      <c r="L84" s="396"/>
      <c r="M84" s="396"/>
      <c r="N84" s="19" t="s">
        <v>153</v>
      </c>
      <c r="O84" s="20">
        <v>12</v>
      </c>
      <c r="P84" s="232"/>
      <c r="Q84" s="57">
        <f t="shared" si="2"/>
        <v>0</v>
      </c>
    </row>
    <row r="85" spans="7:17" ht="15">
      <c r="G85" s="18">
        <v>162301953</v>
      </c>
      <c r="H85" s="396" t="s">
        <v>245</v>
      </c>
      <c r="I85" s="396"/>
      <c r="J85" s="396"/>
      <c r="K85" s="396"/>
      <c r="L85" s="396"/>
      <c r="M85" s="396"/>
      <c r="N85" s="19" t="s">
        <v>153</v>
      </c>
      <c r="O85" s="20">
        <v>4</v>
      </c>
      <c r="P85" s="232"/>
      <c r="Q85" s="57">
        <f t="shared" si="2"/>
        <v>0</v>
      </c>
    </row>
    <row r="86" spans="7:17" ht="15">
      <c r="G86" s="18">
        <v>162301955</v>
      </c>
      <c r="H86" s="396" t="s">
        <v>246</v>
      </c>
      <c r="I86" s="396"/>
      <c r="J86" s="396"/>
      <c r="K86" s="396"/>
      <c r="L86" s="396"/>
      <c r="M86" s="396"/>
      <c r="N86" s="19" t="s">
        <v>153</v>
      </c>
      <c r="O86" s="20">
        <v>4</v>
      </c>
      <c r="P86" s="232"/>
      <c r="Q86" s="57">
        <f t="shared" si="2"/>
        <v>0</v>
      </c>
    </row>
    <row r="87" spans="7:17" ht="15">
      <c r="G87" s="18">
        <v>162301962</v>
      </c>
      <c r="H87" s="396" t="s">
        <v>247</v>
      </c>
      <c r="I87" s="396"/>
      <c r="J87" s="396"/>
      <c r="K87" s="396"/>
      <c r="L87" s="396"/>
      <c r="M87" s="396"/>
      <c r="N87" s="19" t="s">
        <v>153</v>
      </c>
      <c r="O87" s="20">
        <v>4</v>
      </c>
      <c r="P87" s="232"/>
      <c r="Q87" s="57">
        <f t="shared" si="2"/>
        <v>0</v>
      </c>
    </row>
    <row r="88" spans="7:17" ht="15">
      <c r="G88" s="18">
        <v>162301963</v>
      </c>
      <c r="H88" s="396" t="s">
        <v>248</v>
      </c>
      <c r="I88" s="396"/>
      <c r="J88" s="396"/>
      <c r="K88" s="396"/>
      <c r="L88" s="396"/>
      <c r="M88" s="396"/>
      <c r="N88" s="19" t="s">
        <v>153</v>
      </c>
      <c r="O88" s="20">
        <v>8</v>
      </c>
      <c r="P88" s="232"/>
      <c r="Q88" s="57">
        <f t="shared" si="2"/>
        <v>0</v>
      </c>
    </row>
    <row r="89" spans="7:17" ht="15">
      <c r="G89" s="18">
        <v>162301964</v>
      </c>
      <c r="H89" s="396" t="s">
        <v>249</v>
      </c>
      <c r="I89" s="396"/>
      <c r="J89" s="396"/>
      <c r="K89" s="396"/>
      <c r="L89" s="396"/>
      <c r="M89" s="396"/>
      <c r="N89" s="19" t="s">
        <v>153</v>
      </c>
      <c r="O89" s="20">
        <v>4</v>
      </c>
      <c r="P89" s="232"/>
      <c r="Q89" s="57">
        <f t="shared" si="2"/>
        <v>0</v>
      </c>
    </row>
    <row r="90" spans="7:17" ht="15">
      <c r="G90" s="22"/>
      <c r="H90" s="29"/>
      <c r="I90" s="29"/>
      <c r="J90" s="29"/>
      <c r="K90" s="29"/>
      <c r="L90" s="29"/>
      <c r="M90" s="29"/>
      <c r="N90" s="29"/>
      <c r="O90" s="29"/>
      <c r="P90" s="65"/>
      <c r="Q90" s="66"/>
    </row>
    <row r="91" spans="7:17" ht="15">
      <c r="G91" s="58" t="s">
        <v>136</v>
      </c>
      <c r="H91" s="412" t="s">
        <v>250</v>
      </c>
      <c r="I91" s="413"/>
      <c r="J91" s="413"/>
      <c r="K91" s="413"/>
      <c r="L91" s="413"/>
      <c r="M91" s="414"/>
      <c r="N91" s="67"/>
      <c r="O91" s="29"/>
      <c r="P91" s="65"/>
      <c r="Q91" s="57">
        <f>O4+O5+O6+O23</f>
        <v>0</v>
      </c>
    </row>
    <row r="92" spans="7:17" ht="15">
      <c r="G92" s="58" t="s">
        <v>136</v>
      </c>
      <c r="H92" s="415" t="s">
        <v>234</v>
      </c>
      <c r="I92" s="416"/>
      <c r="J92" s="416"/>
      <c r="K92" s="416"/>
      <c r="L92" s="416"/>
      <c r="M92" s="417"/>
      <c r="N92" s="60"/>
      <c r="O92" s="26"/>
      <c r="P92" s="68"/>
      <c r="Q92" s="57">
        <f>P4+P5+P6+P23</f>
        <v>0</v>
      </c>
    </row>
    <row r="93" spans="7:17" ht="15">
      <c r="G93" s="207"/>
      <c r="H93" s="30"/>
      <c r="I93" s="30"/>
      <c r="J93" s="30"/>
      <c r="K93" s="30"/>
      <c r="L93" s="30"/>
      <c r="M93" s="30"/>
      <c r="N93" s="60"/>
      <c r="O93" s="26"/>
      <c r="P93" s="68"/>
      <c r="Q93" s="27"/>
    </row>
    <row r="94" spans="7:17" ht="15">
      <c r="G94" s="58" t="s">
        <v>497</v>
      </c>
      <c r="H94" s="427" t="s">
        <v>408</v>
      </c>
      <c r="I94" s="427"/>
      <c r="J94" s="427"/>
      <c r="K94" s="427"/>
      <c r="L94" s="427"/>
      <c r="M94" s="427"/>
      <c r="N94" s="60"/>
      <c r="O94" s="26"/>
      <c r="P94" s="68"/>
      <c r="Q94" s="57">
        <f>SUM((Q64+Q74+Q75+Q76+Q77+Q78+Q79+Q80+Q81+Q82+Q83+Q84+Q85+Q86+Q87+Q88+Q89+Q91+Q92)/100*1)</f>
        <v>0</v>
      </c>
    </row>
    <row r="95" spans="7:17" ht="15">
      <c r="G95" s="22"/>
      <c r="H95" s="29"/>
      <c r="I95" s="29"/>
      <c r="J95" s="29"/>
      <c r="K95" s="29"/>
      <c r="L95" s="29"/>
      <c r="M95" s="69"/>
      <c r="N95" s="29"/>
      <c r="O95" s="29"/>
      <c r="P95" s="29"/>
      <c r="Q95" s="70"/>
    </row>
    <row r="96" spans="7:17" ht="15.75">
      <c r="G96" s="22"/>
      <c r="H96" s="29"/>
      <c r="I96" s="29"/>
      <c r="J96" s="29"/>
      <c r="K96" s="29"/>
      <c r="L96" s="29"/>
      <c r="M96" s="29"/>
      <c r="N96" s="71" t="s">
        <v>146</v>
      </c>
      <c r="O96" s="29"/>
      <c r="P96" s="29"/>
      <c r="Q96" s="222">
        <f>SUM(Q74:Q94)</f>
        <v>0</v>
      </c>
    </row>
    <row r="97" spans="7:17" ht="15.75">
      <c r="G97" s="22"/>
      <c r="H97" s="29"/>
      <c r="I97" s="29"/>
      <c r="J97" s="29"/>
      <c r="K97" s="29"/>
      <c r="L97" s="29"/>
      <c r="M97" s="29"/>
      <c r="N97" s="71" t="s">
        <v>147</v>
      </c>
      <c r="O97" s="29"/>
      <c r="P97" s="29"/>
      <c r="Q97" s="222">
        <f>0.21*Q96</f>
        <v>0</v>
      </c>
    </row>
    <row r="98" spans="7:17" ht="15.75">
      <c r="G98" s="22"/>
      <c r="H98" s="29"/>
      <c r="I98" s="29"/>
      <c r="J98" s="29"/>
      <c r="K98" s="29"/>
      <c r="L98" s="29"/>
      <c r="M98" s="29"/>
      <c r="N98" s="71" t="s">
        <v>148</v>
      </c>
      <c r="O98" s="29"/>
      <c r="P98" s="29"/>
      <c r="Q98" s="223">
        <f>SUM(Q96:Q97)</f>
        <v>0</v>
      </c>
    </row>
    <row r="99" spans="7:17" ht="16.5" thickBot="1">
      <c r="G99" s="22"/>
      <c r="H99" s="29"/>
      <c r="I99" s="29"/>
      <c r="J99" s="29"/>
      <c r="K99" s="29"/>
      <c r="L99" s="29"/>
      <c r="M99" s="29"/>
      <c r="N99" s="71"/>
      <c r="O99" s="29"/>
      <c r="P99" s="29"/>
      <c r="Q99" s="72"/>
    </row>
    <row r="100" spans="7:17" ht="15" customHeight="1">
      <c r="G100" s="22"/>
      <c r="H100" s="29"/>
      <c r="I100" s="24"/>
      <c r="J100" s="403" t="s">
        <v>235</v>
      </c>
      <c r="K100" s="404"/>
      <c r="L100" s="404"/>
      <c r="M100" s="404"/>
      <c r="N100" s="404"/>
      <c r="O100" s="404"/>
      <c r="P100" s="404"/>
      <c r="Q100" s="405"/>
    </row>
    <row r="101" spans="7:17" ht="15">
      <c r="G101" s="22"/>
      <c r="H101" s="29"/>
      <c r="I101" s="24"/>
      <c r="J101" s="406"/>
      <c r="K101" s="407"/>
      <c r="L101" s="407"/>
      <c r="M101" s="407"/>
      <c r="N101" s="407"/>
      <c r="O101" s="407"/>
      <c r="P101" s="407"/>
      <c r="Q101" s="408"/>
    </row>
    <row r="102" spans="7:17" ht="15.75" thickBot="1">
      <c r="G102" s="36"/>
      <c r="H102" s="37"/>
      <c r="I102" s="39"/>
      <c r="J102" s="409"/>
      <c r="K102" s="410"/>
      <c r="L102" s="410"/>
      <c r="M102" s="410"/>
      <c r="N102" s="410"/>
      <c r="O102" s="410"/>
      <c r="P102" s="410"/>
      <c r="Q102" s="411"/>
    </row>
    <row r="103" spans="8:17" ht="15">
      <c r="H103" s="29"/>
      <c r="I103" s="29"/>
      <c r="J103" s="29"/>
      <c r="K103" s="29"/>
      <c r="L103" s="29"/>
      <c r="M103" s="29"/>
      <c r="N103" s="29"/>
      <c r="O103" s="29"/>
      <c r="P103" s="29"/>
      <c r="Q103" s="29"/>
    </row>
    <row r="104" spans="9:17" ht="15">
      <c r="I104" s="29"/>
      <c r="J104" s="29"/>
      <c r="K104" s="29"/>
      <c r="L104" s="29"/>
      <c r="M104" s="29"/>
      <c r="N104" s="29"/>
      <c r="O104" s="29"/>
      <c r="P104" s="29"/>
      <c r="Q104" s="29"/>
    </row>
    <row r="105" ht="18" thickBot="1">
      <c r="Q105" s="11" t="s">
        <v>157</v>
      </c>
    </row>
    <row r="106" spans="7:17" ht="15">
      <c r="G106" s="13"/>
      <c r="H106" s="53"/>
      <c r="I106" s="63"/>
      <c r="J106" s="63"/>
      <c r="K106" s="63"/>
      <c r="L106" s="63"/>
      <c r="M106" s="53"/>
      <c r="N106" s="63"/>
      <c r="O106" s="16" t="s">
        <v>134</v>
      </c>
      <c r="P106" s="16" t="s">
        <v>135</v>
      </c>
      <c r="Q106" s="17"/>
    </row>
    <row r="107" spans="7:17" ht="15">
      <c r="G107" s="64"/>
      <c r="H107" s="396" t="s">
        <v>137</v>
      </c>
      <c r="I107" s="396"/>
      <c r="J107" s="396"/>
      <c r="K107" s="396"/>
      <c r="L107" s="396"/>
      <c r="M107" s="396"/>
      <c r="N107" s="19" t="s">
        <v>138</v>
      </c>
      <c r="O107" s="20">
        <v>18</v>
      </c>
      <c r="P107" s="231">
        <f>SUM(P74)</f>
        <v>0</v>
      </c>
      <c r="Q107" s="57">
        <f>O107*P107</f>
        <v>0</v>
      </c>
    </row>
    <row r="108" spans="7:17" ht="15">
      <c r="G108" s="64"/>
      <c r="H108" s="399" t="s">
        <v>224</v>
      </c>
      <c r="I108" s="399"/>
      <c r="J108" s="399"/>
      <c r="K108" s="399"/>
      <c r="L108" s="399"/>
      <c r="M108" s="399"/>
      <c r="N108" s="19" t="s">
        <v>225</v>
      </c>
      <c r="O108" s="20">
        <v>7.9</v>
      </c>
      <c r="P108" s="231">
        <f>SUM(P75)</f>
        <v>0</v>
      </c>
      <c r="Q108" s="57">
        <f aca="true" t="shared" si="3" ref="Q108:Q128">O108*P108</f>
        <v>0</v>
      </c>
    </row>
    <row r="109" spans="7:17" ht="15">
      <c r="G109" s="18">
        <v>162201411</v>
      </c>
      <c r="H109" s="396" t="s">
        <v>236</v>
      </c>
      <c r="I109" s="396"/>
      <c r="J109" s="396"/>
      <c r="K109" s="396"/>
      <c r="L109" s="396"/>
      <c r="M109" s="396"/>
      <c r="N109" s="19" t="s">
        <v>153</v>
      </c>
      <c r="O109" s="20">
        <v>2</v>
      </c>
      <c r="P109" s="231">
        <f aca="true" t="shared" si="4" ref="P109:P121">SUM(P76)</f>
        <v>0</v>
      </c>
      <c r="Q109" s="57">
        <f t="shared" si="3"/>
        <v>0</v>
      </c>
    </row>
    <row r="110" spans="7:17" ht="15">
      <c r="G110" s="18">
        <v>162201412</v>
      </c>
      <c r="H110" s="396" t="s">
        <v>237</v>
      </c>
      <c r="I110" s="396"/>
      <c r="J110" s="396"/>
      <c r="K110" s="396"/>
      <c r="L110" s="396"/>
      <c r="M110" s="396"/>
      <c r="N110" s="19" t="s">
        <v>153</v>
      </c>
      <c r="O110" s="20">
        <v>3</v>
      </c>
      <c r="P110" s="231">
        <f t="shared" si="4"/>
        <v>0</v>
      </c>
      <c r="Q110" s="57">
        <f t="shared" si="3"/>
        <v>0</v>
      </c>
    </row>
    <row r="111" spans="7:17" ht="15">
      <c r="G111" s="18">
        <v>162201413</v>
      </c>
      <c r="H111" s="396" t="s">
        <v>238</v>
      </c>
      <c r="I111" s="396"/>
      <c r="J111" s="396"/>
      <c r="K111" s="396"/>
      <c r="L111" s="396"/>
      <c r="M111" s="396"/>
      <c r="N111" s="19" t="s">
        <v>153</v>
      </c>
      <c r="O111" s="20">
        <v>1</v>
      </c>
      <c r="P111" s="231">
        <f t="shared" si="4"/>
        <v>0</v>
      </c>
      <c r="Q111" s="57">
        <f t="shared" si="3"/>
        <v>0</v>
      </c>
    </row>
    <row r="112" spans="7:17" ht="15">
      <c r="G112" s="18">
        <v>162201510</v>
      </c>
      <c r="H112" s="396" t="s">
        <v>239</v>
      </c>
      <c r="I112" s="396"/>
      <c r="J112" s="396"/>
      <c r="K112" s="396"/>
      <c r="L112" s="396"/>
      <c r="M112" s="396"/>
      <c r="N112" s="19" t="s">
        <v>153</v>
      </c>
      <c r="O112" s="20">
        <v>1</v>
      </c>
      <c r="P112" s="231">
        <f t="shared" si="4"/>
        <v>0</v>
      </c>
      <c r="Q112" s="57">
        <f t="shared" si="3"/>
        <v>0</v>
      </c>
    </row>
    <row r="113" spans="7:17" ht="15">
      <c r="G113" s="18">
        <v>162201416</v>
      </c>
      <c r="H113" s="396" t="s">
        <v>240</v>
      </c>
      <c r="I113" s="396"/>
      <c r="J113" s="396"/>
      <c r="K113" s="396"/>
      <c r="L113" s="396"/>
      <c r="M113" s="396"/>
      <c r="N113" s="19" t="s">
        <v>153</v>
      </c>
      <c r="O113" s="20">
        <v>1</v>
      </c>
      <c r="P113" s="231">
        <f t="shared" si="4"/>
        <v>0</v>
      </c>
      <c r="Q113" s="57">
        <f t="shared" si="3"/>
        <v>0</v>
      </c>
    </row>
    <row r="114" spans="7:17" ht="15">
      <c r="G114" s="18">
        <v>162201417</v>
      </c>
      <c r="H114" s="396" t="s">
        <v>241</v>
      </c>
      <c r="I114" s="396"/>
      <c r="J114" s="396"/>
      <c r="K114" s="396"/>
      <c r="L114" s="396"/>
      <c r="M114" s="396"/>
      <c r="N114" s="19" t="s">
        <v>153</v>
      </c>
      <c r="O114" s="20">
        <v>2</v>
      </c>
      <c r="P114" s="231">
        <f t="shared" si="4"/>
        <v>0</v>
      </c>
      <c r="Q114" s="57">
        <f t="shared" si="3"/>
        <v>0</v>
      </c>
    </row>
    <row r="115" spans="7:17" ht="15">
      <c r="G115" s="18">
        <v>162201418</v>
      </c>
      <c r="H115" s="396" t="s">
        <v>242</v>
      </c>
      <c r="I115" s="396"/>
      <c r="J115" s="396"/>
      <c r="K115" s="396"/>
      <c r="L115" s="396"/>
      <c r="M115" s="396"/>
      <c r="N115" s="19" t="s">
        <v>153</v>
      </c>
      <c r="O115" s="20">
        <v>1</v>
      </c>
      <c r="P115" s="231">
        <f t="shared" si="4"/>
        <v>0</v>
      </c>
      <c r="Q115" s="57">
        <f t="shared" si="3"/>
        <v>0</v>
      </c>
    </row>
    <row r="116" spans="7:17" ht="15">
      <c r="G116" s="18">
        <v>162301951</v>
      </c>
      <c r="H116" s="396" t="s">
        <v>243</v>
      </c>
      <c r="I116" s="396"/>
      <c r="J116" s="396"/>
      <c r="K116" s="396"/>
      <c r="L116" s="396"/>
      <c r="M116" s="396"/>
      <c r="N116" s="19" t="s">
        <v>153</v>
      </c>
      <c r="O116" s="20">
        <v>8</v>
      </c>
      <c r="P116" s="231">
        <f t="shared" si="4"/>
        <v>0</v>
      </c>
      <c r="Q116" s="57">
        <f t="shared" si="3"/>
        <v>0</v>
      </c>
    </row>
    <row r="117" spans="7:17" ht="15">
      <c r="G117" s="18">
        <v>162301952</v>
      </c>
      <c r="H117" s="396" t="s">
        <v>244</v>
      </c>
      <c r="I117" s="396"/>
      <c r="J117" s="396"/>
      <c r="K117" s="396"/>
      <c r="L117" s="396"/>
      <c r="M117" s="396"/>
      <c r="N117" s="19" t="s">
        <v>153</v>
      </c>
      <c r="O117" s="20">
        <v>12</v>
      </c>
      <c r="P117" s="231">
        <f t="shared" si="4"/>
        <v>0</v>
      </c>
      <c r="Q117" s="57">
        <f t="shared" si="3"/>
        <v>0</v>
      </c>
    </row>
    <row r="118" spans="7:17" ht="15">
      <c r="G118" s="18">
        <v>162301953</v>
      </c>
      <c r="H118" s="396" t="s">
        <v>245</v>
      </c>
      <c r="I118" s="396"/>
      <c r="J118" s="396"/>
      <c r="K118" s="396"/>
      <c r="L118" s="396"/>
      <c r="M118" s="396"/>
      <c r="N118" s="19" t="s">
        <v>153</v>
      </c>
      <c r="O118" s="20">
        <v>4</v>
      </c>
      <c r="P118" s="231">
        <f t="shared" si="4"/>
        <v>0</v>
      </c>
      <c r="Q118" s="57">
        <f t="shared" si="3"/>
        <v>0</v>
      </c>
    </row>
    <row r="119" spans="7:17" ht="15">
      <c r="G119" s="18">
        <v>162301955</v>
      </c>
      <c r="H119" s="396" t="s">
        <v>246</v>
      </c>
      <c r="I119" s="396"/>
      <c r="J119" s="396"/>
      <c r="K119" s="396"/>
      <c r="L119" s="396"/>
      <c r="M119" s="396"/>
      <c r="N119" s="19" t="s">
        <v>153</v>
      </c>
      <c r="O119" s="20">
        <v>4</v>
      </c>
      <c r="P119" s="231">
        <f t="shared" si="4"/>
        <v>0</v>
      </c>
      <c r="Q119" s="57">
        <f t="shared" si="3"/>
        <v>0</v>
      </c>
    </row>
    <row r="120" spans="7:17" ht="15">
      <c r="G120" s="18">
        <v>162301962</v>
      </c>
      <c r="H120" s="396" t="s">
        <v>247</v>
      </c>
      <c r="I120" s="396"/>
      <c r="J120" s="396"/>
      <c r="K120" s="396"/>
      <c r="L120" s="396"/>
      <c r="M120" s="396"/>
      <c r="N120" s="19" t="s">
        <v>153</v>
      </c>
      <c r="O120" s="20">
        <v>4</v>
      </c>
      <c r="P120" s="231">
        <f t="shared" si="4"/>
        <v>0</v>
      </c>
      <c r="Q120" s="57">
        <f t="shared" si="3"/>
        <v>0</v>
      </c>
    </row>
    <row r="121" spans="7:17" ht="15">
      <c r="G121" s="18">
        <v>162301963</v>
      </c>
      <c r="H121" s="396" t="s">
        <v>248</v>
      </c>
      <c r="I121" s="396"/>
      <c r="J121" s="396"/>
      <c r="K121" s="396"/>
      <c r="L121" s="396"/>
      <c r="M121" s="396"/>
      <c r="N121" s="19" t="s">
        <v>153</v>
      </c>
      <c r="O121" s="20">
        <v>8</v>
      </c>
      <c r="P121" s="231">
        <f t="shared" si="4"/>
        <v>0</v>
      </c>
      <c r="Q121" s="57">
        <f t="shared" si="3"/>
        <v>0</v>
      </c>
    </row>
    <row r="122" spans="7:17" ht="15">
      <c r="G122" s="18">
        <v>162301964</v>
      </c>
      <c r="H122" s="396" t="s">
        <v>249</v>
      </c>
      <c r="I122" s="396"/>
      <c r="J122" s="396"/>
      <c r="K122" s="396"/>
      <c r="L122" s="396"/>
      <c r="M122" s="396"/>
      <c r="N122" s="19" t="s">
        <v>153</v>
      </c>
      <c r="O122" s="20">
        <v>4</v>
      </c>
      <c r="P122" s="231">
        <f>SUM(P89)</f>
        <v>0</v>
      </c>
      <c r="Q122" s="57">
        <f t="shared" si="3"/>
        <v>0</v>
      </c>
    </row>
    <row r="123" spans="7:17" ht="15">
      <c r="G123" s="47">
        <v>181411131</v>
      </c>
      <c r="H123" s="55"/>
      <c r="I123" s="46"/>
      <c r="J123" s="46"/>
      <c r="K123" s="46"/>
      <c r="L123" s="46"/>
      <c r="M123" s="46" t="s">
        <v>226</v>
      </c>
      <c r="N123" s="48" t="s">
        <v>140</v>
      </c>
      <c r="O123" s="44">
        <v>3.1</v>
      </c>
      <c r="P123" s="231">
        <f>SUM(P50)</f>
        <v>0</v>
      </c>
      <c r="Q123" s="57">
        <f t="shared" si="3"/>
        <v>0</v>
      </c>
    </row>
    <row r="124" spans="7:17" ht="15" customHeight="1">
      <c r="G124" s="54">
        <v>185804311</v>
      </c>
      <c r="H124" s="55"/>
      <c r="I124" s="418" t="s">
        <v>227</v>
      </c>
      <c r="J124" s="419"/>
      <c r="K124" s="419"/>
      <c r="L124" s="419"/>
      <c r="M124" s="420"/>
      <c r="N124" s="56" t="s">
        <v>138</v>
      </c>
      <c r="O124" s="44">
        <v>0.062</v>
      </c>
      <c r="P124" s="231">
        <f aca="true" t="shared" si="5" ref="P124:P128">SUM(P51)</f>
        <v>0</v>
      </c>
      <c r="Q124" s="57">
        <f t="shared" si="3"/>
        <v>0</v>
      </c>
    </row>
    <row r="125" spans="7:17" ht="15" customHeight="1">
      <c r="G125" s="54">
        <v>185851121</v>
      </c>
      <c r="H125" s="55"/>
      <c r="I125" s="418" t="s">
        <v>228</v>
      </c>
      <c r="J125" s="419"/>
      <c r="K125" s="419"/>
      <c r="L125" s="419"/>
      <c r="M125" s="420"/>
      <c r="N125" s="56" t="s">
        <v>138</v>
      </c>
      <c r="O125" s="44">
        <v>0.062</v>
      </c>
      <c r="P125" s="231">
        <f t="shared" si="5"/>
        <v>0</v>
      </c>
      <c r="Q125" s="57">
        <f t="shared" si="3"/>
        <v>0</v>
      </c>
    </row>
    <row r="126" spans="7:17" ht="15" customHeight="1">
      <c r="G126" s="54">
        <v>185851129</v>
      </c>
      <c r="H126" s="55"/>
      <c r="I126" s="418" t="s">
        <v>229</v>
      </c>
      <c r="J126" s="419"/>
      <c r="K126" s="419"/>
      <c r="L126" s="419"/>
      <c r="M126" s="420"/>
      <c r="N126" s="56" t="s">
        <v>138</v>
      </c>
      <c r="O126" s="44">
        <v>0.062</v>
      </c>
      <c r="P126" s="231">
        <f t="shared" si="5"/>
        <v>0</v>
      </c>
      <c r="Q126" s="57">
        <f t="shared" si="3"/>
        <v>0</v>
      </c>
    </row>
    <row r="127" spans="7:17" ht="15" customHeight="1">
      <c r="G127" s="59" t="s">
        <v>230</v>
      </c>
      <c r="H127" s="55"/>
      <c r="I127" s="421" t="s">
        <v>231</v>
      </c>
      <c r="J127" s="422"/>
      <c r="K127" s="422"/>
      <c r="L127" s="422"/>
      <c r="M127" s="423"/>
      <c r="N127" s="56" t="s">
        <v>232</v>
      </c>
      <c r="O127" s="44">
        <v>0.08</v>
      </c>
      <c r="P127" s="231">
        <f t="shared" si="5"/>
        <v>0</v>
      </c>
      <c r="Q127" s="57">
        <f t="shared" si="3"/>
        <v>0</v>
      </c>
    </row>
    <row r="128" spans="7:17" ht="15" customHeight="1">
      <c r="G128" s="54">
        <v>1</v>
      </c>
      <c r="H128" s="55"/>
      <c r="I128" s="424" t="s">
        <v>233</v>
      </c>
      <c r="J128" s="425"/>
      <c r="K128" s="425"/>
      <c r="L128" s="425"/>
      <c r="M128" s="426"/>
      <c r="N128" s="56" t="s">
        <v>138</v>
      </c>
      <c r="O128" s="44">
        <v>0.062</v>
      </c>
      <c r="P128" s="231">
        <f t="shared" si="5"/>
        <v>0</v>
      </c>
      <c r="Q128" s="57">
        <f t="shared" si="3"/>
        <v>0</v>
      </c>
    </row>
    <row r="129" spans="7:17" ht="15">
      <c r="G129" s="22"/>
      <c r="H129" s="29"/>
      <c r="I129" s="29"/>
      <c r="J129" s="29"/>
      <c r="K129" s="29"/>
      <c r="L129" s="29"/>
      <c r="M129" s="29"/>
      <c r="N129" s="29"/>
      <c r="O129" s="29"/>
      <c r="P129" s="65"/>
      <c r="Q129" s="66"/>
    </row>
    <row r="130" spans="7:17" ht="15">
      <c r="G130" s="58" t="s">
        <v>136</v>
      </c>
      <c r="H130" s="395" t="s">
        <v>141</v>
      </c>
      <c r="I130" s="395"/>
      <c r="J130" s="395"/>
      <c r="K130" s="395"/>
      <c r="L130" s="395"/>
      <c r="M130" s="395"/>
      <c r="N130" s="60"/>
      <c r="O130" s="26"/>
      <c r="P130" s="26"/>
      <c r="Q130" s="57">
        <f>Q57</f>
        <v>0</v>
      </c>
    </row>
    <row r="131" spans="7:17" ht="15">
      <c r="G131" s="58" t="s">
        <v>136</v>
      </c>
      <c r="H131" s="395" t="s">
        <v>142</v>
      </c>
      <c r="I131" s="395"/>
      <c r="J131" s="395"/>
      <c r="K131" s="395"/>
      <c r="L131" s="395"/>
      <c r="M131" s="395"/>
      <c r="N131" s="60"/>
      <c r="O131" s="26"/>
      <c r="P131" s="26"/>
      <c r="Q131" s="57">
        <f>Q58</f>
        <v>0</v>
      </c>
    </row>
    <row r="132" spans="7:17" ht="15">
      <c r="G132" s="58" t="s">
        <v>136</v>
      </c>
      <c r="H132" s="395" t="s">
        <v>143</v>
      </c>
      <c r="I132" s="395"/>
      <c r="J132" s="395"/>
      <c r="K132" s="395"/>
      <c r="L132" s="395"/>
      <c r="M132" s="395"/>
      <c r="N132" s="60"/>
      <c r="O132" s="26"/>
      <c r="P132" s="26"/>
      <c r="Q132" s="57">
        <f>Q59</f>
        <v>0</v>
      </c>
    </row>
    <row r="133" spans="7:17" ht="15">
      <c r="G133" s="58" t="s">
        <v>136</v>
      </c>
      <c r="H133" s="395" t="s">
        <v>144</v>
      </c>
      <c r="I133" s="395"/>
      <c r="J133" s="395"/>
      <c r="K133" s="395"/>
      <c r="L133" s="395"/>
      <c r="M133" s="395"/>
      <c r="N133" s="60"/>
      <c r="O133" s="26"/>
      <c r="P133" s="26"/>
      <c r="Q133" s="57">
        <f>Q60</f>
        <v>0</v>
      </c>
    </row>
    <row r="134" spans="7:17" ht="15">
      <c r="G134" s="58" t="s">
        <v>136</v>
      </c>
      <c r="H134" s="395" t="s">
        <v>145</v>
      </c>
      <c r="I134" s="395"/>
      <c r="J134" s="395"/>
      <c r="K134" s="395"/>
      <c r="L134" s="395"/>
      <c r="M134" s="395"/>
      <c r="N134" s="60"/>
      <c r="O134" s="26"/>
      <c r="P134" s="26"/>
      <c r="Q134" s="57">
        <f>Q61+Q91</f>
        <v>0</v>
      </c>
    </row>
    <row r="135" spans="7:17" ht="15">
      <c r="G135" s="58" t="s">
        <v>136</v>
      </c>
      <c r="H135" s="395" t="s">
        <v>234</v>
      </c>
      <c r="I135" s="395"/>
      <c r="J135" s="395"/>
      <c r="K135" s="395"/>
      <c r="L135" s="395"/>
      <c r="M135" s="395"/>
      <c r="N135" s="60"/>
      <c r="O135" s="26"/>
      <c r="P135" s="26"/>
      <c r="Q135" s="57">
        <f>Q62+Q92</f>
        <v>0</v>
      </c>
    </row>
    <row r="136" spans="7:17" ht="15">
      <c r="G136" s="207"/>
      <c r="H136" s="30"/>
      <c r="I136" s="30"/>
      <c r="J136" s="30"/>
      <c r="K136" s="30"/>
      <c r="L136" s="30"/>
      <c r="M136" s="30"/>
      <c r="N136" s="60"/>
      <c r="O136" s="26"/>
      <c r="P136" s="26"/>
      <c r="Q136" s="27"/>
    </row>
    <row r="137" spans="7:17" ht="15">
      <c r="G137" s="211" t="s">
        <v>497</v>
      </c>
      <c r="H137" s="428" t="s">
        <v>408</v>
      </c>
      <c r="I137" s="428"/>
      <c r="J137" s="428"/>
      <c r="K137" s="428"/>
      <c r="L137" s="428"/>
      <c r="M137" s="428"/>
      <c r="N137" s="29"/>
      <c r="O137" s="29"/>
      <c r="P137" s="29"/>
      <c r="Q137" s="57">
        <f>SUM(Q94)</f>
        <v>0</v>
      </c>
    </row>
    <row r="138" spans="7:17" ht="15">
      <c r="G138" s="22"/>
      <c r="H138" s="29"/>
      <c r="I138" s="29"/>
      <c r="J138" s="29"/>
      <c r="K138" s="29"/>
      <c r="L138" s="29"/>
      <c r="M138" s="69"/>
      <c r="N138" s="29"/>
      <c r="O138" s="29"/>
      <c r="P138" s="29"/>
      <c r="Q138" s="70"/>
    </row>
    <row r="139" spans="7:17" ht="15.75">
      <c r="G139" s="22"/>
      <c r="H139" s="29"/>
      <c r="I139" s="29"/>
      <c r="J139" s="29"/>
      <c r="K139" s="29"/>
      <c r="L139" s="29"/>
      <c r="M139" s="29"/>
      <c r="N139" s="71" t="s">
        <v>146</v>
      </c>
      <c r="O139" s="29"/>
      <c r="P139" s="29"/>
      <c r="Q139" s="222">
        <f>SUM(Q107:Q137)</f>
        <v>0</v>
      </c>
    </row>
    <row r="140" spans="7:17" ht="15.75">
      <c r="G140" s="22"/>
      <c r="H140" s="29"/>
      <c r="I140" s="29"/>
      <c r="J140" s="29"/>
      <c r="K140" s="29"/>
      <c r="L140" s="29"/>
      <c r="M140" s="29"/>
      <c r="N140" s="71" t="s">
        <v>147</v>
      </c>
      <c r="O140" s="29"/>
      <c r="P140" s="29"/>
      <c r="Q140" s="222">
        <f>0.21*Q139</f>
        <v>0</v>
      </c>
    </row>
    <row r="141" spans="7:17" ht="15.75">
      <c r="G141" s="22"/>
      <c r="H141" s="29"/>
      <c r="I141" s="29"/>
      <c r="J141" s="29"/>
      <c r="K141" s="29"/>
      <c r="L141" s="29"/>
      <c r="M141" s="29"/>
      <c r="N141" s="71" t="s">
        <v>148</v>
      </c>
      <c r="O141" s="29"/>
      <c r="P141" s="29"/>
      <c r="Q141" s="223">
        <f>SUM(Q139:Q140)</f>
        <v>0</v>
      </c>
    </row>
    <row r="142" spans="7:17" ht="16.5" thickBot="1">
      <c r="G142" s="22"/>
      <c r="H142" s="29"/>
      <c r="I142" s="29"/>
      <c r="J142" s="29"/>
      <c r="K142" s="29"/>
      <c r="L142" s="29"/>
      <c r="M142" s="29"/>
      <c r="N142" s="71"/>
      <c r="O142" s="29"/>
      <c r="P142" s="29"/>
      <c r="Q142" s="72"/>
    </row>
    <row r="143" spans="7:17" ht="15" customHeight="1">
      <c r="G143" s="22"/>
      <c r="H143" s="29"/>
      <c r="I143" s="24"/>
      <c r="J143" s="403" t="s">
        <v>235</v>
      </c>
      <c r="K143" s="404"/>
      <c r="L143" s="404"/>
      <c r="M143" s="404"/>
      <c r="N143" s="404"/>
      <c r="O143" s="404"/>
      <c r="P143" s="404"/>
      <c r="Q143" s="405"/>
    </row>
    <row r="144" spans="7:17" ht="15">
      <c r="G144" s="22"/>
      <c r="H144" s="29"/>
      <c r="I144" s="24"/>
      <c r="J144" s="406"/>
      <c r="K144" s="407"/>
      <c r="L144" s="407"/>
      <c r="M144" s="407"/>
      <c r="N144" s="407"/>
      <c r="O144" s="407"/>
      <c r="P144" s="407"/>
      <c r="Q144" s="408"/>
    </row>
    <row r="145" spans="7:17" ht="15.75" thickBot="1">
      <c r="G145" s="36"/>
      <c r="H145" s="37"/>
      <c r="I145" s="39"/>
      <c r="J145" s="409"/>
      <c r="K145" s="410"/>
      <c r="L145" s="410"/>
      <c r="M145" s="410"/>
      <c r="N145" s="410"/>
      <c r="O145" s="410"/>
      <c r="P145" s="410"/>
      <c r="Q145" s="411"/>
    </row>
  </sheetData>
  <sheetProtection algorithmName="SHA-512" hashValue="kI6DcnU93YjgaEowJjO0yHXjdSnxSuP5S2EkkfCLZ9xmmfDsP7S9VF12qiJO+/tVKQwGYFReEqz3MJTK2qpunw==" saltValue="rbHSZVy/r8pVC0LU71SgIg==" spinCount="100000" sheet="1" objects="1" scenarios="1" selectLockedCells="1"/>
  <mergeCells count="63">
    <mergeCell ref="H94:M94"/>
    <mergeCell ref="H137:M137"/>
    <mergeCell ref="H130:M130"/>
    <mergeCell ref="H131:M131"/>
    <mergeCell ref="H132:M132"/>
    <mergeCell ref="H122:M122"/>
    <mergeCell ref="H117:M117"/>
    <mergeCell ref="H118:M118"/>
    <mergeCell ref="H119:M119"/>
    <mergeCell ref="H120:M120"/>
    <mergeCell ref="H121:M121"/>
    <mergeCell ref="H112:M112"/>
    <mergeCell ref="H113:M113"/>
    <mergeCell ref="H114:M114"/>
    <mergeCell ref="H115:M115"/>
    <mergeCell ref="H116:M116"/>
    <mergeCell ref="J143:Q145"/>
    <mergeCell ref="I124:M124"/>
    <mergeCell ref="I125:M125"/>
    <mergeCell ref="I126:M126"/>
    <mergeCell ref="I127:M127"/>
    <mergeCell ref="I128:M128"/>
    <mergeCell ref="H133:M133"/>
    <mergeCell ref="H134:M134"/>
    <mergeCell ref="H135:M135"/>
    <mergeCell ref="H107:M107"/>
    <mergeCell ref="H108:M108"/>
    <mergeCell ref="H109:M109"/>
    <mergeCell ref="H110:M110"/>
    <mergeCell ref="H111:M111"/>
    <mergeCell ref="J100:Q102"/>
    <mergeCell ref="J68:Q70"/>
    <mergeCell ref="H57:M57"/>
    <mergeCell ref="H58:M58"/>
    <mergeCell ref="H59:M59"/>
    <mergeCell ref="H60:M60"/>
    <mergeCell ref="H61:M61"/>
    <mergeCell ref="H62:M62"/>
    <mergeCell ref="H91:M91"/>
    <mergeCell ref="H92:M92"/>
    <mergeCell ref="H88:M88"/>
    <mergeCell ref="H89:M89"/>
    <mergeCell ref="H83:M83"/>
    <mergeCell ref="H84:M84"/>
    <mergeCell ref="H85:M85"/>
    <mergeCell ref="H86:M86"/>
    <mergeCell ref="H87:M87"/>
    <mergeCell ref="H78:M78"/>
    <mergeCell ref="H79:M79"/>
    <mergeCell ref="H80:M80"/>
    <mergeCell ref="H81:M81"/>
    <mergeCell ref="H82:M82"/>
    <mergeCell ref="H74:M74"/>
    <mergeCell ref="H75:M75"/>
    <mergeCell ref="H76:M76"/>
    <mergeCell ref="H77:M77"/>
    <mergeCell ref="I48:M48"/>
    <mergeCell ref="I49:M49"/>
    <mergeCell ref="I51:M51"/>
    <mergeCell ref="I52:M52"/>
    <mergeCell ref="I53:M53"/>
    <mergeCell ref="I54:M54"/>
    <mergeCell ref="I55:M55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"/>
  <sheetViews>
    <sheetView tabSelected="1" zoomScale="85" zoomScaleNormal="85" workbookViewId="0" topLeftCell="A49">
      <selection activeCell="P63" sqref="P63"/>
    </sheetView>
  </sheetViews>
  <sheetFormatPr defaultColWidth="9.140625" defaultRowHeight="15"/>
  <cols>
    <col min="1" max="1" width="4.00390625" style="87" bestFit="1" customWidth="1"/>
    <col min="2" max="2" width="34.8515625" style="87" bestFit="1" customWidth="1"/>
    <col min="3" max="3" width="10.28125" style="87" bestFit="1" customWidth="1"/>
    <col min="4" max="4" width="3.28125" style="88" bestFit="1" customWidth="1"/>
    <col min="5" max="5" width="5.00390625" style="88" bestFit="1" customWidth="1"/>
    <col min="6" max="6" width="6.00390625" style="88" bestFit="1" customWidth="1"/>
    <col min="7" max="7" width="4.00390625" style="88" bestFit="1" customWidth="1"/>
    <col min="8" max="8" width="12.57421875" style="87" customWidth="1"/>
    <col min="9" max="9" width="35.140625" style="87" customWidth="1"/>
    <col min="10" max="10" width="6.00390625" style="87" bestFit="1" customWidth="1"/>
    <col min="11" max="11" width="8.57421875" style="87" bestFit="1" customWidth="1"/>
    <col min="12" max="13" width="9.00390625" style="87" bestFit="1" customWidth="1"/>
    <col min="14" max="15" width="7.7109375" style="87" bestFit="1" customWidth="1"/>
    <col min="16" max="16" width="10.140625" style="87" bestFit="1" customWidth="1"/>
    <col min="17" max="17" width="18.140625" style="87" customWidth="1"/>
    <col min="18" max="18" width="9.8515625" style="87" bestFit="1" customWidth="1"/>
    <col min="19" max="19" width="12.421875" style="87" bestFit="1" customWidth="1"/>
    <col min="20" max="16384" width="9.140625" style="87" customWidth="1"/>
  </cols>
  <sheetData>
    <row r="1" spans="1:17" ht="84.75">
      <c r="A1" s="73" t="s">
        <v>0</v>
      </c>
      <c r="B1" s="74" t="s">
        <v>1</v>
      </c>
      <c r="C1" s="73" t="s">
        <v>251</v>
      </c>
      <c r="D1" s="73" t="s">
        <v>252</v>
      </c>
      <c r="E1" s="73" t="s">
        <v>4</v>
      </c>
      <c r="F1" s="73" t="s">
        <v>5</v>
      </c>
      <c r="G1" s="73" t="s">
        <v>6</v>
      </c>
      <c r="H1" s="74" t="s">
        <v>7</v>
      </c>
      <c r="I1" s="74" t="s">
        <v>8</v>
      </c>
      <c r="J1" s="74" t="s">
        <v>9</v>
      </c>
      <c r="K1" s="75" t="s">
        <v>10</v>
      </c>
      <c r="L1" s="75" t="s">
        <v>11</v>
      </c>
      <c r="M1" s="76" t="s">
        <v>12</v>
      </c>
      <c r="N1" s="77" t="s">
        <v>164</v>
      </c>
      <c r="O1" s="77" t="s">
        <v>13</v>
      </c>
      <c r="P1" s="76" t="s">
        <v>253</v>
      </c>
      <c r="Q1" s="78" t="s">
        <v>14</v>
      </c>
    </row>
    <row r="2" spans="1:17" ht="15">
      <c r="A2" s="79" t="s">
        <v>15</v>
      </c>
      <c r="B2" s="80" t="s">
        <v>31</v>
      </c>
      <c r="C2" s="81" t="s">
        <v>86</v>
      </c>
      <c r="D2" s="81">
        <v>18</v>
      </c>
      <c r="E2" s="81">
        <v>13</v>
      </c>
      <c r="F2" s="81">
        <v>234</v>
      </c>
      <c r="G2" s="81">
        <v>72</v>
      </c>
      <c r="H2" s="80" t="s">
        <v>18</v>
      </c>
      <c r="I2" s="80" t="s">
        <v>254</v>
      </c>
      <c r="J2" s="80"/>
      <c r="K2" s="241"/>
      <c r="L2" s="241"/>
      <c r="M2" s="82"/>
      <c r="N2" s="82"/>
      <c r="O2" s="82"/>
      <c r="P2" s="82"/>
      <c r="Q2" s="83">
        <f>SUM(K2:P2)</f>
        <v>0</v>
      </c>
    </row>
    <row r="3" spans="1:17" ht="25.5">
      <c r="A3" s="79" t="s">
        <v>166</v>
      </c>
      <c r="B3" s="80" t="s">
        <v>222</v>
      </c>
      <c r="C3" s="81" t="s">
        <v>255</v>
      </c>
      <c r="D3" s="81">
        <v>22</v>
      </c>
      <c r="E3" s="81">
        <v>8</v>
      </c>
      <c r="F3" s="81">
        <v>176</v>
      </c>
      <c r="G3" s="81">
        <v>101</v>
      </c>
      <c r="H3" s="80" t="s">
        <v>28</v>
      </c>
      <c r="I3" s="80" t="s">
        <v>256</v>
      </c>
      <c r="J3" s="80"/>
      <c r="K3" s="241"/>
      <c r="L3" s="241"/>
      <c r="M3" s="241"/>
      <c r="N3" s="82"/>
      <c r="O3" s="82"/>
      <c r="P3" s="82"/>
      <c r="Q3" s="83">
        <f aca="true" t="shared" si="0" ref="Q3:Q43">SUM(K3:P3)</f>
        <v>0</v>
      </c>
    </row>
    <row r="4" spans="1:17" ht="15">
      <c r="A4" s="79" t="s">
        <v>257</v>
      </c>
      <c r="B4" s="80" t="s">
        <v>258</v>
      </c>
      <c r="C4" s="81" t="s">
        <v>199</v>
      </c>
      <c r="D4" s="81">
        <v>18</v>
      </c>
      <c r="E4" s="81">
        <v>15.9</v>
      </c>
      <c r="F4" s="81">
        <v>286.2</v>
      </c>
      <c r="G4" s="81">
        <v>60</v>
      </c>
      <c r="H4" s="80" t="s">
        <v>45</v>
      </c>
      <c r="I4" s="80"/>
      <c r="J4" s="80"/>
      <c r="K4" s="241"/>
      <c r="L4" s="82"/>
      <c r="M4" s="82"/>
      <c r="N4" s="82"/>
      <c r="O4" s="82"/>
      <c r="P4" s="82"/>
      <c r="Q4" s="83">
        <f t="shared" si="0"/>
        <v>0</v>
      </c>
    </row>
    <row r="5" spans="1:17" ht="15">
      <c r="A5" s="79" t="s">
        <v>259</v>
      </c>
      <c r="B5" s="80" t="s">
        <v>260</v>
      </c>
      <c r="C5" s="81" t="s">
        <v>112</v>
      </c>
      <c r="D5" s="81">
        <v>5</v>
      </c>
      <c r="E5" s="81">
        <v>4</v>
      </c>
      <c r="F5" s="81">
        <v>20</v>
      </c>
      <c r="G5" s="81">
        <v>15</v>
      </c>
      <c r="H5" s="80" t="s">
        <v>261</v>
      </c>
      <c r="I5" s="80" t="s">
        <v>262</v>
      </c>
      <c r="J5" s="80"/>
      <c r="K5" s="85"/>
      <c r="L5" s="82"/>
      <c r="M5" s="82"/>
      <c r="N5" s="82"/>
      <c r="O5" s="241"/>
      <c r="P5" s="241"/>
      <c r="Q5" s="83">
        <f t="shared" si="0"/>
        <v>0</v>
      </c>
    </row>
    <row r="6" spans="1:17" ht="15">
      <c r="A6" s="79" t="s">
        <v>115</v>
      </c>
      <c r="B6" s="80" t="s">
        <v>258</v>
      </c>
      <c r="C6" s="81" t="s">
        <v>65</v>
      </c>
      <c r="D6" s="81">
        <v>22</v>
      </c>
      <c r="E6" s="81">
        <v>15</v>
      </c>
      <c r="F6" s="81">
        <v>330</v>
      </c>
      <c r="G6" s="81">
        <v>82</v>
      </c>
      <c r="H6" s="80" t="s">
        <v>45</v>
      </c>
      <c r="I6" s="80"/>
      <c r="J6" s="80"/>
      <c r="K6" s="241"/>
      <c r="L6" s="82"/>
      <c r="M6" s="82"/>
      <c r="N6" s="82"/>
      <c r="O6" s="82"/>
      <c r="P6" s="82"/>
      <c r="Q6" s="83">
        <f t="shared" si="0"/>
        <v>0</v>
      </c>
    </row>
    <row r="7" spans="1:17" ht="15">
      <c r="A7" s="79" t="s">
        <v>132</v>
      </c>
      <c r="B7" s="80" t="s">
        <v>43</v>
      </c>
      <c r="C7" s="81" t="s">
        <v>39</v>
      </c>
      <c r="D7" s="81">
        <v>12</v>
      </c>
      <c r="E7" s="81">
        <v>6</v>
      </c>
      <c r="F7" s="81">
        <v>72</v>
      </c>
      <c r="G7" s="81">
        <v>27</v>
      </c>
      <c r="H7" s="80" t="s">
        <v>45</v>
      </c>
      <c r="I7" s="80"/>
      <c r="J7" s="80"/>
      <c r="K7" s="241"/>
      <c r="L7" s="82"/>
      <c r="M7" s="82"/>
      <c r="N7" s="82"/>
      <c r="O7" s="82"/>
      <c r="P7" s="82"/>
      <c r="Q7" s="83">
        <f t="shared" si="0"/>
        <v>0</v>
      </c>
    </row>
    <row r="8" spans="1:17" ht="15">
      <c r="A8" s="79" t="s">
        <v>70</v>
      </c>
      <c r="B8" s="80" t="s">
        <v>43</v>
      </c>
      <c r="C8" s="81" t="s">
        <v>194</v>
      </c>
      <c r="D8" s="81">
        <v>16</v>
      </c>
      <c r="E8" s="81">
        <v>7</v>
      </c>
      <c r="F8" s="81">
        <v>112</v>
      </c>
      <c r="G8" s="81">
        <v>36</v>
      </c>
      <c r="H8" s="80" t="s">
        <v>45</v>
      </c>
      <c r="I8" s="80"/>
      <c r="J8" s="80"/>
      <c r="K8" s="241"/>
      <c r="L8" s="82"/>
      <c r="M8" s="82"/>
      <c r="N8" s="82"/>
      <c r="O8" s="82"/>
      <c r="P8" s="82"/>
      <c r="Q8" s="83">
        <f t="shared" si="0"/>
        <v>0</v>
      </c>
    </row>
    <row r="9" spans="1:17" ht="15">
      <c r="A9" s="79" t="s">
        <v>60</v>
      </c>
      <c r="B9" s="80" t="s">
        <v>43</v>
      </c>
      <c r="C9" s="81" t="s">
        <v>192</v>
      </c>
      <c r="D9" s="81">
        <v>14</v>
      </c>
      <c r="E9" s="81">
        <v>7</v>
      </c>
      <c r="F9" s="81">
        <v>98</v>
      </c>
      <c r="G9" s="81">
        <v>34</v>
      </c>
      <c r="H9" s="80" t="s">
        <v>45</v>
      </c>
      <c r="I9" s="80"/>
      <c r="J9" s="80"/>
      <c r="K9" s="241"/>
      <c r="L9" s="82"/>
      <c r="M9" s="82"/>
      <c r="N9" s="82"/>
      <c r="O9" s="82"/>
      <c r="P9" s="82"/>
      <c r="Q9" s="83">
        <f t="shared" si="0"/>
        <v>0</v>
      </c>
    </row>
    <row r="10" spans="1:17" ht="15">
      <c r="A10" s="79" t="s">
        <v>118</v>
      </c>
      <c r="B10" s="80" t="s">
        <v>43</v>
      </c>
      <c r="C10" s="81" t="s">
        <v>35</v>
      </c>
      <c r="D10" s="81">
        <v>14</v>
      </c>
      <c r="E10" s="81">
        <v>6</v>
      </c>
      <c r="F10" s="81">
        <v>84</v>
      </c>
      <c r="G10" s="81">
        <v>26</v>
      </c>
      <c r="H10" s="80" t="s">
        <v>45</v>
      </c>
      <c r="I10" s="80"/>
      <c r="J10" s="80"/>
      <c r="K10" s="241"/>
      <c r="L10" s="82"/>
      <c r="M10" s="82"/>
      <c r="N10" s="82"/>
      <c r="O10" s="82"/>
      <c r="P10" s="82"/>
      <c r="Q10" s="83">
        <f t="shared" si="0"/>
        <v>0</v>
      </c>
    </row>
    <row r="11" spans="1:17" ht="15">
      <c r="A11" s="79" t="s">
        <v>176</v>
      </c>
      <c r="B11" s="80" t="s">
        <v>43</v>
      </c>
      <c r="C11" s="81" t="s">
        <v>78</v>
      </c>
      <c r="D11" s="81">
        <v>21</v>
      </c>
      <c r="E11" s="81">
        <v>12</v>
      </c>
      <c r="F11" s="81">
        <v>252</v>
      </c>
      <c r="G11" s="81">
        <v>90</v>
      </c>
      <c r="H11" s="80" t="s">
        <v>263</v>
      </c>
      <c r="I11" s="80"/>
      <c r="J11" s="80"/>
      <c r="K11" s="241"/>
      <c r="L11" s="82"/>
      <c r="M11" s="82"/>
      <c r="N11" s="82"/>
      <c r="O11" s="82"/>
      <c r="P11" s="82"/>
      <c r="Q11" s="83">
        <f t="shared" si="0"/>
        <v>0</v>
      </c>
    </row>
    <row r="12" spans="1:17" ht="15">
      <c r="A12" s="79" t="s">
        <v>112</v>
      </c>
      <c r="B12" s="80" t="s">
        <v>258</v>
      </c>
      <c r="C12" s="81" t="s">
        <v>264</v>
      </c>
      <c r="D12" s="81">
        <v>23</v>
      </c>
      <c r="E12" s="81">
        <v>10</v>
      </c>
      <c r="F12" s="81">
        <v>230</v>
      </c>
      <c r="G12" s="81">
        <v>57</v>
      </c>
      <c r="H12" s="80" t="s">
        <v>18</v>
      </c>
      <c r="I12" s="80"/>
      <c r="J12" s="80"/>
      <c r="K12" s="241"/>
      <c r="L12" s="241"/>
      <c r="M12" s="82"/>
      <c r="N12" s="82"/>
      <c r="O12" s="82"/>
      <c r="P12" s="82"/>
      <c r="Q12" s="83">
        <f t="shared" si="0"/>
        <v>0</v>
      </c>
    </row>
    <row r="13" spans="1:17" ht="15">
      <c r="A13" s="79" t="s">
        <v>180</v>
      </c>
      <c r="B13" s="80" t="s">
        <v>43</v>
      </c>
      <c r="C13" s="81" t="s">
        <v>77</v>
      </c>
      <c r="D13" s="81">
        <v>19</v>
      </c>
      <c r="E13" s="81">
        <v>16</v>
      </c>
      <c r="F13" s="81">
        <v>304</v>
      </c>
      <c r="G13" s="81">
        <v>89</v>
      </c>
      <c r="H13" s="80" t="s">
        <v>18</v>
      </c>
      <c r="I13" s="80"/>
      <c r="J13" s="80"/>
      <c r="K13" s="241"/>
      <c r="L13" s="241"/>
      <c r="M13" s="82"/>
      <c r="N13" s="82"/>
      <c r="O13" s="82"/>
      <c r="P13" s="82"/>
      <c r="Q13" s="83">
        <f t="shared" si="0"/>
        <v>0</v>
      </c>
    </row>
    <row r="14" spans="1:17" ht="15">
      <c r="A14" s="79" t="s">
        <v>79</v>
      </c>
      <c r="B14" s="80" t="s">
        <v>265</v>
      </c>
      <c r="C14" s="81" t="s">
        <v>166</v>
      </c>
      <c r="D14" s="81">
        <v>3</v>
      </c>
      <c r="E14" s="81">
        <v>5</v>
      </c>
      <c r="F14" s="81">
        <v>15</v>
      </c>
      <c r="G14" s="81">
        <v>3</v>
      </c>
      <c r="H14" s="80" t="s">
        <v>266</v>
      </c>
      <c r="I14" s="80" t="s">
        <v>267</v>
      </c>
      <c r="J14" s="80"/>
      <c r="K14" s="241"/>
      <c r="L14" s="241"/>
      <c r="M14" s="82"/>
      <c r="N14" s="82"/>
      <c r="O14" s="82"/>
      <c r="P14" s="82"/>
      <c r="Q14" s="83">
        <f t="shared" si="0"/>
        <v>0</v>
      </c>
    </row>
    <row r="15" spans="1:17" ht="15">
      <c r="A15" s="79" t="s">
        <v>35</v>
      </c>
      <c r="B15" s="80" t="s">
        <v>268</v>
      </c>
      <c r="C15" s="81" t="s">
        <v>15</v>
      </c>
      <c r="D15" s="81">
        <v>3</v>
      </c>
      <c r="E15" s="81">
        <v>4</v>
      </c>
      <c r="F15" s="81">
        <v>12</v>
      </c>
      <c r="G15" s="81">
        <v>1</v>
      </c>
      <c r="H15" s="80" t="s">
        <v>269</v>
      </c>
      <c r="I15" s="80" t="s">
        <v>270</v>
      </c>
      <c r="J15" s="80"/>
      <c r="K15" s="241"/>
      <c r="L15" s="82"/>
      <c r="M15" s="82"/>
      <c r="N15" s="82"/>
      <c r="O15" s="82"/>
      <c r="P15" s="82"/>
      <c r="Q15" s="83">
        <f t="shared" si="0"/>
        <v>0</v>
      </c>
    </row>
    <row r="16" spans="1:17" ht="15">
      <c r="A16" s="79" t="s">
        <v>48</v>
      </c>
      <c r="B16" s="80" t="s">
        <v>271</v>
      </c>
      <c r="C16" s="81" t="s">
        <v>257</v>
      </c>
      <c r="D16" s="81">
        <v>3</v>
      </c>
      <c r="E16" s="81">
        <v>23</v>
      </c>
      <c r="F16" s="81">
        <v>69</v>
      </c>
      <c r="G16" s="81">
        <v>4</v>
      </c>
      <c r="H16" s="80" t="s">
        <v>269</v>
      </c>
      <c r="I16" s="80" t="s">
        <v>272</v>
      </c>
      <c r="J16" s="80"/>
      <c r="K16" s="241"/>
      <c r="L16" s="82"/>
      <c r="M16" s="82"/>
      <c r="N16" s="82"/>
      <c r="O16" s="82"/>
      <c r="P16" s="82"/>
      <c r="Q16" s="83">
        <f t="shared" si="0"/>
        <v>0</v>
      </c>
    </row>
    <row r="17" spans="1:17" ht="15">
      <c r="A17" s="79" t="s">
        <v>194</v>
      </c>
      <c r="B17" s="80" t="s">
        <v>273</v>
      </c>
      <c r="C17" s="81" t="s">
        <v>23</v>
      </c>
      <c r="D17" s="81">
        <v>10</v>
      </c>
      <c r="E17" s="81">
        <v>5</v>
      </c>
      <c r="F17" s="81">
        <v>50</v>
      </c>
      <c r="G17" s="81">
        <v>22</v>
      </c>
      <c r="H17" s="80" t="s">
        <v>45</v>
      </c>
      <c r="I17" s="80"/>
      <c r="J17" s="80"/>
      <c r="K17" s="241"/>
      <c r="L17" s="82"/>
      <c r="M17" s="82"/>
      <c r="N17" s="82"/>
      <c r="O17" s="82"/>
      <c r="P17" s="82"/>
      <c r="Q17" s="83">
        <f t="shared" si="0"/>
        <v>0</v>
      </c>
    </row>
    <row r="18" spans="1:17" ht="15">
      <c r="A18" s="79" t="s">
        <v>44</v>
      </c>
      <c r="B18" s="80" t="s">
        <v>274</v>
      </c>
      <c r="C18" s="81" t="s">
        <v>176</v>
      </c>
      <c r="D18" s="81">
        <v>5</v>
      </c>
      <c r="E18" s="81">
        <v>5</v>
      </c>
      <c r="F18" s="81">
        <v>25</v>
      </c>
      <c r="G18" s="81">
        <v>14</v>
      </c>
      <c r="H18" s="80" t="s">
        <v>45</v>
      </c>
      <c r="I18" s="80" t="s">
        <v>275</v>
      </c>
      <c r="J18" s="80"/>
      <c r="K18" s="241"/>
      <c r="L18" s="82"/>
      <c r="M18" s="82"/>
      <c r="N18" s="82"/>
      <c r="O18" s="82"/>
      <c r="P18" s="82"/>
      <c r="Q18" s="83">
        <f t="shared" si="0"/>
        <v>0</v>
      </c>
    </row>
    <row r="19" spans="1:17" ht="15">
      <c r="A19" s="79" t="s">
        <v>50</v>
      </c>
      <c r="B19" s="80" t="s">
        <v>276</v>
      </c>
      <c r="C19" s="81" t="s">
        <v>60</v>
      </c>
      <c r="D19" s="81">
        <v>4</v>
      </c>
      <c r="E19" s="81">
        <v>1</v>
      </c>
      <c r="F19" s="81">
        <v>4</v>
      </c>
      <c r="G19" s="81">
        <v>11</v>
      </c>
      <c r="H19" s="80" t="s">
        <v>61</v>
      </c>
      <c r="I19" s="80" t="s">
        <v>277</v>
      </c>
      <c r="J19" s="80"/>
      <c r="K19" s="241"/>
      <c r="L19" s="82"/>
      <c r="M19" s="82"/>
      <c r="N19" s="82"/>
      <c r="O19" s="82"/>
      <c r="P19" s="82"/>
      <c r="Q19" s="83">
        <f t="shared" si="0"/>
        <v>0</v>
      </c>
    </row>
    <row r="20" spans="1:17" ht="15">
      <c r="A20" s="79" t="s">
        <v>53</v>
      </c>
      <c r="B20" s="80" t="s">
        <v>276</v>
      </c>
      <c r="C20" s="81" t="s">
        <v>118</v>
      </c>
      <c r="D20" s="81">
        <v>4</v>
      </c>
      <c r="E20" s="81">
        <v>1.5</v>
      </c>
      <c r="F20" s="81">
        <v>6</v>
      </c>
      <c r="G20" s="81">
        <v>12</v>
      </c>
      <c r="H20" s="80" t="s">
        <v>61</v>
      </c>
      <c r="I20" s="80" t="s">
        <v>278</v>
      </c>
      <c r="J20" s="80"/>
      <c r="K20" s="241"/>
      <c r="L20" s="82"/>
      <c r="M20" s="82"/>
      <c r="N20" s="82"/>
      <c r="O20" s="82"/>
      <c r="P20" s="82"/>
      <c r="Q20" s="83">
        <f t="shared" si="0"/>
        <v>0</v>
      </c>
    </row>
    <row r="21" spans="1:17" ht="15">
      <c r="A21" s="79" t="s">
        <v>279</v>
      </c>
      <c r="B21" s="80" t="s">
        <v>43</v>
      </c>
      <c r="C21" s="81" t="s">
        <v>70</v>
      </c>
      <c r="D21" s="81">
        <v>6</v>
      </c>
      <c r="E21" s="81">
        <v>1</v>
      </c>
      <c r="F21" s="81">
        <v>6</v>
      </c>
      <c r="G21" s="81">
        <v>10</v>
      </c>
      <c r="H21" s="80" t="s">
        <v>61</v>
      </c>
      <c r="I21" s="80"/>
      <c r="J21" s="80"/>
      <c r="K21" s="241"/>
      <c r="L21" s="82"/>
      <c r="M21" s="82"/>
      <c r="N21" s="82"/>
      <c r="O21" s="82"/>
      <c r="P21" s="82"/>
      <c r="Q21" s="83">
        <f t="shared" si="0"/>
        <v>0</v>
      </c>
    </row>
    <row r="22" spans="1:17" ht="25.5">
      <c r="A22" s="79" t="s">
        <v>47</v>
      </c>
      <c r="B22" s="80" t="s">
        <v>26</v>
      </c>
      <c r="C22" s="81" t="s">
        <v>280</v>
      </c>
      <c r="D22" s="81">
        <v>15</v>
      </c>
      <c r="E22" s="81">
        <v>6</v>
      </c>
      <c r="F22" s="81">
        <v>90</v>
      </c>
      <c r="G22" s="81">
        <v>40</v>
      </c>
      <c r="H22" s="80" t="s">
        <v>281</v>
      </c>
      <c r="I22" s="80" t="s">
        <v>282</v>
      </c>
      <c r="J22" s="80"/>
      <c r="K22" s="82"/>
      <c r="L22" s="82"/>
      <c r="M22" s="82"/>
      <c r="N22" s="82"/>
      <c r="O22" s="241"/>
      <c r="P22" s="82"/>
      <c r="Q22" s="83">
        <f t="shared" si="0"/>
        <v>0</v>
      </c>
    </row>
    <row r="23" spans="1:17" ht="15">
      <c r="A23" s="79" t="s">
        <v>49</v>
      </c>
      <c r="B23" s="80" t="s">
        <v>26</v>
      </c>
      <c r="C23" s="81" t="s">
        <v>283</v>
      </c>
      <c r="D23" s="81">
        <v>14</v>
      </c>
      <c r="E23" s="81">
        <v>6</v>
      </c>
      <c r="F23" s="81">
        <v>84</v>
      </c>
      <c r="G23" s="81">
        <v>45</v>
      </c>
      <c r="H23" s="80" t="s">
        <v>18</v>
      </c>
      <c r="I23" s="80" t="s">
        <v>190</v>
      </c>
      <c r="J23" s="80"/>
      <c r="K23" s="241"/>
      <c r="L23" s="241"/>
      <c r="M23" s="82"/>
      <c r="N23" s="82"/>
      <c r="O23" s="82"/>
      <c r="P23" s="82"/>
      <c r="Q23" s="83">
        <f t="shared" si="0"/>
        <v>0</v>
      </c>
    </row>
    <row r="24" spans="1:17" ht="15">
      <c r="A24" s="79" t="s">
        <v>195</v>
      </c>
      <c r="B24" s="80" t="s">
        <v>26</v>
      </c>
      <c r="C24" s="81" t="s">
        <v>284</v>
      </c>
      <c r="D24" s="81">
        <v>14</v>
      </c>
      <c r="E24" s="81">
        <v>7</v>
      </c>
      <c r="F24" s="81">
        <v>98</v>
      </c>
      <c r="G24" s="81">
        <v>36</v>
      </c>
      <c r="H24" s="80" t="s">
        <v>45</v>
      </c>
      <c r="I24" s="80"/>
      <c r="J24" s="80"/>
      <c r="K24" s="241"/>
      <c r="L24" s="82"/>
      <c r="M24" s="82"/>
      <c r="N24" s="82"/>
      <c r="O24" s="82"/>
      <c r="P24" s="82"/>
      <c r="Q24" s="83">
        <f t="shared" si="0"/>
        <v>0</v>
      </c>
    </row>
    <row r="25" spans="1:17" ht="15">
      <c r="A25" s="79" t="s">
        <v>285</v>
      </c>
      <c r="B25" s="80" t="s">
        <v>26</v>
      </c>
      <c r="C25" s="81" t="s">
        <v>286</v>
      </c>
      <c r="D25" s="81">
        <v>14</v>
      </c>
      <c r="E25" s="81">
        <v>7</v>
      </c>
      <c r="F25" s="81">
        <v>98</v>
      </c>
      <c r="G25" s="81">
        <v>52</v>
      </c>
      <c r="H25" s="80" t="s">
        <v>287</v>
      </c>
      <c r="I25" s="80" t="s">
        <v>288</v>
      </c>
      <c r="J25" s="80"/>
      <c r="K25" s="241"/>
      <c r="L25" s="82"/>
      <c r="M25" s="82"/>
      <c r="N25" s="82"/>
      <c r="O25" s="82"/>
      <c r="P25" s="82"/>
      <c r="Q25" s="83">
        <f t="shared" si="0"/>
        <v>0</v>
      </c>
    </row>
    <row r="26" spans="1:17" ht="15">
      <c r="A26" s="79" t="s">
        <v>199</v>
      </c>
      <c r="B26" s="80" t="s">
        <v>289</v>
      </c>
      <c r="C26" s="81" t="s">
        <v>290</v>
      </c>
      <c r="D26" s="81">
        <v>16</v>
      </c>
      <c r="E26" s="81">
        <v>9</v>
      </c>
      <c r="F26" s="81">
        <v>144</v>
      </c>
      <c r="G26" s="81">
        <v>48</v>
      </c>
      <c r="H26" s="80"/>
      <c r="I26" s="80"/>
      <c r="J26" s="80" t="s">
        <v>29</v>
      </c>
      <c r="K26" s="82"/>
      <c r="L26" s="82"/>
      <c r="M26" s="82"/>
      <c r="N26" s="241"/>
      <c r="O26" s="82"/>
      <c r="P26" s="82"/>
      <c r="Q26" s="83">
        <f t="shared" si="0"/>
        <v>0</v>
      </c>
    </row>
    <row r="27" spans="1:17" ht="25.5">
      <c r="A27" s="79" t="s">
        <v>181</v>
      </c>
      <c r="B27" s="80" t="s">
        <v>26</v>
      </c>
      <c r="C27" s="81" t="s">
        <v>291</v>
      </c>
      <c r="D27" s="81">
        <v>16</v>
      </c>
      <c r="E27" s="81">
        <v>6</v>
      </c>
      <c r="F27" s="81">
        <v>96</v>
      </c>
      <c r="G27" s="81">
        <v>31</v>
      </c>
      <c r="H27" s="80" t="s">
        <v>287</v>
      </c>
      <c r="I27" s="80" t="s">
        <v>292</v>
      </c>
      <c r="J27" s="80"/>
      <c r="K27" s="241"/>
      <c r="L27" s="82"/>
      <c r="M27" s="82"/>
      <c r="N27" s="82"/>
      <c r="O27" s="82"/>
      <c r="P27" s="82"/>
      <c r="Q27" s="83">
        <f t="shared" si="0"/>
        <v>0</v>
      </c>
    </row>
    <row r="28" spans="1:17" ht="15">
      <c r="A28" s="79" t="s">
        <v>96</v>
      </c>
      <c r="B28" s="80" t="s">
        <v>31</v>
      </c>
      <c r="C28" s="81" t="s">
        <v>293</v>
      </c>
      <c r="D28" s="81">
        <v>16</v>
      </c>
      <c r="E28" s="81">
        <v>9</v>
      </c>
      <c r="F28" s="81">
        <v>144</v>
      </c>
      <c r="G28" s="81">
        <v>46</v>
      </c>
      <c r="H28" s="80" t="s">
        <v>45</v>
      </c>
      <c r="I28" s="80"/>
      <c r="J28" s="80"/>
      <c r="K28" s="241"/>
      <c r="L28" s="82"/>
      <c r="M28" s="82"/>
      <c r="N28" s="82"/>
      <c r="O28" s="82"/>
      <c r="P28" s="82"/>
      <c r="Q28" s="83">
        <f t="shared" si="0"/>
        <v>0</v>
      </c>
    </row>
    <row r="29" spans="1:17" ht="25.5">
      <c r="A29" s="79" t="s">
        <v>211</v>
      </c>
      <c r="B29" s="80" t="s">
        <v>26</v>
      </c>
      <c r="C29" s="81" t="s">
        <v>294</v>
      </c>
      <c r="D29" s="81">
        <v>14</v>
      </c>
      <c r="E29" s="81">
        <v>8</v>
      </c>
      <c r="F29" s="81">
        <v>112</v>
      </c>
      <c r="G29" s="81">
        <v>37</v>
      </c>
      <c r="H29" s="80" t="s">
        <v>281</v>
      </c>
      <c r="I29" s="80" t="s">
        <v>295</v>
      </c>
      <c r="J29" s="80"/>
      <c r="K29" s="82"/>
      <c r="L29" s="82"/>
      <c r="M29" s="82"/>
      <c r="N29" s="82"/>
      <c r="O29" s="241"/>
      <c r="P29" s="82"/>
      <c r="Q29" s="83">
        <f t="shared" si="0"/>
        <v>0</v>
      </c>
    </row>
    <row r="30" spans="1:17" ht="15">
      <c r="A30" s="79" t="s">
        <v>175</v>
      </c>
      <c r="B30" s="80" t="s">
        <v>296</v>
      </c>
      <c r="C30" s="81" t="s">
        <v>79</v>
      </c>
      <c r="D30" s="81">
        <v>7</v>
      </c>
      <c r="E30" s="81">
        <v>2</v>
      </c>
      <c r="F30" s="81">
        <v>14</v>
      </c>
      <c r="G30" s="81">
        <v>18</v>
      </c>
      <c r="H30" s="80" t="s">
        <v>297</v>
      </c>
      <c r="I30" s="80"/>
      <c r="J30" s="80"/>
      <c r="K30" s="82"/>
      <c r="L30" s="82"/>
      <c r="M30" s="82"/>
      <c r="N30" s="82"/>
      <c r="O30" s="241"/>
      <c r="P30" s="82"/>
      <c r="Q30" s="83">
        <f t="shared" si="0"/>
        <v>0</v>
      </c>
    </row>
    <row r="31" spans="1:17" ht="15">
      <c r="A31" s="79" t="s">
        <v>67</v>
      </c>
      <c r="B31" s="80" t="s">
        <v>26</v>
      </c>
      <c r="C31" s="81" t="s">
        <v>298</v>
      </c>
      <c r="D31" s="81">
        <v>14</v>
      </c>
      <c r="E31" s="81">
        <v>9</v>
      </c>
      <c r="F31" s="81">
        <v>126</v>
      </c>
      <c r="G31" s="81">
        <v>42</v>
      </c>
      <c r="H31" s="80" t="s">
        <v>281</v>
      </c>
      <c r="I31" s="80"/>
      <c r="J31" s="80"/>
      <c r="K31" s="82"/>
      <c r="L31" s="82"/>
      <c r="M31" s="82"/>
      <c r="N31" s="82"/>
      <c r="O31" s="241"/>
      <c r="P31" s="82"/>
      <c r="Q31" s="83">
        <f t="shared" si="0"/>
        <v>0</v>
      </c>
    </row>
    <row r="32" spans="1:17" ht="15">
      <c r="A32" s="79" t="s">
        <v>193</v>
      </c>
      <c r="B32" s="80" t="s">
        <v>26</v>
      </c>
      <c r="C32" s="81" t="s">
        <v>299</v>
      </c>
      <c r="D32" s="81">
        <v>13</v>
      </c>
      <c r="E32" s="81">
        <v>5</v>
      </c>
      <c r="F32" s="81">
        <v>65</v>
      </c>
      <c r="G32" s="81">
        <v>37</v>
      </c>
      <c r="H32" s="80" t="s">
        <v>287</v>
      </c>
      <c r="I32" s="80" t="s">
        <v>300</v>
      </c>
      <c r="J32" s="80"/>
      <c r="K32" s="241"/>
      <c r="L32" s="82"/>
      <c r="M32" s="82"/>
      <c r="N32" s="82"/>
      <c r="O32" s="82"/>
      <c r="P32" s="82"/>
      <c r="Q32" s="83">
        <f t="shared" si="0"/>
        <v>0</v>
      </c>
    </row>
    <row r="33" spans="1:17" ht="15">
      <c r="A33" s="79" t="s">
        <v>52</v>
      </c>
      <c r="B33" s="80" t="s">
        <v>26</v>
      </c>
      <c r="C33" s="81" t="s">
        <v>301</v>
      </c>
      <c r="D33" s="81">
        <v>17</v>
      </c>
      <c r="E33" s="81">
        <v>10</v>
      </c>
      <c r="F33" s="81">
        <v>170</v>
      </c>
      <c r="G33" s="81">
        <v>53</v>
      </c>
      <c r="H33" s="80" t="s">
        <v>45</v>
      </c>
      <c r="I33" s="80"/>
      <c r="J33" s="80"/>
      <c r="K33" s="241"/>
      <c r="L33" s="82"/>
      <c r="M33" s="82"/>
      <c r="N33" s="82"/>
      <c r="O33" s="82"/>
      <c r="P33" s="82"/>
      <c r="Q33" s="83">
        <f t="shared" si="0"/>
        <v>0</v>
      </c>
    </row>
    <row r="34" spans="1:17" ht="15">
      <c r="A34" s="79" t="s">
        <v>302</v>
      </c>
      <c r="B34" s="80" t="s">
        <v>303</v>
      </c>
      <c r="C34" s="81" t="s">
        <v>64</v>
      </c>
      <c r="D34" s="81">
        <v>11</v>
      </c>
      <c r="E34" s="81">
        <v>9</v>
      </c>
      <c r="F34" s="81">
        <v>99</v>
      </c>
      <c r="G34" s="81">
        <v>62</v>
      </c>
      <c r="H34" s="80" t="s">
        <v>269</v>
      </c>
      <c r="I34" s="80" t="s">
        <v>304</v>
      </c>
      <c r="J34" s="80"/>
      <c r="K34" s="241"/>
      <c r="L34" s="82"/>
      <c r="M34" s="82"/>
      <c r="N34" s="82"/>
      <c r="O34" s="82"/>
      <c r="P34" s="82"/>
      <c r="Q34" s="83">
        <f t="shared" si="0"/>
        <v>0</v>
      </c>
    </row>
    <row r="35" spans="1:17" ht="15">
      <c r="A35" s="79" t="s">
        <v>92</v>
      </c>
      <c r="B35" s="80" t="s">
        <v>222</v>
      </c>
      <c r="C35" s="81" t="s">
        <v>264</v>
      </c>
      <c r="D35" s="81">
        <v>15</v>
      </c>
      <c r="E35" s="81">
        <v>9</v>
      </c>
      <c r="F35" s="81">
        <v>135</v>
      </c>
      <c r="G35" s="81">
        <v>57</v>
      </c>
      <c r="H35" s="80" t="s">
        <v>45</v>
      </c>
      <c r="I35" s="80"/>
      <c r="J35" s="80"/>
      <c r="K35" s="241"/>
      <c r="L35" s="82"/>
      <c r="M35" s="82"/>
      <c r="N35" s="82"/>
      <c r="O35" s="82"/>
      <c r="P35" s="82"/>
      <c r="Q35" s="83">
        <f t="shared" si="0"/>
        <v>0</v>
      </c>
    </row>
    <row r="36" spans="1:17" ht="25.5">
      <c r="A36" s="79" t="s">
        <v>82</v>
      </c>
      <c r="B36" s="80" t="s">
        <v>222</v>
      </c>
      <c r="C36" s="81" t="s">
        <v>105</v>
      </c>
      <c r="D36" s="81">
        <v>23</v>
      </c>
      <c r="E36" s="81">
        <v>15</v>
      </c>
      <c r="F36" s="81">
        <v>345</v>
      </c>
      <c r="G36" s="81">
        <v>122</v>
      </c>
      <c r="H36" s="80" t="s">
        <v>45</v>
      </c>
      <c r="I36" s="80" t="s">
        <v>305</v>
      </c>
      <c r="J36" s="80"/>
      <c r="K36" s="241"/>
      <c r="L36" s="82"/>
      <c r="M36" s="82"/>
      <c r="N36" s="82"/>
      <c r="O36" s="82"/>
      <c r="P36" s="82"/>
      <c r="Q36" s="83">
        <f t="shared" si="0"/>
        <v>0</v>
      </c>
    </row>
    <row r="37" spans="1:17" ht="25.5">
      <c r="A37" s="79" t="s">
        <v>306</v>
      </c>
      <c r="B37" s="80" t="s">
        <v>163</v>
      </c>
      <c r="C37" s="81">
        <v>70</v>
      </c>
      <c r="D37" s="81"/>
      <c r="E37" s="81"/>
      <c r="F37" s="81"/>
      <c r="G37" s="81"/>
      <c r="H37" s="80" t="s">
        <v>307</v>
      </c>
      <c r="I37" s="86" t="s">
        <v>308</v>
      </c>
      <c r="J37" s="80"/>
      <c r="K37" s="82"/>
      <c r="L37" s="82"/>
      <c r="M37" s="82"/>
      <c r="N37" s="82"/>
      <c r="O37" s="82"/>
      <c r="P37" s="82"/>
      <c r="Q37" s="83">
        <f t="shared" si="0"/>
        <v>0</v>
      </c>
    </row>
    <row r="38" spans="1:17" ht="15">
      <c r="A38" s="79" t="s">
        <v>309</v>
      </c>
      <c r="B38" s="80" t="s">
        <v>163</v>
      </c>
      <c r="C38" s="81">
        <v>20</v>
      </c>
      <c r="D38" s="81"/>
      <c r="E38" s="81"/>
      <c r="F38" s="81"/>
      <c r="G38" s="81"/>
      <c r="H38" s="80" t="s">
        <v>310</v>
      </c>
      <c r="I38" s="80"/>
      <c r="J38" s="80"/>
      <c r="K38" s="82"/>
      <c r="L38" s="82"/>
      <c r="M38" s="82"/>
      <c r="N38" s="82"/>
      <c r="O38" s="82"/>
      <c r="P38" s="241"/>
      <c r="Q38" s="83">
        <f t="shared" si="0"/>
        <v>0</v>
      </c>
    </row>
    <row r="39" spans="1:17" ht="15">
      <c r="A39" s="79" t="s">
        <v>311</v>
      </c>
      <c r="B39" s="80" t="s">
        <v>163</v>
      </c>
      <c r="C39" s="81" t="s">
        <v>39</v>
      </c>
      <c r="D39" s="81"/>
      <c r="E39" s="81"/>
      <c r="F39" s="81"/>
      <c r="G39" s="81"/>
      <c r="H39" s="80" t="s">
        <v>310</v>
      </c>
      <c r="I39" s="80"/>
      <c r="J39" s="80"/>
      <c r="K39" s="82"/>
      <c r="L39" s="82"/>
      <c r="M39" s="82"/>
      <c r="N39" s="82"/>
      <c r="O39" s="82"/>
      <c r="P39" s="241"/>
      <c r="Q39" s="83">
        <f t="shared" si="0"/>
        <v>0</v>
      </c>
    </row>
    <row r="40" spans="1:17" ht="15">
      <c r="A40" s="79" t="s">
        <v>312</v>
      </c>
      <c r="B40" s="80" t="s">
        <v>163</v>
      </c>
      <c r="C40" s="81" t="s">
        <v>313</v>
      </c>
      <c r="D40" s="81"/>
      <c r="E40" s="81"/>
      <c r="F40" s="81"/>
      <c r="G40" s="81"/>
      <c r="H40" s="80" t="s">
        <v>310</v>
      </c>
      <c r="I40" s="80" t="s">
        <v>262</v>
      </c>
      <c r="J40" s="80"/>
      <c r="K40" s="82"/>
      <c r="L40" s="82"/>
      <c r="M40" s="82"/>
      <c r="N40" s="82"/>
      <c r="O40" s="82"/>
      <c r="P40" s="241"/>
      <c r="Q40" s="83">
        <f t="shared" si="0"/>
        <v>0</v>
      </c>
    </row>
    <row r="41" spans="1:17" ht="15">
      <c r="A41" s="79" t="s">
        <v>314</v>
      </c>
      <c r="B41" s="80" t="s">
        <v>163</v>
      </c>
      <c r="C41" s="81" t="s">
        <v>113</v>
      </c>
      <c r="D41" s="81"/>
      <c r="E41" s="81"/>
      <c r="F41" s="81"/>
      <c r="G41" s="81"/>
      <c r="H41" s="80" t="s">
        <v>310</v>
      </c>
      <c r="I41" s="80" t="s">
        <v>262</v>
      </c>
      <c r="J41" s="80"/>
      <c r="K41" s="82"/>
      <c r="L41" s="82"/>
      <c r="M41" s="82"/>
      <c r="N41" s="82"/>
      <c r="O41" s="82"/>
      <c r="P41" s="241"/>
      <c r="Q41" s="83">
        <f t="shared" si="0"/>
        <v>0</v>
      </c>
    </row>
    <row r="42" spans="1:17" ht="15">
      <c r="A42" s="79" t="s">
        <v>315</v>
      </c>
      <c r="B42" s="80" t="s">
        <v>163</v>
      </c>
      <c r="C42" s="81" t="s">
        <v>316</v>
      </c>
      <c r="D42" s="81"/>
      <c r="E42" s="81"/>
      <c r="F42" s="81"/>
      <c r="G42" s="81"/>
      <c r="H42" s="80" t="s">
        <v>310</v>
      </c>
      <c r="I42" s="80"/>
      <c r="J42" s="80"/>
      <c r="K42" s="82"/>
      <c r="L42" s="82"/>
      <c r="M42" s="82"/>
      <c r="N42" s="82"/>
      <c r="O42" s="82"/>
      <c r="P42" s="241"/>
      <c r="Q42" s="83">
        <f t="shared" si="0"/>
        <v>0</v>
      </c>
    </row>
    <row r="43" spans="1:17" ht="15">
      <c r="A43" s="79" t="s">
        <v>317</v>
      </c>
      <c r="B43" s="80" t="s">
        <v>163</v>
      </c>
      <c r="C43" s="81" t="s">
        <v>318</v>
      </c>
      <c r="D43" s="81"/>
      <c r="E43" s="81"/>
      <c r="F43" s="81"/>
      <c r="G43" s="81"/>
      <c r="H43" s="80" t="s">
        <v>310</v>
      </c>
      <c r="I43" s="80" t="s">
        <v>262</v>
      </c>
      <c r="J43" s="80"/>
      <c r="K43" s="82"/>
      <c r="L43" s="82"/>
      <c r="M43" s="82"/>
      <c r="N43" s="82"/>
      <c r="O43" s="82"/>
      <c r="P43" s="241"/>
      <c r="Q43" s="83">
        <f>SUM(K43:P43)</f>
        <v>0</v>
      </c>
    </row>
    <row r="44" ht="15">
      <c r="Q44" s="89">
        <f>SUM(Q2:Q43)</f>
        <v>0</v>
      </c>
    </row>
    <row r="45" spans="2:8" ht="15">
      <c r="B45" s="429" t="s">
        <v>319</v>
      </c>
      <c r="C45" s="429"/>
      <c r="D45" s="429"/>
      <c r="E45" s="429"/>
      <c r="F45" s="429"/>
      <c r="G45" s="429"/>
      <c r="H45" s="429"/>
    </row>
    <row r="46" spans="9:17" ht="15.75" thickBot="1">
      <c r="I46" s="90"/>
      <c r="J46" s="90"/>
      <c r="Q46" s="91" t="s">
        <v>133</v>
      </c>
    </row>
    <row r="47" spans="5:17" ht="15">
      <c r="E47" s="92"/>
      <c r="F47" s="93"/>
      <c r="G47" s="93"/>
      <c r="H47" s="94"/>
      <c r="I47" s="95"/>
      <c r="J47" s="95"/>
      <c r="K47" s="95"/>
      <c r="L47" s="95"/>
      <c r="M47" s="96"/>
      <c r="N47" s="96"/>
      <c r="O47" s="97" t="s">
        <v>134</v>
      </c>
      <c r="P47" s="97" t="s">
        <v>135</v>
      </c>
      <c r="Q47" s="98"/>
    </row>
    <row r="48" spans="5:17" ht="15">
      <c r="E48" s="99"/>
      <c r="F48" s="100"/>
      <c r="G48" s="100"/>
      <c r="H48" s="101" t="s">
        <v>136</v>
      </c>
      <c r="I48" s="399" t="s">
        <v>320</v>
      </c>
      <c r="J48" s="399"/>
      <c r="K48" s="399"/>
      <c r="L48" s="399"/>
      <c r="M48" s="399"/>
      <c r="N48" s="102" t="s">
        <v>138</v>
      </c>
      <c r="O48" s="103">
        <v>6</v>
      </c>
      <c r="P48" s="242"/>
      <c r="Q48" s="84">
        <f>O48*P48</f>
        <v>0</v>
      </c>
    </row>
    <row r="49" spans="5:17" ht="15">
      <c r="E49" s="99"/>
      <c r="F49" s="100"/>
      <c r="G49" s="100"/>
      <c r="H49" s="105"/>
      <c r="I49" s="106"/>
      <c r="J49" s="106"/>
      <c r="K49" s="106"/>
      <c r="L49" s="107"/>
      <c r="M49" s="108"/>
      <c r="N49" s="109"/>
      <c r="O49" s="110"/>
      <c r="P49" s="110"/>
      <c r="Q49" s="111"/>
    </row>
    <row r="50" spans="5:19" ht="15">
      <c r="E50" s="99"/>
      <c r="F50" s="100"/>
      <c r="G50" s="100"/>
      <c r="H50" s="101" t="s">
        <v>136</v>
      </c>
      <c r="I50" s="430" t="s">
        <v>141</v>
      </c>
      <c r="J50" s="430"/>
      <c r="K50" s="430"/>
      <c r="L50" s="430"/>
      <c r="M50" s="430"/>
      <c r="N50" s="109"/>
      <c r="O50" s="110"/>
      <c r="P50" s="110"/>
      <c r="Q50" s="84">
        <f>SUM(K2:K43)</f>
        <v>0</v>
      </c>
      <c r="R50" s="89"/>
      <c r="S50" s="89"/>
    </row>
    <row r="51" spans="5:17" ht="15">
      <c r="E51" s="99"/>
      <c r="F51" s="100"/>
      <c r="G51" s="100"/>
      <c r="H51" s="101" t="s">
        <v>136</v>
      </c>
      <c r="I51" s="430" t="s">
        <v>142</v>
      </c>
      <c r="J51" s="430"/>
      <c r="K51" s="430"/>
      <c r="L51" s="430"/>
      <c r="M51" s="430"/>
      <c r="N51" s="109"/>
      <c r="O51" s="110"/>
      <c r="P51" s="110"/>
      <c r="Q51" s="84">
        <f>SUM(L2:L43)</f>
        <v>0</v>
      </c>
    </row>
    <row r="52" spans="5:17" ht="15">
      <c r="E52" s="99"/>
      <c r="F52" s="100"/>
      <c r="G52" s="100"/>
      <c r="H52" s="101" t="s">
        <v>136</v>
      </c>
      <c r="I52" s="430" t="s">
        <v>143</v>
      </c>
      <c r="J52" s="430"/>
      <c r="K52" s="430"/>
      <c r="L52" s="430"/>
      <c r="M52" s="430"/>
      <c r="N52" s="109"/>
      <c r="O52" s="110"/>
      <c r="P52" s="110"/>
      <c r="Q52" s="84">
        <f>SUM(M2:M43)</f>
        <v>0</v>
      </c>
    </row>
    <row r="53" spans="5:17" ht="15">
      <c r="E53" s="99"/>
      <c r="F53" s="100"/>
      <c r="G53" s="100"/>
      <c r="H53" s="101" t="s">
        <v>136</v>
      </c>
      <c r="I53" s="430" t="s">
        <v>144</v>
      </c>
      <c r="J53" s="430"/>
      <c r="K53" s="430"/>
      <c r="L53" s="430"/>
      <c r="M53" s="430"/>
      <c r="N53" s="109"/>
      <c r="O53" s="110"/>
      <c r="P53" s="110"/>
      <c r="Q53" s="84">
        <f>SUM(N2:N43)</f>
        <v>0</v>
      </c>
    </row>
    <row r="54" spans="5:17" ht="15">
      <c r="E54" s="99"/>
      <c r="F54" s="100"/>
      <c r="G54" s="100"/>
      <c r="H54" s="109"/>
      <c r="I54" s="106"/>
      <c r="J54" s="106"/>
      <c r="K54" s="106"/>
      <c r="L54" s="112"/>
      <c r="M54" s="112"/>
      <c r="N54" s="109"/>
      <c r="O54" s="107"/>
      <c r="P54" s="107"/>
      <c r="Q54" s="111"/>
    </row>
    <row r="55" spans="5:17" ht="15.75">
      <c r="E55" s="99"/>
      <c r="F55" s="100"/>
      <c r="G55" s="100"/>
      <c r="H55" s="109"/>
      <c r="I55" s="113"/>
      <c r="J55" s="113"/>
      <c r="K55" s="113"/>
      <c r="L55" s="107"/>
      <c r="M55" s="114" t="s">
        <v>146</v>
      </c>
      <c r="N55" s="109"/>
      <c r="O55" s="115"/>
      <c r="P55" s="115"/>
      <c r="Q55" s="116">
        <f>SUM(Q48:Q53)</f>
        <v>0</v>
      </c>
    </row>
    <row r="56" spans="5:17" ht="15.75">
      <c r="E56" s="99"/>
      <c r="F56" s="100"/>
      <c r="G56" s="100"/>
      <c r="H56" s="109"/>
      <c r="I56" s="113"/>
      <c r="J56" s="113"/>
      <c r="K56" s="113"/>
      <c r="L56" s="107"/>
      <c r="M56" s="114" t="s">
        <v>147</v>
      </c>
      <c r="N56" s="109"/>
      <c r="O56" s="115"/>
      <c r="P56" s="115"/>
      <c r="Q56" s="116">
        <f>0.21*Q55</f>
        <v>0</v>
      </c>
    </row>
    <row r="57" spans="5:17" ht="15.75">
      <c r="E57" s="99"/>
      <c r="F57" s="100"/>
      <c r="G57" s="100"/>
      <c r="H57" s="109"/>
      <c r="I57" s="113"/>
      <c r="J57" s="113"/>
      <c r="K57" s="113"/>
      <c r="L57" s="107"/>
      <c r="M57" s="114" t="s">
        <v>148</v>
      </c>
      <c r="N57" s="109"/>
      <c r="O57" s="115"/>
      <c r="P57" s="115"/>
      <c r="Q57" s="117">
        <f>SUM(Q55:Q56)</f>
        <v>0</v>
      </c>
    </row>
    <row r="58" spans="5:17" ht="15.75" thickBot="1">
      <c r="E58" s="118"/>
      <c r="F58" s="119"/>
      <c r="G58" s="119"/>
      <c r="H58" s="120"/>
      <c r="I58" s="121"/>
      <c r="J58" s="121"/>
      <c r="K58" s="121"/>
      <c r="L58" s="122"/>
      <c r="M58" s="122"/>
      <c r="N58" s="122"/>
      <c r="O58" s="122"/>
      <c r="P58" s="122"/>
      <c r="Q58" s="123"/>
    </row>
    <row r="60" spans="9:17" ht="15.75" thickBot="1">
      <c r="I60" s="124"/>
      <c r="J60" s="124"/>
      <c r="K60" s="124"/>
      <c r="L60" s="124"/>
      <c r="M60" s="124"/>
      <c r="N60" s="124"/>
      <c r="O60" s="124"/>
      <c r="P60" s="124"/>
      <c r="Q60" s="91" t="s">
        <v>149</v>
      </c>
    </row>
    <row r="61" spans="5:17" ht="15">
      <c r="E61" s="92"/>
      <c r="F61" s="93"/>
      <c r="G61" s="93"/>
      <c r="H61" s="94"/>
      <c r="I61" s="125"/>
      <c r="J61" s="125"/>
      <c r="K61" s="125"/>
      <c r="L61" s="125"/>
      <c r="M61" s="94"/>
      <c r="N61" s="125"/>
      <c r="O61" s="126" t="s">
        <v>134</v>
      </c>
      <c r="P61" s="126" t="s">
        <v>135</v>
      </c>
      <c r="Q61" s="98"/>
    </row>
    <row r="62" spans="5:17" ht="15">
      <c r="E62" s="431" t="s">
        <v>136</v>
      </c>
      <c r="F62" s="432"/>
      <c r="G62" s="432"/>
      <c r="H62" s="399" t="s">
        <v>137</v>
      </c>
      <c r="I62" s="399"/>
      <c r="J62" s="399"/>
      <c r="K62" s="399"/>
      <c r="L62" s="399"/>
      <c r="M62" s="399"/>
      <c r="N62" s="127" t="s">
        <v>138</v>
      </c>
      <c r="O62" s="103">
        <v>1.5</v>
      </c>
      <c r="P62" s="236">
        <f>SUM(P48)</f>
        <v>0</v>
      </c>
      <c r="Q62" s="104">
        <f>O62*P62</f>
        <v>0</v>
      </c>
    </row>
    <row r="63" spans="5:17" ht="15">
      <c r="E63" s="431">
        <v>998231311</v>
      </c>
      <c r="F63" s="432"/>
      <c r="G63" s="432"/>
      <c r="H63" s="399" t="s">
        <v>321</v>
      </c>
      <c r="I63" s="399"/>
      <c r="J63" s="399"/>
      <c r="K63" s="399"/>
      <c r="L63" s="399"/>
      <c r="M63" s="399"/>
      <c r="N63" s="127" t="s">
        <v>225</v>
      </c>
      <c r="O63" s="103">
        <v>1</v>
      </c>
      <c r="P63" s="234"/>
      <c r="Q63" s="104">
        <f>O63*P63</f>
        <v>0</v>
      </c>
    </row>
    <row r="64" spans="5:17" ht="15">
      <c r="E64" s="431">
        <v>162201411</v>
      </c>
      <c r="F64" s="432"/>
      <c r="G64" s="432"/>
      <c r="H64" s="399" t="s">
        <v>322</v>
      </c>
      <c r="I64" s="399"/>
      <c r="J64" s="399"/>
      <c r="K64" s="399"/>
      <c r="L64" s="399"/>
      <c r="M64" s="399"/>
      <c r="N64" s="127" t="s">
        <v>153</v>
      </c>
      <c r="O64" s="103">
        <v>8</v>
      </c>
      <c r="P64" s="234"/>
      <c r="Q64" s="104">
        <f aca="true" t="shared" si="1" ref="Q64:Q68">O64*P64</f>
        <v>0</v>
      </c>
    </row>
    <row r="65" spans="5:17" ht="15">
      <c r="E65" s="431">
        <v>162201415</v>
      </c>
      <c r="F65" s="432"/>
      <c r="G65" s="432"/>
      <c r="H65" s="399" t="s">
        <v>323</v>
      </c>
      <c r="I65" s="399"/>
      <c r="J65" s="399"/>
      <c r="K65" s="399"/>
      <c r="L65" s="399"/>
      <c r="M65" s="399"/>
      <c r="N65" s="127" t="s">
        <v>153</v>
      </c>
      <c r="O65" s="103">
        <v>1</v>
      </c>
      <c r="P65" s="234"/>
      <c r="Q65" s="104">
        <f t="shared" si="1"/>
        <v>0</v>
      </c>
    </row>
    <row r="66" spans="5:17" ht="15">
      <c r="E66" s="433">
        <v>162301951</v>
      </c>
      <c r="F66" s="434"/>
      <c r="G66" s="434"/>
      <c r="H66" s="435" t="s">
        <v>324</v>
      </c>
      <c r="I66" s="435"/>
      <c r="J66" s="435"/>
      <c r="K66" s="435"/>
      <c r="L66" s="435"/>
      <c r="M66" s="435"/>
      <c r="N66" s="436" t="s">
        <v>153</v>
      </c>
      <c r="O66" s="437">
        <v>32</v>
      </c>
      <c r="P66" s="438"/>
      <c r="Q66" s="439">
        <f t="shared" si="1"/>
        <v>0</v>
      </c>
    </row>
    <row r="67" spans="5:17" ht="15">
      <c r="E67" s="433"/>
      <c r="F67" s="434"/>
      <c r="G67" s="434"/>
      <c r="H67" s="435"/>
      <c r="I67" s="435"/>
      <c r="J67" s="435"/>
      <c r="K67" s="435"/>
      <c r="L67" s="435"/>
      <c r="M67" s="435"/>
      <c r="N67" s="436"/>
      <c r="O67" s="437"/>
      <c r="P67" s="438"/>
      <c r="Q67" s="439"/>
    </row>
    <row r="68" spans="5:17" ht="29.25" customHeight="1">
      <c r="E68" s="433">
        <v>162301961</v>
      </c>
      <c r="F68" s="434"/>
      <c r="G68" s="434"/>
      <c r="H68" s="435" t="s">
        <v>325</v>
      </c>
      <c r="I68" s="435"/>
      <c r="J68" s="435"/>
      <c r="K68" s="435"/>
      <c r="L68" s="435"/>
      <c r="M68" s="435"/>
      <c r="N68" s="128" t="s">
        <v>153</v>
      </c>
      <c r="O68" s="129">
        <v>4</v>
      </c>
      <c r="P68" s="234"/>
      <c r="Q68" s="130">
        <f t="shared" si="1"/>
        <v>0</v>
      </c>
    </row>
    <row r="69" spans="5:17" ht="15">
      <c r="E69" s="99"/>
      <c r="F69" s="100"/>
      <c r="G69" s="100"/>
      <c r="H69" s="109"/>
      <c r="I69" s="109"/>
      <c r="J69" s="109"/>
      <c r="K69" s="109"/>
      <c r="L69" s="109"/>
      <c r="M69" s="109"/>
      <c r="N69" s="109"/>
      <c r="O69" s="109"/>
      <c r="P69" s="131"/>
      <c r="Q69" s="132"/>
    </row>
    <row r="70" spans="5:19" ht="15">
      <c r="E70" s="433" t="s">
        <v>136</v>
      </c>
      <c r="F70" s="434"/>
      <c r="G70" s="434"/>
      <c r="H70" s="440" t="s">
        <v>326</v>
      </c>
      <c r="I70" s="440"/>
      <c r="J70" s="440"/>
      <c r="K70" s="440"/>
      <c r="L70" s="440"/>
      <c r="M70" s="440"/>
      <c r="N70" s="133"/>
      <c r="O70" s="133"/>
      <c r="P70" s="109"/>
      <c r="Q70" s="104">
        <f>K15+K16+K25+K27+K32+K34</f>
        <v>0</v>
      </c>
      <c r="R70" s="89"/>
      <c r="S70" s="134"/>
    </row>
    <row r="71" spans="5:17" ht="15">
      <c r="E71" s="433" t="s">
        <v>136</v>
      </c>
      <c r="F71" s="434"/>
      <c r="G71" s="434"/>
      <c r="H71" s="441" t="s">
        <v>327</v>
      </c>
      <c r="I71" s="441"/>
      <c r="J71" s="441"/>
      <c r="K71" s="441"/>
      <c r="L71" s="441"/>
      <c r="M71" s="441"/>
      <c r="N71" s="135"/>
      <c r="O71" s="135"/>
      <c r="P71" s="109"/>
      <c r="Q71" s="104">
        <f>O5+O22+O29+O30+O31</f>
        <v>0</v>
      </c>
    </row>
    <row r="72" spans="5:19" ht="15">
      <c r="E72" s="433" t="s">
        <v>136</v>
      </c>
      <c r="F72" s="434"/>
      <c r="G72" s="434"/>
      <c r="H72" s="430" t="s">
        <v>139</v>
      </c>
      <c r="I72" s="430"/>
      <c r="J72" s="430"/>
      <c r="K72" s="430"/>
      <c r="L72" s="430"/>
      <c r="M72" s="430"/>
      <c r="N72" s="136"/>
      <c r="O72" s="136"/>
      <c r="P72" s="110"/>
      <c r="Q72" s="104">
        <f>P5+P38+P39+P40+P41+P42+P43</f>
        <v>0</v>
      </c>
      <c r="S72" s="134"/>
    </row>
    <row r="73" spans="5:17" ht="15">
      <c r="E73" s="99"/>
      <c r="F73" s="100"/>
      <c r="G73" s="100"/>
      <c r="H73" s="109"/>
      <c r="I73" s="109"/>
      <c r="J73" s="109"/>
      <c r="K73" s="109"/>
      <c r="L73" s="109"/>
      <c r="M73" s="109"/>
      <c r="N73" s="109"/>
      <c r="O73" s="109"/>
      <c r="P73" s="109"/>
      <c r="Q73" s="215"/>
    </row>
    <row r="74" spans="5:17" ht="15">
      <c r="E74" s="442" t="s">
        <v>497</v>
      </c>
      <c r="F74" s="443"/>
      <c r="G74" s="443"/>
      <c r="H74" s="443" t="s">
        <v>408</v>
      </c>
      <c r="I74" s="443"/>
      <c r="J74" s="443"/>
      <c r="K74" s="443"/>
      <c r="L74" s="443"/>
      <c r="M74" s="443"/>
      <c r="N74" s="109"/>
      <c r="O74" s="109"/>
      <c r="P74" s="109"/>
      <c r="Q74" s="104">
        <f>SUM((Q55+Q62+Q63+Q64+Q65+Q66+Q68+Q70+Q71+Q72)/100*1)</f>
        <v>0</v>
      </c>
    </row>
    <row r="75" spans="5:17" ht="15">
      <c r="E75" s="99"/>
      <c r="F75" s="100"/>
      <c r="G75" s="100"/>
      <c r="H75" s="109"/>
      <c r="I75" s="109"/>
      <c r="J75" s="109"/>
      <c r="K75" s="109"/>
      <c r="L75" s="109"/>
      <c r="M75" s="109"/>
      <c r="N75" s="109"/>
      <c r="O75" s="109"/>
      <c r="P75" s="109"/>
      <c r="Q75" s="215"/>
    </row>
    <row r="76" spans="5:17" ht="15.75">
      <c r="E76" s="99"/>
      <c r="F76" s="100"/>
      <c r="G76" s="100"/>
      <c r="H76" s="109"/>
      <c r="I76" s="109"/>
      <c r="J76" s="109"/>
      <c r="K76" s="109"/>
      <c r="L76" s="109"/>
      <c r="M76" s="137" t="s">
        <v>146</v>
      </c>
      <c r="N76" s="109"/>
      <c r="O76" s="109"/>
      <c r="P76" s="109"/>
      <c r="Q76" s="216">
        <f>SUM(Q62:Q74)</f>
        <v>0</v>
      </c>
    </row>
    <row r="77" spans="5:17" ht="15.75">
      <c r="E77" s="99"/>
      <c r="F77" s="100"/>
      <c r="G77" s="100"/>
      <c r="H77" s="109"/>
      <c r="I77" s="109"/>
      <c r="J77" s="109"/>
      <c r="K77" s="109"/>
      <c r="L77" s="109"/>
      <c r="M77" s="137" t="s">
        <v>147</v>
      </c>
      <c r="N77" s="109"/>
      <c r="O77" s="109"/>
      <c r="P77" s="109"/>
      <c r="Q77" s="216">
        <f>0.21*Q76</f>
        <v>0</v>
      </c>
    </row>
    <row r="78" spans="5:17" ht="15.75">
      <c r="E78" s="99"/>
      <c r="F78" s="100"/>
      <c r="G78" s="100"/>
      <c r="H78" s="109"/>
      <c r="I78" s="109"/>
      <c r="J78" s="109"/>
      <c r="K78" s="109"/>
      <c r="L78" s="109"/>
      <c r="M78" s="137" t="s">
        <v>148</v>
      </c>
      <c r="N78" s="109"/>
      <c r="O78" s="109"/>
      <c r="P78" s="109"/>
      <c r="Q78" s="219">
        <f>SUM(Q76:Q77)</f>
        <v>0</v>
      </c>
    </row>
    <row r="79" spans="5:17" ht="15.75" thickBot="1">
      <c r="E79" s="118"/>
      <c r="F79" s="119"/>
      <c r="G79" s="119"/>
      <c r="H79" s="120"/>
      <c r="I79" s="120"/>
      <c r="J79" s="120"/>
      <c r="K79" s="120"/>
      <c r="L79" s="120"/>
      <c r="M79" s="120"/>
      <c r="N79" s="120"/>
      <c r="O79" s="120"/>
      <c r="P79" s="120"/>
      <c r="Q79" s="138"/>
    </row>
    <row r="81" ht="15.75" thickBot="1">
      <c r="Q81" s="139" t="s">
        <v>157</v>
      </c>
    </row>
    <row r="82" spans="5:17" ht="15">
      <c r="E82" s="92"/>
      <c r="F82" s="93"/>
      <c r="G82" s="93"/>
      <c r="H82" s="94"/>
      <c r="I82" s="125"/>
      <c r="J82" s="125"/>
      <c r="K82" s="125"/>
      <c r="L82" s="125"/>
      <c r="M82" s="94"/>
      <c r="N82" s="125"/>
      <c r="O82" s="126" t="s">
        <v>134</v>
      </c>
      <c r="P82" s="126" t="s">
        <v>135</v>
      </c>
      <c r="Q82" s="98"/>
    </row>
    <row r="83" spans="5:17" ht="15">
      <c r="E83" s="431" t="s">
        <v>136</v>
      </c>
      <c r="F83" s="432"/>
      <c r="G83" s="432"/>
      <c r="H83" s="399" t="s">
        <v>137</v>
      </c>
      <c r="I83" s="399"/>
      <c r="J83" s="399"/>
      <c r="K83" s="399"/>
      <c r="L83" s="399"/>
      <c r="M83" s="399"/>
      <c r="N83" s="127" t="s">
        <v>138</v>
      </c>
      <c r="O83" s="103">
        <v>7.5</v>
      </c>
      <c r="P83" s="240">
        <f>SUM(P62)</f>
        <v>0</v>
      </c>
      <c r="Q83" s="104">
        <f>O83*P83</f>
        <v>0</v>
      </c>
    </row>
    <row r="84" spans="5:17" ht="15">
      <c r="E84" s="431">
        <v>998231311</v>
      </c>
      <c r="F84" s="432"/>
      <c r="G84" s="432"/>
      <c r="H84" s="399" t="s">
        <v>321</v>
      </c>
      <c r="I84" s="399"/>
      <c r="J84" s="399"/>
      <c r="K84" s="399"/>
      <c r="L84" s="399"/>
      <c r="M84" s="399"/>
      <c r="N84" s="127" t="s">
        <v>225</v>
      </c>
      <c r="O84" s="103">
        <v>1</v>
      </c>
      <c r="P84" s="240">
        <f aca="true" t="shared" si="2" ref="P84:P85">SUM(P63)</f>
        <v>0</v>
      </c>
      <c r="Q84" s="104">
        <f>O84*P84</f>
        <v>0</v>
      </c>
    </row>
    <row r="85" spans="5:17" ht="15">
      <c r="E85" s="431">
        <v>162201411</v>
      </c>
      <c r="F85" s="432"/>
      <c r="G85" s="432"/>
      <c r="H85" s="399" t="s">
        <v>322</v>
      </c>
      <c r="I85" s="399"/>
      <c r="J85" s="399"/>
      <c r="K85" s="399"/>
      <c r="L85" s="399"/>
      <c r="M85" s="399"/>
      <c r="N85" s="127" t="s">
        <v>153</v>
      </c>
      <c r="O85" s="103">
        <v>8</v>
      </c>
      <c r="P85" s="240">
        <f t="shared" si="2"/>
        <v>0</v>
      </c>
      <c r="Q85" s="104">
        <f aca="true" t="shared" si="3" ref="Q85:Q87">O85*P85</f>
        <v>0</v>
      </c>
    </row>
    <row r="86" spans="5:17" ht="15">
      <c r="E86" s="431">
        <v>162201415</v>
      </c>
      <c r="F86" s="432"/>
      <c r="G86" s="432"/>
      <c r="H86" s="399" t="s">
        <v>323</v>
      </c>
      <c r="I86" s="399"/>
      <c r="J86" s="399"/>
      <c r="K86" s="399"/>
      <c r="L86" s="399"/>
      <c r="M86" s="399"/>
      <c r="N86" s="127" t="s">
        <v>153</v>
      </c>
      <c r="O86" s="103">
        <v>1</v>
      </c>
      <c r="P86" s="240">
        <f>SUM(P65)</f>
        <v>0</v>
      </c>
      <c r="Q86" s="104">
        <f t="shared" si="3"/>
        <v>0</v>
      </c>
    </row>
    <row r="87" spans="5:17" ht="15">
      <c r="E87" s="433">
        <v>162301951</v>
      </c>
      <c r="F87" s="434"/>
      <c r="G87" s="434"/>
      <c r="H87" s="435" t="s">
        <v>324</v>
      </c>
      <c r="I87" s="435"/>
      <c r="J87" s="435"/>
      <c r="K87" s="435"/>
      <c r="L87" s="435"/>
      <c r="M87" s="435"/>
      <c r="N87" s="436" t="s">
        <v>153</v>
      </c>
      <c r="O87" s="437">
        <v>32</v>
      </c>
      <c r="P87" s="444">
        <f>SUM(P66)</f>
        <v>0</v>
      </c>
      <c r="Q87" s="439">
        <f t="shared" si="3"/>
        <v>0</v>
      </c>
    </row>
    <row r="88" spans="5:17" ht="15">
      <c r="E88" s="433"/>
      <c r="F88" s="434"/>
      <c r="G88" s="434"/>
      <c r="H88" s="435"/>
      <c r="I88" s="435"/>
      <c r="J88" s="435"/>
      <c r="K88" s="435"/>
      <c r="L88" s="435"/>
      <c r="M88" s="435"/>
      <c r="N88" s="436"/>
      <c r="O88" s="437"/>
      <c r="P88" s="444"/>
      <c r="Q88" s="439"/>
    </row>
    <row r="89" spans="5:17" ht="30.75" customHeight="1">
      <c r="E89" s="433">
        <v>162301961</v>
      </c>
      <c r="F89" s="434"/>
      <c r="G89" s="434"/>
      <c r="H89" s="435" t="s">
        <v>325</v>
      </c>
      <c r="I89" s="435"/>
      <c r="J89" s="435"/>
      <c r="K89" s="435"/>
      <c r="L89" s="435"/>
      <c r="M89" s="435"/>
      <c r="N89" s="128" t="s">
        <v>153</v>
      </c>
      <c r="O89" s="129">
        <v>4</v>
      </c>
      <c r="P89" s="240">
        <f>SUM(P68)</f>
        <v>0</v>
      </c>
      <c r="Q89" s="130">
        <f aca="true" t="shared" si="4" ref="Q89">O89*P89</f>
        <v>0</v>
      </c>
    </row>
    <row r="90" spans="5:17" ht="15">
      <c r="E90" s="99"/>
      <c r="F90" s="100"/>
      <c r="G90" s="100"/>
      <c r="H90" s="109"/>
      <c r="I90" s="109"/>
      <c r="J90" s="109"/>
      <c r="K90" s="109"/>
      <c r="L90" s="109"/>
      <c r="M90" s="109"/>
      <c r="N90" s="109"/>
      <c r="O90" s="109"/>
      <c r="P90" s="109"/>
      <c r="Q90" s="132"/>
    </row>
    <row r="91" spans="5:17" ht="15">
      <c r="E91" s="99"/>
      <c r="F91" s="100"/>
      <c r="G91" s="100"/>
      <c r="H91" s="140"/>
      <c r="I91" s="109"/>
      <c r="J91" s="136"/>
      <c r="K91" s="136"/>
      <c r="L91" s="103" t="s">
        <v>136</v>
      </c>
      <c r="M91" s="430" t="s">
        <v>141</v>
      </c>
      <c r="N91" s="430"/>
      <c r="O91" s="430"/>
      <c r="P91" s="109"/>
      <c r="Q91" s="104">
        <f>SUM(K2:K43)</f>
        <v>0</v>
      </c>
    </row>
    <row r="92" spans="5:17" ht="15">
      <c r="E92" s="99"/>
      <c r="F92" s="100"/>
      <c r="G92" s="100"/>
      <c r="H92" s="140"/>
      <c r="I92" s="135"/>
      <c r="J92" s="135"/>
      <c r="K92" s="135"/>
      <c r="L92" s="103" t="s">
        <v>136</v>
      </c>
      <c r="M92" s="430" t="s">
        <v>142</v>
      </c>
      <c r="N92" s="430"/>
      <c r="O92" s="430"/>
      <c r="P92" s="109"/>
      <c r="Q92" s="104">
        <f>SUM(L2:L43)</f>
        <v>0</v>
      </c>
    </row>
    <row r="93" spans="5:17" ht="15">
      <c r="E93" s="99"/>
      <c r="F93" s="100"/>
      <c r="G93" s="100"/>
      <c r="H93" s="140"/>
      <c r="I93" s="136"/>
      <c r="J93" s="136"/>
      <c r="K93" s="136"/>
      <c r="L93" s="103" t="s">
        <v>136</v>
      </c>
      <c r="M93" s="430" t="s">
        <v>143</v>
      </c>
      <c r="N93" s="430"/>
      <c r="O93" s="430"/>
      <c r="P93" s="110"/>
      <c r="Q93" s="104">
        <f>SUM(M2:M43)</f>
        <v>0</v>
      </c>
    </row>
    <row r="94" spans="5:17" ht="15">
      <c r="E94" s="99"/>
      <c r="F94" s="100"/>
      <c r="G94" s="100"/>
      <c r="H94" s="140"/>
      <c r="I94" s="112"/>
      <c r="J94" s="112"/>
      <c r="K94" s="112"/>
      <c r="L94" s="103" t="s">
        <v>136</v>
      </c>
      <c r="M94" s="430" t="s">
        <v>144</v>
      </c>
      <c r="N94" s="430"/>
      <c r="O94" s="430"/>
      <c r="P94" s="110"/>
      <c r="Q94" s="104">
        <f>SUM(N2:N43)</f>
        <v>0</v>
      </c>
    </row>
    <row r="95" spans="5:17" ht="15">
      <c r="E95" s="99"/>
      <c r="F95" s="100"/>
      <c r="G95" s="100"/>
      <c r="H95" s="140"/>
      <c r="I95" s="112"/>
      <c r="J95" s="112"/>
      <c r="K95" s="112"/>
      <c r="L95" s="103" t="s">
        <v>136</v>
      </c>
      <c r="M95" s="430" t="s">
        <v>145</v>
      </c>
      <c r="N95" s="430"/>
      <c r="O95" s="430"/>
      <c r="P95" s="110"/>
      <c r="Q95" s="104">
        <f>SUM(O2:O43)</f>
        <v>0</v>
      </c>
    </row>
    <row r="96" spans="5:19" ht="15">
      <c r="E96" s="99"/>
      <c r="F96" s="100"/>
      <c r="G96" s="100"/>
      <c r="H96" s="140"/>
      <c r="I96" s="112"/>
      <c r="J96" s="112"/>
      <c r="K96" s="112"/>
      <c r="L96" s="103" t="s">
        <v>136</v>
      </c>
      <c r="M96" s="430" t="s">
        <v>328</v>
      </c>
      <c r="N96" s="430"/>
      <c r="O96" s="430"/>
      <c r="P96" s="110"/>
      <c r="Q96" s="104">
        <f>SUM(P2:P43)</f>
        <v>0</v>
      </c>
      <c r="S96" s="89"/>
    </row>
    <row r="97" spans="5:17" ht="15">
      <c r="E97" s="99"/>
      <c r="F97" s="100"/>
      <c r="G97" s="100"/>
      <c r="H97" s="109"/>
      <c r="I97" s="109"/>
      <c r="J97" s="109"/>
      <c r="K97" s="109"/>
      <c r="L97" s="109"/>
      <c r="M97" s="109"/>
      <c r="N97" s="109"/>
      <c r="O97" s="109"/>
      <c r="P97" s="109"/>
      <c r="Q97" s="215"/>
    </row>
    <row r="98" spans="5:17" ht="15">
      <c r="E98" s="442" t="s">
        <v>497</v>
      </c>
      <c r="F98" s="443"/>
      <c r="G98" s="443"/>
      <c r="H98" s="443" t="s">
        <v>408</v>
      </c>
      <c r="I98" s="443"/>
      <c r="J98" s="443"/>
      <c r="K98" s="443"/>
      <c r="L98" s="443"/>
      <c r="M98" s="443"/>
      <c r="N98" s="109"/>
      <c r="O98" s="109"/>
      <c r="P98" s="109"/>
      <c r="Q98" s="104">
        <f>SUM(Q74)</f>
        <v>0</v>
      </c>
    </row>
    <row r="99" spans="5:17" ht="15">
      <c r="E99" s="99"/>
      <c r="F99" s="100"/>
      <c r="G99" s="100"/>
      <c r="H99" s="109"/>
      <c r="I99" s="109"/>
      <c r="J99" s="109"/>
      <c r="K99" s="109"/>
      <c r="L99" s="109"/>
      <c r="M99" s="109"/>
      <c r="N99" s="109"/>
      <c r="O99" s="109"/>
      <c r="P99" s="109"/>
      <c r="Q99" s="215"/>
    </row>
    <row r="100" spans="5:17" ht="15.75">
      <c r="E100" s="99"/>
      <c r="F100" s="100"/>
      <c r="G100" s="100"/>
      <c r="H100" s="109"/>
      <c r="I100" s="109"/>
      <c r="J100" s="109"/>
      <c r="K100" s="109"/>
      <c r="L100" s="109"/>
      <c r="M100" s="109"/>
      <c r="N100" s="109"/>
      <c r="O100" s="137" t="s">
        <v>146</v>
      </c>
      <c r="P100" s="109"/>
      <c r="Q100" s="216">
        <f>SUM(Q83:Q98)</f>
        <v>0</v>
      </c>
    </row>
    <row r="101" spans="5:17" ht="15.75">
      <c r="E101" s="99"/>
      <c r="F101" s="100"/>
      <c r="G101" s="100"/>
      <c r="H101" s="109"/>
      <c r="I101" s="109"/>
      <c r="J101" s="109"/>
      <c r="K101" s="109"/>
      <c r="L101" s="109"/>
      <c r="M101" s="109"/>
      <c r="N101" s="109"/>
      <c r="O101" s="137" t="s">
        <v>147</v>
      </c>
      <c r="P101" s="109"/>
      <c r="Q101" s="216">
        <f>0.21*Q100</f>
        <v>0</v>
      </c>
    </row>
    <row r="102" spans="5:19" ht="15.75">
      <c r="E102" s="99"/>
      <c r="F102" s="100"/>
      <c r="G102" s="100"/>
      <c r="H102" s="109"/>
      <c r="I102" s="109"/>
      <c r="J102" s="109"/>
      <c r="K102" s="109"/>
      <c r="L102" s="109"/>
      <c r="M102" s="109"/>
      <c r="N102" s="109"/>
      <c r="O102" s="137" t="s">
        <v>148</v>
      </c>
      <c r="P102" s="109"/>
      <c r="Q102" s="219">
        <f>SUM(Q100:Q101)</f>
        <v>0</v>
      </c>
      <c r="S102" s="134"/>
    </row>
    <row r="103" spans="5:17" ht="15.75" thickBot="1">
      <c r="E103" s="118"/>
      <c r="F103" s="119"/>
      <c r="G103" s="119"/>
      <c r="H103" s="120"/>
      <c r="I103" s="120"/>
      <c r="J103" s="120"/>
      <c r="K103" s="120"/>
      <c r="L103" s="120"/>
      <c r="M103" s="120"/>
      <c r="N103" s="120"/>
      <c r="O103" s="120"/>
      <c r="P103" s="120"/>
      <c r="Q103" s="138"/>
    </row>
  </sheetData>
  <sheetProtection algorithmName="SHA-512" hashValue="pBm8w3QVRisv1aGggicZr/eG7/+na28jLwQirxSizToo2TqyzaeHXdvXXdFp8ZqrAHNXbEl/Zuh8TQgCMEOHTA==" saltValue="AkWij5vTo2KfFiw/DGIAUA==" spinCount="100000" sheet="1" objects="1" scenarios="1" selectLockedCells="1"/>
  <mergeCells count="54">
    <mergeCell ref="E98:G98"/>
    <mergeCell ref="H98:M98"/>
    <mergeCell ref="M93:O93"/>
    <mergeCell ref="M94:O94"/>
    <mergeCell ref="M95:O95"/>
    <mergeCell ref="M96:O96"/>
    <mergeCell ref="E74:G74"/>
    <mergeCell ref="H74:M74"/>
    <mergeCell ref="P87:P88"/>
    <mergeCell ref="Q87:Q88"/>
    <mergeCell ref="E89:G89"/>
    <mergeCell ref="H89:M89"/>
    <mergeCell ref="E83:G83"/>
    <mergeCell ref="H83:M83"/>
    <mergeCell ref="E84:G84"/>
    <mergeCell ref="H84:M84"/>
    <mergeCell ref="E85:G85"/>
    <mergeCell ref="H85:M85"/>
    <mergeCell ref="M91:O91"/>
    <mergeCell ref="M92:O92"/>
    <mergeCell ref="E86:G86"/>
    <mergeCell ref="H86:M86"/>
    <mergeCell ref="E87:G88"/>
    <mergeCell ref="H87:M88"/>
    <mergeCell ref="N87:N88"/>
    <mergeCell ref="O87:O88"/>
    <mergeCell ref="E70:G70"/>
    <mergeCell ref="H70:M70"/>
    <mergeCell ref="E71:G71"/>
    <mergeCell ref="H71:M71"/>
    <mergeCell ref="E72:G72"/>
    <mergeCell ref="H72:M72"/>
    <mergeCell ref="N66:N67"/>
    <mergeCell ref="O66:O67"/>
    <mergeCell ref="P66:P67"/>
    <mergeCell ref="Q66:Q67"/>
    <mergeCell ref="E68:G68"/>
    <mergeCell ref="H68:M68"/>
    <mergeCell ref="E64:G64"/>
    <mergeCell ref="H64:M64"/>
    <mergeCell ref="E65:G65"/>
    <mergeCell ref="H65:M65"/>
    <mergeCell ref="E66:G67"/>
    <mergeCell ref="H66:M67"/>
    <mergeCell ref="I53:M53"/>
    <mergeCell ref="E62:G62"/>
    <mergeCell ref="H62:M62"/>
    <mergeCell ref="E63:G63"/>
    <mergeCell ref="H63:M63"/>
    <mergeCell ref="B45:H45"/>
    <mergeCell ref="I48:M48"/>
    <mergeCell ref="I50:M50"/>
    <mergeCell ref="I51:M51"/>
    <mergeCell ref="I52:M52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6"/>
  <sheetViews>
    <sheetView workbookViewId="0" topLeftCell="A52">
      <selection activeCell="E59" sqref="E59:E61"/>
    </sheetView>
  </sheetViews>
  <sheetFormatPr defaultColWidth="9.140625" defaultRowHeight="15"/>
  <cols>
    <col min="1" max="1" width="12.57421875" style="141" customWidth="1"/>
    <col min="2" max="2" width="71.421875" style="144" bestFit="1" customWidth="1"/>
    <col min="3" max="4" width="9.140625" style="143" customWidth="1"/>
    <col min="5" max="5" width="10.421875" style="144" bestFit="1" customWidth="1"/>
    <col min="6" max="6" width="13.00390625" style="144" customWidth="1"/>
    <col min="8" max="8" width="11.8515625" style="0" bestFit="1" customWidth="1"/>
  </cols>
  <sheetData>
    <row r="2" ht="15">
      <c r="B2" s="142" t="s">
        <v>329</v>
      </c>
    </row>
    <row r="3" spans="2:4" ht="15">
      <c r="B3" s="145" t="s">
        <v>330</v>
      </c>
      <c r="C3" s="146" t="s">
        <v>153</v>
      </c>
      <c r="D3" s="146">
        <v>4</v>
      </c>
    </row>
    <row r="4" spans="2:4" ht="15">
      <c r="B4" s="145" t="s">
        <v>331</v>
      </c>
      <c r="C4" s="146" t="s">
        <v>140</v>
      </c>
      <c r="D4" s="146">
        <v>190</v>
      </c>
    </row>
    <row r="5" spans="2:4" ht="15">
      <c r="B5" s="147" t="s">
        <v>332</v>
      </c>
      <c r="C5" s="146" t="s">
        <v>153</v>
      </c>
      <c r="D5" s="146">
        <v>7</v>
      </c>
    </row>
    <row r="6" spans="2:4" ht="15">
      <c r="B6" s="147" t="s">
        <v>333</v>
      </c>
      <c r="C6" s="146" t="s">
        <v>153</v>
      </c>
      <c r="D6" s="146">
        <v>1</v>
      </c>
    </row>
    <row r="7" spans="2:4" ht="15">
      <c r="B7" s="148"/>
      <c r="C7" s="149"/>
      <c r="D7" s="149"/>
    </row>
    <row r="8" spans="2:4" ht="15">
      <c r="B8" s="446" t="s">
        <v>334</v>
      </c>
      <c r="C8" s="446"/>
      <c r="D8" s="446"/>
    </row>
    <row r="9" spans="2:4" ht="15">
      <c r="B9" s="446"/>
      <c r="C9" s="446"/>
      <c r="D9" s="446"/>
    </row>
    <row r="10" spans="2:4" ht="15">
      <c r="B10" s="150"/>
      <c r="C10" s="150"/>
      <c r="D10" s="150"/>
    </row>
    <row r="11" spans="2:4" ht="15">
      <c r="B11" s="151" t="s">
        <v>149</v>
      </c>
      <c r="C11" s="150"/>
      <c r="D11" s="150"/>
    </row>
    <row r="12" spans="2:4" ht="15">
      <c r="B12" s="151" t="s">
        <v>335</v>
      </c>
      <c r="C12" s="150"/>
      <c r="D12" s="150"/>
    </row>
    <row r="13" ht="15">
      <c r="B13" s="152" t="s">
        <v>336</v>
      </c>
    </row>
    <row r="14" spans="1:6" ht="30">
      <c r="A14" s="153">
        <v>111301111</v>
      </c>
      <c r="B14" s="154" t="s">
        <v>337</v>
      </c>
      <c r="C14" s="146" t="s">
        <v>140</v>
      </c>
      <c r="D14" s="146">
        <v>3.2</v>
      </c>
      <c r="E14" s="243"/>
      <c r="F14" s="155">
        <f>D14*E14</f>
        <v>0</v>
      </c>
    </row>
    <row r="15" spans="1:6" ht="15">
      <c r="A15" s="153">
        <v>162602112</v>
      </c>
      <c r="B15" s="154" t="s">
        <v>338</v>
      </c>
      <c r="C15" s="146" t="s">
        <v>140</v>
      </c>
      <c r="D15" s="146">
        <v>3.2</v>
      </c>
      <c r="E15" s="243"/>
      <c r="F15" s="155">
        <f aca="true" t="shared" si="0" ref="F15:F21">D15*E15</f>
        <v>0</v>
      </c>
    </row>
    <row r="16" spans="1:6" ht="15">
      <c r="A16" s="153" t="s">
        <v>339</v>
      </c>
      <c r="B16" s="154" t="s">
        <v>340</v>
      </c>
      <c r="C16" s="146" t="s">
        <v>153</v>
      </c>
      <c r="D16" s="146">
        <v>4</v>
      </c>
      <c r="E16" s="243"/>
      <c r="F16" s="155">
        <f t="shared" si="0"/>
        <v>0</v>
      </c>
    </row>
    <row r="17" spans="1:6" ht="15">
      <c r="A17" s="153">
        <v>184911421</v>
      </c>
      <c r="B17" s="154" t="s">
        <v>341</v>
      </c>
      <c r="C17" s="146" t="s">
        <v>140</v>
      </c>
      <c r="D17" s="146">
        <v>3.2</v>
      </c>
      <c r="E17" s="244"/>
      <c r="F17" s="155">
        <f t="shared" si="0"/>
        <v>0</v>
      </c>
    </row>
    <row r="18" spans="1:6" ht="15">
      <c r="A18" s="153">
        <v>185804311</v>
      </c>
      <c r="B18" s="154" t="s">
        <v>342</v>
      </c>
      <c r="C18" s="146" t="s">
        <v>138</v>
      </c>
      <c r="D18" s="146">
        <v>0.4</v>
      </c>
      <c r="E18" s="243"/>
      <c r="F18" s="155">
        <f t="shared" si="0"/>
        <v>0</v>
      </c>
    </row>
    <row r="19" spans="1:6" ht="15">
      <c r="A19" s="153">
        <v>185851121</v>
      </c>
      <c r="B19" s="154" t="s">
        <v>228</v>
      </c>
      <c r="C19" s="146" t="s">
        <v>138</v>
      </c>
      <c r="D19" s="146">
        <v>0.4</v>
      </c>
      <c r="E19" s="243"/>
      <c r="F19" s="155">
        <f t="shared" si="0"/>
        <v>0</v>
      </c>
    </row>
    <row r="20" spans="1:6" ht="15">
      <c r="A20" s="153">
        <v>185851129</v>
      </c>
      <c r="B20" s="154" t="s">
        <v>229</v>
      </c>
      <c r="C20" s="146" t="s">
        <v>138</v>
      </c>
      <c r="D20" s="146">
        <v>0.4</v>
      </c>
      <c r="E20" s="243"/>
      <c r="F20" s="155">
        <f t="shared" si="0"/>
        <v>0</v>
      </c>
    </row>
    <row r="21" spans="1:6" ht="15">
      <c r="A21" s="153">
        <v>998231411</v>
      </c>
      <c r="B21" s="154" t="s">
        <v>343</v>
      </c>
      <c r="C21" s="146" t="s">
        <v>225</v>
      </c>
      <c r="D21" s="146">
        <v>0.16</v>
      </c>
      <c r="E21" s="243"/>
      <c r="F21" s="155">
        <f t="shared" si="0"/>
        <v>0</v>
      </c>
    </row>
    <row r="22" ht="15">
      <c r="B22" s="156" t="s">
        <v>344</v>
      </c>
    </row>
    <row r="23" spans="1:6" ht="15">
      <c r="A23" s="153">
        <v>1</v>
      </c>
      <c r="B23" s="154" t="s">
        <v>345</v>
      </c>
      <c r="C23" s="146" t="s">
        <v>138</v>
      </c>
      <c r="D23" s="146">
        <v>0.41</v>
      </c>
      <c r="E23" s="243"/>
      <c r="F23" s="155">
        <f>D23*E23</f>
        <v>0</v>
      </c>
    </row>
    <row r="24" spans="1:6" ht="15">
      <c r="A24" s="153">
        <v>2</v>
      </c>
      <c r="B24" s="154" t="s">
        <v>346</v>
      </c>
      <c r="C24" s="146" t="s">
        <v>153</v>
      </c>
      <c r="D24" s="146">
        <v>20</v>
      </c>
      <c r="E24" s="243"/>
      <c r="F24" s="155">
        <f>D24*E24</f>
        <v>0</v>
      </c>
    </row>
    <row r="25" ht="15">
      <c r="B25" s="157" t="s">
        <v>347</v>
      </c>
    </row>
    <row r="26" spans="1:6" ht="15">
      <c r="A26" s="153">
        <v>185804311</v>
      </c>
      <c r="B26" s="154" t="s">
        <v>348</v>
      </c>
      <c r="C26" s="146" t="s">
        <v>138</v>
      </c>
      <c r="D26" s="146">
        <v>4.8</v>
      </c>
      <c r="E26" s="243"/>
      <c r="F26" s="155">
        <f>D26*E26</f>
        <v>0</v>
      </c>
    </row>
    <row r="27" spans="1:6" ht="15">
      <c r="A27" s="153">
        <v>185851121</v>
      </c>
      <c r="B27" s="154" t="s">
        <v>228</v>
      </c>
      <c r="C27" s="146" t="s">
        <v>138</v>
      </c>
      <c r="D27" s="146">
        <v>4.8</v>
      </c>
      <c r="E27" s="243"/>
      <c r="F27" s="155">
        <f>D27*E27</f>
        <v>0</v>
      </c>
    </row>
    <row r="28" spans="1:6" ht="15">
      <c r="A28" s="153">
        <v>185851129</v>
      </c>
      <c r="B28" s="154" t="s">
        <v>229</v>
      </c>
      <c r="C28" s="146" t="s">
        <v>138</v>
      </c>
      <c r="D28" s="146">
        <v>4.8</v>
      </c>
      <c r="E28" s="243"/>
      <c r="F28" s="155">
        <f>D28*E28</f>
        <v>0</v>
      </c>
    </row>
    <row r="29" spans="1:6" ht="30">
      <c r="A29" s="153">
        <v>185804213</v>
      </c>
      <c r="B29" s="154" t="s">
        <v>349</v>
      </c>
      <c r="C29" s="146" t="s">
        <v>140</v>
      </c>
      <c r="D29" s="146">
        <v>6.4</v>
      </c>
      <c r="E29" s="243"/>
      <c r="F29" s="155">
        <f>D29*E29</f>
        <v>0</v>
      </c>
    </row>
    <row r="30" spans="1:6" ht="15">
      <c r="A30" s="153">
        <v>3</v>
      </c>
      <c r="B30" s="154" t="s">
        <v>350</v>
      </c>
      <c r="C30" s="146" t="s">
        <v>153</v>
      </c>
      <c r="D30" s="146">
        <v>4</v>
      </c>
      <c r="E30" s="243"/>
      <c r="F30" s="155">
        <f>D30*E30</f>
        <v>0</v>
      </c>
    </row>
    <row r="31" spans="2:6" ht="15">
      <c r="B31" s="158" t="s">
        <v>351</v>
      </c>
      <c r="C31" s="447">
        <f>SUM(F14:F30)</f>
        <v>0</v>
      </c>
      <c r="D31" s="448"/>
      <c r="E31" s="448"/>
      <c r="F31" s="449"/>
    </row>
    <row r="33" ht="15">
      <c r="B33" s="151" t="s">
        <v>352</v>
      </c>
    </row>
    <row r="34" ht="15">
      <c r="B34" s="152" t="s">
        <v>336</v>
      </c>
    </row>
    <row r="35" spans="1:6" ht="15">
      <c r="A35" s="153">
        <v>184911421</v>
      </c>
      <c r="B35" s="154" t="s">
        <v>353</v>
      </c>
      <c r="C35" s="146" t="s">
        <v>140</v>
      </c>
      <c r="D35" s="146">
        <v>190</v>
      </c>
      <c r="E35" s="243"/>
      <c r="F35" s="155">
        <f aca="true" t="shared" si="1" ref="F35:F41">D35*E35</f>
        <v>0</v>
      </c>
    </row>
    <row r="36" spans="1:6" ht="15">
      <c r="A36" s="153">
        <v>184911421</v>
      </c>
      <c r="B36" s="154" t="s">
        <v>354</v>
      </c>
      <c r="C36" s="146" t="s">
        <v>140</v>
      </c>
      <c r="D36" s="146">
        <v>190</v>
      </c>
      <c r="E36" s="243"/>
      <c r="F36" s="155">
        <f t="shared" si="1"/>
        <v>0</v>
      </c>
    </row>
    <row r="37" spans="1:6" ht="15">
      <c r="A37" s="159">
        <v>185804312</v>
      </c>
      <c r="B37" s="160" t="s">
        <v>355</v>
      </c>
      <c r="C37" s="146" t="s">
        <v>138</v>
      </c>
      <c r="D37" s="146">
        <v>3.8</v>
      </c>
      <c r="E37" s="243"/>
      <c r="F37" s="155">
        <f t="shared" si="1"/>
        <v>0</v>
      </c>
    </row>
    <row r="38" spans="1:6" ht="15">
      <c r="A38" s="153">
        <v>185851121</v>
      </c>
      <c r="B38" s="154" t="s">
        <v>228</v>
      </c>
      <c r="C38" s="146" t="s">
        <v>138</v>
      </c>
      <c r="D38" s="146">
        <v>3.8</v>
      </c>
      <c r="E38" s="243"/>
      <c r="F38" s="155">
        <f t="shared" si="1"/>
        <v>0</v>
      </c>
    </row>
    <row r="39" spans="1:6" ht="15">
      <c r="A39" s="153">
        <v>185851129</v>
      </c>
      <c r="B39" s="154" t="s">
        <v>229</v>
      </c>
      <c r="C39" s="146" t="s">
        <v>138</v>
      </c>
      <c r="D39" s="146">
        <v>3.8</v>
      </c>
      <c r="E39" s="243"/>
      <c r="F39" s="155">
        <f t="shared" si="1"/>
        <v>0</v>
      </c>
    </row>
    <row r="40" spans="1:6" ht="30">
      <c r="A40" s="159">
        <v>998231311</v>
      </c>
      <c r="B40" s="160" t="s">
        <v>356</v>
      </c>
      <c r="C40" s="146" t="s">
        <v>225</v>
      </c>
      <c r="D40" s="146">
        <v>7.1</v>
      </c>
      <c r="E40" s="243"/>
      <c r="F40" s="155">
        <f t="shared" si="1"/>
        <v>0</v>
      </c>
    </row>
    <row r="41" spans="1:6" ht="15">
      <c r="A41" s="153">
        <v>998231411</v>
      </c>
      <c r="B41" s="154" t="s">
        <v>357</v>
      </c>
      <c r="C41" s="146" t="s">
        <v>225</v>
      </c>
      <c r="D41" s="146">
        <v>3.8</v>
      </c>
      <c r="E41" s="243"/>
      <c r="F41" s="155">
        <f t="shared" si="1"/>
        <v>0</v>
      </c>
    </row>
    <row r="42" ht="15">
      <c r="B42" s="161" t="s">
        <v>344</v>
      </c>
    </row>
    <row r="43" spans="1:6" ht="15">
      <c r="A43" s="159">
        <v>10311100</v>
      </c>
      <c r="B43" s="154" t="s">
        <v>358</v>
      </c>
      <c r="C43" s="146" t="s">
        <v>138</v>
      </c>
      <c r="D43" s="146">
        <v>15</v>
      </c>
      <c r="E43" s="243"/>
      <c r="F43" s="155">
        <f>D43*E43</f>
        <v>0</v>
      </c>
    </row>
    <row r="44" spans="1:6" ht="15">
      <c r="A44" s="153">
        <v>4</v>
      </c>
      <c r="B44" s="154" t="s">
        <v>359</v>
      </c>
      <c r="C44" s="146" t="s">
        <v>138</v>
      </c>
      <c r="D44" s="146">
        <v>3.9</v>
      </c>
      <c r="E44" s="243"/>
      <c r="F44" s="155">
        <f>D44*E44</f>
        <v>0</v>
      </c>
    </row>
    <row r="45" spans="2:6" ht="15">
      <c r="B45" s="158" t="s">
        <v>360</v>
      </c>
      <c r="C45" s="447">
        <f>SUM(F35:F44)</f>
        <v>0</v>
      </c>
      <c r="D45" s="448"/>
      <c r="E45" s="448"/>
      <c r="F45" s="449"/>
    </row>
    <row r="46" ht="15">
      <c r="B46" s="208"/>
    </row>
    <row r="47" spans="1:6" ht="15">
      <c r="A47" s="141" t="s">
        <v>497</v>
      </c>
      <c r="B47" s="209" t="s">
        <v>408</v>
      </c>
      <c r="F47" s="155">
        <f>SUM((C31+C45+C62)/100*1)</f>
        <v>0</v>
      </c>
    </row>
    <row r="49" ht="15">
      <c r="B49" s="142" t="s">
        <v>133</v>
      </c>
    </row>
    <row r="50" spans="2:6" ht="15">
      <c r="B50" s="450" t="s">
        <v>361</v>
      </c>
      <c r="C50" s="450"/>
      <c r="D50" s="450"/>
      <c r="E50" s="450"/>
      <c r="F50" s="450"/>
    </row>
    <row r="51" ht="15">
      <c r="B51" s="152" t="s">
        <v>336</v>
      </c>
    </row>
    <row r="52" spans="1:6" ht="15">
      <c r="A52" s="159">
        <v>181411132</v>
      </c>
      <c r="B52" s="154" t="s">
        <v>362</v>
      </c>
      <c r="C52" s="146" t="s">
        <v>140</v>
      </c>
      <c r="D52" s="146">
        <v>7</v>
      </c>
      <c r="E52" s="243"/>
      <c r="F52" s="155">
        <f aca="true" t="shared" si="2" ref="F52:F57">D52*E52</f>
        <v>0</v>
      </c>
    </row>
    <row r="53" spans="1:6" ht="15">
      <c r="A53" s="153">
        <v>185804311</v>
      </c>
      <c r="B53" s="154" t="s">
        <v>363</v>
      </c>
      <c r="C53" s="146" t="s">
        <v>138</v>
      </c>
      <c r="D53" s="146">
        <v>0.14</v>
      </c>
      <c r="E53" s="243"/>
      <c r="F53" s="155">
        <f t="shared" si="2"/>
        <v>0</v>
      </c>
    </row>
    <row r="54" spans="1:6" ht="15">
      <c r="A54" s="153">
        <v>185851121</v>
      </c>
      <c r="B54" s="154" t="s">
        <v>228</v>
      </c>
      <c r="C54" s="146" t="s">
        <v>138</v>
      </c>
      <c r="D54" s="146">
        <v>0.14</v>
      </c>
      <c r="E54" s="243"/>
      <c r="F54" s="155">
        <f t="shared" si="2"/>
        <v>0</v>
      </c>
    </row>
    <row r="55" spans="1:6" ht="15">
      <c r="A55" s="153">
        <v>185851129</v>
      </c>
      <c r="B55" s="154" t="s">
        <v>229</v>
      </c>
      <c r="C55" s="146" t="s">
        <v>138</v>
      </c>
      <c r="D55" s="146">
        <v>0.14</v>
      </c>
      <c r="E55" s="243"/>
      <c r="F55" s="155">
        <f t="shared" si="2"/>
        <v>0</v>
      </c>
    </row>
    <row r="56" spans="1:6" ht="30">
      <c r="A56" s="153">
        <v>181311105</v>
      </c>
      <c r="B56" s="154" t="s">
        <v>364</v>
      </c>
      <c r="C56" s="146" t="s">
        <v>140</v>
      </c>
      <c r="D56" s="146">
        <v>0.38</v>
      </c>
      <c r="E56" s="243"/>
      <c r="F56" s="155">
        <f t="shared" si="2"/>
        <v>0</v>
      </c>
    </row>
    <row r="57" spans="1:6" ht="15">
      <c r="A57" s="159">
        <v>998231311</v>
      </c>
      <c r="B57" s="160" t="s">
        <v>365</v>
      </c>
      <c r="C57" s="146" t="s">
        <v>225</v>
      </c>
      <c r="D57" s="146">
        <v>0.12</v>
      </c>
      <c r="E57" s="243"/>
      <c r="F57" s="155">
        <f t="shared" si="2"/>
        <v>0</v>
      </c>
    </row>
    <row r="58" ht="15">
      <c r="B58" s="162" t="s">
        <v>344</v>
      </c>
    </row>
    <row r="59" spans="1:6" ht="15">
      <c r="A59" s="163" t="s">
        <v>230</v>
      </c>
      <c r="B59" s="154" t="s">
        <v>231</v>
      </c>
      <c r="C59" s="146" t="s">
        <v>232</v>
      </c>
      <c r="D59" s="146">
        <v>0.2</v>
      </c>
      <c r="E59" s="243"/>
      <c r="F59" s="155">
        <f>D59*E59</f>
        <v>0</v>
      </c>
    </row>
    <row r="60" spans="1:6" ht="15">
      <c r="A60" s="153">
        <v>5</v>
      </c>
      <c r="B60" s="160" t="s">
        <v>233</v>
      </c>
      <c r="C60" s="146" t="s">
        <v>138</v>
      </c>
      <c r="D60" s="146">
        <v>0.14</v>
      </c>
      <c r="E60" s="243"/>
      <c r="F60" s="155">
        <f aca="true" t="shared" si="3" ref="F60:F61">D60*E60</f>
        <v>0</v>
      </c>
    </row>
    <row r="61" spans="1:6" ht="15">
      <c r="A61" s="153">
        <v>10364101</v>
      </c>
      <c r="B61" t="s">
        <v>366</v>
      </c>
      <c r="C61" s="146" t="s">
        <v>225</v>
      </c>
      <c r="D61" s="146">
        <v>0.12</v>
      </c>
      <c r="E61" s="243"/>
      <c r="F61" s="155">
        <f t="shared" si="3"/>
        <v>0</v>
      </c>
    </row>
    <row r="62" spans="2:6" ht="15">
      <c r="B62" s="164" t="s">
        <v>367</v>
      </c>
      <c r="C62" s="445">
        <f>SUM(F52:F60)</f>
        <v>0</v>
      </c>
      <c r="D62" s="451"/>
      <c r="E62" s="451"/>
      <c r="F62" s="451"/>
    </row>
    <row r="63" ht="15">
      <c r="F63" s="165"/>
    </row>
    <row r="64" spans="2:6" ht="15">
      <c r="B64" s="166" t="s">
        <v>368</v>
      </c>
      <c r="C64" s="445">
        <f>C31+C45+F47</f>
        <v>0</v>
      </c>
      <c r="D64" s="445"/>
      <c r="E64" s="445"/>
      <c r="F64" s="445"/>
    </row>
    <row r="65" spans="2:6" ht="15">
      <c r="B65" s="166" t="s">
        <v>369</v>
      </c>
      <c r="C65" s="445">
        <f>C62</f>
        <v>0</v>
      </c>
      <c r="D65" s="445"/>
      <c r="E65" s="445"/>
      <c r="F65" s="445"/>
    </row>
    <row r="66" spans="2:6" ht="15">
      <c r="B66" s="166" t="s">
        <v>370</v>
      </c>
      <c r="C66" s="445">
        <f>C31+C45+C62+F47</f>
        <v>0</v>
      </c>
      <c r="D66" s="445"/>
      <c r="E66" s="445"/>
      <c r="F66" s="445"/>
    </row>
  </sheetData>
  <sheetProtection algorithmName="SHA-512" hashValue="MZsKeAFmmNg2JsGRhr2V1miNq4M3io/aDHI+QLzBEEx4asW2meqg3j0TRXfuAuOGBH87ebHq8m6Z6Rd1MlWPow==" saltValue="mzbytRRrYoOVGq/d2dUpzA==" spinCount="100000" sheet="1" objects="1" scenarios="1" selectLockedCells="1"/>
  <mergeCells count="8">
    <mergeCell ref="C65:F65"/>
    <mergeCell ref="C66:F66"/>
    <mergeCell ref="B8:D9"/>
    <mergeCell ref="C31:F31"/>
    <mergeCell ref="C45:F45"/>
    <mergeCell ref="B50:F50"/>
    <mergeCell ref="C62:F62"/>
    <mergeCell ref="C64:F6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workbookViewId="0" topLeftCell="A1">
      <selection activeCell="P44" sqref="P44:P53"/>
    </sheetView>
  </sheetViews>
  <sheetFormatPr defaultColWidth="9.140625" defaultRowHeight="15"/>
  <cols>
    <col min="1" max="1" width="3.28125" style="0" bestFit="1" customWidth="1"/>
    <col min="2" max="2" width="33.00390625" style="0" bestFit="1" customWidth="1"/>
    <col min="3" max="3" width="10.28125" style="0" bestFit="1" customWidth="1"/>
    <col min="4" max="5" width="3.28125" style="0" bestFit="1" customWidth="1"/>
    <col min="6" max="7" width="4.00390625" style="0" bestFit="1" customWidth="1"/>
    <col min="8" max="8" width="16.7109375" style="0" bestFit="1" customWidth="1"/>
    <col min="9" max="9" width="29.28125" style="0" customWidth="1"/>
    <col min="10" max="10" width="6.7109375" style="0" bestFit="1" customWidth="1"/>
    <col min="11" max="11" width="8.7109375" style="0" bestFit="1" customWidth="1"/>
    <col min="12" max="13" width="9.00390625" style="0" bestFit="1" customWidth="1"/>
    <col min="14" max="14" width="8.7109375" style="0" bestFit="1" customWidth="1"/>
    <col min="15" max="15" width="7.7109375" style="0" bestFit="1" customWidth="1"/>
    <col min="16" max="16" width="10.140625" style="178" bestFit="1" customWidth="1"/>
    <col min="17" max="17" width="17.8515625" style="0" customWidth="1"/>
    <col min="18" max="18" width="9.8515625" style="0" bestFit="1" customWidth="1"/>
  </cols>
  <sheetData>
    <row r="1" spans="1:17" ht="88.5">
      <c r="A1" s="1" t="s">
        <v>0</v>
      </c>
      <c r="B1" s="2" t="s">
        <v>1</v>
      </c>
      <c r="C1" s="1" t="s">
        <v>2</v>
      </c>
      <c r="D1" s="1" t="s">
        <v>252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167" t="s">
        <v>10</v>
      </c>
      <c r="L1" s="167" t="s">
        <v>11</v>
      </c>
      <c r="M1" s="167" t="s">
        <v>12</v>
      </c>
      <c r="N1" s="2" t="s">
        <v>164</v>
      </c>
      <c r="O1" s="2" t="s">
        <v>13</v>
      </c>
      <c r="P1" s="167" t="s">
        <v>165</v>
      </c>
      <c r="Q1" s="2" t="s">
        <v>14</v>
      </c>
    </row>
    <row r="2" spans="1:17" s="144" customFormat="1" ht="15">
      <c r="A2" s="6" t="s">
        <v>132</v>
      </c>
      <c r="B2" s="7" t="s">
        <v>371</v>
      </c>
      <c r="C2" s="6" t="s">
        <v>206</v>
      </c>
      <c r="D2" s="6">
        <v>14</v>
      </c>
      <c r="E2" s="6">
        <v>13</v>
      </c>
      <c r="F2" s="6">
        <v>182</v>
      </c>
      <c r="G2" s="6">
        <v>68</v>
      </c>
      <c r="H2" s="7" t="s">
        <v>45</v>
      </c>
      <c r="I2" s="7" t="s">
        <v>34</v>
      </c>
      <c r="J2" s="168"/>
      <c r="K2" s="233"/>
      <c r="L2" s="8"/>
      <c r="M2" s="8"/>
      <c r="N2" s="8"/>
      <c r="O2" s="8"/>
      <c r="P2" s="8"/>
      <c r="Q2" s="169">
        <f aca="true" t="shared" si="0" ref="Q2:Q19">K2+L2+M2+N2+O2+P2</f>
        <v>0</v>
      </c>
    </row>
    <row r="3" spans="1:17" s="144" customFormat="1" ht="15">
      <c r="A3" s="6" t="s">
        <v>70</v>
      </c>
      <c r="B3" s="7" t="s">
        <v>371</v>
      </c>
      <c r="C3" s="6" t="s">
        <v>201</v>
      </c>
      <c r="D3" s="6">
        <v>15</v>
      </c>
      <c r="E3" s="6">
        <v>10</v>
      </c>
      <c r="F3" s="6">
        <v>150</v>
      </c>
      <c r="G3" s="6">
        <v>55</v>
      </c>
      <c r="H3" s="7" t="s">
        <v>45</v>
      </c>
      <c r="I3" s="7"/>
      <c r="J3" s="7"/>
      <c r="K3" s="239"/>
      <c r="L3" s="8"/>
      <c r="M3" s="8"/>
      <c r="N3" s="8"/>
      <c r="O3" s="8"/>
      <c r="P3" s="8"/>
      <c r="Q3" s="170">
        <f t="shared" si="0"/>
        <v>0</v>
      </c>
    </row>
    <row r="4" spans="1:17" s="144" customFormat="1" ht="15">
      <c r="A4" s="6" t="s">
        <v>60</v>
      </c>
      <c r="B4" s="7" t="s">
        <v>372</v>
      </c>
      <c r="C4" s="6" t="s">
        <v>47</v>
      </c>
      <c r="D4" s="6">
        <v>17</v>
      </c>
      <c r="E4" s="6">
        <v>6</v>
      </c>
      <c r="F4" s="6">
        <v>102</v>
      </c>
      <c r="G4" s="6">
        <v>46</v>
      </c>
      <c r="H4" s="7" t="s">
        <v>169</v>
      </c>
      <c r="I4" s="7"/>
      <c r="J4" s="7"/>
      <c r="K4" s="8"/>
      <c r="L4" s="8"/>
      <c r="M4" s="8"/>
      <c r="N4" s="8"/>
      <c r="O4" s="233"/>
      <c r="P4" s="233"/>
      <c r="Q4" s="170">
        <f t="shared" si="0"/>
        <v>0</v>
      </c>
    </row>
    <row r="5" spans="1:17" s="144" customFormat="1" ht="15">
      <c r="A5" s="6" t="s">
        <v>118</v>
      </c>
      <c r="B5" s="7" t="s">
        <v>43</v>
      </c>
      <c r="C5" s="6" t="s">
        <v>193</v>
      </c>
      <c r="D5" s="6">
        <v>15</v>
      </c>
      <c r="E5" s="6">
        <v>15</v>
      </c>
      <c r="F5" s="6">
        <v>225</v>
      </c>
      <c r="G5" s="6">
        <v>81</v>
      </c>
      <c r="H5" s="7" t="s">
        <v>45</v>
      </c>
      <c r="I5" s="7"/>
      <c r="J5" s="7"/>
      <c r="K5" s="233"/>
      <c r="L5" s="8"/>
      <c r="M5" s="8"/>
      <c r="N5" s="8"/>
      <c r="O5" s="8"/>
      <c r="P5" s="8"/>
      <c r="Q5" s="170">
        <f t="shared" si="0"/>
        <v>0</v>
      </c>
    </row>
    <row r="6" spans="1:17" s="144" customFormat="1" ht="15">
      <c r="A6" s="6" t="s">
        <v>112</v>
      </c>
      <c r="B6" s="7" t="s">
        <v>373</v>
      </c>
      <c r="C6" s="6" t="s">
        <v>223</v>
      </c>
      <c r="D6" s="6">
        <v>14</v>
      </c>
      <c r="E6" s="6">
        <v>13</v>
      </c>
      <c r="F6" s="6">
        <v>182</v>
      </c>
      <c r="G6" s="6">
        <v>59</v>
      </c>
      <c r="H6" s="7" t="s">
        <v>33</v>
      </c>
      <c r="I6" s="7"/>
      <c r="J6" s="7"/>
      <c r="K6" s="233"/>
      <c r="L6" s="233"/>
      <c r="M6" s="8"/>
      <c r="N6" s="8"/>
      <c r="O6" s="8"/>
      <c r="P6" s="8"/>
      <c r="Q6" s="170">
        <f t="shared" si="0"/>
        <v>0</v>
      </c>
    </row>
    <row r="7" spans="1:17" s="144" customFormat="1" ht="15">
      <c r="A7" s="6" t="s">
        <v>180</v>
      </c>
      <c r="B7" s="7" t="s">
        <v>374</v>
      </c>
      <c r="C7" s="6" t="s">
        <v>23</v>
      </c>
      <c r="D7" s="6">
        <v>10</v>
      </c>
      <c r="E7" s="6">
        <v>5</v>
      </c>
      <c r="F7" s="6">
        <v>50</v>
      </c>
      <c r="G7" s="6">
        <v>22</v>
      </c>
      <c r="H7" s="7" t="s">
        <v>45</v>
      </c>
      <c r="I7" s="7" t="s">
        <v>375</v>
      </c>
      <c r="J7" s="7"/>
      <c r="K7" s="233"/>
      <c r="L7" s="8"/>
      <c r="M7" s="8"/>
      <c r="N7" s="8"/>
      <c r="O7" s="8"/>
      <c r="P7" s="8"/>
      <c r="Q7" s="170">
        <f t="shared" si="0"/>
        <v>0</v>
      </c>
    </row>
    <row r="8" spans="1:17" s="144" customFormat="1" ht="25.5">
      <c r="A8" s="6" t="s">
        <v>79</v>
      </c>
      <c r="B8" s="7" t="s">
        <v>373</v>
      </c>
      <c r="C8" s="6" t="s">
        <v>376</v>
      </c>
      <c r="D8" s="6">
        <v>18</v>
      </c>
      <c r="E8" s="6">
        <v>18</v>
      </c>
      <c r="F8" s="6">
        <v>324</v>
      </c>
      <c r="G8" s="6">
        <v>139</v>
      </c>
      <c r="H8" s="7" t="s">
        <v>377</v>
      </c>
      <c r="I8" s="7" t="s">
        <v>56</v>
      </c>
      <c r="J8" s="7"/>
      <c r="K8" s="233"/>
      <c r="L8" s="233"/>
      <c r="M8" s="8"/>
      <c r="N8" s="8"/>
      <c r="O8" s="8"/>
      <c r="P8" s="8"/>
      <c r="Q8" s="170">
        <f t="shared" si="0"/>
        <v>0</v>
      </c>
    </row>
    <row r="9" spans="1:17" s="144" customFormat="1" ht="51">
      <c r="A9" s="6" t="s">
        <v>76</v>
      </c>
      <c r="B9" s="7" t="s">
        <v>378</v>
      </c>
      <c r="C9" s="6" t="s">
        <v>379</v>
      </c>
      <c r="D9" s="6">
        <v>24</v>
      </c>
      <c r="E9" s="6">
        <v>23</v>
      </c>
      <c r="F9" s="6">
        <v>552</v>
      </c>
      <c r="G9" s="6">
        <v>200</v>
      </c>
      <c r="H9" s="7" t="s">
        <v>28</v>
      </c>
      <c r="I9" s="7" t="s">
        <v>380</v>
      </c>
      <c r="J9" s="7" t="s">
        <v>381</v>
      </c>
      <c r="K9" s="233"/>
      <c r="L9" s="233"/>
      <c r="M9" s="233"/>
      <c r="N9" s="233"/>
      <c r="O9" s="8"/>
      <c r="P9" s="8"/>
      <c r="Q9" s="170">
        <f t="shared" si="0"/>
        <v>0</v>
      </c>
    </row>
    <row r="10" spans="1:17" s="144" customFormat="1" ht="15">
      <c r="A10" s="6" t="s">
        <v>25</v>
      </c>
      <c r="B10" s="7" t="s">
        <v>16</v>
      </c>
      <c r="C10" s="6" t="s">
        <v>382</v>
      </c>
      <c r="D10" s="6">
        <v>15</v>
      </c>
      <c r="E10" s="6">
        <v>9</v>
      </c>
      <c r="F10" s="6">
        <v>135</v>
      </c>
      <c r="G10" s="6">
        <v>55</v>
      </c>
      <c r="H10" s="7" t="s">
        <v>169</v>
      </c>
      <c r="I10" s="7"/>
      <c r="J10" s="7"/>
      <c r="K10" s="8"/>
      <c r="L10" s="8"/>
      <c r="M10" s="8"/>
      <c r="N10" s="8"/>
      <c r="O10" s="233"/>
      <c r="P10" s="233"/>
      <c r="Q10" s="170">
        <f t="shared" si="0"/>
        <v>0</v>
      </c>
    </row>
    <row r="11" spans="1:17" s="144" customFormat="1" ht="15">
      <c r="A11" s="6" t="s">
        <v>30</v>
      </c>
      <c r="B11" s="7" t="s">
        <v>16</v>
      </c>
      <c r="C11" s="6" t="s">
        <v>39</v>
      </c>
      <c r="D11" s="6">
        <v>13</v>
      </c>
      <c r="E11" s="6">
        <v>6</v>
      </c>
      <c r="F11" s="6">
        <v>78</v>
      </c>
      <c r="G11" s="6">
        <v>27</v>
      </c>
      <c r="H11" s="7" t="s">
        <v>169</v>
      </c>
      <c r="I11" s="7"/>
      <c r="J11" s="7"/>
      <c r="K11" s="8"/>
      <c r="L11" s="8"/>
      <c r="M11" s="8"/>
      <c r="N11" s="8"/>
      <c r="O11" s="233"/>
      <c r="P11" s="233"/>
      <c r="Q11" s="170">
        <f t="shared" si="0"/>
        <v>0</v>
      </c>
    </row>
    <row r="12" spans="1:17" s="144" customFormat="1" ht="51">
      <c r="A12" s="6" t="s">
        <v>46</v>
      </c>
      <c r="B12" s="7" t="s">
        <v>378</v>
      </c>
      <c r="C12" s="6" t="s">
        <v>106</v>
      </c>
      <c r="D12" s="6">
        <v>15</v>
      </c>
      <c r="E12" s="6">
        <v>16</v>
      </c>
      <c r="F12" s="6">
        <v>240</v>
      </c>
      <c r="G12" s="6">
        <v>78</v>
      </c>
      <c r="H12" s="7" t="s">
        <v>68</v>
      </c>
      <c r="I12" s="7" t="s">
        <v>383</v>
      </c>
      <c r="J12" s="7" t="s">
        <v>384</v>
      </c>
      <c r="K12" s="233"/>
      <c r="L12" s="233"/>
      <c r="M12" s="233"/>
      <c r="N12" s="233"/>
      <c r="O12" s="8"/>
      <c r="P12" s="8"/>
      <c r="Q12" s="170">
        <f t="shared" si="0"/>
        <v>0</v>
      </c>
    </row>
    <row r="13" spans="1:17" s="144" customFormat="1" ht="15">
      <c r="A13" s="6" t="s">
        <v>48</v>
      </c>
      <c r="B13" s="7" t="s">
        <v>385</v>
      </c>
      <c r="C13" s="6" t="s">
        <v>48</v>
      </c>
      <c r="D13" s="6">
        <v>9</v>
      </c>
      <c r="E13" s="6">
        <v>7</v>
      </c>
      <c r="F13" s="6">
        <v>63</v>
      </c>
      <c r="G13" s="6">
        <v>31</v>
      </c>
      <c r="H13" s="7" t="s">
        <v>45</v>
      </c>
      <c r="I13" s="7"/>
      <c r="J13" s="7"/>
      <c r="K13" s="233"/>
      <c r="L13" s="8"/>
      <c r="M13" s="8"/>
      <c r="N13" s="8"/>
      <c r="O13" s="8"/>
      <c r="P13" s="8"/>
      <c r="Q13" s="170">
        <f t="shared" si="0"/>
        <v>0</v>
      </c>
    </row>
    <row r="14" spans="1:17" s="144" customFormat="1" ht="15">
      <c r="A14" s="6" t="s">
        <v>191</v>
      </c>
      <c r="B14" s="7" t="s">
        <v>385</v>
      </c>
      <c r="C14" s="6" t="s">
        <v>279</v>
      </c>
      <c r="D14" s="6">
        <v>15</v>
      </c>
      <c r="E14" s="6">
        <v>9</v>
      </c>
      <c r="F14" s="6">
        <v>135</v>
      </c>
      <c r="G14" s="6">
        <v>45</v>
      </c>
      <c r="H14" s="7" t="s">
        <v>45</v>
      </c>
      <c r="I14" s="7" t="s">
        <v>386</v>
      </c>
      <c r="J14" s="7"/>
      <c r="K14" s="233"/>
      <c r="L14" s="8"/>
      <c r="M14" s="8"/>
      <c r="N14" s="8"/>
      <c r="O14" s="8"/>
      <c r="P14" s="8"/>
      <c r="Q14" s="170">
        <f t="shared" si="0"/>
        <v>0</v>
      </c>
    </row>
    <row r="15" spans="1:17" s="144" customFormat="1" ht="15">
      <c r="A15" s="6" t="s">
        <v>192</v>
      </c>
      <c r="B15" s="7" t="s">
        <v>117</v>
      </c>
      <c r="C15" s="6" t="s">
        <v>387</v>
      </c>
      <c r="D15" s="6">
        <v>12</v>
      </c>
      <c r="E15" s="6">
        <v>7</v>
      </c>
      <c r="F15" s="6">
        <v>84</v>
      </c>
      <c r="G15" s="6">
        <v>41</v>
      </c>
      <c r="H15" s="7" t="s">
        <v>18</v>
      </c>
      <c r="I15" s="7" t="s">
        <v>388</v>
      </c>
      <c r="J15" s="7"/>
      <c r="K15" s="233"/>
      <c r="L15" s="233"/>
      <c r="M15" s="8"/>
      <c r="N15" s="8"/>
      <c r="O15" s="8"/>
      <c r="P15" s="8"/>
      <c r="Q15" s="170">
        <f t="shared" si="0"/>
        <v>0</v>
      </c>
    </row>
    <row r="16" spans="1:17" s="144" customFormat="1" ht="15">
      <c r="A16" s="6" t="s">
        <v>194</v>
      </c>
      <c r="B16" s="7" t="s">
        <v>222</v>
      </c>
      <c r="C16" s="6" t="s">
        <v>27</v>
      </c>
      <c r="D16" s="6">
        <v>23</v>
      </c>
      <c r="E16" s="6">
        <v>8</v>
      </c>
      <c r="F16" s="6">
        <v>184</v>
      </c>
      <c r="G16" s="6">
        <v>92</v>
      </c>
      <c r="H16" s="7" t="s">
        <v>33</v>
      </c>
      <c r="I16" s="7"/>
      <c r="J16" s="7"/>
      <c r="K16" s="233"/>
      <c r="L16" s="233"/>
      <c r="M16" s="8"/>
      <c r="N16" s="8"/>
      <c r="O16" s="8"/>
      <c r="P16" s="8"/>
      <c r="Q16" s="170">
        <f t="shared" si="0"/>
        <v>0</v>
      </c>
    </row>
    <row r="17" spans="1:17" s="144" customFormat="1" ht="51">
      <c r="A17" s="6" t="s">
        <v>44</v>
      </c>
      <c r="B17" s="7" t="s">
        <v>16</v>
      </c>
      <c r="C17" s="6" t="s">
        <v>389</v>
      </c>
      <c r="D17" s="6">
        <v>21</v>
      </c>
      <c r="E17" s="6">
        <v>15</v>
      </c>
      <c r="F17" s="6">
        <v>315</v>
      </c>
      <c r="G17" s="6">
        <v>104</v>
      </c>
      <c r="H17" s="7" t="s">
        <v>45</v>
      </c>
      <c r="I17" s="7" t="s">
        <v>390</v>
      </c>
      <c r="J17" s="7" t="s">
        <v>391</v>
      </c>
      <c r="K17" s="233"/>
      <c r="L17" s="8"/>
      <c r="M17" s="8"/>
      <c r="N17" s="233"/>
      <c r="O17" s="8"/>
      <c r="P17" s="8"/>
      <c r="Q17" s="170">
        <f t="shared" si="0"/>
        <v>0</v>
      </c>
    </row>
    <row r="18" spans="1:17" s="144" customFormat="1" ht="15">
      <c r="A18" s="6" t="s">
        <v>50</v>
      </c>
      <c r="B18" s="7" t="s">
        <v>385</v>
      </c>
      <c r="C18" s="6" t="s">
        <v>194</v>
      </c>
      <c r="D18" s="6">
        <v>13</v>
      </c>
      <c r="E18" s="6">
        <v>7</v>
      </c>
      <c r="F18" s="6">
        <v>91</v>
      </c>
      <c r="G18" s="6">
        <v>36</v>
      </c>
      <c r="H18" s="7" t="s">
        <v>45</v>
      </c>
      <c r="I18" s="7"/>
      <c r="J18" s="7"/>
      <c r="K18" s="233"/>
      <c r="L18" s="8"/>
      <c r="M18" s="8"/>
      <c r="N18" s="8"/>
      <c r="O18" s="8"/>
      <c r="P18" s="8"/>
      <c r="Q18" s="170">
        <f t="shared" si="0"/>
        <v>0</v>
      </c>
    </row>
    <row r="19" spans="1:18" s="144" customFormat="1" ht="15">
      <c r="A19" s="6" t="s">
        <v>279</v>
      </c>
      <c r="B19" s="7" t="s">
        <v>392</v>
      </c>
      <c r="C19" s="6" t="s">
        <v>393</v>
      </c>
      <c r="D19" s="6">
        <v>8</v>
      </c>
      <c r="E19" s="6">
        <v>12</v>
      </c>
      <c r="F19" s="6">
        <v>96</v>
      </c>
      <c r="G19" s="6">
        <v>53</v>
      </c>
      <c r="H19" s="7" t="s">
        <v>196</v>
      </c>
      <c r="I19" s="7"/>
      <c r="J19" s="7"/>
      <c r="K19" s="233"/>
      <c r="L19" s="233"/>
      <c r="M19" s="8"/>
      <c r="N19" s="8"/>
      <c r="O19" s="8"/>
      <c r="P19" s="8"/>
      <c r="Q19" s="170">
        <f t="shared" si="0"/>
        <v>0</v>
      </c>
      <c r="R19" s="171"/>
    </row>
    <row r="21" spans="5:17" ht="15.75" thickBot="1">
      <c r="E21" s="87"/>
      <c r="F21" s="87"/>
      <c r="G21" s="87"/>
      <c r="H21" s="87"/>
      <c r="I21" s="90"/>
      <c r="J21" s="90"/>
      <c r="K21" s="87"/>
      <c r="L21" s="87"/>
      <c r="M21" s="87"/>
      <c r="N21" s="87"/>
      <c r="O21" s="87"/>
      <c r="P21" s="87"/>
      <c r="Q21" s="91" t="s">
        <v>133</v>
      </c>
    </row>
    <row r="22" spans="5:17" ht="15">
      <c r="E22" s="172"/>
      <c r="F22" s="94"/>
      <c r="G22" s="94"/>
      <c r="H22" s="94"/>
      <c r="I22" s="95"/>
      <c r="J22" s="95"/>
      <c r="K22" s="95"/>
      <c r="L22" s="95"/>
      <c r="M22" s="96"/>
      <c r="N22" s="96"/>
      <c r="O22" s="97" t="s">
        <v>134</v>
      </c>
      <c r="P22" s="97" t="s">
        <v>135</v>
      </c>
      <c r="Q22" s="98"/>
    </row>
    <row r="23" spans="5:17" ht="15">
      <c r="E23" s="173"/>
      <c r="F23" s="109"/>
      <c r="G23" s="109"/>
      <c r="H23" s="102" t="s">
        <v>136</v>
      </c>
      <c r="I23" s="399" t="s">
        <v>320</v>
      </c>
      <c r="J23" s="399"/>
      <c r="K23" s="399"/>
      <c r="L23" s="399"/>
      <c r="M23" s="399"/>
      <c r="N23" s="102" t="s">
        <v>138</v>
      </c>
      <c r="O23" s="103">
        <v>7</v>
      </c>
      <c r="P23" s="234"/>
      <c r="Q23" s="104">
        <f>O23*P23</f>
        <v>0</v>
      </c>
    </row>
    <row r="24" spans="5:17" ht="15">
      <c r="E24" s="173"/>
      <c r="F24" s="109"/>
      <c r="G24" s="109"/>
      <c r="H24" s="102">
        <v>181411131</v>
      </c>
      <c r="I24" s="46"/>
      <c r="J24" s="46"/>
      <c r="K24" s="46"/>
      <c r="L24" s="46"/>
      <c r="M24" s="46" t="s">
        <v>226</v>
      </c>
      <c r="N24" s="102" t="s">
        <v>140</v>
      </c>
      <c r="O24" s="103">
        <v>0.7</v>
      </c>
      <c r="P24" s="234"/>
      <c r="Q24" s="104">
        <f aca="true" t="shared" si="1" ref="Q24:Q29">O24*P24</f>
        <v>0</v>
      </c>
    </row>
    <row r="25" spans="5:17" ht="15">
      <c r="E25" s="173"/>
      <c r="F25" s="109"/>
      <c r="G25" s="109"/>
      <c r="H25" s="56">
        <v>185804311</v>
      </c>
      <c r="I25" s="400" t="s">
        <v>227</v>
      </c>
      <c r="J25" s="400"/>
      <c r="K25" s="400"/>
      <c r="L25" s="400"/>
      <c r="M25" s="400"/>
      <c r="N25" s="56" t="s">
        <v>138</v>
      </c>
      <c r="O25" s="56">
        <v>0.014</v>
      </c>
      <c r="P25" s="235"/>
      <c r="Q25" s="104">
        <f t="shared" si="1"/>
        <v>0</v>
      </c>
    </row>
    <row r="26" spans="5:17" ht="15">
      <c r="E26" s="173"/>
      <c r="F26" s="109"/>
      <c r="G26" s="109"/>
      <c r="H26" s="56">
        <v>185851121</v>
      </c>
      <c r="I26" s="400" t="s">
        <v>228</v>
      </c>
      <c r="J26" s="400"/>
      <c r="K26" s="400"/>
      <c r="L26" s="400"/>
      <c r="M26" s="400"/>
      <c r="N26" s="56" t="s">
        <v>138</v>
      </c>
      <c r="O26" s="56">
        <v>0.014</v>
      </c>
      <c r="P26" s="235"/>
      <c r="Q26" s="104">
        <f t="shared" si="1"/>
        <v>0</v>
      </c>
    </row>
    <row r="27" spans="5:17" ht="15">
      <c r="E27" s="173"/>
      <c r="F27" s="109"/>
      <c r="G27" s="109"/>
      <c r="H27" s="56">
        <v>185851129</v>
      </c>
      <c r="I27" s="400" t="s">
        <v>394</v>
      </c>
      <c r="J27" s="400"/>
      <c r="K27" s="400"/>
      <c r="L27" s="400"/>
      <c r="M27" s="400"/>
      <c r="N27" s="56" t="s">
        <v>138</v>
      </c>
      <c r="O27" s="56">
        <v>0.014</v>
      </c>
      <c r="P27" s="235"/>
      <c r="Q27" s="104">
        <f t="shared" si="1"/>
        <v>0</v>
      </c>
    </row>
    <row r="28" spans="5:17" ht="15">
      <c r="E28" s="173"/>
      <c r="F28" s="109"/>
      <c r="G28" s="109"/>
      <c r="H28" s="174" t="s">
        <v>230</v>
      </c>
      <c r="I28" s="401" t="s">
        <v>231</v>
      </c>
      <c r="J28" s="401"/>
      <c r="K28" s="401"/>
      <c r="L28" s="401"/>
      <c r="M28" s="401"/>
      <c r="N28" s="56" t="s">
        <v>232</v>
      </c>
      <c r="O28" s="56">
        <v>0.02</v>
      </c>
      <c r="P28" s="235"/>
      <c r="Q28" s="104">
        <f t="shared" si="1"/>
        <v>0</v>
      </c>
    </row>
    <row r="29" spans="5:18" ht="15">
      <c r="E29" s="173"/>
      <c r="F29" s="109"/>
      <c r="G29" s="109"/>
      <c r="H29" s="56">
        <v>1</v>
      </c>
      <c r="I29" s="402" t="s">
        <v>233</v>
      </c>
      <c r="J29" s="402"/>
      <c r="K29" s="402"/>
      <c r="L29" s="402"/>
      <c r="M29" s="402"/>
      <c r="N29" s="56" t="s">
        <v>138</v>
      </c>
      <c r="O29" s="56">
        <v>0.014</v>
      </c>
      <c r="P29" s="235"/>
      <c r="Q29" s="104">
        <f t="shared" si="1"/>
        <v>0</v>
      </c>
      <c r="R29" s="12"/>
    </row>
    <row r="30" spans="5:17" ht="15">
      <c r="E30" s="173"/>
      <c r="F30" s="109"/>
      <c r="G30" s="109"/>
      <c r="H30" s="175"/>
      <c r="I30" s="106"/>
      <c r="J30" s="106"/>
      <c r="K30" s="106"/>
      <c r="L30" s="107"/>
      <c r="M30" s="108"/>
      <c r="N30" s="109"/>
      <c r="O30" s="110"/>
      <c r="P30" s="110"/>
      <c r="Q30" s="176"/>
    </row>
    <row r="31" spans="5:17" ht="15">
      <c r="E31" s="173"/>
      <c r="F31" s="109"/>
      <c r="G31" s="109"/>
      <c r="H31" s="102" t="s">
        <v>136</v>
      </c>
      <c r="I31" s="430" t="s">
        <v>141</v>
      </c>
      <c r="J31" s="430"/>
      <c r="K31" s="430"/>
      <c r="L31" s="430"/>
      <c r="M31" s="430"/>
      <c r="N31" s="109"/>
      <c r="O31" s="110"/>
      <c r="P31" s="110"/>
      <c r="Q31" s="104">
        <f>SUM(K2:K19)</f>
        <v>0</v>
      </c>
    </row>
    <row r="32" spans="5:17" ht="15">
      <c r="E32" s="173"/>
      <c r="F32" s="109"/>
      <c r="G32" s="109"/>
      <c r="H32" s="102" t="s">
        <v>136</v>
      </c>
      <c r="I32" s="430" t="s">
        <v>142</v>
      </c>
      <c r="J32" s="430"/>
      <c r="K32" s="430"/>
      <c r="L32" s="430"/>
      <c r="M32" s="430"/>
      <c r="N32" s="109"/>
      <c r="O32" s="110"/>
      <c r="P32" s="110"/>
      <c r="Q32" s="104">
        <f>SUM(L2:L19)</f>
        <v>0</v>
      </c>
    </row>
    <row r="33" spans="5:17" ht="15">
      <c r="E33" s="173"/>
      <c r="F33" s="109"/>
      <c r="G33" s="109"/>
      <c r="H33" s="102" t="s">
        <v>136</v>
      </c>
      <c r="I33" s="430" t="s">
        <v>143</v>
      </c>
      <c r="J33" s="430"/>
      <c r="K33" s="430"/>
      <c r="L33" s="430"/>
      <c r="M33" s="430"/>
      <c r="N33" s="109"/>
      <c r="O33" s="110"/>
      <c r="P33" s="110"/>
      <c r="Q33" s="104">
        <f>SUM(M2:M19)</f>
        <v>0</v>
      </c>
    </row>
    <row r="34" spans="5:17" ht="15">
      <c r="E34" s="173"/>
      <c r="F34" s="109"/>
      <c r="G34" s="109"/>
      <c r="H34" s="102" t="s">
        <v>136</v>
      </c>
      <c r="I34" s="430" t="s">
        <v>144</v>
      </c>
      <c r="J34" s="430"/>
      <c r="K34" s="430"/>
      <c r="L34" s="430"/>
      <c r="M34" s="430"/>
      <c r="N34" s="109"/>
      <c r="O34" s="110"/>
      <c r="P34" s="110"/>
      <c r="Q34" s="104">
        <f>SUM(N2:N19)</f>
        <v>0</v>
      </c>
    </row>
    <row r="35" spans="5:17" ht="15">
      <c r="E35" s="173"/>
      <c r="F35" s="109"/>
      <c r="G35" s="109"/>
      <c r="H35" s="109"/>
      <c r="I35" s="106"/>
      <c r="J35" s="106"/>
      <c r="K35" s="106"/>
      <c r="L35" s="112"/>
      <c r="M35" s="112"/>
      <c r="N35" s="109"/>
      <c r="O35" s="107"/>
      <c r="P35" s="107"/>
      <c r="Q35" s="111"/>
    </row>
    <row r="36" spans="5:17" ht="15.75">
      <c r="E36" s="173"/>
      <c r="F36" s="109"/>
      <c r="G36" s="109"/>
      <c r="H36" s="109"/>
      <c r="I36" s="113"/>
      <c r="J36" s="113"/>
      <c r="K36" s="113"/>
      <c r="L36" s="107"/>
      <c r="M36" s="114" t="s">
        <v>146</v>
      </c>
      <c r="N36" s="109"/>
      <c r="O36" s="115"/>
      <c r="P36" s="115"/>
      <c r="Q36" s="218">
        <f>SUM(Q23:Q34)</f>
        <v>0</v>
      </c>
    </row>
    <row r="37" spans="5:17" ht="15.75">
      <c r="E37" s="173"/>
      <c r="F37" s="109"/>
      <c r="G37" s="109"/>
      <c r="H37" s="109"/>
      <c r="I37" s="113"/>
      <c r="J37" s="113"/>
      <c r="K37" s="113"/>
      <c r="L37" s="107"/>
      <c r="M37" s="114" t="s">
        <v>147</v>
      </c>
      <c r="N37" s="109"/>
      <c r="O37" s="115"/>
      <c r="P37" s="115"/>
      <c r="Q37" s="218">
        <f>0.21*Q36</f>
        <v>0</v>
      </c>
    </row>
    <row r="38" spans="5:17" ht="15.75">
      <c r="E38" s="173"/>
      <c r="F38" s="109"/>
      <c r="G38" s="109"/>
      <c r="H38" s="109"/>
      <c r="I38" s="113"/>
      <c r="J38" s="113"/>
      <c r="K38" s="113"/>
      <c r="L38" s="107"/>
      <c r="M38" s="114" t="s">
        <v>148</v>
      </c>
      <c r="N38" s="109"/>
      <c r="O38" s="115"/>
      <c r="P38" s="115"/>
      <c r="Q38" s="218">
        <f>SUM(Q36:Q37)</f>
        <v>0</v>
      </c>
    </row>
    <row r="39" spans="5:17" ht="15.75" thickBot="1">
      <c r="E39" s="177"/>
      <c r="F39" s="120"/>
      <c r="G39" s="120"/>
      <c r="H39" s="120"/>
      <c r="I39" s="121"/>
      <c r="J39" s="121"/>
      <c r="K39" s="121"/>
      <c r="L39" s="122"/>
      <c r="M39" s="122"/>
      <c r="N39" s="122"/>
      <c r="O39" s="122"/>
      <c r="P39" s="122"/>
      <c r="Q39" s="123"/>
    </row>
    <row r="40" spans="5:17" ht="15"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5:17" ht="15.75" thickBot="1">
      <c r="E41" s="87"/>
      <c r="F41" s="87"/>
      <c r="G41" s="87"/>
      <c r="H41" s="87"/>
      <c r="I41" s="124"/>
      <c r="J41" s="124"/>
      <c r="K41" s="124"/>
      <c r="L41" s="124"/>
      <c r="M41" s="124"/>
      <c r="N41" s="124"/>
      <c r="O41" s="124"/>
      <c r="P41" s="124"/>
      <c r="Q41" s="91" t="s">
        <v>149</v>
      </c>
    </row>
    <row r="42" spans="5:17" ht="15">
      <c r="E42" s="172"/>
      <c r="F42" s="94"/>
      <c r="G42" s="94"/>
      <c r="H42" s="94"/>
      <c r="I42" s="125"/>
      <c r="J42" s="125"/>
      <c r="K42" s="125"/>
      <c r="L42" s="125"/>
      <c r="M42" s="94"/>
      <c r="N42" s="125"/>
      <c r="O42" s="126" t="s">
        <v>134</v>
      </c>
      <c r="P42" s="126" t="s">
        <v>135</v>
      </c>
      <c r="Q42" s="98"/>
    </row>
    <row r="43" spans="5:17" ht="15">
      <c r="E43" s="431" t="s">
        <v>136</v>
      </c>
      <c r="F43" s="432"/>
      <c r="G43" s="432"/>
      <c r="H43" s="399" t="s">
        <v>395</v>
      </c>
      <c r="I43" s="399"/>
      <c r="J43" s="399"/>
      <c r="K43" s="399"/>
      <c r="L43" s="399"/>
      <c r="M43" s="399"/>
      <c r="N43" s="127" t="s">
        <v>138</v>
      </c>
      <c r="O43" s="103">
        <v>1</v>
      </c>
      <c r="P43" s="245">
        <f>SUM(P23)</f>
        <v>0</v>
      </c>
      <c r="Q43" s="104">
        <f aca="true" t="shared" si="2" ref="Q43:Q48">O43*P43</f>
        <v>0</v>
      </c>
    </row>
    <row r="44" spans="5:17" ht="15">
      <c r="E44" s="431">
        <v>998231311</v>
      </c>
      <c r="F44" s="432"/>
      <c r="G44" s="432"/>
      <c r="H44" s="399" t="s">
        <v>224</v>
      </c>
      <c r="I44" s="399"/>
      <c r="J44" s="399"/>
      <c r="K44" s="399"/>
      <c r="L44" s="399"/>
      <c r="M44" s="399"/>
      <c r="N44" s="127" t="s">
        <v>225</v>
      </c>
      <c r="O44" s="103">
        <v>1.1</v>
      </c>
      <c r="P44" s="234"/>
      <c r="Q44" s="104">
        <f t="shared" si="2"/>
        <v>0</v>
      </c>
    </row>
    <row r="45" spans="5:17" ht="15">
      <c r="E45" s="431">
        <v>162201411</v>
      </c>
      <c r="F45" s="432"/>
      <c r="G45" s="432"/>
      <c r="H45" s="399" t="s">
        <v>322</v>
      </c>
      <c r="I45" s="399"/>
      <c r="J45" s="399"/>
      <c r="K45" s="399"/>
      <c r="L45" s="399"/>
      <c r="M45" s="399"/>
      <c r="N45" s="127" t="s">
        <v>153</v>
      </c>
      <c r="O45" s="103">
        <v>1</v>
      </c>
      <c r="P45" s="234"/>
      <c r="Q45" s="104">
        <f t="shared" si="2"/>
        <v>0</v>
      </c>
    </row>
    <row r="46" spans="5:17" ht="15">
      <c r="E46" s="431">
        <v>162201413</v>
      </c>
      <c r="F46" s="432"/>
      <c r="G46" s="432"/>
      <c r="H46" s="399" t="s">
        <v>396</v>
      </c>
      <c r="I46" s="399"/>
      <c r="J46" s="399"/>
      <c r="K46" s="399"/>
      <c r="L46" s="399"/>
      <c r="M46" s="399"/>
      <c r="N46" s="127" t="s">
        <v>153</v>
      </c>
      <c r="O46" s="103">
        <v>1</v>
      </c>
      <c r="P46" s="234"/>
      <c r="Q46" s="104">
        <f t="shared" si="2"/>
        <v>0</v>
      </c>
    </row>
    <row r="47" spans="5:17" ht="15">
      <c r="E47" s="452">
        <v>162201416</v>
      </c>
      <c r="F47" s="453"/>
      <c r="G47" s="454"/>
      <c r="H47" s="455" t="s">
        <v>397</v>
      </c>
      <c r="I47" s="456"/>
      <c r="J47" s="456"/>
      <c r="K47" s="456"/>
      <c r="L47" s="456"/>
      <c r="M47" s="457"/>
      <c r="N47" s="127" t="s">
        <v>153</v>
      </c>
      <c r="O47" s="103">
        <v>1</v>
      </c>
      <c r="P47" s="234"/>
      <c r="Q47" s="104">
        <f t="shared" si="2"/>
        <v>0</v>
      </c>
    </row>
    <row r="48" spans="5:17" ht="15">
      <c r="E48" s="433">
        <v>162301951</v>
      </c>
      <c r="F48" s="434"/>
      <c r="G48" s="434"/>
      <c r="H48" s="435" t="s">
        <v>398</v>
      </c>
      <c r="I48" s="435"/>
      <c r="J48" s="435"/>
      <c r="K48" s="435"/>
      <c r="L48" s="435"/>
      <c r="M48" s="435"/>
      <c r="N48" s="436" t="s">
        <v>153</v>
      </c>
      <c r="O48" s="437">
        <v>3</v>
      </c>
      <c r="P48" s="438"/>
      <c r="Q48" s="458">
        <f t="shared" si="2"/>
        <v>0</v>
      </c>
    </row>
    <row r="49" spans="5:17" ht="15">
      <c r="E49" s="433"/>
      <c r="F49" s="434"/>
      <c r="G49" s="434"/>
      <c r="H49" s="435"/>
      <c r="I49" s="435"/>
      <c r="J49" s="435"/>
      <c r="K49" s="435"/>
      <c r="L49" s="435"/>
      <c r="M49" s="435"/>
      <c r="N49" s="436"/>
      <c r="O49" s="437"/>
      <c r="P49" s="438"/>
      <c r="Q49" s="458"/>
    </row>
    <row r="50" spans="5:17" ht="30" customHeight="1">
      <c r="E50" s="459">
        <v>162301953</v>
      </c>
      <c r="F50" s="460"/>
      <c r="G50" s="436"/>
      <c r="H50" s="461" t="s">
        <v>399</v>
      </c>
      <c r="I50" s="462"/>
      <c r="J50" s="462"/>
      <c r="K50" s="462"/>
      <c r="L50" s="462"/>
      <c r="M50" s="463"/>
      <c r="N50" s="128" t="s">
        <v>153</v>
      </c>
      <c r="O50" s="129">
        <v>3</v>
      </c>
      <c r="P50" s="234"/>
      <c r="Q50" s="130">
        <f>O50*P50</f>
        <v>0</v>
      </c>
    </row>
    <row r="51" spans="5:17" ht="30.75" customHeight="1">
      <c r="E51" s="433">
        <v>162301962</v>
      </c>
      <c r="F51" s="434"/>
      <c r="G51" s="434"/>
      <c r="H51" s="435" t="s">
        <v>400</v>
      </c>
      <c r="I51" s="435"/>
      <c r="J51" s="435"/>
      <c r="K51" s="435"/>
      <c r="L51" s="435"/>
      <c r="M51" s="435"/>
      <c r="N51" s="128" t="s">
        <v>153</v>
      </c>
      <c r="O51" s="129">
        <v>3</v>
      </c>
      <c r="P51" s="234"/>
      <c r="Q51" s="130">
        <f>O51*P51</f>
        <v>0</v>
      </c>
    </row>
    <row r="52" spans="5:17" ht="15">
      <c r="E52" s="431">
        <v>998231411</v>
      </c>
      <c r="F52" s="432"/>
      <c r="G52" s="432"/>
      <c r="H52" s="399" t="s">
        <v>343</v>
      </c>
      <c r="I52" s="399"/>
      <c r="J52" s="399"/>
      <c r="K52" s="399"/>
      <c r="L52" s="399"/>
      <c r="M52" s="399"/>
      <c r="N52" s="127" t="s">
        <v>225</v>
      </c>
      <c r="O52" s="103">
        <v>2.4</v>
      </c>
      <c r="P52" s="234"/>
      <c r="Q52" s="104">
        <f aca="true" t="shared" si="3" ref="Q52:Q53">O52*P52</f>
        <v>0</v>
      </c>
    </row>
    <row r="53" spans="5:17" ht="15">
      <c r="E53" s="431">
        <v>184911421</v>
      </c>
      <c r="F53" s="432"/>
      <c r="G53" s="432"/>
      <c r="H53" s="399" t="s">
        <v>401</v>
      </c>
      <c r="I53" s="399"/>
      <c r="J53" s="399"/>
      <c r="K53" s="399"/>
      <c r="L53" s="399"/>
      <c r="M53" s="399"/>
      <c r="N53" s="127" t="s">
        <v>140</v>
      </c>
      <c r="O53" s="103">
        <v>60</v>
      </c>
      <c r="P53" s="234"/>
      <c r="Q53" s="104">
        <f t="shared" si="3"/>
        <v>0</v>
      </c>
    </row>
    <row r="54" spans="5:17" ht="15">
      <c r="E54" s="173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31"/>
      <c r="Q54" s="132"/>
    </row>
    <row r="55" spans="5:17" ht="15">
      <c r="E55" s="433" t="s">
        <v>136</v>
      </c>
      <c r="F55" s="434"/>
      <c r="G55" s="434"/>
      <c r="H55" s="441" t="s">
        <v>327</v>
      </c>
      <c r="I55" s="441"/>
      <c r="J55" s="441"/>
      <c r="K55" s="441"/>
      <c r="L55" s="441"/>
      <c r="M55" s="441"/>
      <c r="N55" s="135"/>
      <c r="O55" s="135"/>
      <c r="P55" s="109"/>
      <c r="Q55" s="104">
        <f>SUM(O2:O19)</f>
        <v>0</v>
      </c>
    </row>
    <row r="56" spans="5:17" ht="15">
      <c r="E56" s="433" t="s">
        <v>136</v>
      </c>
      <c r="F56" s="434"/>
      <c r="G56" s="434"/>
      <c r="H56" s="430" t="s">
        <v>139</v>
      </c>
      <c r="I56" s="430"/>
      <c r="J56" s="430"/>
      <c r="K56" s="430"/>
      <c r="L56" s="430"/>
      <c r="M56" s="430"/>
      <c r="N56" s="136"/>
      <c r="O56" s="136"/>
      <c r="P56" s="110"/>
      <c r="Q56" s="104">
        <f>SUM(P2:P19)</f>
        <v>0</v>
      </c>
    </row>
    <row r="57" spans="5:17" ht="15">
      <c r="E57" s="173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215"/>
    </row>
    <row r="58" spans="5:17" ht="15">
      <c r="E58" s="472" t="s">
        <v>497</v>
      </c>
      <c r="F58" s="473"/>
      <c r="G58" s="473"/>
      <c r="H58" s="473" t="s">
        <v>408</v>
      </c>
      <c r="I58" s="473"/>
      <c r="J58" s="473"/>
      <c r="K58" s="473"/>
      <c r="L58" s="473"/>
      <c r="M58" s="473"/>
      <c r="N58" s="109"/>
      <c r="O58" s="109"/>
      <c r="P58" s="109"/>
      <c r="Q58" s="104">
        <f>SUM((Q36+Q43+Q44+Q45+Q46+Q47+Q48+Q50+Q51+Q52+Q53+Q55+Q56)/100*1)</f>
        <v>0</v>
      </c>
    </row>
    <row r="59" spans="5:17" ht="15">
      <c r="E59" s="173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215"/>
    </row>
    <row r="60" spans="5:17" ht="15.75">
      <c r="E60" s="173"/>
      <c r="F60" s="109"/>
      <c r="G60" s="109"/>
      <c r="H60" s="109"/>
      <c r="I60" s="109"/>
      <c r="J60" s="109"/>
      <c r="K60" s="109"/>
      <c r="L60" s="109"/>
      <c r="M60" s="137" t="s">
        <v>146</v>
      </c>
      <c r="N60" s="109"/>
      <c r="O60" s="109"/>
      <c r="P60" s="109"/>
      <c r="Q60" s="216">
        <f>SUM(Q43:Q58)</f>
        <v>0</v>
      </c>
    </row>
    <row r="61" spans="5:17" ht="15.75">
      <c r="E61" s="173"/>
      <c r="F61" s="109"/>
      <c r="G61" s="109"/>
      <c r="H61" s="109"/>
      <c r="I61" s="109"/>
      <c r="J61" s="109"/>
      <c r="K61" s="109"/>
      <c r="L61" s="109"/>
      <c r="M61" s="137" t="s">
        <v>147</v>
      </c>
      <c r="N61" s="109"/>
      <c r="O61" s="109"/>
      <c r="P61" s="109"/>
      <c r="Q61" s="216">
        <f>0.21*Q60</f>
        <v>0</v>
      </c>
    </row>
    <row r="62" spans="5:17" ht="15.75">
      <c r="E62" s="173"/>
      <c r="F62" s="109"/>
      <c r="G62" s="109"/>
      <c r="H62" s="109"/>
      <c r="I62" s="109"/>
      <c r="J62" s="109"/>
      <c r="K62" s="109"/>
      <c r="L62" s="109"/>
      <c r="M62" s="137" t="s">
        <v>148</v>
      </c>
      <c r="N62" s="109"/>
      <c r="O62" s="109"/>
      <c r="P62" s="109"/>
      <c r="Q62" s="217">
        <f>SUM(Q60:Q61)</f>
        <v>0</v>
      </c>
    </row>
    <row r="63" spans="5:17" ht="15.75" thickBot="1">
      <c r="E63" s="177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38"/>
    </row>
    <row r="64" spans="5:17" ht="15"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5:17" ht="15.75" thickBot="1"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139" t="s">
        <v>157</v>
      </c>
    </row>
    <row r="66" spans="5:17" ht="15">
      <c r="E66" s="172"/>
      <c r="F66" s="94"/>
      <c r="G66" s="94"/>
      <c r="H66" s="94"/>
      <c r="I66" s="125"/>
      <c r="J66" s="125"/>
      <c r="K66" s="125"/>
      <c r="L66" s="125"/>
      <c r="M66" s="94"/>
      <c r="N66" s="125"/>
      <c r="O66" s="126" t="s">
        <v>134</v>
      </c>
      <c r="P66" s="126" t="s">
        <v>135</v>
      </c>
      <c r="Q66" s="98"/>
    </row>
    <row r="67" spans="5:17" ht="15">
      <c r="E67" s="431" t="s">
        <v>136</v>
      </c>
      <c r="F67" s="432"/>
      <c r="G67" s="432"/>
      <c r="H67" s="399" t="s">
        <v>137</v>
      </c>
      <c r="I67" s="399"/>
      <c r="J67" s="399"/>
      <c r="K67" s="399"/>
      <c r="L67" s="399"/>
      <c r="M67" s="399"/>
      <c r="N67" s="127" t="s">
        <v>138</v>
      </c>
      <c r="O67" s="103">
        <v>8</v>
      </c>
      <c r="P67" s="240">
        <f>SUM(P23)</f>
        <v>0</v>
      </c>
      <c r="Q67" s="104">
        <f>O67*P67</f>
        <v>0</v>
      </c>
    </row>
    <row r="68" spans="5:17" ht="15">
      <c r="E68" s="431">
        <v>998231311</v>
      </c>
      <c r="F68" s="432"/>
      <c r="G68" s="432"/>
      <c r="H68" s="399" t="s">
        <v>224</v>
      </c>
      <c r="I68" s="399"/>
      <c r="J68" s="399"/>
      <c r="K68" s="399"/>
      <c r="L68" s="399"/>
      <c r="M68" s="399"/>
      <c r="N68" s="127" t="s">
        <v>225</v>
      </c>
      <c r="O68" s="103">
        <v>1.1</v>
      </c>
      <c r="P68" s="240">
        <f>SUM(P44)</f>
        <v>0</v>
      </c>
      <c r="Q68" s="104">
        <f>O68*P68</f>
        <v>0</v>
      </c>
    </row>
    <row r="69" spans="5:17" ht="15">
      <c r="E69" s="431">
        <v>162201411</v>
      </c>
      <c r="F69" s="432"/>
      <c r="G69" s="432"/>
      <c r="H69" s="399" t="s">
        <v>322</v>
      </c>
      <c r="I69" s="399"/>
      <c r="J69" s="399"/>
      <c r="K69" s="399"/>
      <c r="L69" s="399"/>
      <c r="M69" s="399"/>
      <c r="N69" s="127" t="s">
        <v>153</v>
      </c>
      <c r="O69" s="103">
        <v>1</v>
      </c>
      <c r="P69" s="240">
        <f aca="true" t="shared" si="4" ref="P69:P71">SUM(P45)</f>
        <v>0</v>
      </c>
      <c r="Q69" s="104">
        <f aca="true" t="shared" si="5" ref="Q69:Q72">O69*P69</f>
        <v>0</v>
      </c>
    </row>
    <row r="70" spans="5:17" ht="15">
      <c r="E70" s="431">
        <v>162201413</v>
      </c>
      <c r="F70" s="432"/>
      <c r="G70" s="432"/>
      <c r="H70" s="399" t="s">
        <v>396</v>
      </c>
      <c r="I70" s="399"/>
      <c r="J70" s="399"/>
      <c r="K70" s="399"/>
      <c r="L70" s="399"/>
      <c r="M70" s="399"/>
      <c r="N70" s="127" t="s">
        <v>153</v>
      </c>
      <c r="O70" s="103">
        <v>1</v>
      </c>
      <c r="P70" s="240">
        <f t="shared" si="4"/>
        <v>0</v>
      </c>
      <c r="Q70" s="104">
        <f t="shared" si="5"/>
        <v>0</v>
      </c>
    </row>
    <row r="71" spans="5:17" ht="15">
      <c r="E71" s="452">
        <v>162201416</v>
      </c>
      <c r="F71" s="453"/>
      <c r="G71" s="454"/>
      <c r="H71" s="455" t="s">
        <v>397</v>
      </c>
      <c r="I71" s="456"/>
      <c r="J71" s="456"/>
      <c r="K71" s="456"/>
      <c r="L71" s="456"/>
      <c r="M71" s="457"/>
      <c r="N71" s="127" t="s">
        <v>153</v>
      </c>
      <c r="O71" s="103">
        <v>1</v>
      </c>
      <c r="P71" s="240">
        <f t="shared" si="4"/>
        <v>0</v>
      </c>
      <c r="Q71" s="104">
        <f t="shared" si="5"/>
        <v>0</v>
      </c>
    </row>
    <row r="72" spans="5:17" ht="15">
      <c r="E72" s="433">
        <v>162301951</v>
      </c>
      <c r="F72" s="434"/>
      <c r="G72" s="434"/>
      <c r="H72" s="435" t="s">
        <v>398</v>
      </c>
      <c r="I72" s="435"/>
      <c r="J72" s="435"/>
      <c r="K72" s="435"/>
      <c r="L72" s="435"/>
      <c r="M72" s="435"/>
      <c r="N72" s="436" t="s">
        <v>153</v>
      </c>
      <c r="O72" s="437">
        <v>3</v>
      </c>
      <c r="P72" s="464">
        <f>SUM(P48)</f>
        <v>0</v>
      </c>
      <c r="Q72" s="458">
        <f t="shared" si="5"/>
        <v>0</v>
      </c>
    </row>
    <row r="73" spans="5:17" ht="15">
      <c r="E73" s="433"/>
      <c r="F73" s="434"/>
      <c r="G73" s="434"/>
      <c r="H73" s="435"/>
      <c r="I73" s="435"/>
      <c r="J73" s="435"/>
      <c r="K73" s="435"/>
      <c r="L73" s="435"/>
      <c r="M73" s="435"/>
      <c r="N73" s="436"/>
      <c r="O73" s="437"/>
      <c r="P73" s="464"/>
      <c r="Q73" s="458"/>
    </row>
    <row r="74" spans="5:17" ht="30" customHeight="1">
      <c r="E74" s="459">
        <v>162301953</v>
      </c>
      <c r="F74" s="460"/>
      <c r="G74" s="436"/>
      <c r="H74" s="461" t="s">
        <v>399</v>
      </c>
      <c r="I74" s="462"/>
      <c r="J74" s="462"/>
      <c r="K74" s="462"/>
      <c r="L74" s="462"/>
      <c r="M74" s="463"/>
      <c r="N74" s="128" t="s">
        <v>153</v>
      </c>
      <c r="O74" s="129">
        <v>3</v>
      </c>
      <c r="P74" s="236">
        <f>SUM(P50)</f>
        <v>0</v>
      </c>
      <c r="Q74" s="130">
        <f>O74*P74</f>
        <v>0</v>
      </c>
    </row>
    <row r="75" spans="5:17" ht="30.75" customHeight="1">
      <c r="E75" s="433">
        <v>162301962</v>
      </c>
      <c r="F75" s="434"/>
      <c r="G75" s="434"/>
      <c r="H75" s="435" t="s">
        <v>400</v>
      </c>
      <c r="I75" s="435"/>
      <c r="J75" s="435"/>
      <c r="K75" s="435"/>
      <c r="L75" s="435"/>
      <c r="M75" s="435"/>
      <c r="N75" s="128" t="s">
        <v>153</v>
      </c>
      <c r="O75" s="129">
        <v>3</v>
      </c>
      <c r="P75" s="236">
        <f>SUM(P51)</f>
        <v>0</v>
      </c>
      <c r="Q75" s="130">
        <f aca="true" t="shared" si="6" ref="Q75:Q83">O75*P75</f>
        <v>0</v>
      </c>
    </row>
    <row r="76" spans="5:17" ht="15">
      <c r="E76" s="431">
        <v>998231411</v>
      </c>
      <c r="F76" s="432"/>
      <c r="G76" s="432"/>
      <c r="H76" s="399" t="s">
        <v>343</v>
      </c>
      <c r="I76" s="399"/>
      <c r="J76" s="399"/>
      <c r="K76" s="399"/>
      <c r="L76" s="399"/>
      <c r="M76" s="399"/>
      <c r="N76" s="127" t="s">
        <v>225</v>
      </c>
      <c r="O76" s="103">
        <v>2.4</v>
      </c>
      <c r="P76" s="236">
        <f>SUM(P52)</f>
        <v>0</v>
      </c>
      <c r="Q76" s="104">
        <f t="shared" si="6"/>
        <v>0</v>
      </c>
    </row>
    <row r="77" spans="5:17" ht="15">
      <c r="E77" s="431">
        <v>184911421</v>
      </c>
      <c r="F77" s="432"/>
      <c r="G77" s="432"/>
      <c r="H77" s="399" t="s">
        <v>401</v>
      </c>
      <c r="I77" s="399"/>
      <c r="J77" s="399"/>
      <c r="K77" s="399"/>
      <c r="L77" s="399"/>
      <c r="M77" s="399"/>
      <c r="N77" s="127" t="s">
        <v>140</v>
      </c>
      <c r="O77" s="103">
        <v>60</v>
      </c>
      <c r="P77" s="236">
        <f>SUM(P53)</f>
        <v>0</v>
      </c>
      <c r="Q77" s="104">
        <f t="shared" si="6"/>
        <v>0</v>
      </c>
    </row>
    <row r="78" spans="5:17" ht="15">
      <c r="E78" s="431">
        <v>181411131</v>
      </c>
      <c r="F78" s="432"/>
      <c r="G78" s="432"/>
      <c r="H78" s="399" t="s">
        <v>226</v>
      </c>
      <c r="I78" s="399"/>
      <c r="J78" s="399"/>
      <c r="K78" s="399"/>
      <c r="L78" s="399"/>
      <c r="M78" s="399"/>
      <c r="N78" s="102" t="s">
        <v>140</v>
      </c>
      <c r="O78" s="103">
        <v>0.7</v>
      </c>
      <c r="P78" s="236">
        <f>SUM(P24)</f>
        <v>0</v>
      </c>
      <c r="Q78" s="104">
        <f t="shared" si="6"/>
        <v>0</v>
      </c>
    </row>
    <row r="79" spans="5:17" ht="15" customHeight="1">
      <c r="E79" s="467">
        <v>185804311</v>
      </c>
      <c r="F79" s="468"/>
      <c r="G79" s="468"/>
      <c r="H79" s="400" t="s">
        <v>227</v>
      </c>
      <c r="I79" s="400"/>
      <c r="J79" s="400"/>
      <c r="K79" s="400"/>
      <c r="L79" s="400"/>
      <c r="M79" s="400"/>
      <c r="N79" s="56" t="s">
        <v>138</v>
      </c>
      <c r="O79" s="56">
        <v>0.014</v>
      </c>
      <c r="P79" s="236">
        <f aca="true" t="shared" si="7" ref="P79:P83">SUM(P25)</f>
        <v>0</v>
      </c>
      <c r="Q79" s="104">
        <f t="shared" si="6"/>
        <v>0</v>
      </c>
    </row>
    <row r="80" spans="5:17" ht="15" customHeight="1">
      <c r="E80" s="467">
        <v>185851121</v>
      </c>
      <c r="F80" s="468"/>
      <c r="G80" s="468"/>
      <c r="H80" s="400" t="s">
        <v>228</v>
      </c>
      <c r="I80" s="400"/>
      <c r="J80" s="400"/>
      <c r="K80" s="400"/>
      <c r="L80" s="400"/>
      <c r="M80" s="400"/>
      <c r="N80" s="56" t="s">
        <v>138</v>
      </c>
      <c r="O80" s="56">
        <v>0.014</v>
      </c>
      <c r="P80" s="236">
        <f t="shared" si="7"/>
        <v>0</v>
      </c>
      <c r="Q80" s="104">
        <f t="shared" si="6"/>
        <v>0</v>
      </c>
    </row>
    <row r="81" spans="5:17" ht="15" customHeight="1">
      <c r="E81" s="467">
        <v>185851129</v>
      </c>
      <c r="F81" s="468"/>
      <c r="G81" s="468"/>
      <c r="H81" s="400" t="s">
        <v>394</v>
      </c>
      <c r="I81" s="400"/>
      <c r="J81" s="400"/>
      <c r="K81" s="400"/>
      <c r="L81" s="400"/>
      <c r="M81" s="400"/>
      <c r="N81" s="56" t="s">
        <v>138</v>
      </c>
      <c r="O81" s="56">
        <v>0.014</v>
      </c>
      <c r="P81" s="236">
        <f t="shared" si="7"/>
        <v>0</v>
      </c>
      <c r="Q81" s="104">
        <f t="shared" si="6"/>
        <v>0</v>
      </c>
    </row>
    <row r="82" spans="5:17" ht="15">
      <c r="E82" s="465" t="s">
        <v>230</v>
      </c>
      <c r="F82" s="466"/>
      <c r="G82" s="466"/>
      <c r="H82" s="401" t="s">
        <v>231</v>
      </c>
      <c r="I82" s="401"/>
      <c r="J82" s="401"/>
      <c r="K82" s="401"/>
      <c r="L82" s="401"/>
      <c r="M82" s="401"/>
      <c r="N82" s="56" t="s">
        <v>232</v>
      </c>
      <c r="O82" s="56">
        <v>0.02</v>
      </c>
      <c r="P82" s="236">
        <f t="shared" si="7"/>
        <v>0</v>
      </c>
      <c r="Q82" s="104">
        <f t="shared" si="6"/>
        <v>0</v>
      </c>
    </row>
    <row r="83" spans="5:18" ht="15" customHeight="1">
      <c r="E83" s="467">
        <v>1</v>
      </c>
      <c r="F83" s="468"/>
      <c r="G83" s="468"/>
      <c r="H83" s="402" t="s">
        <v>233</v>
      </c>
      <c r="I83" s="402"/>
      <c r="J83" s="402"/>
      <c r="K83" s="402"/>
      <c r="L83" s="402"/>
      <c r="M83" s="402"/>
      <c r="N83" s="56" t="s">
        <v>138</v>
      </c>
      <c r="O83" s="56">
        <v>0.014</v>
      </c>
      <c r="P83" s="236">
        <f t="shared" si="7"/>
        <v>0</v>
      </c>
      <c r="Q83" s="104">
        <f t="shared" si="6"/>
        <v>0</v>
      </c>
      <c r="R83" s="12"/>
    </row>
    <row r="84" spans="5:17" ht="15">
      <c r="E84" s="173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32"/>
    </row>
    <row r="85" spans="5:18" ht="15">
      <c r="E85" s="173"/>
      <c r="F85" s="109"/>
      <c r="G85" s="109"/>
      <c r="H85" s="140"/>
      <c r="I85" s="109"/>
      <c r="J85" s="103" t="s">
        <v>136</v>
      </c>
      <c r="K85" s="469" t="s">
        <v>141</v>
      </c>
      <c r="L85" s="470"/>
      <c r="M85" s="471"/>
      <c r="N85" s="29"/>
      <c r="O85" s="29"/>
      <c r="P85" s="109"/>
      <c r="Q85" s="104">
        <f>SUM(K2:K19)</f>
        <v>0</v>
      </c>
      <c r="R85" s="10"/>
    </row>
    <row r="86" spans="5:17" ht="15">
      <c r="E86" s="173"/>
      <c r="F86" s="109"/>
      <c r="G86" s="109"/>
      <c r="H86" s="140"/>
      <c r="I86" s="135"/>
      <c r="J86" s="103" t="s">
        <v>136</v>
      </c>
      <c r="K86" s="469" t="s">
        <v>142</v>
      </c>
      <c r="L86" s="470"/>
      <c r="M86" s="471"/>
      <c r="N86" s="29"/>
      <c r="O86" s="29"/>
      <c r="P86" s="109"/>
      <c r="Q86" s="104">
        <f>SUM(L2:L19)</f>
        <v>0</v>
      </c>
    </row>
    <row r="87" spans="5:17" ht="15">
      <c r="E87" s="173"/>
      <c r="F87" s="109"/>
      <c r="G87" s="109"/>
      <c r="H87" s="140"/>
      <c r="I87" s="136"/>
      <c r="J87" s="103" t="s">
        <v>136</v>
      </c>
      <c r="K87" s="469" t="s">
        <v>143</v>
      </c>
      <c r="L87" s="470"/>
      <c r="M87" s="471"/>
      <c r="N87" s="29"/>
      <c r="O87" s="29"/>
      <c r="P87" s="110"/>
      <c r="Q87" s="104">
        <f>SUM(M2:M19)</f>
        <v>0</v>
      </c>
    </row>
    <row r="88" spans="5:17" ht="15">
      <c r="E88" s="173"/>
      <c r="F88" s="109"/>
      <c r="G88" s="109"/>
      <c r="H88" s="140"/>
      <c r="I88" s="112"/>
      <c r="J88" s="103" t="s">
        <v>136</v>
      </c>
      <c r="K88" s="469" t="s">
        <v>144</v>
      </c>
      <c r="L88" s="470"/>
      <c r="M88" s="471"/>
      <c r="N88" s="29"/>
      <c r="O88" s="29"/>
      <c r="P88" s="110"/>
      <c r="Q88" s="104">
        <f>SUM(N2:N19)</f>
        <v>0</v>
      </c>
    </row>
    <row r="89" spans="5:17" ht="15">
      <c r="E89" s="173"/>
      <c r="F89" s="109"/>
      <c r="G89" s="109"/>
      <c r="H89" s="140"/>
      <c r="I89" s="112"/>
      <c r="J89" s="103" t="s">
        <v>136</v>
      </c>
      <c r="K89" s="469" t="s">
        <v>145</v>
      </c>
      <c r="L89" s="470"/>
      <c r="M89" s="471"/>
      <c r="N89" s="29"/>
      <c r="O89" s="29"/>
      <c r="P89" s="110"/>
      <c r="Q89" s="104">
        <f>SUM(O2:O19)</f>
        <v>0</v>
      </c>
    </row>
    <row r="90" spans="5:17" ht="15">
      <c r="E90" s="173"/>
      <c r="F90" s="109"/>
      <c r="G90" s="109"/>
      <c r="H90" s="140"/>
      <c r="I90" s="112"/>
      <c r="J90" s="103" t="s">
        <v>136</v>
      </c>
      <c r="K90" s="469" t="s">
        <v>328</v>
      </c>
      <c r="L90" s="470"/>
      <c r="M90" s="471"/>
      <c r="N90" s="29"/>
      <c r="O90" s="29"/>
      <c r="P90" s="110"/>
      <c r="Q90" s="104">
        <f>SUM(P2:P19)</f>
        <v>0</v>
      </c>
    </row>
    <row r="91" spans="5:17" ht="15">
      <c r="E91" s="173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215"/>
    </row>
    <row r="92" spans="5:17" ht="15">
      <c r="E92" s="472" t="s">
        <v>497</v>
      </c>
      <c r="F92" s="473"/>
      <c r="G92" s="473"/>
      <c r="H92" s="473" t="s">
        <v>408</v>
      </c>
      <c r="I92" s="473"/>
      <c r="J92" s="473"/>
      <c r="K92" s="473"/>
      <c r="L92" s="473"/>
      <c r="M92" s="473"/>
      <c r="N92" s="109"/>
      <c r="O92" s="109"/>
      <c r="P92" s="109"/>
      <c r="Q92" s="104">
        <f>SUM(Q58)</f>
        <v>0</v>
      </c>
    </row>
    <row r="93" spans="5:17" ht="15">
      <c r="E93" s="173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215"/>
    </row>
    <row r="94" spans="5:17" ht="15.75">
      <c r="E94" s="173"/>
      <c r="F94" s="109"/>
      <c r="G94" s="109"/>
      <c r="H94" s="109"/>
      <c r="I94" s="109"/>
      <c r="J94" s="109"/>
      <c r="K94" s="109"/>
      <c r="L94" s="109"/>
      <c r="M94" s="137" t="s">
        <v>146</v>
      </c>
      <c r="N94" s="109"/>
      <c r="O94" s="29"/>
      <c r="P94" s="109"/>
      <c r="Q94" s="216">
        <f>SUM(Q67:Q92)</f>
        <v>0</v>
      </c>
    </row>
    <row r="95" spans="5:17" ht="15.75">
      <c r="E95" s="173"/>
      <c r="F95" s="109"/>
      <c r="G95" s="109"/>
      <c r="H95" s="109"/>
      <c r="I95" s="109"/>
      <c r="J95" s="109"/>
      <c r="K95" s="109"/>
      <c r="L95" s="109"/>
      <c r="M95" s="137" t="s">
        <v>147</v>
      </c>
      <c r="N95" s="109"/>
      <c r="O95" s="29"/>
      <c r="P95" s="109"/>
      <c r="Q95" s="216">
        <f>0.21*Q94</f>
        <v>0</v>
      </c>
    </row>
    <row r="96" spans="5:17" ht="15.75">
      <c r="E96" s="173"/>
      <c r="F96" s="109"/>
      <c r="G96" s="109"/>
      <c r="H96" s="109"/>
      <c r="I96" s="109"/>
      <c r="J96" s="109"/>
      <c r="K96" s="109"/>
      <c r="L96" s="109"/>
      <c r="M96" s="137" t="s">
        <v>148</v>
      </c>
      <c r="N96" s="109"/>
      <c r="O96" s="29"/>
      <c r="P96" s="109"/>
      <c r="Q96" s="217">
        <f>SUM(Q94:Q95)</f>
        <v>0</v>
      </c>
    </row>
    <row r="97" spans="5:17" ht="15.75" thickBot="1">
      <c r="E97" s="177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38"/>
    </row>
  </sheetData>
  <sheetProtection algorithmName="SHA-512" hashValue="Yun2ETrZf26YWkQHeAGMqyjQDtHkKm4NNPbsMcWNprreECBVbyR3gKqZYe1O+AH2gMX6HKJFppSNPfVKAuQqnA==" saltValue="DM0dknY/qlDnEGGi1R4WSA==" spinCount="100000" sheet="1" objects="1" scenarios="1" selectLockedCells="1"/>
  <mergeCells count="84">
    <mergeCell ref="K89:M89"/>
    <mergeCell ref="K90:M90"/>
    <mergeCell ref="E58:G58"/>
    <mergeCell ref="H58:M58"/>
    <mergeCell ref="E92:G92"/>
    <mergeCell ref="H92:M92"/>
    <mergeCell ref="E83:G83"/>
    <mergeCell ref="H83:M83"/>
    <mergeCell ref="K85:M85"/>
    <mergeCell ref="K86:M86"/>
    <mergeCell ref="K87:M87"/>
    <mergeCell ref="K88:M88"/>
    <mergeCell ref="E80:G80"/>
    <mergeCell ref="H80:M80"/>
    <mergeCell ref="E81:G81"/>
    <mergeCell ref="H81:M81"/>
    <mergeCell ref="E82:G82"/>
    <mergeCell ref="H82:M82"/>
    <mergeCell ref="E77:G77"/>
    <mergeCell ref="H77:M77"/>
    <mergeCell ref="E78:G78"/>
    <mergeCell ref="H78:M78"/>
    <mergeCell ref="E79:G79"/>
    <mergeCell ref="H79:M79"/>
    <mergeCell ref="E74:G74"/>
    <mergeCell ref="H74:M74"/>
    <mergeCell ref="E75:G75"/>
    <mergeCell ref="H75:M75"/>
    <mergeCell ref="E76:G76"/>
    <mergeCell ref="H76:M76"/>
    <mergeCell ref="Q72:Q73"/>
    <mergeCell ref="E69:G69"/>
    <mergeCell ref="H69:M69"/>
    <mergeCell ref="E70:G70"/>
    <mergeCell ref="H70:M70"/>
    <mergeCell ref="E71:G71"/>
    <mergeCell ref="H71:M71"/>
    <mergeCell ref="E72:G73"/>
    <mergeCell ref="H72:M73"/>
    <mergeCell ref="N72:N73"/>
    <mergeCell ref="O72:O73"/>
    <mergeCell ref="P72:P73"/>
    <mergeCell ref="E56:G56"/>
    <mergeCell ref="H56:M56"/>
    <mergeCell ref="E67:G67"/>
    <mergeCell ref="H67:M67"/>
    <mergeCell ref="E68:G68"/>
    <mergeCell ref="H68:M68"/>
    <mergeCell ref="E52:G52"/>
    <mergeCell ref="H52:M52"/>
    <mergeCell ref="E53:G53"/>
    <mergeCell ref="H53:M53"/>
    <mergeCell ref="E55:G55"/>
    <mergeCell ref="H55:M55"/>
    <mergeCell ref="P48:P49"/>
    <mergeCell ref="Q48:Q49"/>
    <mergeCell ref="E50:G50"/>
    <mergeCell ref="H50:M50"/>
    <mergeCell ref="E51:G51"/>
    <mergeCell ref="H51:M51"/>
    <mergeCell ref="O48:O49"/>
    <mergeCell ref="E47:G47"/>
    <mergeCell ref="H47:M47"/>
    <mergeCell ref="E48:G49"/>
    <mergeCell ref="H48:M49"/>
    <mergeCell ref="N48:N49"/>
    <mergeCell ref="E44:G44"/>
    <mergeCell ref="H44:M44"/>
    <mergeCell ref="E45:G45"/>
    <mergeCell ref="H45:M45"/>
    <mergeCell ref="E46:G46"/>
    <mergeCell ref="H46:M46"/>
    <mergeCell ref="I31:M31"/>
    <mergeCell ref="I32:M32"/>
    <mergeCell ref="I33:M33"/>
    <mergeCell ref="I34:M34"/>
    <mergeCell ref="E43:G43"/>
    <mergeCell ref="H43:M43"/>
    <mergeCell ref="I29:M29"/>
    <mergeCell ref="I23:M23"/>
    <mergeCell ref="I25:M25"/>
    <mergeCell ref="I26:M26"/>
    <mergeCell ref="I27:M27"/>
    <mergeCell ref="I28:M28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9"/>
  <sheetViews>
    <sheetView workbookViewId="0" topLeftCell="A87">
      <selection activeCell="E52" sqref="E52"/>
    </sheetView>
  </sheetViews>
  <sheetFormatPr defaultColWidth="9.140625" defaultRowHeight="15"/>
  <cols>
    <col min="1" max="1" width="4.57421875" style="246" customWidth="1"/>
    <col min="2" max="2" width="45.8515625" style="246" customWidth="1"/>
    <col min="3" max="3" width="5.00390625" style="246" customWidth="1"/>
    <col min="4" max="4" width="4.8515625" style="246" customWidth="1"/>
    <col min="5" max="5" width="17.28125" style="246" customWidth="1"/>
    <col min="6" max="6" width="12.57421875" style="246" customWidth="1"/>
    <col min="7" max="7" width="13.421875" style="246" bestFit="1" customWidth="1"/>
    <col min="8" max="256" width="9.140625" style="246" customWidth="1"/>
    <col min="257" max="257" width="4.57421875" style="246" customWidth="1"/>
    <col min="258" max="258" width="45.8515625" style="246" customWidth="1"/>
    <col min="259" max="259" width="5.00390625" style="246" customWidth="1"/>
    <col min="260" max="260" width="4.8515625" style="246" customWidth="1"/>
    <col min="261" max="261" width="17.28125" style="246" customWidth="1"/>
    <col min="262" max="262" width="9.140625" style="246" customWidth="1"/>
    <col min="263" max="263" width="13.421875" style="246" bestFit="1" customWidth="1"/>
    <col min="264" max="512" width="9.140625" style="246" customWidth="1"/>
    <col min="513" max="513" width="4.57421875" style="246" customWidth="1"/>
    <col min="514" max="514" width="45.8515625" style="246" customWidth="1"/>
    <col min="515" max="515" width="5.00390625" style="246" customWidth="1"/>
    <col min="516" max="516" width="4.8515625" style="246" customWidth="1"/>
    <col min="517" max="517" width="17.28125" style="246" customWidth="1"/>
    <col min="518" max="518" width="9.140625" style="246" customWidth="1"/>
    <col min="519" max="519" width="13.421875" style="246" bestFit="1" customWidth="1"/>
    <col min="520" max="768" width="9.140625" style="246" customWidth="1"/>
    <col min="769" max="769" width="4.57421875" style="246" customWidth="1"/>
    <col min="770" max="770" width="45.8515625" style="246" customWidth="1"/>
    <col min="771" max="771" width="5.00390625" style="246" customWidth="1"/>
    <col min="772" max="772" width="4.8515625" style="246" customWidth="1"/>
    <col min="773" max="773" width="17.28125" style="246" customWidth="1"/>
    <col min="774" max="774" width="9.140625" style="246" customWidth="1"/>
    <col min="775" max="775" width="13.421875" style="246" bestFit="1" customWidth="1"/>
    <col min="776" max="1024" width="9.140625" style="246" customWidth="1"/>
    <col min="1025" max="1025" width="4.57421875" style="246" customWidth="1"/>
    <col min="1026" max="1026" width="45.8515625" style="246" customWidth="1"/>
    <col min="1027" max="1027" width="5.00390625" style="246" customWidth="1"/>
    <col min="1028" max="1028" width="4.8515625" style="246" customWidth="1"/>
    <col min="1029" max="1029" width="17.28125" style="246" customWidth="1"/>
    <col min="1030" max="1030" width="9.140625" style="246" customWidth="1"/>
    <col min="1031" max="1031" width="13.421875" style="246" bestFit="1" customWidth="1"/>
    <col min="1032" max="1280" width="9.140625" style="246" customWidth="1"/>
    <col min="1281" max="1281" width="4.57421875" style="246" customWidth="1"/>
    <col min="1282" max="1282" width="45.8515625" style="246" customWidth="1"/>
    <col min="1283" max="1283" width="5.00390625" style="246" customWidth="1"/>
    <col min="1284" max="1284" width="4.8515625" style="246" customWidth="1"/>
    <col min="1285" max="1285" width="17.28125" style="246" customWidth="1"/>
    <col min="1286" max="1286" width="9.140625" style="246" customWidth="1"/>
    <col min="1287" max="1287" width="13.421875" style="246" bestFit="1" customWidth="1"/>
    <col min="1288" max="1536" width="9.140625" style="246" customWidth="1"/>
    <col min="1537" max="1537" width="4.57421875" style="246" customWidth="1"/>
    <col min="1538" max="1538" width="45.8515625" style="246" customWidth="1"/>
    <col min="1539" max="1539" width="5.00390625" style="246" customWidth="1"/>
    <col min="1540" max="1540" width="4.8515625" style="246" customWidth="1"/>
    <col min="1541" max="1541" width="17.28125" style="246" customWidth="1"/>
    <col min="1542" max="1542" width="9.140625" style="246" customWidth="1"/>
    <col min="1543" max="1543" width="13.421875" style="246" bestFit="1" customWidth="1"/>
    <col min="1544" max="1792" width="9.140625" style="246" customWidth="1"/>
    <col min="1793" max="1793" width="4.57421875" style="246" customWidth="1"/>
    <col min="1794" max="1794" width="45.8515625" style="246" customWidth="1"/>
    <col min="1795" max="1795" width="5.00390625" style="246" customWidth="1"/>
    <col min="1796" max="1796" width="4.8515625" style="246" customWidth="1"/>
    <col min="1797" max="1797" width="17.28125" style="246" customWidth="1"/>
    <col min="1798" max="1798" width="9.140625" style="246" customWidth="1"/>
    <col min="1799" max="1799" width="13.421875" style="246" bestFit="1" customWidth="1"/>
    <col min="1800" max="2048" width="9.140625" style="246" customWidth="1"/>
    <col min="2049" max="2049" width="4.57421875" style="246" customWidth="1"/>
    <col min="2050" max="2050" width="45.8515625" style="246" customWidth="1"/>
    <col min="2051" max="2051" width="5.00390625" style="246" customWidth="1"/>
    <col min="2052" max="2052" width="4.8515625" style="246" customWidth="1"/>
    <col min="2053" max="2053" width="17.28125" style="246" customWidth="1"/>
    <col min="2054" max="2054" width="9.140625" style="246" customWidth="1"/>
    <col min="2055" max="2055" width="13.421875" style="246" bestFit="1" customWidth="1"/>
    <col min="2056" max="2304" width="9.140625" style="246" customWidth="1"/>
    <col min="2305" max="2305" width="4.57421875" style="246" customWidth="1"/>
    <col min="2306" max="2306" width="45.8515625" style="246" customWidth="1"/>
    <col min="2307" max="2307" width="5.00390625" style="246" customWidth="1"/>
    <col min="2308" max="2308" width="4.8515625" style="246" customWidth="1"/>
    <col min="2309" max="2309" width="17.28125" style="246" customWidth="1"/>
    <col min="2310" max="2310" width="9.140625" style="246" customWidth="1"/>
    <col min="2311" max="2311" width="13.421875" style="246" bestFit="1" customWidth="1"/>
    <col min="2312" max="2560" width="9.140625" style="246" customWidth="1"/>
    <col min="2561" max="2561" width="4.57421875" style="246" customWidth="1"/>
    <col min="2562" max="2562" width="45.8515625" style="246" customWidth="1"/>
    <col min="2563" max="2563" width="5.00390625" style="246" customWidth="1"/>
    <col min="2564" max="2564" width="4.8515625" style="246" customWidth="1"/>
    <col min="2565" max="2565" width="17.28125" style="246" customWidth="1"/>
    <col min="2566" max="2566" width="9.140625" style="246" customWidth="1"/>
    <col min="2567" max="2567" width="13.421875" style="246" bestFit="1" customWidth="1"/>
    <col min="2568" max="2816" width="9.140625" style="246" customWidth="1"/>
    <col min="2817" max="2817" width="4.57421875" style="246" customWidth="1"/>
    <col min="2818" max="2818" width="45.8515625" style="246" customWidth="1"/>
    <col min="2819" max="2819" width="5.00390625" style="246" customWidth="1"/>
    <col min="2820" max="2820" width="4.8515625" style="246" customWidth="1"/>
    <col min="2821" max="2821" width="17.28125" style="246" customWidth="1"/>
    <col min="2822" max="2822" width="9.140625" style="246" customWidth="1"/>
    <col min="2823" max="2823" width="13.421875" style="246" bestFit="1" customWidth="1"/>
    <col min="2824" max="3072" width="9.140625" style="246" customWidth="1"/>
    <col min="3073" max="3073" width="4.57421875" style="246" customWidth="1"/>
    <col min="3074" max="3074" width="45.8515625" style="246" customWidth="1"/>
    <col min="3075" max="3075" width="5.00390625" style="246" customWidth="1"/>
    <col min="3076" max="3076" width="4.8515625" style="246" customWidth="1"/>
    <col min="3077" max="3077" width="17.28125" style="246" customWidth="1"/>
    <col min="3078" max="3078" width="9.140625" style="246" customWidth="1"/>
    <col min="3079" max="3079" width="13.421875" style="246" bestFit="1" customWidth="1"/>
    <col min="3080" max="3328" width="9.140625" style="246" customWidth="1"/>
    <col min="3329" max="3329" width="4.57421875" style="246" customWidth="1"/>
    <col min="3330" max="3330" width="45.8515625" style="246" customWidth="1"/>
    <col min="3331" max="3331" width="5.00390625" style="246" customWidth="1"/>
    <col min="3332" max="3332" width="4.8515625" style="246" customWidth="1"/>
    <col min="3333" max="3333" width="17.28125" style="246" customWidth="1"/>
    <col min="3334" max="3334" width="9.140625" style="246" customWidth="1"/>
    <col min="3335" max="3335" width="13.421875" style="246" bestFit="1" customWidth="1"/>
    <col min="3336" max="3584" width="9.140625" style="246" customWidth="1"/>
    <col min="3585" max="3585" width="4.57421875" style="246" customWidth="1"/>
    <col min="3586" max="3586" width="45.8515625" style="246" customWidth="1"/>
    <col min="3587" max="3587" width="5.00390625" style="246" customWidth="1"/>
    <col min="3588" max="3588" width="4.8515625" style="246" customWidth="1"/>
    <col min="3589" max="3589" width="17.28125" style="246" customWidth="1"/>
    <col min="3590" max="3590" width="9.140625" style="246" customWidth="1"/>
    <col min="3591" max="3591" width="13.421875" style="246" bestFit="1" customWidth="1"/>
    <col min="3592" max="3840" width="9.140625" style="246" customWidth="1"/>
    <col min="3841" max="3841" width="4.57421875" style="246" customWidth="1"/>
    <col min="3842" max="3842" width="45.8515625" style="246" customWidth="1"/>
    <col min="3843" max="3843" width="5.00390625" style="246" customWidth="1"/>
    <col min="3844" max="3844" width="4.8515625" style="246" customWidth="1"/>
    <col min="3845" max="3845" width="17.28125" style="246" customWidth="1"/>
    <col min="3846" max="3846" width="9.140625" style="246" customWidth="1"/>
    <col min="3847" max="3847" width="13.421875" style="246" bestFit="1" customWidth="1"/>
    <col min="3848" max="4096" width="9.140625" style="246" customWidth="1"/>
    <col min="4097" max="4097" width="4.57421875" style="246" customWidth="1"/>
    <col min="4098" max="4098" width="45.8515625" style="246" customWidth="1"/>
    <col min="4099" max="4099" width="5.00390625" style="246" customWidth="1"/>
    <col min="4100" max="4100" width="4.8515625" style="246" customWidth="1"/>
    <col min="4101" max="4101" width="17.28125" style="246" customWidth="1"/>
    <col min="4102" max="4102" width="9.140625" style="246" customWidth="1"/>
    <col min="4103" max="4103" width="13.421875" style="246" bestFit="1" customWidth="1"/>
    <col min="4104" max="4352" width="9.140625" style="246" customWidth="1"/>
    <col min="4353" max="4353" width="4.57421875" style="246" customWidth="1"/>
    <col min="4354" max="4354" width="45.8515625" style="246" customWidth="1"/>
    <col min="4355" max="4355" width="5.00390625" style="246" customWidth="1"/>
    <col min="4356" max="4356" width="4.8515625" style="246" customWidth="1"/>
    <col min="4357" max="4357" width="17.28125" style="246" customWidth="1"/>
    <col min="4358" max="4358" width="9.140625" style="246" customWidth="1"/>
    <col min="4359" max="4359" width="13.421875" style="246" bestFit="1" customWidth="1"/>
    <col min="4360" max="4608" width="9.140625" style="246" customWidth="1"/>
    <col min="4609" max="4609" width="4.57421875" style="246" customWidth="1"/>
    <col min="4610" max="4610" width="45.8515625" style="246" customWidth="1"/>
    <col min="4611" max="4611" width="5.00390625" style="246" customWidth="1"/>
    <col min="4612" max="4612" width="4.8515625" style="246" customWidth="1"/>
    <col min="4613" max="4613" width="17.28125" style="246" customWidth="1"/>
    <col min="4614" max="4614" width="9.140625" style="246" customWidth="1"/>
    <col min="4615" max="4615" width="13.421875" style="246" bestFit="1" customWidth="1"/>
    <col min="4616" max="4864" width="9.140625" style="246" customWidth="1"/>
    <col min="4865" max="4865" width="4.57421875" style="246" customWidth="1"/>
    <col min="4866" max="4866" width="45.8515625" style="246" customWidth="1"/>
    <col min="4867" max="4867" width="5.00390625" style="246" customWidth="1"/>
    <col min="4868" max="4868" width="4.8515625" style="246" customWidth="1"/>
    <col min="4869" max="4869" width="17.28125" style="246" customWidth="1"/>
    <col min="4870" max="4870" width="9.140625" style="246" customWidth="1"/>
    <col min="4871" max="4871" width="13.421875" style="246" bestFit="1" customWidth="1"/>
    <col min="4872" max="5120" width="9.140625" style="246" customWidth="1"/>
    <col min="5121" max="5121" width="4.57421875" style="246" customWidth="1"/>
    <col min="5122" max="5122" width="45.8515625" style="246" customWidth="1"/>
    <col min="5123" max="5123" width="5.00390625" style="246" customWidth="1"/>
    <col min="5124" max="5124" width="4.8515625" style="246" customWidth="1"/>
    <col min="5125" max="5125" width="17.28125" style="246" customWidth="1"/>
    <col min="5126" max="5126" width="9.140625" style="246" customWidth="1"/>
    <col min="5127" max="5127" width="13.421875" style="246" bestFit="1" customWidth="1"/>
    <col min="5128" max="5376" width="9.140625" style="246" customWidth="1"/>
    <col min="5377" max="5377" width="4.57421875" style="246" customWidth="1"/>
    <col min="5378" max="5378" width="45.8515625" style="246" customWidth="1"/>
    <col min="5379" max="5379" width="5.00390625" style="246" customWidth="1"/>
    <col min="5380" max="5380" width="4.8515625" style="246" customWidth="1"/>
    <col min="5381" max="5381" width="17.28125" style="246" customWidth="1"/>
    <col min="5382" max="5382" width="9.140625" style="246" customWidth="1"/>
    <col min="5383" max="5383" width="13.421875" style="246" bestFit="1" customWidth="1"/>
    <col min="5384" max="5632" width="9.140625" style="246" customWidth="1"/>
    <col min="5633" max="5633" width="4.57421875" style="246" customWidth="1"/>
    <col min="5634" max="5634" width="45.8515625" style="246" customWidth="1"/>
    <col min="5635" max="5635" width="5.00390625" style="246" customWidth="1"/>
    <col min="5636" max="5636" width="4.8515625" style="246" customWidth="1"/>
    <col min="5637" max="5637" width="17.28125" style="246" customWidth="1"/>
    <col min="5638" max="5638" width="9.140625" style="246" customWidth="1"/>
    <col min="5639" max="5639" width="13.421875" style="246" bestFit="1" customWidth="1"/>
    <col min="5640" max="5888" width="9.140625" style="246" customWidth="1"/>
    <col min="5889" max="5889" width="4.57421875" style="246" customWidth="1"/>
    <col min="5890" max="5890" width="45.8515625" style="246" customWidth="1"/>
    <col min="5891" max="5891" width="5.00390625" style="246" customWidth="1"/>
    <col min="5892" max="5892" width="4.8515625" style="246" customWidth="1"/>
    <col min="5893" max="5893" width="17.28125" style="246" customWidth="1"/>
    <col min="5894" max="5894" width="9.140625" style="246" customWidth="1"/>
    <col min="5895" max="5895" width="13.421875" style="246" bestFit="1" customWidth="1"/>
    <col min="5896" max="6144" width="9.140625" style="246" customWidth="1"/>
    <col min="6145" max="6145" width="4.57421875" style="246" customWidth="1"/>
    <col min="6146" max="6146" width="45.8515625" style="246" customWidth="1"/>
    <col min="6147" max="6147" width="5.00390625" style="246" customWidth="1"/>
    <col min="6148" max="6148" width="4.8515625" style="246" customWidth="1"/>
    <col min="6149" max="6149" width="17.28125" style="246" customWidth="1"/>
    <col min="6150" max="6150" width="9.140625" style="246" customWidth="1"/>
    <col min="6151" max="6151" width="13.421875" style="246" bestFit="1" customWidth="1"/>
    <col min="6152" max="6400" width="9.140625" style="246" customWidth="1"/>
    <col min="6401" max="6401" width="4.57421875" style="246" customWidth="1"/>
    <col min="6402" max="6402" width="45.8515625" style="246" customWidth="1"/>
    <col min="6403" max="6403" width="5.00390625" style="246" customWidth="1"/>
    <col min="6404" max="6404" width="4.8515625" style="246" customWidth="1"/>
    <col min="6405" max="6405" width="17.28125" style="246" customWidth="1"/>
    <col min="6406" max="6406" width="9.140625" style="246" customWidth="1"/>
    <col min="6407" max="6407" width="13.421875" style="246" bestFit="1" customWidth="1"/>
    <col min="6408" max="6656" width="9.140625" style="246" customWidth="1"/>
    <col min="6657" max="6657" width="4.57421875" style="246" customWidth="1"/>
    <col min="6658" max="6658" width="45.8515625" style="246" customWidth="1"/>
    <col min="6659" max="6659" width="5.00390625" style="246" customWidth="1"/>
    <col min="6660" max="6660" width="4.8515625" style="246" customWidth="1"/>
    <col min="6661" max="6661" width="17.28125" style="246" customWidth="1"/>
    <col min="6662" max="6662" width="9.140625" style="246" customWidth="1"/>
    <col min="6663" max="6663" width="13.421875" style="246" bestFit="1" customWidth="1"/>
    <col min="6664" max="6912" width="9.140625" style="246" customWidth="1"/>
    <col min="6913" max="6913" width="4.57421875" style="246" customWidth="1"/>
    <col min="6914" max="6914" width="45.8515625" style="246" customWidth="1"/>
    <col min="6915" max="6915" width="5.00390625" style="246" customWidth="1"/>
    <col min="6916" max="6916" width="4.8515625" style="246" customWidth="1"/>
    <col min="6917" max="6917" width="17.28125" style="246" customWidth="1"/>
    <col min="6918" max="6918" width="9.140625" style="246" customWidth="1"/>
    <col min="6919" max="6919" width="13.421875" style="246" bestFit="1" customWidth="1"/>
    <col min="6920" max="7168" width="9.140625" style="246" customWidth="1"/>
    <col min="7169" max="7169" width="4.57421875" style="246" customWidth="1"/>
    <col min="7170" max="7170" width="45.8515625" style="246" customWidth="1"/>
    <col min="7171" max="7171" width="5.00390625" style="246" customWidth="1"/>
    <col min="7172" max="7172" width="4.8515625" style="246" customWidth="1"/>
    <col min="7173" max="7173" width="17.28125" style="246" customWidth="1"/>
    <col min="7174" max="7174" width="9.140625" style="246" customWidth="1"/>
    <col min="7175" max="7175" width="13.421875" style="246" bestFit="1" customWidth="1"/>
    <col min="7176" max="7424" width="9.140625" style="246" customWidth="1"/>
    <col min="7425" max="7425" width="4.57421875" style="246" customWidth="1"/>
    <col min="7426" max="7426" width="45.8515625" style="246" customWidth="1"/>
    <col min="7427" max="7427" width="5.00390625" style="246" customWidth="1"/>
    <col min="7428" max="7428" width="4.8515625" style="246" customWidth="1"/>
    <col min="7429" max="7429" width="17.28125" style="246" customWidth="1"/>
    <col min="7430" max="7430" width="9.140625" style="246" customWidth="1"/>
    <col min="7431" max="7431" width="13.421875" style="246" bestFit="1" customWidth="1"/>
    <col min="7432" max="7680" width="9.140625" style="246" customWidth="1"/>
    <col min="7681" max="7681" width="4.57421875" style="246" customWidth="1"/>
    <col min="7682" max="7682" width="45.8515625" style="246" customWidth="1"/>
    <col min="7683" max="7683" width="5.00390625" style="246" customWidth="1"/>
    <col min="7684" max="7684" width="4.8515625" style="246" customWidth="1"/>
    <col min="7685" max="7685" width="17.28125" style="246" customWidth="1"/>
    <col min="7686" max="7686" width="9.140625" style="246" customWidth="1"/>
    <col min="7687" max="7687" width="13.421875" style="246" bestFit="1" customWidth="1"/>
    <col min="7688" max="7936" width="9.140625" style="246" customWidth="1"/>
    <col min="7937" max="7937" width="4.57421875" style="246" customWidth="1"/>
    <col min="7938" max="7938" width="45.8515625" style="246" customWidth="1"/>
    <col min="7939" max="7939" width="5.00390625" style="246" customWidth="1"/>
    <col min="7940" max="7940" width="4.8515625" style="246" customWidth="1"/>
    <col min="7941" max="7941" width="17.28125" style="246" customWidth="1"/>
    <col min="7942" max="7942" width="9.140625" style="246" customWidth="1"/>
    <col min="7943" max="7943" width="13.421875" style="246" bestFit="1" customWidth="1"/>
    <col min="7944" max="8192" width="9.140625" style="246" customWidth="1"/>
    <col min="8193" max="8193" width="4.57421875" style="246" customWidth="1"/>
    <col min="8194" max="8194" width="45.8515625" style="246" customWidth="1"/>
    <col min="8195" max="8195" width="5.00390625" style="246" customWidth="1"/>
    <col min="8196" max="8196" width="4.8515625" style="246" customWidth="1"/>
    <col min="8197" max="8197" width="17.28125" style="246" customWidth="1"/>
    <col min="8198" max="8198" width="9.140625" style="246" customWidth="1"/>
    <col min="8199" max="8199" width="13.421875" style="246" bestFit="1" customWidth="1"/>
    <col min="8200" max="8448" width="9.140625" style="246" customWidth="1"/>
    <col min="8449" max="8449" width="4.57421875" style="246" customWidth="1"/>
    <col min="8450" max="8450" width="45.8515625" style="246" customWidth="1"/>
    <col min="8451" max="8451" width="5.00390625" style="246" customWidth="1"/>
    <col min="8452" max="8452" width="4.8515625" style="246" customWidth="1"/>
    <col min="8453" max="8453" width="17.28125" style="246" customWidth="1"/>
    <col min="8454" max="8454" width="9.140625" style="246" customWidth="1"/>
    <col min="8455" max="8455" width="13.421875" style="246" bestFit="1" customWidth="1"/>
    <col min="8456" max="8704" width="9.140625" style="246" customWidth="1"/>
    <col min="8705" max="8705" width="4.57421875" style="246" customWidth="1"/>
    <col min="8706" max="8706" width="45.8515625" style="246" customWidth="1"/>
    <col min="8707" max="8707" width="5.00390625" style="246" customWidth="1"/>
    <col min="8708" max="8708" width="4.8515625" style="246" customWidth="1"/>
    <col min="8709" max="8709" width="17.28125" style="246" customWidth="1"/>
    <col min="8710" max="8710" width="9.140625" style="246" customWidth="1"/>
    <col min="8711" max="8711" width="13.421875" style="246" bestFit="1" customWidth="1"/>
    <col min="8712" max="8960" width="9.140625" style="246" customWidth="1"/>
    <col min="8961" max="8961" width="4.57421875" style="246" customWidth="1"/>
    <col min="8962" max="8962" width="45.8515625" style="246" customWidth="1"/>
    <col min="8963" max="8963" width="5.00390625" style="246" customWidth="1"/>
    <col min="8964" max="8964" width="4.8515625" style="246" customWidth="1"/>
    <col min="8965" max="8965" width="17.28125" style="246" customWidth="1"/>
    <col min="8966" max="8966" width="9.140625" style="246" customWidth="1"/>
    <col min="8967" max="8967" width="13.421875" style="246" bestFit="1" customWidth="1"/>
    <col min="8968" max="9216" width="9.140625" style="246" customWidth="1"/>
    <col min="9217" max="9217" width="4.57421875" style="246" customWidth="1"/>
    <col min="9218" max="9218" width="45.8515625" style="246" customWidth="1"/>
    <col min="9219" max="9219" width="5.00390625" style="246" customWidth="1"/>
    <col min="9220" max="9220" width="4.8515625" style="246" customWidth="1"/>
    <col min="9221" max="9221" width="17.28125" style="246" customWidth="1"/>
    <col min="9222" max="9222" width="9.140625" style="246" customWidth="1"/>
    <col min="9223" max="9223" width="13.421875" style="246" bestFit="1" customWidth="1"/>
    <col min="9224" max="9472" width="9.140625" style="246" customWidth="1"/>
    <col min="9473" max="9473" width="4.57421875" style="246" customWidth="1"/>
    <col min="9474" max="9474" width="45.8515625" style="246" customWidth="1"/>
    <col min="9475" max="9475" width="5.00390625" style="246" customWidth="1"/>
    <col min="9476" max="9476" width="4.8515625" style="246" customWidth="1"/>
    <col min="9477" max="9477" width="17.28125" style="246" customWidth="1"/>
    <col min="9478" max="9478" width="9.140625" style="246" customWidth="1"/>
    <col min="9479" max="9479" width="13.421875" style="246" bestFit="1" customWidth="1"/>
    <col min="9480" max="9728" width="9.140625" style="246" customWidth="1"/>
    <col min="9729" max="9729" width="4.57421875" style="246" customWidth="1"/>
    <col min="9730" max="9730" width="45.8515625" style="246" customWidth="1"/>
    <col min="9731" max="9731" width="5.00390625" style="246" customWidth="1"/>
    <col min="9732" max="9732" width="4.8515625" style="246" customWidth="1"/>
    <col min="9733" max="9733" width="17.28125" style="246" customWidth="1"/>
    <col min="9734" max="9734" width="9.140625" style="246" customWidth="1"/>
    <col min="9735" max="9735" width="13.421875" style="246" bestFit="1" customWidth="1"/>
    <col min="9736" max="9984" width="9.140625" style="246" customWidth="1"/>
    <col min="9985" max="9985" width="4.57421875" style="246" customWidth="1"/>
    <col min="9986" max="9986" width="45.8515625" style="246" customWidth="1"/>
    <col min="9987" max="9987" width="5.00390625" style="246" customWidth="1"/>
    <col min="9988" max="9988" width="4.8515625" style="246" customWidth="1"/>
    <col min="9989" max="9989" width="17.28125" style="246" customWidth="1"/>
    <col min="9990" max="9990" width="9.140625" style="246" customWidth="1"/>
    <col min="9991" max="9991" width="13.421875" style="246" bestFit="1" customWidth="1"/>
    <col min="9992" max="10240" width="9.140625" style="246" customWidth="1"/>
    <col min="10241" max="10241" width="4.57421875" style="246" customWidth="1"/>
    <col min="10242" max="10242" width="45.8515625" style="246" customWidth="1"/>
    <col min="10243" max="10243" width="5.00390625" style="246" customWidth="1"/>
    <col min="10244" max="10244" width="4.8515625" style="246" customWidth="1"/>
    <col min="10245" max="10245" width="17.28125" style="246" customWidth="1"/>
    <col min="10246" max="10246" width="9.140625" style="246" customWidth="1"/>
    <col min="10247" max="10247" width="13.421875" style="246" bestFit="1" customWidth="1"/>
    <col min="10248" max="10496" width="9.140625" style="246" customWidth="1"/>
    <col min="10497" max="10497" width="4.57421875" style="246" customWidth="1"/>
    <col min="10498" max="10498" width="45.8515625" style="246" customWidth="1"/>
    <col min="10499" max="10499" width="5.00390625" style="246" customWidth="1"/>
    <col min="10500" max="10500" width="4.8515625" style="246" customWidth="1"/>
    <col min="10501" max="10501" width="17.28125" style="246" customWidth="1"/>
    <col min="10502" max="10502" width="9.140625" style="246" customWidth="1"/>
    <col min="10503" max="10503" width="13.421875" style="246" bestFit="1" customWidth="1"/>
    <col min="10504" max="10752" width="9.140625" style="246" customWidth="1"/>
    <col min="10753" max="10753" width="4.57421875" style="246" customWidth="1"/>
    <col min="10754" max="10754" width="45.8515625" style="246" customWidth="1"/>
    <col min="10755" max="10755" width="5.00390625" style="246" customWidth="1"/>
    <col min="10756" max="10756" width="4.8515625" style="246" customWidth="1"/>
    <col min="10757" max="10757" width="17.28125" style="246" customWidth="1"/>
    <col min="10758" max="10758" width="9.140625" style="246" customWidth="1"/>
    <col min="10759" max="10759" width="13.421875" style="246" bestFit="1" customWidth="1"/>
    <col min="10760" max="11008" width="9.140625" style="246" customWidth="1"/>
    <col min="11009" max="11009" width="4.57421875" style="246" customWidth="1"/>
    <col min="11010" max="11010" width="45.8515625" style="246" customWidth="1"/>
    <col min="11011" max="11011" width="5.00390625" style="246" customWidth="1"/>
    <col min="11012" max="11012" width="4.8515625" style="246" customWidth="1"/>
    <col min="11013" max="11013" width="17.28125" style="246" customWidth="1"/>
    <col min="11014" max="11014" width="9.140625" style="246" customWidth="1"/>
    <col min="11015" max="11015" width="13.421875" style="246" bestFit="1" customWidth="1"/>
    <col min="11016" max="11264" width="9.140625" style="246" customWidth="1"/>
    <col min="11265" max="11265" width="4.57421875" style="246" customWidth="1"/>
    <col min="11266" max="11266" width="45.8515625" style="246" customWidth="1"/>
    <col min="11267" max="11267" width="5.00390625" style="246" customWidth="1"/>
    <col min="11268" max="11268" width="4.8515625" style="246" customWidth="1"/>
    <col min="11269" max="11269" width="17.28125" style="246" customWidth="1"/>
    <col min="11270" max="11270" width="9.140625" style="246" customWidth="1"/>
    <col min="11271" max="11271" width="13.421875" style="246" bestFit="1" customWidth="1"/>
    <col min="11272" max="11520" width="9.140625" style="246" customWidth="1"/>
    <col min="11521" max="11521" width="4.57421875" style="246" customWidth="1"/>
    <col min="11522" max="11522" width="45.8515625" style="246" customWidth="1"/>
    <col min="11523" max="11523" width="5.00390625" style="246" customWidth="1"/>
    <col min="11524" max="11524" width="4.8515625" style="246" customWidth="1"/>
    <col min="11525" max="11525" width="17.28125" style="246" customWidth="1"/>
    <col min="11526" max="11526" width="9.140625" style="246" customWidth="1"/>
    <col min="11527" max="11527" width="13.421875" style="246" bestFit="1" customWidth="1"/>
    <col min="11528" max="11776" width="9.140625" style="246" customWidth="1"/>
    <col min="11777" max="11777" width="4.57421875" style="246" customWidth="1"/>
    <col min="11778" max="11778" width="45.8515625" style="246" customWidth="1"/>
    <col min="11779" max="11779" width="5.00390625" style="246" customWidth="1"/>
    <col min="11780" max="11780" width="4.8515625" style="246" customWidth="1"/>
    <col min="11781" max="11781" width="17.28125" style="246" customWidth="1"/>
    <col min="11782" max="11782" width="9.140625" style="246" customWidth="1"/>
    <col min="11783" max="11783" width="13.421875" style="246" bestFit="1" customWidth="1"/>
    <col min="11784" max="12032" width="9.140625" style="246" customWidth="1"/>
    <col min="12033" max="12033" width="4.57421875" style="246" customWidth="1"/>
    <col min="12034" max="12034" width="45.8515625" style="246" customWidth="1"/>
    <col min="12035" max="12035" width="5.00390625" style="246" customWidth="1"/>
    <col min="12036" max="12036" width="4.8515625" style="246" customWidth="1"/>
    <col min="12037" max="12037" width="17.28125" style="246" customWidth="1"/>
    <col min="12038" max="12038" width="9.140625" style="246" customWidth="1"/>
    <col min="12039" max="12039" width="13.421875" style="246" bestFit="1" customWidth="1"/>
    <col min="12040" max="12288" width="9.140625" style="246" customWidth="1"/>
    <col min="12289" max="12289" width="4.57421875" style="246" customWidth="1"/>
    <col min="12290" max="12290" width="45.8515625" style="246" customWidth="1"/>
    <col min="12291" max="12291" width="5.00390625" style="246" customWidth="1"/>
    <col min="12292" max="12292" width="4.8515625" style="246" customWidth="1"/>
    <col min="12293" max="12293" width="17.28125" style="246" customWidth="1"/>
    <col min="12294" max="12294" width="9.140625" style="246" customWidth="1"/>
    <col min="12295" max="12295" width="13.421875" style="246" bestFit="1" customWidth="1"/>
    <col min="12296" max="12544" width="9.140625" style="246" customWidth="1"/>
    <col min="12545" max="12545" width="4.57421875" style="246" customWidth="1"/>
    <col min="12546" max="12546" width="45.8515625" style="246" customWidth="1"/>
    <col min="12547" max="12547" width="5.00390625" style="246" customWidth="1"/>
    <col min="12548" max="12548" width="4.8515625" style="246" customWidth="1"/>
    <col min="12549" max="12549" width="17.28125" style="246" customWidth="1"/>
    <col min="12550" max="12550" width="9.140625" style="246" customWidth="1"/>
    <col min="12551" max="12551" width="13.421875" style="246" bestFit="1" customWidth="1"/>
    <col min="12552" max="12800" width="9.140625" style="246" customWidth="1"/>
    <col min="12801" max="12801" width="4.57421875" style="246" customWidth="1"/>
    <col min="12802" max="12802" width="45.8515625" style="246" customWidth="1"/>
    <col min="12803" max="12803" width="5.00390625" style="246" customWidth="1"/>
    <col min="12804" max="12804" width="4.8515625" style="246" customWidth="1"/>
    <col min="12805" max="12805" width="17.28125" style="246" customWidth="1"/>
    <col min="12806" max="12806" width="9.140625" style="246" customWidth="1"/>
    <col min="12807" max="12807" width="13.421875" style="246" bestFit="1" customWidth="1"/>
    <col min="12808" max="13056" width="9.140625" style="246" customWidth="1"/>
    <col min="13057" max="13057" width="4.57421875" style="246" customWidth="1"/>
    <col min="13058" max="13058" width="45.8515625" style="246" customWidth="1"/>
    <col min="13059" max="13059" width="5.00390625" style="246" customWidth="1"/>
    <col min="13060" max="13060" width="4.8515625" style="246" customWidth="1"/>
    <col min="13061" max="13061" width="17.28125" style="246" customWidth="1"/>
    <col min="13062" max="13062" width="9.140625" style="246" customWidth="1"/>
    <col min="13063" max="13063" width="13.421875" style="246" bestFit="1" customWidth="1"/>
    <col min="13064" max="13312" width="9.140625" style="246" customWidth="1"/>
    <col min="13313" max="13313" width="4.57421875" style="246" customWidth="1"/>
    <col min="13314" max="13314" width="45.8515625" style="246" customWidth="1"/>
    <col min="13315" max="13315" width="5.00390625" style="246" customWidth="1"/>
    <col min="13316" max="13316" width="4.8515625" style="246" customWidth="1"/>
    <col min="13317" max="13317" width="17.28125" style="246" customWidth="1"/>
    <col min="13318" max="13318" width="9.140625" style="246" customWidth="1"/>
    <col min="13319" max="13319" width="13.421875" style="246" bestFit="1" customWidth="1"/>
    <col min="13320" max="13568" width="9.140625" style="246" customWidth="1"/>
    <col min="13569" max="13569" width="4.57421875" style="246" customWidth="1"/>
    <col min="13570" max="13570" width="45.8515625" style="246" customWidth="1"/>
    <col min="13571" max="13571" width="5.00390625" style="246" customWidth="1"/>
    <col min="13572" max="13572" width="4.8515625" style="246" customWidth="1"/>
    <col min="13573" max="13573" width="17.28125" style="246" customWidth="1"/>
    <col min="13574" max="13574" width="9.140625" style="246" customWidth="1"/>
    <col min="13575" max="13575" width="13.421875" style="246" bestFit="1" customWidth="1"/>
    <col min="13576" max="13824" width="9.140625" style="246" customWidth="1"/>
    <col min="13825" max="13825" width="4.57421875" style="246" customWidth="1"/>
    <col min="13826" max="13826" width="45.8515625" style="246" customWidth="1"/>
    <col min="13827" max="13827" width="5.00390625" style="246" customWidth="1"/>
    <col min="13828" max="13828" width="4.8515625" style="246" customWidth="1"/>
    <col min="13829" max="13829" width="17.28125" style="246" customWidth="1"/>
    <col min="13830" max="13830" width="9.140625" style="246" customWidth="1"/>
    <col min="13831" max="13831" width="13.421875" style="246" bestFit="1" customWidth="1"/>
    <col min="13832" max="14080" width="9.140625" style="246" customWidth="1"/>
    <col min="14081" max="14081" width="4.57421875" style="246" customWidth="1"/>
    <col min="14082" max="14082" width="45.8515625" style="246" customWidth="1"/>
    <col min="14083" max="14083" width="5.00390625" style="246" customWidth="1"/>
    <col min="14084" max="14084" width="4.8515625" style="246" customWidth="1"/>
    <col min="14085" max="14085" width="17.28125" style="246" customWidth="1"/>
    <col min="14086" max="14086" width="9.140625" style="246" customWidth="1"/>
    <col min="14087" max="14087" width="13.421875" style="246" bestFit="1" customWidth="1"/>
    <col min="14088" max="14336" width="9.140625" style="246" customWidth="1"/>
    <col min="14337" max="14337" width="4.57421875" style="246" customWidth="1"/>
    <col min="14338" max="14338" width="45.8515625" style="246" customWidth="1"/>
    <col min="14339" max="14339" width="5.00390625" style="246" customWidth="1"/>
    <col min="14340" max="14340" width="4.8515625" style="246" customWidth="1"/>
    <col min="14341" max="14341" width="17.28125" style="246" customWidth="1"/>
    <col min="14342" max="14342" width="9.140625" style="246" customWidth="1"/>
    <col min="14343" max="14343" width="13.421875" style="246" bestFit="1" customWidth="1"/>
    <col min="14344" max="14592" width="9.140625" style="246" customWidth="1"/>
    <col min="14593" max="14593" width="4.57421875" style="246" customWidth="1"/>
    <col min="14594" max="14594" width="45.8515625" style="246" customWidth="1"/>
    <col min="14595" max="14595" width="5.00390625" style="246" customWidth="1"/>
    <col min="14596" max="14596" width="4.8515625" style="246" customWidth="1"/>
    <col min="14597" max="14597" width="17.28125" style="246" customWidth="1"/>
    <col min="14598" max="14598" width="9.140625" style="246" customWidth="1"/>
    <col min="14599" max="14599" width="13.421875" style="246" bestFit="1" customWidth="1"/>
    <col min="14600" max="14848" width="9.140625" style="246" customWidth="1"/>
    <col min="14849" max="14849" width="4.57421875" style="246" customWidth="1"/>
    <col min="14850" max="14850" width="45.8515625" style="246" customWidth="1"/>
    <col min="14851" max="14851" width="5.00390625" style="246" customWidth="1"/>
    <col min="14852" max="14852" width="4.8515625" style="246" customWidth="1"/>
    <col min="14853" max="14853" width="17.28125" style="246" customWidth="1"/>
    <col min="14854" max="14854" width="9.140625" style="246" customWidth="1"/>
    <col min="14855" max="14855" width="13.421875" style="246" bestFit="1" customWidth="1"/>
    <col min="14856" max="15104" width="9.140625" style="246" customWidth="1"/>
    <col min="15105" max="15105" width="4.57421875" style="246" customWidth="1"/>
    <col min="15106" max="15106" width="45.8515625" style="246" customWidth="1"/>
    <col min="15107" max="15107" width="5.00390625" style="246" customWidth="1"/>
    <col min="15108" max="15108" width="4.8515625" style="246" customWidth="1"/>
    <col min="15109" max="15109" width="17.28125" style="246" customWidth="1"/>
    <col min="15110" max="15110" width="9.140625" style="246" customWidth="1"/>
    <col min="15111" max="15111" width="13.421875" style="246" bestFit="1" customWidth="1"/>
    <col min="15112" max="15360" width="9.140625" style="246" customWidth="1"/>
    <col min="15361" max="15361" width="4.57421875" style="246" customWidth="1"/>
    <col min="15362" max="15362" width="45.8515625" style="246" customWidth="1"/>
    <col min="15363" max="15363" width="5.00390625" style="246" customWidth="1"/>
    <col min="15364" max="15364" width="4.8515625" style="246" customWidth="1"/>
    <col min="15365" max="15365" width="17.28125" style="246" customWidth="1"/>
    <col min="15366" max="15366" width="9.140625" style="246" customWidth="1"/>
    <col min="15367" max="15367" width="13.421875" style="246" bestFit="1" customWidth="1"/>
    <col min="15368" max="15616" width="9.140625" style="246" customWidth="1"/>
    <col min="15617" max="15617" width="4.57421875" style="246" customWidth="1"/>
    <col min="15618" max="15618" width="45.8515625" style="246" customWidth="1"/>
    <col min="15619" max="15619" width="5.00390625" style="246" customWidth="1"/>
    <col min="15620" max="15620" width="4.8515625" style="246" customWidth="1"/>
    <col min="15621" max="15621" width="17.28125" style="246" customWidth="1"/>
    <col min="15622" max="15622" width="9.140625" style="246" customWidth="1"/>
    <col min="15623" max="15623" width="13.421875" style="246" bestFit="1" customWidth="1"/>
    <col min="15624" max="15872" width="9.140625" style="246" customWidth="1"/>
    <col min="15873" max="15873" width="4.57421875" style="246" customWidth="1"/>
    <col min="15874" max="15874" width="45.8515625" style="246" customWidth="1"/>
    <col min="15875" max="15875" width="5.00390625" style="246" customWidth="1"/>
    <col min="15876" max="15876" width="4.8515625" style="246" customWidth="1"/>
    <col min="15877" max="15877" width="17.28125" style="246" customWidth="1"/>
    <col min="15878" max="15878" width="9.140625" style="246" customWidth="1"/>
    <col min="15879" max="15879" width="13.421875" style="246" bestFit="1" customWidth="1"/>
    <col min="15880" max="16128" width="9.140625" style="246" customWidth="1"/>
    <col min="16129" max="16129" width="4.57421875" style="246" customWidth="1"/>
    <col min="16130" max="16130" width="45.8515625" style="246" customWidth="1"/>
    <col min="16131" max="16131" width="5.00390625" style="246" customWidth="1"/>
    <col min="16132" max="16132" width="4.8515625" style="246" customWidth="1"/>
    <col min="16133" max="16133" width="17.28125" style="246" customWidth="1"/>
    <col min="16134" max="16134" width="9.140625" style="246" customWidth="1"/>
    <col min="16135" max="16135" width="13.421875" style="246" bestFit="1" customWidth="1"/>
    <col min="16136" max="16384" width="9.140625" style="246" customWidth="1"/>
  </cols>
  <sheetData>
    <row r="1" spans="1:5" ht="15">
      <c r="A1" s="478" t="s">
        <v>402</v>
      </c>
      <c r="B1" s="478"/>
      <c r="C1" s="478"/>
      <c r="D1" s="478"/>
      <c r="E1" s="478"/>
    </row>
    <row r="2" spans="1:5" ht="15">
      <c r="A2" s="478" t="s">
        <v>403</v>
      </c>
      <c r="B2" s="478"/>
      <c r="C2" s="478"/>
      <c r="D2" s="478"/>
      <c r="E2" s="478"/>
    </row>
    <row r="3" ht="15">
      <c r="A3" s="247" t="s">
        <v>404</v>
      </c>
    </row>
    <row r="4" spans="1:2" ht="15">
      <c r="A4" s="479">
        <v>2021</v>
      </c>
      <c r="B4" s="479"/>
    </row>
    <row r="5" spans="1:256" ht="15">
      <c r="A5" s="248"/>
      <c r="B5" s="248"/>
      <c r="C5" s="249"/>
      <c r="D5" s="249"/>
      <c r="E5" s="249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0"/>
      <c r="DE5" s="250"/>
      <c r="DF5" s="250"/>
      <c r="DG5" s="250"/>
      <c r="DH5" s="250"/>
      <c r="DI5" s="250"/>
      <c r="DJ5" s="250"/>
      <c r="DK5" s="250"/>
      <c r="DL5" s="250"/>
      <c r="DM5" s="250"/>
      <c r="DN5" s="250"/>
      <c r="DO5" s="250"/>
      <c r="DP5" s="250"/>
      <c r="DQ5" s="250"/>
      <c r="DR5" s="250"/>
      <c r="DS5" s="250"/>
      <c r="DT5" s="250"/>
      <c r="DU5" s="250"/>
      <c r="DV5" s="250"/>
      <c r="DW5" s="250"/>
      <c r="DX5" s="250"/>
      <c r="DY5" s="250"/>
      <c r="DZ5" s="250"/>
      <c r="EA5" s="250"/>
      <c r="EB5" s="250"/>
      <c r="EC5" s="250"/>
      <c r="ED5" s="250"/>
      <c r="EE5" s="250"/>
      <c r="EF5" s="250"/>
      <c r="EG5" s="250"/>
      <c r="EH5" s="250"/>
      <c r="EI5" s="250"/>
      <c r="EJ5" s="250"/>
      <c r="EK5" s="250"/>
      <c r="EL5" s="250"/>
      <c r="EM5" s="250"/>
      <c r="EN5" s="250"/>
      <c r="EO5" s="250"/>
      <c r="EP5" s="250"/>
      <c r="EQ5" s="250"/>
      <c r="ER5" s="250"/>
      <c r="ES5" s="250"/>
      <c r="ET5" s="250"/>
      <c r="EU5" s="250"/>
      <c r="EV5" s="250"/>
      <c r="EW5" s="250"/>
      <c r="EX5" s="250"/>
      <c r="EY5" s="250"/>
      <c r="EZ5" s="250"/>
      <c r="FA5" s="250"/>
      <c r="FB5" s="250"/>
      <c r="FC5" s="250"/>
      <c r="FD5" s="250"/>
      <c r="FE5" s="250"/>
      <c r="FF5" s="250"/>
      <c r="FG5" s="250"/>
      <c r="FH5" s="250"/>
      <c r="FI5" s="250"/>
      <c r="FJ5" s="250"/>
      <c r="FK5" s="250"/>
      <c r="FL5" s="250"/>
      <c r="FM5" s="250"/>
      <c r="FN5" s="250"/>
      <c r="FO5" s="250"/>
      <c r="FP5" s="250"/>
      <c r="FQ5" s="250"/>
      <c r="FR5" s="250"/>
      <c r="FS5" s="250"/>
      <c r="FT5" s="250"/>
      <c r="FU5" s="250"/>
      <c r="FV5" s="250"/>
      <c r="FW5" s="250"/>
      <c r="FX5" s="250"/>
      <c r="FY5" s="250"/>
      <c r="FZ5" s="250"/>
      <c r="GA5" s="250"/>
      <c r="GB5" s="250"/>
      <c r="GC5" s="250"/>
      <c r="GD5" s="250"/>
      <c r="GE5" s="250"/>
      <c r="GF5" s="250"/>
      <c r="GG5" s="250"/>
      <c r="GH5" s="250"/>
      <c r="GI5" s="250"/>
      <c r="GJ5" s="250"/>
      <c r="GK5" s="250"/>
      <c r="GL5" s="250"/>
      <c r="GM5" s="250"/>
      <c r="GN5" s="250"/>
      <c r="GO5" s="250"/>
      <c r="GP5" s="250"/>
      <c r="GQ5" s="250"/>
      <c r="GR5" s="250"/>
      <c r="GS5" s="250"/>
      <c r="GT5" s="250"/>
      <c r="GU5" s="250"/>
      <c r="GV5" s="250"/>
      <c r="GW5" s="250"/>
      <c r="GX5" s="250"/>
      <c r="GY5" s="250"/>
      <c r="GZ5" s="250"/>
      <c r="HA5" s="250"/>
      <c r="HB5" s="250"/>
      <c r="HC5" s="250"/>
      <c r="HD5" s="250"/>
      <c r="HE5" s="250"/>
      <c r="HF5" s="250"/>
      <c r="HG5" s="250"/>
      <c r="HH5" s="250"/>
      <c r="HI5" s="250"/>
      <c r="HJ5" s="250"/>
      <c r="HK5" s="250"/>
      <c r="HL5" s="250"/>
      <c r="HM5" s="250"/>
      <c r="HN5" s="250"/>
      <c r="HO5" s="250"/>
      <c r="HP5" s="250"/>
      <c r="HQ5" s="250"/>
      <c r="HR5" s="250"/>
      <c r="HS5" s="250"/>
      <c r="HT5" s="250"/>
      <c r="HU5" s="250"/>
      <c r="HV5" s="250"/>
      <c r="HW5" s="250"/>
      <c r="HX5" s="250"/>
      <c r="HY5" s="250"/>
      <c r="HZ5" s="250"/>
      <c r="IA5" s="250"/>
      <c r="IB5" s="250"/>
      <c r="IC5" s="250"/>
      <c r="ID5" s="250"/>
      <c r="IE5" s="250"/>
      <c r="IF5" s="250"/>
      <c r="IG5" s="250"/>
      <c r="IH5" s="250"/>
      <c r="II5" s="250"/>
      <c r="IJ5" s="250"/>
      <c r="IK5" s="250"/>
      <c r="IL5" s="250"/>
      <c r="IM5" s="250"/>
      <c r="IN5" s="250"/>
      <c r="IO5" s="250"/>
      <c r="IP5" s="250"/>
      <c r="IQ5" s="250"/>
      <c r="IR5" s="250"/>
      <c r="IS5" s="250"/>
      <c r="IT5" s="250"/>
      <c r="IU5" s="250"/>
      <c r="IV5" s="250"/>
    </row>
    <row r="6" spans="1:256" ht="15">
      <c r="A6" s="246" t="s">
        <v>405</v>
      </c>
      <c r="C6" s="251"/>
      <c r="D6" s="251"/>
      <c r="E6" s="251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0"/>
      <c r="DA6" s="250"/>
      <c r="DB6" s="250"/>
      <c r="DC6" s="250"/>
      <c r="DD6" s="250"/>
      <c r="DE6" s="250"/>
      <c r="DF6" s="250"/>
      <c r="DG6" s="250"/>
      <c r="DH6" s="250"/>
      <c r="DI6" s="250"/>
      <c r="DJ6" s="250"/>
      <c r="DK6" s="250"/>
      <c r="DL6" s="250"/>
      <c r="DM6" s="250"/>
      <c r="DN6" s="250"/>
      <c r="DO6" s="250"/>
      <c r="DP6" s="250"/>
      <c r="DQ6" s="250"/>
      <c r="DR6" s="250"/>
      <c r="DS6" s="250"/>
      <c r="DT6" s="250"/>
      <c r="DU6" s="250"/>
      <c r="DV6" s="250"/>
      <c r="DW6" s="250"/>
      <c r="DX6" s="250"/>
      <c r="DY6" s="250"/>
      <c r="DZ6" s="250"/>
      <c r="EA6" s="250"/>
      <c r="EB6" s="250"/>
      <c r="EC6" s="250"/>
      <c r="ED6" s="250"/>
      <c r="EE6" s="250"/>
      <c r="EF6" s="250"/>
      <c r="EG6" s="250"/>
      <c r="EH6" s="250"/>
      <c r="EI6" s="250"/>
      <c r="EJ6" s="250"/>
      <c r="EK6" s="250"/>
      <c r="EL6" s="250"/>
      <c r="EM6" s="250"/>
      <c r="EN6" s="250"/>
      <c r="EO6" s="250"/>
      <c r="EP6" s="250"/>
      <c r="EQ6" s="250"/>
      <c r="ER6" s="250"/>
      <c r="ES6" s="250"/>
      <c r="ET6" s="250"/>
      <c r="EU6" s="250"/>
      <c r="EV6" s="250"/>
      <c r="EW6" s="250"/>
      <c r="EX6" s="250"/>
      <c r="EY6" s="250"/>
      <c r="EZ6" s="250"/>
      <c r="FA6" s="250"/>
      <c r="FB6" s="250"/>
      <c r="FC6" s="250"/>
      <c r="FD6" s="250"/>
      <c r="FE6" s="250"/>
      <c r="FF6" s="250"/>
      <c r="FG6" s="250"/>
      <c r="FH6" s="250"/>
      <c r="FI6" s="250"/>
      <c r="FJ6" s="250"/>
      <c r="FK6" s="250"/>
      <c r="FL6" s="250"/>
      <c r="FM6" s="250"/>
      <c r="FN6" s="250"/>
      <c r="FO6" s="250"/>
      <c r="FP6" s="250"/>
      <c r="FQ6" s="250"/>
      <c r="FR6" s="250"/>
      <c r="FS6" s="250"/>
      <c r="FT6" s="250"/>
      <c r="FU6" s="250"/>
      <c r="FV6" s="250"/>
      <c r="FW6" s="250"/>
      <c r="FX6" s="250"/>
      <c r="FY6" s="250"/>
      <c r="FZ6" s="250"/>
      <c r="GA6" s="250"/>
      <c r="GB6" s="250"/>
      <c r="GC6" s="250"/>
      <c r="GD6" s="250"/>
      <c r="GE6" s="250"/>
      <c r="GF6" s="250"/>
      <c r="GG6" s="250"/>
      <c r="GH6" s="250"/>
      <c r="GI6" s="250"/>
      <c r="GJ6" s="250"/>
      <c r="GK6" s="250"/>
      <c r="GL6" s="250"/>
      <c r="GM6" s="250"/>
      <c r="GN6" s="250"/>
      <c r="GO6" s="250"/>
      <c r="GP6" s="250"/>
      <c r="GQ6" s="250"/>
      <c r="GR6" s="250"/>
      <c r="GS6" s="250"/>
      <c r="GT6" s="250"/>
      <c r="GU6" s="250"/>
      <c r="GV6" s="250"/>
      <c r="GW6" s="250"/>
      <c r="GX6" s="250"/>
      <c r="GY6" s="250"/>
      <c r="GZ6" s="250"/>
      <c r="HA6" s="250"/>
      <c r="HB6" s="250"/>
      <c r="HC6" s="250"/>
      <c r="HD6" s="250"/>
      <c r="HE6" s="250"/>
      <c r="HF6" s="250"/>
      <c r="HG6" s="250"/>
      <c r="HH6" s="250"/>
      <c r="HI6" s="250"/>
      <c r="HJ6" s="250"/>
      <c r="HK6" s="250"/>
      <c r="HL6" s="250"/>
      <c r="HM6" s="250"/>
      <c r="HN6" s="250"/>
      <c r="HO6" s="250"/>
      <c r="HP6" s="250"/>
      <c r="HQ6" s="250"/>
      <c r="HR6" s="250"/>
      <c r="HS6" s="250"/>
      <c r="HT6" s="250"/>
      <c r="HU6" s="250"/>
      <c r="HV6" s="250"/>
      <c r="HW6" s="250"/>
      <c r="HX6" s="250"/>
      <c r="HY6" s="250"/>
      <c r="HZ6" s="250"/>
      <c r="IA6" s="250"/>
      <c r="IB6" s="250"/>
      <c r="IC6" s="250"/>
      <c r="ID6" s="250"/>
      <c r="IE6" s="250"/>
      <c r="IF6" s="250"/>
      <c r="IG6" s="250"/>
      <c r="IH6" s="250"/>
      <c r="II6" s="250"/>
      <c r="IJ6" s="250"/>
      <c r="IK6" s="250"/>
      <c r="IL6" s="250"/>
      <c r="IM6" s="250"/>
      <c r="IN6" s="250"/>
      <c r="IO6" s="250"/>
      <c r="IP6" s="250"/>
      <c r="IQ6" s="250"/>
      <c r="IR6" s="250"/>
      <c r="IS6" s="250"/>
      <c r="IT6" s="250"/>
      <c r="IU6" s="250"/>
      <c r="IV6" s="250"/>
    </row>
    <row r="7" spans="3:5" ht="15">
      <c r="C7" s="251"/>
      <c r="D7" s="251"/>
      <c r="E7" s="251"/>
    </row>
    <row r="8" spans="1:239" s="257" customFormat="1" ht="15">
      <c r="A8" s="250" t="s">
        <v>406</v>
      </c>
      <c r="B8" s="252"/>
      <c r="C8" s="253"/>
      <c r="D8" s="254"/>
      <c r="E8" s="255">
        <f>SUM(F51:F58,F60:F70,F72:F75)</f>
        <v>0</v>
      </c>
      <c r="F8" s="252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DJ8" s="252"/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2"/>
      <c r="DV8" s="252"/>
      <c r="DW8" s="252"/>
      <c r="DX8" s="252"/>
      <c r="DY8" s="252"/>
      <c r="DZ8" s="252"/>
      <c r="EA8" s="252"/>
      <c r="EB8" s="252"/>
      <c r="EC8" s="252"/>
      <c r="ED8" s="252"/>
      <c r="EE8" s="252"/>
      <c r="EF8" s="252"/>
      <c r="EG8" s="252"/>
      <c r="EH8" s="252"/>
      <c r="EI8" s="252"/>
      <c r="EJ8" s="252"/>
      <c r="EK8" s="252"/>
      <c r="EL8" s="252"/>
      <c r="EM8" s="252"/>
      <c r="EN8" s="252"/>
      <c r="EO8" s="252"/>
      <c r="EP8" s="252"/>
      <c r="EQ8" s="252"/>
      <c r="ER8" s="252"/>
      <c r="ES8" s="252"/>
      <c r="ET8" s="252"/>
      <c r="EU8" s="252"/>
      <c r="EV8" s="252"/>
      <c r="EW8" s="252"/>
      <c r="EX8" s="252"/>
      <c r="EY8" s="252"/>
      <c r="EZ8" s="252"/>
      <c r="FA8" s="252"/>
      <c r="FB8" s="252"/>
      <c r="FC8" s="252"/>
      <c r="FD8" s="252"/>
      <c r="FE8" s="252"/>
      <c r="FF8" s="252"/>
      <c r="FG8" s="252"/>
      <c r="FH8" s="252"/>
      <c r="FI8" s="252"/>
      <c r="FJ8" s="252"/>
      <c r="FK8" s="252"/>
      <c r="FL8" s="252"/>
      <c r="FM8" s="252"/>
      <c r="FN8" s="252"/>
      <c r="FO8" s="252"/>
      <c r="FP8" s="252"/>
      <c r="FQ8" s="252"/>
      <c r="FR8" s="252"/>
      <c r="FS8" s="252"/>
      <c r="FT8" s="252"/>
      <c r="FU8" s="252"/>
      <c r="FV8" s="252"/>
      <c r="FW8" s="252"/>
      <c r="FX8" s="252"/>
      <c r="FY8" s="252"/>
      <c r="FZ8" s="252"/>
      <c r="GA8" s="252"/>
      <c r="GB8" s="252"/>
      <c r="GC8" s="252"/>
      <c r="GD8" s="252"/>
      <c r="GE8" s="252"/>
      <c r="GF8" s="252"/>
      <c r="GG8" s="252"/>
      <c r="GH8" s="252"/>
      <c r="GI8" s="252"/>
      <c r="GJ8" s="252"/>
      <c r="GK8" s="252"/>
      <c r="GL8" s="252"/>
      <c r="GM8" s="252"/>
      <c r="GN8" s="252"/>
      <c r="GO8" s="252"/>
      <c r="GP8" s="252"/>
      <c r="GQ8" s="252"/>
      <c r="GR8" s="252"/>
      <c r="GS8" s="252"/>
      <c r="GT8" s="252"/>
      <c r="GU8" s="252"/>
      <c r="GV8" s="252"/>
      <c r="GW8" s="252"/>
      <c r="GX8" s="252"/>
      <c r="GY8" s="252"/>
      <c r="GZ8" s="252"/>
      <c r="HA8" s="252"/>
      <c r="HB8" s="252"/>
      <c r="HC8" s="252"/>
      <c r="HD8" s="252"/>
      <c r="HE8" s="252"/>
      <c r="HF8" s="252"/>
      <c r="HG8" s="252"/>
      <c r="HH8" s="252"/>
      <c r="HI8" s="252"/>
      <c r="HJ8" s="252"/>
      <c r="HK8" s="252"/>
      <c r="HL8" s="252"/>
      <c r="HM8" s="252"/>
      <c r="HN8" s="252"/>
      <c r="HO8" s="252"/>
      <c r="HP8" s="252"/>
      <c r="HQ8" s="252"/>
      <c r="HR8" s="252"/>
      <c r="HS8" s="252"/>
      <c r="HT8" s="252"/>
      <c r="HU8" s="252"/>
      <c r="HV8" s="252"/>
      <c r="HW8" s="252"/>
      <c r="HX8" s="252"/>
      <c r="HY8" s="252"/>
      <c r="HZ8" s="252"/>
      <c r="IA8" s="252"/>
      <c r="IB8" s="252"/>
      <c r="IC8" s="252"/>
      <c r="ID8" s="252"/>
      <c r="IE8" s="252"/>
    </row>
    <row r="9" spans="1:239" s="257" customFormat="1" ht="15">
      <c r="A9" s="250"/>
      <c r="B9" s="252"/>
      <c r="C9" s="253"/>
      <c r="D9" s="254"/>
      <c r="E9" s="255"/>
      <c r="F9" s="252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2"/>
      <c r="DY9" s="252"/>
      <c r="DZ9" s="252"/>
      <c r="EA9" s="252"/>
      <c r="EB9" s="252"/>
      <c r="EC9" s="252"/>
      <c r="ED9" s="252"/>
      <c r="EE9" s="252"/>
      <c r="EF9" s="252"/>
      <c r="EG9" s="252"/>
      <c r="EH9" s="252"/>
      <c r="EI9" s="252"/>
      <c r="EJ9" s="252"/>
      <c r="EK9" s="252"/>
      <c r="EL9" s="252"/>
      <c r="EM9" s="252"/>
      <c r="EN9" s="252"/>
      <c r="EO9" s="252"/>
      <c r="EP9" s="252"/>
      <c r="EQ9" s="252"/>
      <c r="ER9" s="252"/>
      <c r="ES9" s="252"/>
      <c r="ET9" s="252"/>
      <c r="EU9" s="252"/>
      <c r="EV9" s="252"/>
      <c r="EW9" s="252"/>
      <c r="EX9" s="252"/>
      <c r="EY9" s="252"/>
      <c r="EZ9" s="252"/>
      <c r="FA9" s="252"/>
      <c r="FB9" s="252"/>
      <c r="FC9" s="252"/>
      <c r="FD9" s="252"/>
      <c r="FE9" s="252"/>
      <c r="FF9" s="252"/>
      <c r="FG9" s="252"/>
      <c r="FH9" s="252"/>
      <c r="FI9" s="252"/>
      <c r="FJ9" s="252"/>
      <c r="FK9" s="252"/>
      <c r="FL9" s="252"/>
      <c r="FM9" s="252"/>
      <c r="FN9" s="252"/>
      <c r="FO9" s="252"/>
      <c r="FP9" s="252"/>
      <c r="FQ9" s="252"/>
      <c r="FR9" s="252"/>
      <c r="FS9" s="252"/>
      <c r="FT9" s="252"/>
      <c r="FU9" s="252"/>
      <c r="FV9" s="252"/>
      <c r="FW9" s="252"/>
      <c r="FX9" s="252"/>
      <c r="FY9" s="252"/>
      <c r="FZ9" s="252"/>
      <c r="GA9" s="252"/>
      <c r="GB9" s="252"/>
      <c r="GC9" s="252"/>
      <c r="GD9" s="252"/>
      <c r="GE9" s="252"/>
      <c r="GF9" s="252"/>
      <c r="GG9" s="252"/>
      <c r="GH9" s="252"/>
      <c r="GI9" s="252"/>
      <c r="GJ9" s="252"/>
      <c r="GK9" s="252"/>
      <c r="GL9" s="252"/>
      <c r="GM9" s="252"/>
      <c r="GN9" s="252"/>
      <c r="GO9" s="252"/>
      <c r="GP9" s="252"/>
      <c r="GQ9" s="252"/>
      <c r="GR9" s="252"/>
      <c r="GS9" s="252"/>
      <c r="GT9" s="252"/>
      <c r="GU9" s="252"/>
      <c r="GV9" s="252"/>
      <c r="GW9" s="252"/>
      <c r="GX9" s="252"/>
      <c r="GY9" s="252"/>
      <c r="GZ9" s="252"/>
      <c r="HA9" s="252"/>
      <c r="HB9" s="252"/>
      <c r="HC9" s="252"/>
      <c r="HD9" s="252"/>
      <c r="HE9" s="252"/>
      <c r="HF9" s="252"/>
      <c r="HG9" s="252"/>
      <c r="HH9" s="252"/>
      <c r="HI9" s="252"/>
      <c r="HJ9" s="252"/>
      <c r="HK9" s="252"/>
      <c r="HL9" s="252"/>
      <c r="HM9" s="252"/>
      <c r="HN9" s="252"/>
      <c r="HO9" s="252"/>
      <c r="HP9" s="252"/>
      <c r="HQ9" s="252"/>
      <c r="HR9" s="252"/>
      <c r="HS9" s="252"/>
      <c r="HT9" s="252"/>
      <c r="HU9" s="252"/>
      <c r="HV9" s="252"/>
      <c r="HW9" s="252"/>
      <c r="HX9" s="252"/>
      <c r="HY9" s="252"/>
      <c r="HZ9" s="252"/>
      <c r="IA9" s="252"/>
      <c r="IB9" s="252"/>
      <c r="IC9" s="252"/>
      <c r="ID9" s="252"/>
      <c r="IE9" s="252"/>
    </row>
    <row r="10" spans="1:239" s="257" customFormat="1" ht="15">
      <c r="A10" s="250" t="s">
        <v>407</v>
      </c>
      <c r="B10" s="252"/>
      <c r="C10" s="253"/>
      <c r="D10" s="254"/>
      <c r="E10" s="255">
        <f>SUM(E82)</f>
        <v>0</v>
      </c>
      <c r="F10" s="252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2"/>
      <c r="DI10" s="252"/>
      <c r="DJ10" s="252"/>
      <c r="DK10" s="252"/>
      <c r="DL10" s="252"/>
      <c r="DM10" s="252"/>
      <c r="DN10" s="252"/>
      <c r="DO10" s="252"/>
      <c r="DP10" s="252"/>
      <c r="DQ10" s="252"/>
      <c r="DR10" s="252"/>
      <c r="DS10" s="252"/>
      <c r="DT10" s="252"/>
      <c r="DU10" s="252"/>
      <c r="DV10" s="252"/>
      <c r="DW10" s="252"/>
      <c r="DX10" s="252"/>
      <c r="DY10" s="252"/>
      <c r="DZ10" s="252"/>
      <c r="EA10" s="252"/>
      <c r="EB10" s="252"/>
      <c r="EC10" s="252"/>
      <c r="ED10" s="252"/>
      <c r="EE10" s="252"/>
      <c r="EF10" s="252"/>
      <c r="EG10" s="252"/>
      <c r="EH10" s="252"/>
      <c r="EI10" s="252"/>
      <c r="EJ10" s="252"/>
      <c r="EK10" s="252"/>
      <c r="EL10" s="252"/>
      <c r="EM10" s="252"/>
      <c r="EN10" s="252"/>
      <c r="EO10" s="252"/>
      <c r="EP10" s="252"/>
      <c r="EQ10" s="252"/>
      <c r="ER10" s="252"/>
      <c r="ES10" s="252"/>
      <c r="ET10" s="252"/>
      <c r="EU10" s="252"/>
      <c r="EV10" s="252"/>
      <c r="EW10" s="252"/>
      <c r="EX10" s="252"/>
      <c r="EY10" s="252"/>
      <c r="EZ10" s="252"/>
      <c r="FA10" s="252"/>
      <c r="FB10" s="252"/>
      <c r="FC10" s="252"/>
      <c r="FD10" s="252"/>
      <c r="FE10" s="252"/>
      <c r="FF10" s="252"/>
      <c r="FG10" s="252"/>
      <c r="FH10" s="252"/>
      <c r="FI10" s="252"/>
      <c r="FJ10" s="252"/>
      <c r="FK10" s="252"/>
      <c r="FL10" s="252"/>
      <c r="FM10" s="252"/>
      <c r="FN10" s="252"/>
      <c r="FO10" s="252"/>
      <c r="FP10" s="252"/>
      <c r="FQ10" s="252"/>
      <c r="FR10" s="252"/>
      <c r="FS10" s="252"/>
      <c r="FT10" s="252"/>
      <c r="FU10" s="252"/>
      <c r="FV10" s="252"/>
      <c r="FW10" s="252"/>
      <c r="FX10" s="252"/>
      <c r="FY10" s="252"/>
      <c r="FZ10" s="252"/>
      <c r="GA10" s="252"/>
      <c r="GB10" s="252"/>
      <c r="GC10" s="252"/>
      <c r="GD10" s="252"/>
      <c r="GE10" s="252"/>
      <c r="GF10" s="252"/>
      <c r="GG10" s="252"/>
      <c r="GH10" s="252"/>
      <c r="GI10" s="252"/>
      <c r="GJ10" s="252"/>
      <c r="GK10" s="252"/>
      <c r="GL10" s="252"/>
      <c r="GM10" s="252"/>
      <c r="GN10" s="252"/>
      <c r="GO10" s="252"/>
      <c r="GP10" s="252"/>
      <c r="GQ10" s="252"/>
      <c r="GR10" s="252"/>
      <c r="GS10" s="252"/>
      <c r="GT10" s="252"/>
      <c r="GU10" s="252"/>
      <c r="GV10" s="252"/>
      <c r="GW10" s="252"/>
      <c r="GX10" s="252"/>
      <c r="GY10" s="252"/>
      <c r="GZ10" s="252"/>
      <c r="HA10" s="252"/>
      <c r="HB10" s="252"/>
      <c r="HC10" s="252"/>
      <c r="HD10" s="252"/>
      <c r="HE10" s="252"/>
      <c r="HF10" s="252"/>
      <c r="HG10" s="252"/>
      <c r="HH10" s="252"/>
      <c r="HI10" s="252"/>
      <c r="HJ10" s="252"/>
      <c r="HK10" s="252"/>
      <c r="HL10" s="252"/>
      <c r="HM10" s="252"/>
      <c r="HN10" s="252"/>
      <c r="HO10" s="252"/>
      <c r="HP10" s="252"/>
      <c r="HQ10" s="252"/>
      <c r="HR10" s="252"/>
      <c r="HS10" s="252"/>
      <c r="HT10" s="252"/>
      <c r="HU10" s="252"/>
      <c r="HV10" s="252"/>
      <c r="HW10" s="252"/>
      <c r="HX10" s="252"/>
      <c r="HY10" s="252"/>
      <c r="HZ10" s="252"/>
      <c r="IA10" s="252"/>
      <c r="IB10" s="252"/>
      <c r="IC10" s="252"/>
      <c r="ID10" s="252"/>
      <c r="IE10" s="252"/>
    </row>
    <row r="11" spans="1:239" s="257" customFormat="1" ht="15">
      <c r="A11" s="250"/>
      <c r="B11" s="252"/>
      <c r="C11" s="253"/>
      <c r="D11" s="254"/>
      <c r="E11" s="255"/>
      <c r="F11" s="252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  <c r="DG11" s="252"/>
      <c r="DH11" s="252"/>
      <c r="DI11" s="252"/>
      <c r="DJ11" s="252"/>
      <c r="DK11" s="252"/>
      <c r="DL11" s="252"/>
      <c r="DM11" s="252"/>
      <c r="DN11" s="252"/>
      <c r="DO11" s="252"/>
      <c r="DP11" s="252"/>
      <c r="DQ11" s="252"/>
      <c r="DR11" s="252"/>
      <c r="DS11" s="252"/>
      <c r="DT11" s="252"/>
      <c r="DU11" s="252"/>
      <c r="DV11" s="252"/>
      <c r="DW11" s="252"/>
      <c r="DX11" s="252"/>
      <c r="DY11" s="252"/>
      <c r="DZ11" s="252"/>
      <c r="EA11" s="252"/>
      <c r="EB11" s="252"/>
      <c r="EC11" s="252"/>
      <c r="ED11" s="252"/>
      <c r="EE11" s="252"/>
      <c r="EF11" s="252"/>
      <c r="EG11" s="252"/>
      <c r="EH11" s="252"/>
      <c r="EI11" s="252"/>
      <c r="EJ11" s="252"/>
      <c r="EK11" s="252"/>
      <c r="EL11" s="252"/>
      <c r="EM11" s="252"/>
      <c r="EN11" s="252"/>
      <c r="EO11" s="252"/>
      <c r="EP11" s="252"/>
      <c r="EQ11" s="252"/>
      <c r="ER11" s="252"/>
      <c r="ES11" s="252"/>
      <c r="ET11" s="252"/>
      <c r="EU11" s="252"/>
      <c r="EV11" s="252"/>
      <c r="EW11" s="252"/>
      <c r="EX11" s="252"/>
      <c r="EY11" s="252"/>
      <c r="EZ11" s="252"/>
      <c r="FA11" s="252"/>
      <c r="FB11" s="252"/>
      <c r="FC11" s="252"/>
      <c r="FD11" s="252"/>
      <c r="FE11" s="252"/>
      <c r="FF11" s="252"/>
      <c r="FG11" s="252"/>
      <c r="FH11" s="252"/>
      <c r="FI11" s="252"/>
      <c r="FJ11" s="252"/>
      <c r="FK11" s="252"/>
      <c r="FL11" s="252"/>
      <c r="FM11" s="252"/>
      <c r="FN11" s="252"/>
      <c r="FO11" s="252"/>
      <c r="FP11" s="252"/>
      <c r="FQ11" s="252"/>
      <c r="FR11" s="252"/>
      <c r="FS11" s="252"/>
      <c r="FT11" s="252"/>
      <c r="FU11" s="252"/>
      <c r="FV11" s="252"/>
      <c r="FW11" s="252"/>
      <c r="FX11" s="252"/>
      <c r="FY11" s="252"/>
      <c r="FZ11" s="252"/>
      <c r="GA11" s="252"/>
      <c r="GB11" s="252"/>
      <c r="GC11" s="252"/>
      <c r="GD11" s="252"/>
      <c r="GE11" s="252"/>
      <c r="GF11" s="252"/>
      <c r="GG11" s="252"/>
      <c r="GH11" s="252"/>
      <c r="GI11" s="252"/>
      <c r="GJ11" s="252"/>
      <c r="GK11" s="252"/>
      <c r="GL11" s="252"/>
      <c r="GM11" s="252"/>
      <c r="GN11" s="252"/>
      <c r="GO11" s="252"/>
      <c r="GP11" s="252"/>
      <c r="GQ11" s="252"/>
      <c r="GR11" s="252"/>
      <c r="GS11" s="252"/>
      <c r="GT11" s="252"/>
      <c r="GU11" s="252"/>
      <c r="GV11" s="252"/>
      <c r="GW11" s="252"/>
      <c r="GX11" s="252"/>
      <c r="GY11" s="252"/>
      <c r="GZ11" s="252"/>
      <c r="HA11" s="252"/>
      <c r="HB11" s="252"/>
      <c r="HC11" s="252"/>
      <c r="HD11" s="252"/>
      <c r="HE11" s="252"/>
      <c r="HF11" s="252"/>
      <c r="HG11" s="252"/>
      <c r="HH11" s="252"/>
      <c r="HI11" s="252"/>
      <c r="HJ11" s="252"/>
      <c r="HK11" s="252"/>
      <c r="HL11" s="252"/>
      <c r="HM11" s="252"/>
      <c r="HN11" s="252"/>
      <c r="HO11" s="252"/>
      <c r="HP11" s="252"/>
      <c r="HQ11" s="252"/>
      <c r="HR11" s="252"/>
      <c r="HS11" s="252"/>
      <c r="HT11" s="252"/>
      <c r="HU11" s="252"/>
      <c r="HV11" s="252"/>
      <c r="HW11" s="252"/>
      <c r="HX11" s="252"/>
      <c r="HY11" s="252"/>
      <c r="HZ11" s="252"/>
      <c r="IA11" s="252"/>
      <c r="IB11" s="252"/>
      <c r="IC11" s="252"/>
      <c r="ID11" s="252"/>
      <c r="IE11" s="252"/>
    </row>
    <row r="12" spans="1:239" s="257" customFormat="1" ht="15">
      <c r="A12" s="250" t="s">
        <v>408</v>
      </c>
      <c r="B12" s="252"/>
      <c r="C12" s="253"/>
      <c r="D12" s="254"/>
      <c r="E12" s="258">
        <f>SUM(E8:E11)*0.01</f>
        <v>0</v>
      </c>
      <c r="F12" s="252"/>
      <c r="G12" s="259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2"/>
      <c r="EI12" s="252"/>
      <c r="EJ12" s="252"/>
      <c r="EK12" s="252"/>
      <c r="EL12" s="252"/>
      <c r="EM12" s="252"/>
      <c r="EN12" s="252"/>
      <c r="EO12" s="252"/>
      <c r="EP12" s="252"/>
      <c r="EQ12" s="252"/>
      <c r="ER12" s="252"/>
      <c r="ES12" s="252"/>
      <c r="ET12" s="252"/>
      <c r="EU12" s="252"/>
      <c r="EV12" s="252"/>
      <c r="EW12" s="252"/>
      <c r="EX12" s="252"/>
      <c r="EY12" s="252"/>
      <c r="EZ12" s="252"/>
      <c r="FA12" s="252"/>
      <c r="FB12" s="252"/>
      <c r="FC12" s="252"/>
      <c r="FD12" s="252"/>
      <c r="FE12" s="252"/>
      <c r="FF12" s="252"/>
      <c r="FG12" s="252"/>
      <c r="FH12" s="252"/>
      <c r="FI12" s="252"/>
      <c r="FJ12" s="252"/>
      <c r="FK12" s="252"/>
      <c r="FL12" s="252"/>
      <c r="FM12" s="252"/>
      <c r="FN12" s="252"/>
      <c r="FO12" s="252"/>
      <c r="FP12" s="252"/>
      <c r="FQ12" s="252"/>
      <c r="FR12" s="252"/>
      <c r="FS12" s="252"/>
      <c r="FT12" s="252"/>
      <c r="FU12" s="252"/>
      <c r="FV12" s="252"/>
      <c r="FW12" s="252"/>
      <c r="FX12" s="252"/>
      <c r="FY12" s="252"/>
      <c r="FZ12" s="252"/>
      <c r="GA12" s="252"/>
      <c r="GB12" s="252"/>
      <c r="GC12" s="252"/>
      <c r="GD12" s="252"/>
      <c r="GE12" s="252"/>
      <c r="GF12" s="252"/>
      <c r="GG12" s="252"/>
      <c r="GH12" s="252"/>
      <c r="GI12" s="252"/>
      <c r="GJ12" s="252"/>
      <c r="GK12" s="252"/>
      <c r="GL12" s="252"/>
      <c r="GM12" s="252"/>
      <c r="GN12" s="252"/>
      <c r="GO12" s="252"/>
      <c r="GP12" s="252"/>
      <c r="GQ12" s="252"/>
      <c r="GR12" s="252"/>
      <c r="GS12" s="252"/>
      <c r="GT12" s="252"/>
      <c r="GU12" s="252"/>
      <c r="GV12" s="252"/>
      <c r="GW12" s="252"/>
      <c r="GX12" s="252"/>
      <c r="GY12" s="252"/>
      <c r="GZ12" s="252"/>
      <c r="HA12" s="252"/>
      <c r="HB12" s="252"/>
      <c r="HC12" s="252"/>
      <c r="HD12" s="252"/>
      <c r="HE12" s="252"/>
      <c r="HF12" s="252"/>
      <c r="HG12" s="252"/>
      <c r="HH12" s="252"/>
      <c r="HI12" s="252"/>
      <c r="HJ12" s="252"/>
      <c r="HK12" s="252"/>
      <c r="HL12" s="252"/>
      <c r="HM12" s="252"/>
      <c r="HN12" s="252"/>
      <c r="HO12" s="252"/>
      <c r="HP12" s="252"/>
      <c r="HQ12" s="252"/>
      <c r="HR12" s="252"/>
      <c r="HS12" s="252"/>
      <c r="HT12" s="252"/>
      <c r="HU12" s="252"/>
      <c r="HV12" s="252"/>
      <c r="HW12" s="252"/>
      <c r="HX12" s="252"/>
      <c r="HY12" s="252"/>
      <c r="HZ12" s="252"/>
      <c r="IA12" s="252"/>
      <c r="IB12" s="252"/>
      <c r="IC12" s="252"/>
      <c r="ID12" s="252"/>
      <c r="IE12" s="252"/>
    </row>
    <row r="13" spans="1:239" s="257" customFormat="1" ht="15">
      <c r="A13" s="250"/>
      <c r="B13" s="252"/>
      <c r="C13" s="253"/>
      <c r="D13" s="254"/>
      <c r="E13" s="254"/>
      <c r="F13" s="252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2"/>
      <c r="DV13" s="252"/>
      <c r="DW13" s="252"/>
      <c r="DX13" s="252"/>
      <c r="DY13" s="252"/>
      <c r="DZ13" s="252"/>
      <c r="EA13" s="252"/>
      <c r="EB13" s="252"/>
      <c r="EC13" s="252"/>
      <c r="ED13" s="252"/>
      <c r="EE13" s="252"/>
      <c r="EF13" s="252"/>
      <c r="EG13" s="252"/>
      <c r="EH13" s="252"/>
      <c r="EI13" s="252"/>
      <c r="EJ13" s="252"/>
      <c r="EK13" s="252"/>
      <c r="EL13" s="252"/>
      <c r="EM13" s="252"/>
      <c r="EN13" s="252"/>
      <c r="EO13" s="252"/>
      <c r="EP13" s="252"/>
      <c r="EQ13" s="252"/>
      <c r="ER13" s="252"/>
      <c r="ES13" s="252"/>
      <c r="ET13" s="252"/>
      <c r="EU13" s="252"/>
      <c r="EV13" s="252"/>
      <c r="EW13" s="252"/>
      <c r="EX13" s="252"/>
      <c r="EY13" s="252"/>
      <c r="EZ13" s="252"/>
      <c r="FA13" s="252"/>
      <c r="FB13" s="252"/>
      <c r="FC13" s="252"/>
      <c r="FD13" s="252"/>
      <c r="FE13" s="252"/>
      <c r="FF13" s="252"/>
      <c r="FG13" s="252"/>
      <c r="FH13" s="252"/>
      <c r="FI13" s="252"/>
      <c r="FJ13" s="252"/>
      <c r="FK13" s="252"/>
      <c r="FL13" s="252"/>
      <c r="FM13" s="252"/>
      <c r="FN13" s="252"/>
      <c r="FO13" s="252"/>
      <c r="FP13" s="252"/>
      <c r="FQ13" s="252"/>
      <c r="FR13" s="252"/>
      <c r="FS13" s="252"/>
      <c r="FT13" s="252"/>
      <c r="FU13" s="252"/>
      <c r="FV13" s="252"/>
      <c r="FW13" s="252"/>
      <c r="FX13" s="252"/>
      <c r="FY13" s="252"/>
      <c r="FZ13" s="252"/>
      <c r="GA13" s="252"/>
      <c r="GB13" s="252"/>
      <c r="GC13" s="252"/>
      <c r="GD13" s="252"/>
      <c r="GE13" s="252"/>
      <c r="GF13" s="252"/>
      <c r="GG13" s="252"/>
      <c r="GH13" s="252"/>
      <c r="GI13" s="252"/>
      <c r="GJ13" s="252"/>
      <c r="GK13" s="252"/>
      <c r="GL13" s="252"/>
      <c r="GM13" s="252"/>
      <c r="GN13" s="252"/>
      <c r="GO13" s="252"/>
      <c r="GP13" s="252"/>
      <c r="GQ13" s="252"/>
      <c r="GR13" s="252"/>
      <c r="GS13" s="252"/>
      <c r="GT13" s="252"/>
      <c r="GU13" s="252"/>
      <c r="GV13" s="252"/>
      <c r="GW13" s="252"/>
      <c r="GX13" s="252"/>
      <c r="GY13" s="252"/>
      <c r="GZ13" s="252"/>
      <c r="HA13" s="252"/>
      <c r="HB13" s="252"/>
      <c r="HC13" s="252"/>
      <c r="HD13" s="252"/>
      <c r="HE13" s="252"/>
      <c r="HF13" s="252"/>
      <c r="HG13" s="252"/>
      <c r="HH13" s="252"/>
      <c r="HI13" s="252"/>
      <c r="HJ13" s="252"/>
      <c r="HK13" s="252"/>
      <c r="HL13" s="252"/>
      <c r="HM13" s="252"/>
      <c r="HN13" s="252"/>
      <c r="HO13" s="252"/>
      <c r="HP13" s="252"/>
      <c r="HQ13" s="252"/>
      <c r="HR13" s="252"/>
      <c r="HS13" s="252"/>
      <c r="HT13" s="252"/>
      <c r="HU13" s="252"/>
      <c r="HV13" s="252"/>
      <c r="HW13" s="252"/>
      <c r="HX13" s="252"/>
      <c r="HY13" s="252"/>
      <c r="HZ13" s="252"/>
      <c r="IA13" s="252"/>
      <c r="IB13" s="252"/>
      <c r="IC13" s="252"/>
      <c r="ID13" s="252"/>
      <c r="IE13" s="252"/>
    </row>
    <row r="14" spans="1:239" s="257" customFormat="1" ht="15">
      <c r="A14" s="246"/>
      <c r="B14" s="246"/>
      <c r="C14" s="246"/>
      <c r="D14" s="260"/>
      <c r="E14" s="260"/>
      <c r="F14" s="24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2"/>
      <c r="DU14" s="252"/>
      <c r="DV14" s="252"/>
      <c r="DW14" s="252"/>
      <c r="DX14" s="252"/>
      <c r="DY14" s="252"/>
      <c r="DZ14" s="252"/>
      <c r="EA14" s="252"/>
      <c r="EB14" s="252"/>
      <c r="EC14" s="252"/>
      <c r="ED14" s="252"/>
      <c r="EE14" s="252"/>
      <c r="EF14" s="252"/>
      <c r="EG14" s="252"/>
      <c r="EH14" s="252"/>
      <c r="EI14" s="252"/>
      <c r="EJ14" s="252"/>
      <c r="EK14" s="252"/>
      <c r="EL14" s="252"/>
      <c r="EM14" s="252"/>
      <c r="EN14" s="252"/>
      <c r="EO14" s="252"/>
      <c r="EP14" s="252"/>
      <c r="EQ14" s="252"/>
      <c r="ER14" s="252"/>
      <c r="ES14" s="252"/>
      <c r="ET14" s="252"/>
      <c r="EU14" s="252"/>
      <c r="EV14" s="252"/>
      <c r="EW14" s="252"/>
      <c r="EX14" s="252"/>
      <c r="EY14" s="252"/>
      <c r="EZ14" s="252"/>
      <c r="FA14" s="252"/>
      <c r="FB14" s="252"/>
      <c r="FC14" s="252"/>
      <c r="FD14" s="252"/>
      <c r="FE14" s="252"/>
      <c r="FF14" s="252"/>
      <c r="FG14" s="252"/>
      <c r="FH14" s="252"/>
      <c r="FI14" s="252"/>
      <c r="FJ14" s="252"/>
      <c r="FK14" s="252"/>
      <c r="FL14" s="252"/>
      <c r="FM14" s="252"/>
      <c r="FN14" s="252"/>
      <c r="FO14" s="252"/>
      <c r="FP14" s="252"/>
      <c r="FQ14" s="252"/>
      <c r="FR14" s="252"/>
      <c r="FS14" s="252"/>
      <c r="FT14" s="252"/>
      <c r="FU14" s="252"/>
      <c r="FV14" s="252"/>
      <c r="FW14" s="252"/>
      <c r="FX14" s="252"/>
      <c r="FY14" s="252"/>
      <c r="FZ14" s="252"/>
      <c r="GA14" s="252"/>
      <c r="GB14" s="252"/>
      <c r="GC14" s="252"/>
      <c r="GD14" s="252"/>
      <c r="GE14" s="252"/>
      <c r="GF14" s="252"/>
      <c r="GG14" s="252"/>
      <c r="GH14" s="252"/>
      <c r="GI14" s="252"/>
      <c r="GJ14" s="252"/>
      <c r="GK14" s="252"/>
      <c r="GL14" s="252"/>
      <c r="GM14" s="252"/>
      <c r="GN14" s="252"/>
      <c r="GO14" s="252"/>
      <c r="GP14" s="252"/>
      <c r="GQ14" s="252"/>
      <c r="GR14" s="252"/>
      <c r="GS14" s="252"/>
      <c r="GT14" s="252"/>
      <c r="GU14" s="252"/>
      <c r="GV14" s="252"/>
      <c r="GW14" s="252"/>
      <c r="GX14" s="252"/>
      <c r="GY14" s="252"/>
      <c r="GZ14" s="252"/>
      <c r="HA14" s="252"/>
      <c r="HB14" s="252"/>
      <c r="HC14" s="252"/>
      <c r="HD14" s="252"/>
      <c r="HE14" s="252"/>
      <c r="HF14" s="252"/>
      <c r="HG14" s="252"/>
      <c r="HH14" s="252"/>
      <c r="HI14" s="252"/>
      <c r="HJ14" s="252"/>
      <c r="HK14" s="252"/>
      <c r="HL14" s="252"/>
      <c r="HM14" s="252"/>
      <c r="HN14" s="252"/>
      <c r="HO14" s="252"/>
      <c r="HP14" s="252"/>
      <c r="HQ14" s="252"/>
      <c r="HR14" s="252"/>
      <c r="HS14" s="252"/>
      <c r="HT14" s="252"/>
      <c r="HU14" s="252"/>
      <c r="HV14" s="252"/>
      <c r="HW14" s="252"/>
      <c r="HX14" s="252"/>
      <c r="HY14" s="252"/>
      <c r="HZ14" s="252"/>
      <c r="IA14" s="252"/>
      <c r="IB14" s="252"/>
      <c r="IC14" s="252"/>
      <c r="ID14" s="252"/>
      <c r="IE14" s="252"/>
    </row>
    <row r="15" spans="1:244" s="257" customFormat="1" ht="15">
      <c r="A15" s="261" t="s">
        <v>409</v>
      </c>
      <c r="B15" s="262"/>
      <c r="C15" s="262"/>
      <c r="D15" s="480">
        <f>SUM(E8:E12)</f>
        <v>0</v>
      </c>
      <c r="E15" s="481"/>
      <c r="F15" s="263"/>
      <c r="G15" s="264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52"/>
      <c r="DW15" s="252"/>
      <c r="DX15" s="252"/>
      <c r="DY15" s="252"/>
      <c r="DZ15" s="252"/>
      <c r="EA15" s="252"/>
      <c r="EB15" s="252"/>
      <c r="EC15" s="252"/>
      <c r="ED15" s="252"/>
      <c r="EE15" s="252"/>
      <c r="EF15" s="252"/>
      <c r="EG15" s="252"/>
      <c r="EH15" s="252"/>
      <c r="EI15" s="252"/>
      <c r="EJ15" s="252"/>
      <c r="EK15" s="252"/>
      <c r="EL15" s="252"/>
      <c r="EM15" s="252"/>
      <c r="EN15" s="252"/>
      <c r="EO15" s="252"/>
      <c r="EP15" s="252"/>
      <c r="EQ15" s="252"/>
      <c r="ER15" s="252"/>
      <c r="ES15" s="252"/>
      <c r="ET15" s="252"/>
      <c r="EU15" s="252"/>
      <c r="EV15" s="252"/>
      <c r="EW15" s="252"/>
      <c r="EX15" s="252"/>
      <c r="EY15" s="252"/>
      <c r="EZ15" s="252"/>
      <c r="FA15" s="252"/>
      <c r="FB15" s="252"/>
      <c r="FC15" s="252"/>
      <c r="FD15" s="252"/>
      <c r="FE15" s="252"/>
      <c r="FF15" s="252"/>
      <c r="FG15" s="252"/>
      <c r="FH15" s="252"/>
      <c r="FI15" s="252"/>
      <c r="FJ15" s="252"/>
      <c r="FK15" s="252"/>
      <c r="FL15" s="252"/>
      <c r="FM15" s="252"/>
      <c r="FN15" s="252"/>
      <c r="FO15" s="252"/>
      <c r="FP15" s="252"/>
      <c r="FQ15" s="252"/>
      <c r="FR15" s="252"/>
      <c r="FS15" s="252"/>
      <c r="FT15" s="252"/>
      <c r="FU15" s="252"/>
      <c r="FV15" s="252"/>
      <c r="FW15" s="252"/>
      <c r="FX15" s="252"/>
      <c r="FY15" s="252"/>
      <c r="FZ15" s="252"/>
      <c r="GA15" s="252"/>
      <c r="GB15" s="252"/>
      <c r="GC15" s="252"/>
      <c r="GD15" s="252"/>
      <c r="GE15" s="252"/>
      <c r="GF15" s="252"/>
      <c r="GG15" s="252"/>
      <c r="GH15" s="252"/>
      <c r="GI15" s="252"/>
      <c r="GJ15" s="252"/>
      <c r="GK15" s="252"/>
      <c r="GL15" s="252"/>
      <c r="GM15" s="252"/>
      <c r="GN15" s="252"/>
      <c r="GO15" s="252"/>
      <c r="GP15" s="252"/>
      <c r="GQ15" s="252"/>
      <c r="GR15" s="252"/>
      <c r="GS15" s="252"/>
      <c r="GT15" s="252"/>
      <c r="GU15" s="252"/>
      <c r="GV15" s="252"/>
      <c r="GW15" s="252"/>
      <c r="GX15" s="252"/>
      <c r="GY15" s="252"/>
      <c r="GZ15" s="252"/>
      <c r="HA15" s="252"/>
      <c r="HB15" s="252"/>
      <c r="HC15" s="252"/>
      <c r="HD15" s="252"/>
      <c r="HE15" s="252"/>
      <c r="HF15" s="252"/>
      <c r="HG15" s="252"/>
      <c r="HH15" s="252"/>
      <c r="HI15" s="252"/>
      <c r="HJ15" s="252"/>
      <c r="HK15" s="252"/>
      <c r="HL15" s="252"/>
      <c r="HM15" s="252"/>
      <c r="HN15" s="252"/>
      <c r="HO15" s="252"/>
      <c r="HP15" s="252"/>
      <c r="HQ15" s="252"/>
      <c r="HR15" s="252"/>
      <c r="HS15" s="252"/>
      <c r="HT15" s="252"/>
      <c r="HU15" s="252"/>
      <c r="HV15" s="252"/>
      <c r="HW15" s="252"/>
      <c r="HX15" s="252"/>
      <c r="HY15" s="252"/>
      <c r="HZ15" s="252"/>
      <c r="IA15" s="252"/>
      <c r="IB15" s="252"/>
      <c r="IC15" s="252"/>
      <c r="ID15" s="252"/>
      <c r="IE15" s="252"/>
      <c r="IF15" s="252"/>
      <c r="IG15" s="252"/>
      <c r="IH15" s="252"/>
      <c r="II15" s="252"/>
      <c r="IJ15" s="252"/>
    </row>
    <row r="16" spans="1:239" s="257" customFormat="1" ht="15">
      <c r="A16" s="482" t="s">
        <v>147</v>
      </c>
      <c r="B16" s="483"/>
      <c r="C16" s="263"/>
      <c r="D16" s="484">
        <f>PRODUCT(D15,0.21)</f>
        <v>0</v>
      </c>
      <c r="E16" s="485"/>
      <c r="F16" s="263"/>
      <c r="G16" s="256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  <c r="DG16" s="252"/>
      <c r="DH16" s="252"/>
      <c r="DI16" s="252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2"/>
      <c r="EB16" s="252"/>
      <c r="EC16" s="252"/>
      <c r="ED16" s="252"/>
      <c r="EE16" s="252"/>
      <c r="EF16" s="252"/>
      <c r="EG16" s="252"/>
      <c r="EH16" s="252"/>
      <c r="EI16" s="252"/>
      <c r="EJ16" s="252"/>
      <c r="EK16" s="252"/>
      <c r="EL16" s="252"/>
      <c r="EM16" s="252"/>
      <c r="EN16" s="252"/>
      <c r="EO16" s="252"/>
      <c r="EP16" s="252"/>
      <c r="EQ16" s="252"/>
      <c r="ER16" s="252"/>
      <c r="ES16" s="252"/>
      <c r="ET16" s="252"/>
      <c r="EU16" s="252"/>
      <c r="EV16" s="252"/>
      <c r="EW16" s="252"/>
      <c r="EX16" s="252"/>
      <c r="EY16" s="252"/>
      <c r="EZ16" s="252"/>
      <c r="FA16" s="252"/>
      <c r="FB16" s="252"/>
      <c r="FC16" s="252"/>
      <c r="FD16" s="252"/>
      <c r="FE16" s="252"/>
      <c r="FF16" s="252"/>
      <c r="FG16" s="252"/>
      <c r="FH16" s="252"/>
      <c r="FI16" s="252"/>
      <c r="FJ16" s="252"/>
      <c r="FK16" s="252"/>
      <c r="FL16" s="252"/>
      <c r="FM16" s="252"/>
      <c r="FN16" s="252"/>
      <c r="FO16" s="252"/>
      <c r="FP16" s="252"/>
      <c r="FQ16" s="252"/>
      <c r="FR16" s="252"/>
      <c r="FS16" s="252"/>
      <c r="FT16" s="252"/>
      <c r="FU16" s="252"/>
      <c r="FV16" s="252"/>
      <c r="FW16" s="252"/>
      <c r="FX16" s="252"/>
      <c r="FY16" s="252"/>
      <c r="FZ16" s="252"/>
      <c r="GA16" s="252"/>
      <c r="GB16" s="252"/>
      <c r="GC16" s="252"/>
      <c r="GD16" s="252"/>
      <c r="GE16" s="252"/>
      <c r="GF16" s="252"/>
      <c r="GG16" s="252"/>
      <c r="GH16" s="252"/>
      <c r="GI16" s="252"/>
      <c r="GJ16" s="252"/>
      <c r="GK16" s="252"/>
      <c r="GL16" s="252"/>
      <c r="GM16" s="252"/>
      <c r="GN16" s="252"/>
      <c r="GO16" s="252"/>
      <c r="GP16" s="252"/>
      <c r="GQ16" s="252"/>
      <c r="GR16" s="252"/>
      <c r="GS16" s="252"/>
      <c r="GT16" s="252"/>
      <c r="GU16" s="252"/>
      <c r="GV16" s="252"/>
      <c r="GW16" s="252"/>
      <c r="GX16" s="252"/>
      <c r="GY16" s="252"/>
      <c r="GZ16" s="252"/>
      <c r="HA16" s="252"/>
      <c r="HB16" s="252"/>
      <c r="HC16" s="252"/>
      <c r="HD16" s="252"/>
      <c r="HE16" s="252"/>
      <c r="HF16" s="252"/>
      <c r="HG16" s="252"/>
      <c r="HH16" s="252"/>
      <c r="HI16" s="252"/>
      <c r="HJ16" s="252"/>
      <c r="HK16" s="252"/>
      <c r="HL16" s="252"/>
      <c r="HM16" s="252"/>
      <c r="HN16" s="252"/>
      <c r="HO16" s="252"/>
      <c r="HP16" s="252"/>
      <c r="HQ16" s="252"/>
      <c r="HR16" s="252"/>
      <c r="HS16" s="252"/>
      <c r="HT16" s="252"/>
      <c r="HU16" s="252"/>
      <c r="HV16" s="252"/>
      <c r="HW16" s="252"/>
      <c r="HX16" s="252"/>
      <c r="HY16" s="252"/>
      <c r="HZ16" s="252"/>
      <c r="IA16" s="252"/>
      <c r="IB16" s="252"/>
      <c r="IC16" s="252"/>
      <c r="ID16" s="252"/>
      <c r="IE16" s="252"/>
    </row>
    <row r="17" spans="1:239" s="257" customFormat="1" ht="15">
      <c r="A17" s="486" t="s">
        <v>410</v>
      </c>
      <c r="B17" s="487"/>
      <c r="C17" s="265"/>
      <c r="D17" s="488">
        <f>SUM(D15:E16)</f>
        <v>0</v>
      </c>
      <c r="E17" s="489"/>
      <c r="F17" s="263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6"/>
      <c r="DN17" s="246"/>
      <c r="DO17" s="246"/>
      <c r="DP17" s="246"/>
      <c r="DQ17" s="246"/>
      <c r="DR17" s="246"/>
      <c r="DS17" s="246"/>
      <c r="DT17" s="246"/>
      <c r="DU17" s="246"/>
      <c r="DV17" s="246"/>
      <c r="DW17" s="246"/>
      <c r="DX17" s="246"/>
      <c r="DY17" s="246"/>
      <c r="DZ17" s="246"/>
      <c r="EA17" s="246"/>
      <c r="EB17" s="246"/>
      <c r="EC17" s="246"/>
      <c r="ED17" s="246"/>
      <c r="EE17" s="246"/>
      <c r="EF17" s="246"/>
      <c r="EG17" s="246"/>
      <c r="EH17" s="246"/>
      <c r="EI17" s="246"/>
      <c r="EJ17" s="246"/>
      <c r="EK17" s="246"/>
      <c r="EL17" s="246"/>
      <c r="EM17" s="246"/>
      <c r="EN17" s="246"/>
      <c r="EO17" s="246"/>
      <c r="EP17" s="246"/>
      <c r="EQ17" s="246"/>
      <c r="ER17" s="246"/>
      <c r="ES17" s="246"/>
      <c r="ET17" s="246"/>
      <c r="EU17" s="246"/>
      <c r="EV17" s="246"/>
      <c r="EW17" s="246"/>
      <c r="EX17" s="246"/>
      <c r="EY17" s="246"/>
      <c r="EZ17" s="246"/>
      <c r="FA17" s="246"/>
      <c r="FB17" s="246"/>
      <c r="FC17" s="246"/>
      <c r="FD17" s="246"/>
      <c r="FE17" s="246"/>
      <c r="FF17" s="246"/>
      <c r="FG17" s="246"/>
      <c r="FH17" s="246"/>
      <c r="FI17" s="246"/>
      <c r="FJ17" s="246"/>
      <c r="FK17" s="246"/>
      <c r="FL17" s="246"/>
      <c r="FM17" s="246"/>
      <c r="FN17" s="246"/>
      <c r="FO17" s="246"/>
      <c r="FP17" s="246"/>
      <c r="FQ17" s="246"/>
      <c r="FR17" s="246"/>
      <c r="FS17" s="246"/>
      <c r="FT17" s="246"/>
      <c r="FU17" s="246"/>
      <c r="FV17" s="246"/>
      <c r="FW17" s="246"/>
      <c r="FX17" s="246"/>
      <c r="FY17" s="246"/>
      <c r="FZ17" s="246"/>
      <c r="GA17" s="246"/>
      <c r="GB17" s="246"/>
      <c r="GC17" s="246"/>
      <c r="GD17" s="246"/>
      <c r="GE17" s="246"/>
      <c r="GF17" s="246"/>
      <c r="GG17" s="246"/>
      <c r="GH17" s="246"/>
      <c r="GI17" s="246"/>
      <c r="GJ17" s="246"/>
      <c r="GK17" s="246"/>
      <c r="GL17" s="246"/>
      <c r="GM17" s="246"/>
      <c r="GN17" s="246"/>
      <c r="GO17" s="246"/>
      <c r="GP17" s="246"/>
      <c r="GQ17" s="246"/>
      <c r="GR17" s="246"/>
      <c r="GS17" s="246"/>
      <c r="GT17" s="246"/>
      <c r="GU17" s="246"/>
      <c r="GV17" s="246"/>
      <c r="GW17" s="246"/>
      <c r="GX17" s="246"/>
      <c r="GY17" s="246"/>
      <c r="GZ17" s="246"/>
      <c r="HA17" s="246"/>
      <c r="HB17" s="246"/>
      <c r="HC17" s="246"/>
      <c r="HD17" s="246"/>
      <c r="HE17" s="246"/>
      <c r="HF17" s="246"/>
      <c r="HG17" s="246"/>
      <c r="HH17" s="246"/>
      <c r="HI17" s="246"/>
      <c r="HJ17" s="246"/>
      <c r="HK17" s="246"/>
      <c r="HL17" s="246"/>
      <c r="HM17" s="246"/>
      <c r="HN17" s="246"/>
      <c r="HO17" s="246"/>
      <c r="HP17" s="246"/>
      <c r="HQ17" s="246"/>
      <c r="HR17" s="246"/>
      <c r="HS17" s="246"/>
      <c r="HT17" s="246"/>
      <c r="HU17" s="246"/>
      <c r="HV17" s="246"/>
      <c r="HW17" s="246"/>
      <c r="HX17" s="246"/>
      <c r="HY17" s="246"/>
      <c r="HZ17" s="246"/>
      <c r="IA17" s="246"/>
      <c r="IB17" s="246"/>
      <c r="IC17" s="246"/>
      <c r="ID17" s="246"/>
      <c r="IE17" s="246"/>
    </row>
    <row r="18" spans="1:239" s="257" customFormat="1" ht="15">
      <c r="A18" s="246"/>
      <c r="B18" s="246"/>
      <c r="C18" s="246"/>
      <c r="D18" s="246"/>
      <c r="E18" s="246"/>
      <c r="F18" s="246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/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/>
      <c r="ED18" s="263"/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3"/>
      <c r="ES18" s="263"/>
      <c r="ET18" s="263"/>
      <c r="EU18" s="263"/>
      <c r="EV18" s="263"/>
      <c r="EW18" s="263"/>
      <c r="EX18" s="263"/>
      <c r="EY18" s="263"/>
      <c r="EZ18" s="263"/>
      <c r="FA18" s="263"/>
      <c r="FB18" s="263"/>
      <c r="FC18" s="263"/>
      <c r="FD18" s="263"/>
      <c r="FE18" s="263"/>
      <c r="FF18" s="263"/>
      <c r="FG18" s="263"/>
      <c r="FH18" s="263"/>
      <c r="FI18" s="263"/>
      <c r="FJ18" s="263"/>
      <c r="FK18" s="263"/>
      <c r="FL18" s="263"/>
      <c r="FM18" s="263"/>
      <c r="FN18" s="263"/>
      <c r="FO18" s="263"/>
      <c r="FP18" s="263"/>
      <c r="FQ18" s="263"/>
      <c r="FR18" s="263"/>
      <c r="FS18" s="263"/>
      <c r="FT18" s="263"/>
      <c r="FU18" s="263"/>
      <c r="FV18" s="263"/>
      <c r="FW18" s="263"/>
      <c r="FX18" s="263"/>
      <c r="FY18" s="263"/>
      <c r="FZ18" s="263"/>
      <c r="GA18" s="263"/>
      <c r="GB18" s="263"/>
      <c r="GC18" s="263"/>
      <c r="GD18" s="263"/>
      <c r="GE18" s="263"/>
      <c r="GF18" s="263"/>
      <c r="GG18" s="263"/>
      <c r="GH18" s="263"/>
      <c r="GI18" s="263"/>
      <c r="GJ18" s="263"/>
      <c r="GK18" s="263"/>
      <c r="GL18" s="263"/>
      <c r="GM18" s="263"/>
      <c r="GN18" s="263"/>
      <c r="GO18" s="263"/>
      <c r="GP18" s="263"/>
      <c r="GQ18" s="263"/>
      <c r="GR18" s="263"/>
      <c r="GS18" s="263"/>
      <c r="GT18" s="263"/>
      <c r="GU18" s="263"/>
      <c r="GV18" s="263"/>
      <c r="GW18" s="263"/>
      <c r="GX18" s="263"/>
      <c r="GY18" s="263"/>
      <c r="GZ18" s="263"/>
      <c r="HA18" s="263"/>
      <c r="HB18" s="263"/>
      <c r="HC18" s="263"/>
      <c r="HD18" s="263"/>
      <c r="HE18" s="263"/>
      <c r="HF18" s="263"/>
      <c r="HG18" s="263"/>
      <c r="HH18" s="263"/>
      <c r="HI18" s="263"/>
      <c r="HJ18" s="263"/>
      <c r="HK18" s="263"/>
      <c r="HL18" s="263"/>
      <c r="HM18" s="263"/>
      <c r="HN18" s="263"/>
      <c r="HO18" s="263"/>
      <c r="HP18" s="263"/>
      <c r="HQ18" s="263"/>
      <c r="HR18" s="263"/>
      <c r="HS18" s="263"/>
      <c r="HT18" s="263"/>
      <c r="HU18" s="263"/>
      <c r="HV18" s="263"/>
      <c r="HW18" s="263"/>
      <c r="HX18" s="263"/>
      <c r="HY18" s="263"/>
      <c r="HZ18" s="263"/>
      <c r="IA18" s="263"/>
      <c r="IB18" s="263"/>
      <c r="IC18" s="263"/>
      <c r="ID18" s="263"/>
      <c r="IE18" s="263"/>
    </row>
    <row r="19" spans="1:239" s="257" customFormat="1" ht="15">
      <c r="A19" s="246"/>
      <c r="B19" s="246"/>
      <c r="C19" s="246"/>
      <c r="D19" s="246"/>
      <c r="E19" s="246"/>
      <c r="F19" s="246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3"/>
      <c r="DN19" s="263"/>
      <c r="DO19" s="263"/>
      <c r="DP19" s="263"/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/>
      <c r="EB19" s="263"/>
      <c r="EC19" s="263"/>
      <c r="ED19" s="263"/>
      <c r="EE19" s="263"/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3"/>
      <c r="ER19" s="263"/>
      <c r="ES19" s="263"/>
      <c r="ET19" s="263"/>
      <c r="EU19" s="263"/>
      <c r="EV19" s="263"/>
      <c r="EW19" s="263"/>
      <c r="EX19" s="263"/>
      <c r="EY19" s="263"/>
      <c r="EZ19" s="263"/>
      <c r="FA19" s="263"/>
      <c r="FB19" s="263"/>
      <c r="FC19" s="263"/>
      <c r="FD19" s="263"/>
      <c r="FE19" s="263"/>
      <c r="FF19" s="263"/>
      <c r="FG19" s="263"/>
      <c r="FH19" s="263"/>
      <c r="FI19" s="263"/>
      <c r="FJ19" s="263"/>
      <c r="FK19" s="263"/>
      <c r="FL19" s="263"/>
      <c r="FM19" s="263"/>
      <c r="FN19" s="263"/>
      <c r="FO19" s="263"/>
      <c r="FP19" s="263"/>
      <c r="FQ19" s="263"/>
      <c r="FR19" s="263"/>
      <c r="FS19" s="263"/>
      <c r="FT19" s="263"/>
      <c r="FU19" s="263"/>
      <c r="FV19" s="263"/>
      <c r="FW19" s="263"/>
      <c r="FX19" s="263"/>
      <c r="FY19" s="263"/>
      <c r="FZ19" s="263"/>
      <c r="GA19" s="263"/>
      <c r="GB19" s="263"/>
      <c r="GC19" s="263"/>
      <c r="GD19" s="263"/>
      <c r="GE19" s="263"/>
      <c r="GF19" s="263"/>
      <c r="GG19" s="263"/>
      <c r="GH19" s="263"/>
      <c r="GI19" s="263"/>
      <c r="GJ19" s="263"/>
      <c r="GK19" s="263"/>
      <c r="GL19" s="263"/>
      <c r="GM19" s="263"/>
      <c r="GN19" s="263"/>
      <c r="GO19" s="263"/>
      <c r="GP19" s="263"/>
      <c r="GQ19" s="263"/>
      <c r="GR19" s="263"/>
      <c r="GS19" s="263"/>
      <c r="GT19" s="263"/>
      <c r="GU19" s="263"/>
      <c r="GV19" s="263"/>
      <c r="GW19" s="263"/>
      <c r="GX19" s="263"/>
      <c r="GY19" s="263"/>
      <c r="GZ19" s="263"/>
      <c r="HA19" s="263"/>
      <c r="HB19" s="263"/>
      <c r="HC19" s="263"/>
      <c r="HD19" s="263"/>
      <c r="HE19" s="263"/>
      <c r="HF19" s="263"/>
      <c r="HG19" s="263"/>
      <c r="HH19" s="263"/>
      <c r="HI19" s="263"/>
      <c r="HJ19" s="263"/>
      <c r="HK19" s="263"/>
      <c r="HL19" s="263"/>
      <c r="HM19" s="263"/>
      <c r="HN19" s="263"/>
      <c r="HO19" s="263"/>
      <c r="HP19" s="263"/>
      <c r="HQ19" s="263"/>
      <c r="HR19" s="263"/>
      <c r="HS19" s="263"/>
      <c r="HT19" s="263"/>
      <c r="HU19" s="263"/>
      <c r="HV19" s="263"/>
      <c r="HW19" s="263"/>
      <c r="HX19" s="263"/>
      <c r="HY19" s="263"/>
      <c r="HZ19" s="263"/>
      <c r="IA19" s="263"/>
      <c r="IB19" s="263"/>
      <c r="IC19" s="263"/>
      <c r="ID19" s="263"/>
      <c r="IE19" s="263"/>
    </row>
    <row r="20" spans="1:239" s="257" customFormat="1" ht="15">
      <c r="A20" s="266" t="s">
        <v>411</v>
      </c>
      <c r="B20" s="266"/>
      <c r="C20" s="266"/>
      <c r="D20" s="266"/>
      <c r="E20" s="266"/>
      <c r="F20" s="246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/>
      <c r="DM20" s="263"/>
      <c r="DN20" s="263"/>
      <c r="DO20" s="263"/>
      <c r="DP20" s="263"/>
      <c r="DQ20" s="263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  <c r="EC20" s="263"/>
      <c r="ED20" s="263"/>
      <c r="EE20" s="263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3"/>
      <c r="ER20" s="263"/>
      <c r="ES20" s="263"/>
      <c r="ET20" s="263"/>
      <c r="EU20" s="263"/>
      <c r="EV20" s="263"/>
      <c r="EW20" s="263"/>
      <c r="EX20" s="263"/>
      <c r="EY20" s="263"/>
      <c r="EZ20" s="263"/>
      <c r="FA20" s="263"/>
      <c r="FB20" s="263"/>
      <c r="FC20" s="263"/>
      <c r="FD20" s="263"/>
      <c r="FE20" s="263"/>
      <c r="FF20" s="263"/>
      <c r="FG20" s="263"/>
      <c r="FH20" s="263"/>
      <c r="FI20" s="263"/>
      <c r="FJ20" s="263"/>
      <c r="FK20" s="263"/>
      <c r="FL20" s="263"/>
      <c r="FM20" s="263"/>
      <c r="FN20" s="263"/>
      <c r="FO20" s="263"/>
      <c r="FP20" s="263"/>
      <c r="FQ20" s="263"/>
      <c r="FR20" s="263"/>
      <c r="FS20" s="263"/>
      <c r="FT20" s="263"/>
      <c r="FU20" s="263"/>
      <c r="FV20" s="263"/>
      <c r="FW20" s="263"/>
      <c r="FX20" s="263"/>
      <c r="FY20" s="263"/>
      <c r="FZ20" s="263"/>
      <c r="GA20" s="263"/>
      <c r="GB20" s="263"/>
      <c r="GC20" s="263"/>
      <c r="GD20" s="263"/>
      <c r="GE20" s="263"/>
      <c r="GF20" s="263"/>
      <c r="GG20" s="263"/>
      <c r="GH20" s="263"/>
      <c r="GI20" s="263"/>
      <c r="GJ20" s="263"/>
      <c r="GK20" s="263"/>
      <c r="GL20" s="263"/>
      <c r="GM20" s="263"/>
      <c r="GN20" s="263"/>
      <c r="GO20" s="263"/>
      <c r="GP20" s="263"/>
      <c r="GQ20" s="263"/>
      <c r="GR20" s="263"/>
      <c r="GS20" s="263"/>
      <c r="GT20" s="263"/>
      <c r="GU20" s="263"/>
      <c r="GV20" s="263"/>
      <c r="GW20" s="263"/>
      <c r="GX20" s="263"/>
      <c r="GY20" s="263"/>
      <c r="GZ20" s="263"/>
      <c r="HA20" s="263"/>
      <c r="HB20" s="263"/>
      <c r="HC20" s="263"/>
      <c r="HD20" s="263"/>
      <c r="HE20" s="263"/>
      <c r="HF20" s="263"/>
      <c r="HG20" s="263"/>
      <c r="HH20" s="263"/>
      <c r="HI20" s="263"/>
      <c r="HJ20" s="263"/>
      <c r="HK20" s="263"/>
      <c r="HL20" s="263"/>
      <c r="HM20" s="263"/>
      <c r="HN20" s="263"/>
      <c r="HO20" s="263"/>
      <c r="HP20" s="263"/>
      <c r="HQ20" s="263"/>
      <c r="HR20" s="263"/>
      <c r="HS20" s="263"/>
      <c r="HT20" s="263"/>
      <c r="HU20" s="263"/>
      <c r="HV20" s="263"/>
      <c r="HW20" s="263"/>
      <c r="HX20" s="263"/>
      <c r="HY20" s="263"/>
      <c r="HZ20" s="263"/>
      <c r="IA20" s="263"/>
      <c r="IB20" s="263"/>
      <c r="IC20" s="263"/>
      <c r="ID20" s="263"/>
      <c r="IE20" s="263"/>
    </row>
    <row r="21" spans="1:239" s="257" customFormat="1" ht="15">
      <c r="A21" s="266"/>
      <c r="B21" s="266"/>
      <c r="C21" s="266"/>
      <c r="D21" s="266"/>
      <c r="E21" s="266"/>
      <c r="F21" s="246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63"/>
      <c r="DN21" s="263"/>
      <c r="DO21" s="263"/>
      <c r="DP21" s="263"/>
      <c r="DQ21" s="263"/>
      <c r="DR21" s="263"/>
      <c r="DS21" s="263"/>
      <c r="DT21" s="263"/>
      <c r="DU21" s="263"/>
      <c r="DV21" s="263"/>
      <c r="DW21" s="263"/>
      <c r="DX21" s="263"/>
      <c r="DY21" s="263"/>
      <c r="DZ21" s="263"/>
      <c r="EA21" s="263"/>
      <c r="EB21" s="263"/>
      <c r="EC21" s="263"/>
      <c r="ED21" s="263"/>
      <c r="EE21" s="263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3"/>
      <c r="ER21" s="263"/>
      <c r="ES21" s="263"/>
      <c r="ET21" s="263"/>
      <c r="EU21" s="263"/>
      <c r="EV21" s="263"/>
      <c r="EW21" s="263"/>
      <c r="EX21" s="263"/>
      <c r="EY21" s="263"/>
      <c r="EZ21" s="263"/>
      <c r="FA21" s="263"/>
      <c r="FB21" s="263"/>
      <c r="FC21" s="263"/>
      <c r="FD21" s="263"/>
      <c r="FE21" s="263"/>
      <c r="FF21" s="263"/>
      <c r="FG21" s="263"/>
      <c r="FH21" s="263"/>
      <c r="FI21" s="263"/>
      <c r="FJ21" s="263"/>
      <c r="FK21" s="263"/>
      <c r="FL21" s="263"/>
      <c r="FM21" s="263"/>
      <c r="FN21" s="263"/>
      <c r="FO21" s="263"/>
      <c r="FP21" s="263"/>
      <c r="FQ21" s="263"/>
      <c r="FR21" s="263"/>
      <c r="FS21" s="263"/>
      <c r="FT21" s="263"/>
      <c r="FU21" s="263"/>
      <c r="FV21" s="263"/>
      <c r="FW21" s="263"/>
      <c r="FX21" s="263"/>
      <c r="FY21" s="263"/>
      <c r="FZ21" s="263"/>
      <c r="GA21" s="263"/>
      <c r="GB21" s="263"/>
      <c r="GC21" s="263"/>
      <c r="GD21" s="263"/>
      <c r="GE21" s="263"/>
      <c r="GF21" s="263"/>
      <c r="GG21" s="263"/>
      <c r="GH21" s="263"/>
      <c r="GI21" s="263"/>
      <c r="GJ21" s="263"/>
      <c r="GK21" s="263"/>
      <c r="GL21" s="263"/>
      <c r="GM21" s="263"/>
      <c r="GN21" s="263"/>
      <c r="GO21" s="263"/>
      <c r="GP21" s="263"/>
      <c r="GQ21" s="263"/>
      <c r="GR21" s="263"/>
      <c r="GS21" s="263"/>
      <c r="GT21" s="263"/>
      <c r="GU21" s="263"/>
      <c r="GV21" s="263"/>
      <c r="GW21" s="263"/>
      <c r="GX21" s="263"/>
      <c r="GY21" s="263"/>
      <c r="GZ21" s="263"/>
      <c r="HA21" s="263"/>
      <c r="HB21" s="263"/>
      <c r="HC21" s="263"/>
      <c r="HD21" s="263"/>
      <c r="HE21" s="263"/>
      <c r="HF21" s="263"/>
      <c r="HG21" s="263"/>
      <c r="HH21" s="263"/>
      <c r="HI21" s="263"/>
      <c r="HJ21" s="263"/>
      <c r="HK21" s="263"/>
      <c r="HL21" s="263"/>
      <c r="HM21" s="263"/>
      <c r="HN21" s="263"/>
      <c r="HO21" s="263"/>
      <c r="HP21" s="263"/>
      <c r="HQ21" s="263"/>
      <c r="HR21" s="263"/>
      <c r="HS21" s="263"/>
      <c r="HT21" s="263"/>
      <c r="HU21" s="263"/>
      <c r="HV21" s="263"/>
      <c r="HW21" s="263"/>
      <c r="HX21" s="263"/>
      <c r="HY21" s="263"/>
      <c r="HZ21" s="263"/>
      <c r="IA21" s="263"/>
      <c r="IB21" s="263"/>
      <c r="IC21" s="263"/>
      <c r="ID21" s="263"/>
      <c r="IE21" s="263"/>
    </row>
    <row r="22" spans="1:239" s="257" customFormat="1" ht="15">
      <c r="A22" s="490" t="s">
        <v>412</v>
      </c>
      <c r="B22" s="490"/>
      <c r="C22" s="266"/>
      <c r="D22" s="266"/>
      <c r="E22" s="267">
        <f>SUM(F59+F71)</f>
        <v>0</v>
      </c>
      <c r="F22" s="246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3"/>
      <c r="DN22" s="263"/>
      <c r="DO22" s="263"/>
      <c r="DP22" s="263"/>
      <c r="DQ22" s="263"/>
      <c r="DR22" s="263"/>
      <c r="DS22" s="263"/>
      <c r="DT22" s="263"/>
      <c r="DU22" s="263"/>
      <c r="DV22" s="263"/>
      <c r="DW22" s="263"/>
      <c r="DX22" s="263"/>
      <c r="DY22" s="263"/>
      <c r="DZ22" s="263"/>
      <c r="EA22" s="263"/>
      <c r="EB22" s="263"/>
      <c r="EC22" s="263"/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3"/>
      <c r="EU22" s="263"/>
      <c r="EV22" s="263"/>
      <c r="EW22" s="263"/>
      <c r="EX22" s="263"/>
      <c r="EY22" s="263"/>
      <c r="EZ22" s="263"/>
      <c r="FA22" s="263"/>
      <c r="FB22" s="263"/>
      <c r="FC22" s="263"/>
      <c r="FD22" s="263"/>
      <c r="FE22" s="263"/>
      <c r="FF22" s="263"/>
      <c r="FG22" s="263"/>
      <c r="FH22" s="263"/>
      <c r="FI22" s="263"/>
      <c r="FJ22" s="263"/>
      <c r="FK22" s="263"/>
      <c r="FL22" s="263"/>
      <c r="FM22" s="263"/>
      <c r="FN22" s="263"/>
      <c r="FO22" s="263"/>
      <c r="FP22" s="263"/>
      <c r="FQ22" s="263"/>
      <c r="FR22" s="263"/>
      <c r="FS22" s="263"/>
      <c r="FT22" s="263"/>
      <c r="FU22" s="263"/>
      <c r="FV22" s="263"/>
      <c r="FW22" s="263"/>
      <c r="FX22" s="263"/>
      <c r="FY22" s="263"/>
      <c r="FZ22" s="263"/>
      <c r="GA22" s="263"/>
      <c r="GB22" s="263"/>
      <c r="GC22" s="263"/>
      <c r="GD22" s="263"/>
      <c r="GE22" s="263"/>
      <c r="GF22" s="263"/>
      <c r="GG22" s="263"/>
      <c r="GH22" s="263"/>
      <c r="GI22" s="263"/>
      <c r="GJ22" s="263"/>
      <c r="GK22" s="263"/>
      <c r="GL22" s="263"/>
      <c r="GM22" s="263"/>
      <c r="GN22" s="263"/>
      <c r="GO22" s="263"/>
      <c r="GP22" s="263"/>
      <c r="GQ22" s="263"/>
      <c r="GR22" s="263"/>
      <c r="GS22" s="263"/>
      <c r="GT22" s="263"/>
      <c r="GU22" s="263"/>
      <c r="GV22" s="263"/>
      <c r="GW22" s="263"/>
      <c r="GX22" s="263"/>
      <c r="GY22" s="263"/>
      <c r="GZ22" s="263"/>
      <c r="HA22" s="263"/>
      <c r="HB22" s="263"/>
      <c r="HC22" s="263"/>
      <c r="HD22" s="263"/>
      <c r="HE22" s="263"/>
      <c r="HF22" s="263"/>
      <c r="HG22" s="263"/>
      <c r="HH22" s="263"/>
      <c r="HI22" s="263"/>
      <c r="HJ22" s="263"/>
      <c r="HK22" s="263"/>
      <c r="HL22" s="263"/>
      <c r="HM22" s="263"/>
      <c r="HN22" s="263"/>
      <c r="HO22" s="263"/>
      <c r="HP22" s="263"/>
      <c r="HQ22" s="263"/>
      <c r="HR22" s="263"/>
      <c r="HS22" s="263"/>
      <c r="HT22" s="263"/>
      <c r="HU22" s="263"/>
      <c r="HV22" s="263"/>
      <c r="HW22" s="263"/>
      <c r="HX22" s="263"/>
      <c r="HY22" s="263"/>
      <c r="HZ22" s="263"/>
      <c r="IA22" s="263"/>
      <c r="IB22" s="263"/>
      <c r="IC22" s="263"/>
      <c r="ID22" s="263"/>
      <c r="IE22" s="263"/>
    </row>
    <row r="23" spans="1:5" ht="15">
      <c r="A23" s="490"/>
      <c r="B23" s="490"/>
      <c r="C23" s="266"/>
      <c r="D23" s="266"/>
      <c r="E23" s="266"/>
    </row>
    <row r="24" spans="1:5" ht="15">
      <c r="A24" s="266" t="s">
        <v>413</v>
      </c>
      <c r="B24" s="266"/>
      <c r="C24" s="266"/>
      <c r="D24" s="267"/>
      <c r="E24" s="267">
        <f>SUM(E96)</f>
        <v>0</v>
      </c>
    </row>
    <row r="25" spans="1:5" ht="15">
      <c r="A25" s="266"/>
      <c r="B25" s="266"/>
      <c r="C25" s="266"/>
      <c r="D25" s="267"/>
      <c r="E25" s="267"/>
    </row>
    <row r="26" spans="1:6" ht="15">
      <c r="A26" s="268" t="s">
        <v>408</v>
      </c>
      <c r="B26" s="269"/>
      <c r="C26" s="270"/>
      <c r="D26" s="271"/>
      <c r="E26" s="272">
        <f>SUM(E22:E25)*0.01</f>
        <v>0</v>
      </c>
      <c r="F26" s="252"/>
    </row>
    <row r="27" spans="1:5" ht="15">
      <c r="A27" s="266"/>
      <c r="B27" s="266"/>
      <c r="C27" s="266"/>
      <c r="D27" s="267"/>
      <c r="E27" s="267"/>
    </row>
    <row r="28" spans="1:5" ht="15">
      <c r="A28" s="273" t="s">
        <v>409</v>
      </c>
      <c r="B28" s="274"/>
      <c r="C28" s="274"/>
      <c r="D28" s="491">
        <f>SUM(E20:E26)</f>
        <v>0</v>
      </c>
      <c r="E28" s="492"/>
    </row>
    <row r="29" spans="1:5" ht="15">
      <c r="A29" s="474" t="s">
        <v>147</v>
      </c>
      <c r="B29" s="475"/>
      <c r="C29" s="275"/>
      <c r="D29" s="476">
        <f>PRODUCT(D28,0.21)</f>
        <v>0</v>
      </c>
      <c r="E29" s="477"/>
    </row>
    <row r="30" spans="1:5" ht="15">
      <c r="A30" s="493" t="s">
        <v>410</v>
      </c>
      <c r="B30" s="494"/>
      <c r="C30" s="276"/>
      <c r="D30" s="495">
        <f>SUM(D28:E29)</f>
        <v>0</v>
      </c>
      <c r="E30" s="496"/>
    </row>
    <row r="31" spans="4:5" ht="15">
      <c r="D31" s="260"/>
      <c r="E31" s="260"/>
    </row>
    <row r="32" spans="1:5" ht="15">
      <c r="A32" s="277" t="s">
        <v>499</v>
      </c>
      <c r="B32" s="278"/>
      <c r="C32" s="278"/>
      <c r="D32" s="499">
        <f>SUM(D15+D28)</f>
        <v>0</v>
      </c>
      <c r="E32" s="500"/>
    </row>
    <row r="33" spans="1:5" ht="15">
      <c r="A33" s="501" t="s">
        <v>147</v>
      </c>
      <c r="B33" s="502"/>
      <c r="C33" s="279"/>
      <c r="D33" s="503">
        <f>PRODUCT(D32,0.21)</f>
        <v>0</v>
      </c>
      <c r="E33" s="504"/>
    </row>
    <row r="34" spans="1:5" ht="15">
      <c r="A34" s="505" t="s">
        <v>410</v>
      </c>
      <c r="B34" s="506"/>
      <c r="C34" s="280"/>
      <c r="D34" s="507">
        <f>SUM(D32:E33)</f>
        <v>0</v>
      </c>
      <c r="E34" s="508"/>
    </row>
    <row r="36" spans="1:7" ht="15">
      <c r="A36" s="281"/>
      <c r="B36" s="281"/>
      <c r="C36" s="281"/>
      <c r="D36" s="282"/>
      <c r="E36" s="281"/>
      <c r="F36" s="283"/>
      <c r="G36" s="284"/>
    </row>
    <row r="37" spans="1:5" ht="42.75" customHeight="1">
      <c r="A37" s="497" t="s">
        <v>431</v>
      </c>
      <c r="B37" s="498"/>
      <c r="C37" s="285"/>
      <c r="D37" s="285" t="s">
        <v>153</v>
      </c>
      <c r="E37" s="285">
        <f>SUM(E43)</f>
        <v>1</v>
      </c>
    </row>
    <row r="38" spans="1:7" ht="15">
      <c r="A38" s="286"/>
      <c r="B38" s="281"/>
      <c r="C38" s="281"/>
      <c r="D38" s="282"/>
      <c r="E38" s="287"/>
      <c r="G38" s="288"/>
    </row>
    <row r="39" spans="1:7" ht="15">
      <c r="A39" s="286"/>
      <c r="B39" s="281"/>
      <c r="C39" s="281"/>
      <c r="D39" s="282"/>
      <c r="E39" s="287"/>
      <c r="G39" s="288"/>
    </row>
    <row r="40" spans="1:7" ht="15">
      <c r="A40" s="289" t="s">
        <v>476</v>
      </c>
      <c r="B40" s="289"/>
      <c r="C40" s="289"/>
      <c r="D40" s="289"/>
      <c r="E40" s="287"/>
      <c r="F40" s="287"/>
      <c r="G40" s="288"/>
    </row>
    <row r="41" spans="1:7" ht="44.25" customHeight="1">
      <c r="A41" s="290"/>
      <c r="B41" s="291" t="s">
        <v>477</v>
      </c>
      <c r="C41" s="512" t="s">
        <v>478</v>
      </c>
      <c r="D41" s="513"/>
      <c r="E41" s="285" t="s">
        <v>479</v>
      </c>
      <c r="G41" s="288"/>
    </row>
    <row r="42" spans="1:7" ht="33" customHeight="1">
      <c r="A42" s="292" t="s">
        <v>480</v>
      </c>
      <c r="B42" s="293" t="s">
        <v>481</v>
      </c>
      <c r="C42" s="514" t="s">
        <v>482</v>
      </c>
      <c r="D42" s="515"/>
      <c r="E42" s="294">
        <v>1</v>
      </c>
      <c r="G42" s="288"/>
    </row>
    <row r="43" spans="1:7" ht="15">
      <c r="A43" s="295"/>
      <c r="B43" s="296" t="s">
        <v>483</v>
      </c>
      <c r="C43" s="512" t="s">
        <v>153</v>
      </c>
      <c r="D43" s="513"/>
      <c r="E43" s="297">
        <f>SUM(E42:E42)</f>
        <v>1</v>
      </c>
      <c r="G43" s="298"/>
    </row>
    <row r="44" spans="1:7" ht="15">
      <c r="A44" s="299"/>
      <c r="B44" s="300"/>
      <c r="C44" s="301"/>
      <c r="D44" s="301"/>
      <c r="E44" s="302"/>
      <c r="F44" s="303"/>
      <c r="G44" s="298"/>
    </row>
    <row r="45" spans="1:7" ht="15">
      <c r="A45" s="288"/>
      <c r="B45" s="288"/>
      <c r="C45" s="288"/>
      <c r="D45" s="288"/>
      <c r="E45" s="288"/>
      <c r="F45" s="284"/>
      <c r="G45" s="288"/>
    </row>
    <row r="46" spans="1:7" ht="15">
      <c r="A46" s="304" t="s">
        <v>432</v>
      </c>
      <c r="B46" s="305"/>
      <c r="C46" s="306"/>
      <c r="D46" s="306"/>
      <c r="E46" s="305"/>
      <c r="F46" s="305"/>
      <c r="G46" s="288"/>
    </row>
    <row r="47" spans="1:7" ht="51.75" customHeight="1">
      <c r="A47" s="516" t="s">
        <v>433</v>
      </c>
      <c r="B47" s="516"/>
      <c r="C47" s="516"/>
      <c r="D47" s="516"/>
      <c r="E47" s="516"/>
      <c r="F47" s="516"/>
      <c r="G47" s="307"/>
    </row>
    <row r="48" spans="1:7" ht="15">
      <c r="A48" s="308"/>
      <c r="B48" s="309"/>
      <c r="C48" s="310"/>
      <c r="D48" s="310"/>
      <c r="E48" s="309"/>
      <c r="F48" s="309"/>
      <c r="G48" s="311"/>
    </row>
    <row r="49" spans="1:7" ht="15">
      <c r="A49" s="312"/>
      <c r="B49" s="313" t="s">
        <v>434</v>
      </c>
      <c r="C49" s="312"/>
      <c r="D49" s="314"/>
      <c r="E49" s="315"/>
      <c r="F49" s="315"/>
      <c r="G49" s="316"/>
    </row>
    <row r="50" spans="1:7" ht="15">
      <c r="A50" s="312"/>
      <c r="B50" s="317" t="s">
        <v>435</v>
      </c>
      <c r="C50" s="312"/>
      <c r="D50" s="314"/>
      <c r="E50" s="315"/>
      <c r="F50" s="315"/>
      <c r="G50" s="316"/>
    </row>
    <row r="51" spans="1:7" ht="15">
      <c r="A51" s="312">
        <v>1</v>
      </c>
      <c r="B51" s="318" t="s">
        <v>436</v>
      </c>
      <c r="C51" s="312" t="s">
        <v>153</v>
      </c>
      <c r="D51" s="314">
        <f>SUM(E37)</f>
        <v>1</v>
      </c>
      <c r="E51" s="363">
        <v>0</v>
      </c>
      <c r="F51" s="319">
        <f aca="true" t="shared" si="0" ref="F51:F75">PRODUCT(D51:E51)</f>
        <v>0</v>
      </c>
      <c r="G51" s="316"/>
    </row>
    <row r="52" spans="1:7" ht="25.5">
      <c r="A52" s="312">
        <v>2</v>
      </c>
      <c r="B52" s="320" t="s">
        <v>437</v>
      </c>
      <c r="C52" s="312" t="s">
        <v>140</v>
      </c>
      <c r="D52" s="314">
        <f>SUM(D51:D51)</f>
        <v>1</v>
      </c>
      <c r="E52" s="363">
        <v>0</v>
      </c>
      <c r="F52" s="319">
        <f t="shared" si="0"/>
        <v>0</v>
      </c>
      <c r="G52" s="316"/>
    </row>
    <row r="53" spans="1:7" ht="15">
      <c r="A53" s="312">
        <v>3</v>
      </c>
      <c r="B53" s="322" t="s">
        <v>438</v>
      </c>
      <c r="C53" s="323" t="s">
        <v>153</v>
      </c>
      <c r="D53" s="324">
        <f>SUM(E37)</f>
        <v>1</v>
      </c>
      <c r="E53" s="363">
        <v>0</v>
      </c>
      <c r="F53" s="319">
        <f t="shared" si="0"/>
        <v>0</v>
      </c>
      <c r="G53" s="316"/>
    </row>
    <row r="54" spans="1:7" ht="15">
      <c r="A54" s="312">
        <v>4</v>
      </c>
      <c r="B54" s="322" t="s">
        <v>439</v>
      </c>
      <c r="C54" s="325" t="s">
        <v>153</v>
      </c>
      <c r="D54" s="324">
        <f>SUM(D53)</f>
        <v>1</v>
      </c>
      <c r="E54" s="363">
        <v>0</v>
      </c>
      <c r="F54" s="319">
        <f t="shared" si="0"/>
        <v>0</v>
      </c>
      <c r="G54" s="316"/>
    </row>
    <row r="55" spans="1:7" ht="15">
      <c r="A55" s="312">
        <v>5</v>
      </c>
      <c r="B55" s="317" t="s">
        <v>440</v>
      </c>
      <c r="C55" s="326" t="s">
        <v>153</v>
      </c>
      <c r="D55" s="327">
        <f>SUM(E37)</f>
        <v>1</v>
      </c>
      <c r="E55" s="363">
        <v>0</v>
      </c>
      <c r="F55" s="324">
        <f>PRODUCT(D55,E55)</f>
        <v>0</v>
      </c>
      <c r="G55" s="328"/>
    </row>
    <row r="56" spans="1:7" ht="15">
      <c r="A56" s="312">
        <v>6</v>
      </c>
      <c r="B56" s="322" t="s">
        <v>441</v>
      </c>
      <c r="C56" s="325" t="s">
        <v>153</v>
      </c>
      <c r="D56" s="324">
        <f>SUM(E37)</f>
        <v>1</v>
      </c>
      <c r="E56" s="363">
        <v>0</v>
      </c>
      <c r="F56" s="319">
        <f t="shared" si="0"/>
        <v>0</v>
      </c>
      <c r="G56" s="316"/>
    </row>
    <row r="57" spans="1:7" ht="15">
      <c r="A57" s="312">
        <v>7</v>
      </c>
      <c r="B57" s="318" t="s">
        <v>442</v>
      </c>
      <c r="C57" s="325" t="s">
        <v>153</v>
      </c>
      <c r="D57" s="314">
        <f>SUM(D53:D53)</f>
        <v>1</v>
      </c>
      <c r="E57" s="363">
        <v>0</v>
      </c>
      <c r="F57" s="319">
        <f t="shared" si="0"/>
        <v>0</v>
      </c>
      <c r="G57" s="316"/>
    </row>
    <row r="58" spans="1:7" ht="25.5">
      <c r="A58" s="312">
        <v>8</v>
      </c>
      <c r="B58" s="322" t="s">
        <v>443</v>
      </c>
      <c r="C58" s="312" t="s">
        <v>140</v>
      </c>
      <c r="D58" s="321">
        <f>SUM(D54)</f>
        <v>1</v>
      </c>
      <c r="E58" s="363">
        <v>0</v>
      </c>
      <c r="F58" s="324">
        <f>PRODUCT(D58,E58)</f>
        <v>0</v>
      </c>
      <c r="G58" s="328"/>
    </row>
    <row r="59" spans="1:7" ht="15">
      <c r="A59" s="329">
        <v>9</v>
      </c>
      <c r="B59" s="330" t="s">
        <v>444</v>
      </c>
      <c r="C59" s="329" t="s">
        <v>153</v>
      </c>
      <c r="D59" s="331">
        <f>SUM(D58)</f>
        <v>1</v>
      </c>
      <c r="E59" s="393">
        <v>0</v>
      </c>
      <c r="F59" s="332">
        <f>PRODUCT(D59,E59)</f>
        <v>0</v>
      </c>
      <c r="G59" s="328"/>
    </row>
    <row r="60" spans="1:7" ht="15">
      <c r="A60" s="326"/>
      <c r="B60" s="317" t="s">
        <v>445</v>
      </c>
      <c r="C60" s="326"/>
      <c r="D60" s="333"/>
      <c r="E60" s="327"/>
      <c r="F60" s="319"/>
      <c r="G60" s="316"/>
    </row>
    <row r="61" spans="1:7" ht="25.5">
      <c r="A61" s="326">
        <v>1</v>
      </c>
      <c r="B61" s="317" t="s">
        <v>446</v>
      </c>
      <c r="C61" s="326" t="s">
        <v>138</v>
      </c>
      <c r="D61" s="333">
        <v>0.3</v>
      </c>
      <c r="E61" s="364">
        <v>0</v>
      </c>
      <c r="F61" s="319">
        <f t="shared" si="0"/>
        <v>0</v>
      </c>
      <c r="G61" s="316"/>
    </row>
    <row r="62" spans="1:7" ht="15">
      <c r="A62" s="326">
        <v>2</v>
      </c>
      <c r="B62" s="317" t="s">
        <v>447</v>
      </c>
      <c r="C62" s="326" t="s">
        <v>153</v>
      </c>
      <c r="D62" s="333">
        <f>SUM(D53)</f>
        <v>1</v>
      </c>
      <c r="E62" s="364">
        <v>0</v>
      </c>
      <c r="F62" s="319">
        <f t="shared" si="0"/>
        <v>0</v>
      </c>
      <c r="G62" s="316"/>
    </row>
    <row r="63" spans="1:7" ht="15">
      <c r="A63" s="326">
        <v>3</v>
      </c>
      <c r="B63" s="317" t="s">
        <v>448</v>
      </c>
      <c r="C63" s="326" t="s">
        <v>225</v>
      </c>
      <c r="D63" s="327">
        <v>1</v>
      </c>
      <c r="E63" s="364">
        <v>0</v>
      </c>
      <c r="F63" s="319">
        <f t="shared" si="0"/>
        <v>0</v>
      </c>
      <c r="G63" s="316"/>
    </row>
    <row r="64" spans="1:7" ht="15">
      <c r="A64" s="326"/>
      <c r="B64" s="317" t="s">
        <v>449</v>
      </c>
      <c r="C64" s="326"/>
      <c r="D64" s="327"/>
      <c r="E64" s="327"/>
      <c r="F64" s="319"/>
      <c r="G64" s="316"/>
    </row>
    <row r="65" spans="1:7" ht="15">
      <c r="A65" s="326">
        <v>1</v>
      </c>
      <c r="B65" s="334" t="s">
        <v>450</v>
      </c>
      <c r="C65" s="326" t="s">
        <v>153</v>
      </c>
      <c r="D65" s="335">
        <f>SUM(E37)</f>
        <v>1</v>
      </c>
      <c r="E65" s="364">
        <v>0</v>
      </c>
      <c r="F65" s="319">
        <f t="shared" si="0"/>
        <v>0</v>
      </c>
      <c r="G65" s="316"/>
    </row>
    <row r="66" spans="1:7" ht="15">
      <c r="A66" s="326"/>
      <c r="B66" s="336" t="s">
        <v>451</v>
      </c>
      <c r="C66" s="326"/>
      <c r="D66" s="333"/>
      <c r="E66" s="327"/>
      <c r="F66" s="319"/>
      <c r="G66" s="316"/>
    </row>
    <row r="67" spans="1:7" ht="15">
      <c r="A67" s="312">
        <v>1</v>
      </c>
      <c r="B67" s="317" t="s">
        <v>452</v>
      </c>
      <c r="C67" s="326" t="s">
        <v>232</v>
      </c>
      <c r="D67" s="333">
        <v>0.2</v>
      </c>
      <c r="E67" s="364">
        <v>0</v>
      </c>
      <c r="F67" s="319">
        <f t="shared" si="0"/>
        <v>0</v>
      </c>
      <c r="G67" s="328"/>
    </row>
    <row r="68" spans="1:7" ht="15">
      <c r="A68" s="337">
        <v>2</v>
      </c>
      <c r="B68" s="318" t="s">
        <v>453</v>
      </c>
      <c r="C68" s="312" t="s">
        <v>232</v>
      </c>
      <c r="D68" s="314">
        <v>0.1</v>
      </c>
      <c r="E68" s="364">
        <v>0</v>
      </c>
      <c r="F68" s="319">
        <f t="shared" si="0"/>
        <v>0</v>
      </c>
      <c r="G68" s="316"/>
    </row>
    <row r="69" spans="1:7" ht="15">
      <c r="A69" s="312">
        <v>3</v>
      </c>
      <c r="B69" s="317" t="s">
        <v>454</v>
      </c>
      <c r="C69" s="326" t="s">
        <v>138</v>
      </c>
      <c r="D69" s="333">
        <v>1</v>
      </c>
      <c r="E69" s="364">
        <v>0</v>
      </c>
      <c r="F69" s="324">
        <f>PRODUCT(D69,E69)</f>
        <v>0</v>
      </c>
      <c r="G69" s="338"/>
    </row>
    <row r="70" spans="1:7" ht="15">
      <c r="A70" s="337">
        <v>4</v>
      </c>
      <c r="B70" s="339" t="s">
        <v>440</v>
      </c>
      <c r="C70" s="323" t="s">
        <v>153</v>
      </c>
      <c r="D70" s="324">
        <f>SUM(D55)</f>
        <v>1</v>
      </c>
      <c r="E70" s="364">
        <v>0</v>
      </c>
      <c r="F70" s="324">
        <f>PRODUCT(D70,E70)</f>
        <v>0</v>
      </c>
      <c r="G70" s="328"/>
    </row>
    <row r="71" spans="1:7" ht="15">
      <c r="A71" s="329">
        <v>5</v>
      </c>
      <c r="B71" s="340" t="s">
        <v>455</v>
      </c>
      <c r="C71" s="341" t="s">
        <v>153</v>
      </c>
      <c r="D71" s="332">
        <f>SUM(D56)</f>
        <v>1</v>
      </c>
      <c r="E71" s="394">
        <v>0</v>
      </c>
      <c r="F71" s="332">
        <f>PRODUCT(D71,E71)</f>
        <v>0</v>
      </c>
      <c r="G71" s="328"/>
    </row>
    <row r="72" spans="1:7" ht="15">
      <c r="A72" s="337">
        <v>6</v>
      </c>
      <c r="B72" s="339" t="s">
        <v>456</v>
      </c>
      <c r="C72" s="323" t="s">
        <v>138</v>
      </c>
      <c r="D72" s="324">
        <v>0.2</v>
      </c>
      <c r="E72" s="364">
        <v>0</v>
      </c>
      <c r="F72" s="319">
        <f t="shared" si="0"/>
        <v>0</v>
      </c>
      <c r="G72" s="328"/>
    </row>
    <row r="73" spans="1:7" ht="15">
      <c r="A73" s="312">
        <v>7</v>
      </c>
      <c r="B73" s="317" t="s">
        <v>457</v>
      </c>
      <c r="C73" s="326" t="s">
        <v>153</v>
      </c>
      <c r="D73" s="327">
        <v>3</v>
      </c>
      <c r="E73" s="364">
        <v>0</v>
      </c>
      <c r="F73" s="324">
        <f>PRODUCT(D73,E73)</f>
        <v>0</v>
      </c>
      <c r="G73" s="328"/>
    </row>
    <row r="74" spans="1:7" ht="15">
      <c r="A74" s="337">
        <v>8</v>
      </c>
      <c r="B74" s="317" t="s">
        <v>458</v>
      </c>
      <c r="C74" s="326" t="s">
        <v>153</v>
      </c>
      <c r="D74" s="327">
        <v>9</v>
      </c>
      <c r="E74" s="364">
        <v>0</v>
      </c>
      <c r="F74" s="324">
        <f>PRODUCT(D74,E74)</f>
        <v>0</v>
      </c>
      <c r="G74" s="328"/>
    </row>
    <row r="75" spans="1:7" ht="15">
      <c r="A75" s="312">
        <v>9</v>
      </c>
      <c r="B75" s="317" t="s">
        <v>459</v>
      </c>
      <c r="C75" s="326" t="s">
        <v>153</v>
      </c>
      <c r="D75" s="333">
        <f>SUM(D73)</f>
        <v>3</v>
      </c>
      <c r="E75" s="364">
        <v>0</v>
      </c>
      <c r="F75" s="319">
        <f t="shared" si="0"/>
        <v>0</v>
      </c>
      <c r="G75" s="328"/>
    </row>
    <row r="76" spans="1:7" ht="15">
      <c r="A76" s="517" t="s">
        <v>460</v>
      </c>
      <c r="B76" s="517"/>
      <c r="C76" s="326"/>
      <c r="D76" s="327"/>
      <c r="E76" s="327"/>
      <c r="F76" s="342">
        <f>SUM(F51+F52+F53+F54+F55+F56+F57+F58+F61+F62+F63+F65+F67+F68+F69+F70+F72+F73+F74+F75)</f>
        <v>0</v>
      </c>
      <c r="G76" s="328"/>
    </row>
    <row r="77" spans="1:7" ht="15">
      <c r="A77" s="343"/>
      <c r="B77" s="343"/>
      <c r="C77" s="343"/>
      <c r="D77" s="343"/>
      <c r="E77" s="343"/>
      <c r="F77" s="343"/>
      <c r="G77" s="343"/>
    </row>
    <row r="78" spans="1:7" ht="15">
      <c r="A78" s="344"/>
      <c r="B78" s="345" t="s">
        <v>461</v>
      </c>
      <c r="C78" s="344"/>
      <c r="D78" s="344"/>
      <c r="E78" s="346"/>
      <c r="F78" s="346"/>
      <c r="G78" s="347"/>
    </row>
    <row r="79" spans="1:7" ht="15">
      <c r="A79" s="344"/>
      <c r="B79" s="345" t="s">
        <v>462</v>
      </c>
      <c r="C79" s="344"/>
      <c r="D79" s="344"/>
      <c r="E79" s="346"/>
      <c r="F79" s="346"/>
      <c r="G79" s="347"/>
    </row>
    <row r="80" spans="1:7" ht="33.75" customHeight="1">
      <c r="A80" s="344"/>
      <c r="B80" s="518" t="s">
        <v>463</v>
      </c>
      <c r="C80" s="519"/>
      <c r="D80" s="519"/>
      <c r="E80" s="519"/>
      <c r="F80" s="520"/>
      <c r="G80" s="347"/>
    </row>
    <row r="81" spans="1:7" ht="15">
      <c r="A81" s="325">
        <v>1</v>
      </c>
      <c r="B81" s="348" t="s">
        <v>464</v>
      </c>
      <c r="C81" s="325" t="s">
        <v>153</v>
      </c>
      <c r="D81" s="349">
        <f>SUM(D65)</f>
        <v>1</v>
      </c>
      <c r="E81" s="365"/>
      <c r="F81" s="350">
        <f>E81*D81</f>
        <v>0</v>
      </c>
      <c r="G81" s="252"/>
    </row>
    <row r="82" spans="1:7" ht="15">
      <c r="A82" s="517" t="s">
        <v>467</v>
      </c>
      <c r="B82" s="517"/>
      <c r="C82" s="326"/>
      <c r="D82" s="327"/>
      <c r="E82" s="524">
        <f>SUM(F81)</f>
        <v>0</v>
      </c>
      <c r="F82" s="525"/>
      <c r="G82" s="252"/>
    </row>
    <row r="83" spans="1:7" ht="15">
      <c r="A83" s="351"/>
      <c r="B83" s="352" t="s">
        <v>468</v>
      </c>
      <c r="C83" s="351"/>
      <c r="D83" s="353"/>
      <c r="E83" s="354"/>
      <c r="F83" s="355"/>
      <c r="G83" s="252"/>
    </row>
    <row r="84" spans="1:7" ht="15">
      <c r="A84" s="356"/>
      <c r="B84" s="352" t="s">
        <v>465</v>
      </c>
      <c r="C84" s="356"/>
      <c r="D84" s="356"/>
      <c r="E84" s="357"/>
      <c r="F84" s="357"/>
      <c r="G84" s="252"/>
    </row>
    <row r="85" spans="1:7" ht="30.75" customHeight="1">
      <c r="A85" s="356"/>
      <c r="B85" s="521" t="s">
        <v>466</v>
      </c>
      <c r="C85" s="522"/>
      <c r="D85" s="522"/>
      <c r="E85" s="522"/>
      <c r="F85" s="523"/>
      <c r="G85" s="252"/>
    </row>
    <row r="86" spans="1:7" ht="15">
      <c r="A86" s="351">
        <v>1</v>
      </c>
      <c r="B86" s="358" t="s">
        <v>464</v>
      </c>
      <c r="C86" s="351" t="s">
        <v>153</v>
      </c>
      <c r="D86" s="353">
        <f>SUM(D81)</f>
        <v>1</v>
      </c>
      <c r="E86" s="366"/>
      <c r="F86" s="355">
        <f>E86*D86</f>
        <v>0</v>
      </c>
      <c r="G86" s="252"/>
    </row>
    <row r="87" spans="1:7" ht="15">
      <c r="A87" s="356"/>
      <c r="B87" s="352" t="s">
        <v>469</v>
      </c>
      <c r="C87" s="356"/>
      <c r="D87" s="356"/>
      <c r="E87" s="357"/>
      <c r="F87" s="357"/>
      <c r="G87" s="347"/>
    </row>
    <row r="88" spans="1:7" ht="31.5" customHeight="1">
      <c r="A88" s="356"/>
      <c r="B88" s="521" t="s">
        <v>470</v>
      </c>
      <c r="C88" s="522"/>
      <c r="D88" s="522"/>
      <c r="E88" s="522"/>
      <c r="F88" s="523"/>
      <c r="G88" s="347"/>
    </row>
    <row r="89" spans="1:7" ht="15">
      <c r="A89" s="351">
        <v>1</v>
      </c>
      <c r="B89" s="358" t="s">
        <v>464</v>
      </c>
      <c r="C89" s="351" t="s">
        <v>153</v>
      </c>
      <c r="D89" s="353">
        <f>SUM(D86)</f>
        <v>1</v>
      </c>
      <c r="E89" s="366"/>
      <c r="F89" s="355">
        <f>E89*D89</f>
        <v>0</v>
      </c>
      <c r="G89" s="252"/>
    </row>
    <row r="90" spans="1:7" ht="15">
      <c r="A90" s="356"/>
      <c r="B90" s="352" t="s">
        <v>471</v>
      </c>
      <c r="C90" s="356"/>
      <c r="D90" s="356"/>
      <c r="E90" s="357"/>
      <c r="F90" s="357"/>
      <c r="G90" s="347"/>
    </row>
    <row r="91" spans="1:7" ht="42" customHeight="1">
      <c r="A91" s="356"/>
      <c r="B91" s="521" t="s">
        <v>472</v>
      </c>
      <c r="C91" s="522"/>
      <c r="D91" s="522"/>
      <c r="E91" s="522"/>
      <c r="F91" s="523"/>
      <c r="G91" s="347"/>
    </row>
    <row r="92" spans="1:7" ht="15">
      <c r="A92" s="351">
        <v>1</v>
      </c>
      <c r="B92" s="358" t="s">
        <v>464</v>
      </c>
      <c r="C92" s="351" t="s">
        <v>153</v>
      </c>
      <c r="D92" s="353">
        <f>SUM(D89)</f>
        <v>1</v>
      </c>
      <c r="E92" s="366"/>
      <c r="F92" s="355">
        <f>E92*D92</f>
        <v>0</v>
      </c>
      <c r="G92" s="252"/>
    </row>
    <row r="93" spans="1:7" ht="15">
      <c r="A93" s="356"/>
      <c r="B93" s="352" t="s">
        <v>473</v>
      </c>
      <c r="C93" s="356"/>
      <c r="D93" s="356"/>
      <c r="E93" s="357"/>
      <c r="F93" s="357"/>
      <c r="G93" s="347"/>
    </row>
    <row r="94" spans="1:7" ht="15">
      <c r="A94" s="356"/>
      <c r="B94" s="521" t="s">
        <v>474</v>
      </c>
      <c r="C94" s="522"/>
      <c r="D94" s="522"/>
      <c r="E94" s="522"/>
      <c r="F94" s="523"/>
      <c r="G94" s="347"/>
    </row>
    <row r="95" spans="1:7" ht="15">
      <c r="A95" s="351">
        <v>1</v>
      </c>
      <c r="B95" s="358" t="s">
        <v>464</v>
      </c>
      <c r="C95" s="351" t="s">
        <v>153</v>
      </c>
      <c r="D95" s="353">
        <f>SUM(D89)</f>
        <v>1</v>
      </c>
      <c r="E95" s="366"/>
      <c r="F95" s="355">
        <f>E95*D95</f>
        <v>0</v>
      </c>
      <c r="G95" s="252"/>
    </row>
    <row r="96" spans="1:7" ht="15">
      <c r="A96" s="509" t="s">
        <v>475</v>
      </c>
      <c r="B96" s="509"/>
      <c r="C96" s="359"/>
      <c r="D96" s="360"/>
      <c r="E96" s="510">
        <f>SUM(F86+F89+F92+F95)</f>
        <v>0</v>
      </c>
      <c r="F96" s="511"/>
      <c r="G96" s="361"/>
    </row>
    <row r="97" spans="1:7" ht="15">
      <c r="A97" s="362"/>
      <c r="B97" s="362"/>
      <c r="C97" s="362"/>
      <c r="D97" s="362"/>
      <c r="E97" s="362"/>
      <c r="F97" s="362"/>
      <c r="G97" s="362"/>
    </row>
    <row r="98" spans="1:7" ht="15">
      <c r="A98" s="362"/>
      <c r="B98" s="362"/>
      <c r="C98" s="362"/>
      <c r="D98" s="362"/>
      <c r="E98" s="362"/>
      <c r="F98" s="362"/>
      <c r="G98" s="362"/>
    </row>
    <row r="99" spans="1:7" ht="15">
      <c r="A99" s="362"/>
      <c r="B99" s="362"/>
      <c r="C99" s="362"/>
      <c r="D99" s="362"/>
      <c r="E99" s="362"/>
      <c r="F99" s="362"/>
      <c r="G99" s="362"/>
    </row>
  </sheetData>
  <sheetProtection algorithmName="SHA-512" hashValue="Oyfv9vgMLYvmXADuzxQH7EEuloDWA9dLmoLxZ1MbIv6Gf9e8XTijcgFd8FRWzw7HhvdQarTc0Wd8TOOjdid76Q==" saltValue="8hKc9si+VlfzDtc3TldmMA==" spinCount="100000" sheet="1" objects="1" scenarios="1" selectLockedCells="1"/>
  <mergeCells count="35">
    <mergeCell ref="A96:B96"/>
    <mergeCell ref="E96:F96"/>
    <mergeCell ref="C41:D41"/>
    <mergeCell ref="C42:D42"/>
    <mergeCell ref="C43:D43"/>
    <mergeCell ref="A47:F47"/>
    <mergeCell ref="A76:B76"/>
    <mergeCell ref="B80:F80"/>
    <mergeCell ref="B85:F85"/>
    <mergeCell ref="A82:B82"/>
    <mergeCell ref="E82:F82"/>
    <mergeCell ref="B88:F88"/>
    <mergeCell ref="B91:F91"/>
    <mergeCell ref="B94:F94"/>
    <mergeCell ref="A30:B30"/>
    <mergeCell ref="D30:E30"/>
    <mergeCell ref="A37:B37"/>
    <mergeCell ref="D32:E32"/>
    <mergeCell ref="A33:B33"/>
    <mergeCell ref="D33:E33"/>
    <mergeCell ref="A34:B34"/>
    <mergeCell ref="D34:E34"/>
    <mergeCell ref="A29:B29"/>
    <mergeCell ref="D29:E29"/>
    <mergeCell ref="A1:E1"/>
    <mergeCell ref="A2:E2"/>
    <mergeCell ref="A4:B4"/>
    <mergeCell ref="D15:E15"/>
    <mergeCell ref="A16:B16"/>
    <mergeCell ref="D16:E16"/>
    <mergeCell ref="A17:B17"/>
    <mergeCell ref="D17:E17"/>
    <mergeCell ref="A22:B22"/>
    <mergeCell ref="A23:B23"/>
    <mergeCell ref="D28:E2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5"/>
  <sheetViews>
    <sheetView workbookViewId="0" topLeftCell="A76">
      <selection activeCell="E71" sqref="E71:E78"/>
    </sheetView>
  </sheetViews>
  <sheetFormatPr defaultColWidth="9.140625" defaultRowHeight="15"/>
  <cols>
    <col min="1" max="1" width="4.57421875" style="246" customWidth="1"/>
    <col min="2" max="2" width="45.8515625" style="246" customWidth="1"/>
    <col min="3" max="3" width="5.00390625" style="246" customWidth="1"/>
    <col min="4" max="4" width="4.8515625" style="246" customWidth="1"/>
    <col min="5" max="5" width="17.28125" style="246" customWidth="1"/>
    <col min="6" max="6" width="12.140625" style="246" customWidth="1"/>
    <col min="7" max="7" width="13.421875" style="246" bestFit="1" customWidth="1"/>
    <col min="8" max="256" width="9.140625" style="246" customWidth="1"/>
    <col min="257" max="257" width="4.57421875" style="246" customWidth="1"/>
    <col min="258" max="258" width="45.8515625" style="246" customWidth="1"/>
    <col min="259" max="259" width="5.00390625" style="246" customWidth="1"/>
    <col min="260" max="260" width="4.8515625" style="246" customWidth="1"/>
    <col min="261" max="261" width="17.28125" style="246" customWidth="1"/>
    <col min="262" max="262" width="9.140625" style="246" customWidth="1"/>
    <col min="263" max="263" width="13.421875" style="246" bestFit="1" customWidth="1"/>
    <col min="264" max="512" width="9.140625" style="246" customWidth="1"/>
    <col min="513" max="513" width="4.57421875" style="246" customWidth="1"/>
    <col min="514" max="514" width="45.8515625" style="246" customWidth="1"/>
    <col min="515" max="515" width="5.00390625" style="246" customWidth="1"/>
    <col min="516" max="516" width="4.8515625" style="246" customWidth="1"/>
    <col min="517" max="517" width="17.28125" style="246" customWidth="1"/>
    <col min="518" max="518" width="9.140625" style="246" customWidth="1"/>
    <col min="519" max="519" width="13.421875" style="246" bestFit="1" customWidth="1"/>
    <col min="520" max="768" width="9.140625" style="246" customWidth="1"/>
    <col min="769" max="769" width="4.57421875" style="246" customWidth="1"/>
    <col min="770" max="770" width="45.8515625" style="246" customWidth="1"/>
    <col min="771" max="771" width="5.00390625" style="246" customWidth="1"/>
    <col min="772" max="772" width="4.8515625" style="246" customWidth="1"/>
    <col min="773" max="773" width="17.28125" style="246" customWidth="1"/>
    <col min="774" max="774" width="9.140625" style="246" customWidth="1"/>
    <col min="775" max="775" width="13.421875" style="246" bestFit="1" customWidth="1"/>
    <col min="776" max="1024" width="9.140625" style="246" customWidth="1"/>
    <col min="1025" max="1025" width="4.57421875" style="246" customWidth="1"/>
    <col min="1026" max="1026" width="45.8515625" style="246" customWidth="1"/>
    <col min="1027" max="1027" width="5.00390625" style="246" customWidth="1"/>
    <col min="1028" max="1028" width="4.8515625" style="246" customWidth="1"/>
    <col min="1029" max="1029" width="17.28125" style="246" customWidth="1"/>
    <col min="1030" max="1030" width="9.140625" style="246" customWidth="1"/>
    <col min="1031" max="1031" width="13.421875" style="246" bestFit="1" customWidth="1"/>
    <col min="1032" max="1280" width="9.140625" style="246" customWidth="1"/>
    <col min="1281" max="1281" width="4.57421875" style="246" customWidth="1"/>
    <col min="1282" max="1282" width="45.8515625" style="246" customWidth="1"/>
    <col min="1283" max="1283" width="5.00390625" style="246" customWidth="1"/>
    <col min="1284" max="1284" width="4.8515625" style="246" customWidth="1"/>
    <col min="1285" max="1285" width="17.28125" style="246" customWidth="1"/>
    <col min="1286" max="1286" width="9.140625" style="246" customWidth="1"/>
    <col min="1287" max="1287" width="13.421875" style="246" bestFit="1" customWidth="1"/>
    <col min="1288" max="1536" width="9.140625" style="246" customWidth="1"/>
    <col min="1537" max="1537" width="4.57421875" style="246" customWidth="1"/>
    <col min="1538" max="1538" width="45.8515625" style="246" customWidth="1"/>
    <col min="1539" max="1539" width="5.00390625" style="246" customWidth="1"/>
    <col min="1540" max="1540" width="4.8515625" style="246" customWidth="1"/>
    <col min="1541" max="1541" width="17.28125" style="246" customWidth="1"/>
    <col min="1542" max="1542" width="9.140625" style="246" customWidth="1"/>
    <col min="1543" max="1543" width="13.421875" style="246" bestFit="1" customWidth="1"/>
    <col min="1544" max="1792" width="9.140625" style="246" customWidth="1"/>
    <col min="1793" max="1793" width="4.57421875" style="246" customWidth="1"/>
    <col min="1794" max="1794" width="45.8515625" style="246" customWidth="1"/>
    <col min="1795" max="1795" width="5.00390625" style="246" customWidth="1"/>
    <col min="1796" max="1796" width="4.8515625" style="246" customWidth="1"/>
    <col min="1797" max="1797" width="17.28125" style="246" customWidth="1"/>
    <col min="1798" max="1798" width="9.140625" style="246" customWidth="1"/>
    <col min="1799" max="1799" width="13.421875" style="246" bestFit="1" customWidth="1"/>
    <col min="1800" max="2048" width="9.140625" style="246" customWidth="1"/>
    <col min="2049" max="2049" width="4.57421875" style="246" customWidth="1"/>
    <col min="2050" max="2050" width="45.8515625" style="246" customWidth="1"/>
    <col min="2051" max="2051" width="5.00390625" style="246" customWidth="1"/>
    <col min="2052" max="2052" width="4.8515625" style="246" customWidth="1"/>
    <col min="2053" max="2053" width="17.28125" style="246" customWidth="1"/>
    <col min="2054" max="2054" width="9.140625" style="246" customWidth="1"/>
    <col min="2055" max="2055" width="13.421875" style="246" bestFit="1" customWidth="1"/>
    <col min="2056" max="2304" width="9.140625" style="246" customWidth="1"/>
    <col min="2305" max="2305" width="4.57421875" style="246" customWidth="1"/>
    <col min="2306" max="2306" width="45.8515625" style="246" customWidth="1"/>
    <col min="2307" max="2307" width="5.00390625" style="246" customWidth="1"/>
    <col min="2308" max="2308" width="4.8515625" style="246" customWidth="1"/>
    <col min="2309" max="2309" width="17.28125" style="246" customWidth="1"/>
    <col min="2310" max="2310" width="9.140625" style="246" customWidth="1"/>
    <col min="2311" max="2311" width="13.421875" style="246" bestFit="1" customWidth="1"/>
    <col min="2312" max="2560" width="9.140625" style="246" customWidth="1"/>
    <col min="2561" max="2561" width="4.57421875" style="246" customWidth="1"/>
    <col min="2562" max="2562" width="45.8515625" style="246" customWidth="1"/>
    <col min="2563" max="2563" width="5.00390625" style="246" customWidth="1"/>
    <col min="2564" max="2564" width="4.8515625" style="246" customWidth="1"/>
    <col min="2565" max="2565" width="17.28125" style="246" customWidth="1"/>
    <col min="2566" max="2566" width="9.140625" style="246" customWidth="1"/>
    <col min="2567" max="2567" width="13.421875" style="246" bestFit="1" customWidth="1"/>
    <col min="2568" max="2816" width="9.140625" style="246" customWidth="1"/>
    <col min="2817" max="2817" width="4.57421875" style="246" customWidth="1"/>
    <col min="2818" max="2818" width="45.8515625" style="246" customWidth="1"/>
    <col min="2819" max="2819" width="5.00390625" style="246" customWidth="1"/>
    <col min="2820" max="2820" width="4.8515625" style="246" customWidth="1"/>
    <col min="2821" max="2821" width="17.28125" style="246" customWidth="1"/>
    <col min="2822" max="2822" width="9.140625" style="246" customWidth="1"/>
    <col min="2823" max="2823" width="13.421875" style="246" bestFit="1" customWidth="1"/>
    <col min="2824" max="3072" width="9.140625" style="246" customWidth="1"/>
    <col min="3073" max="3073" width="4.57421875" style="246" customWidth="1"/>
    <col min="3074" max="3074" width="45.8515625" style="246" customWidth="1"/>
    <col min="3075" max="3075" width="5.00390625" style="246" customWidth="1"/>
    <col min="3076" max="3076" width="4.8515625" style="246" customWidth="1"/>
    <col min="3077" max="3077" width="17.28125" style="246" customWidth="1"/>
    <col min="3078" max="3078" width="9.140625" style="246" customWidth="1"/>
    <col min="3079" max="3079" width="13.421875" style="246" bestFit="1" customWidth="1"/>
    <col min="3080" max="3328" width="9.140625" style="246" customWidth="1"/>
    <col min="3329" max="3329" width="4.57421875" style="246" customWidth="1"/>
    <col min="3330" max="3330" width="45.8515625" style="246" customWidth="1"/>
    <col min="3331" max="3331" width="5.00390625" style="246" customWidth="1"/>
    <col min="3332" max="3332" width="4.8515625" style="246" customWidth="1"/>
    <col min="3333" max="3333" width="17.28125" style="246" customWidth="1"/>
    <col min="3334" max="3334" width="9.140625" style="246" customWidth="1"/>
    <col min="3335" max="3335" width="13.421875" style="246" bestFit="1" customWidth="1"/>
    <col min="3336" max="3584" width="9.140625" style="246" customWidth="1"/>
    <col min="3585" max="3585" width="4.57421875" style="246" customWidth="1"/>
    <col min="3586" max="3586" width="45.8515625" style="246" customWidth="1"/>
    <col min="3587" max="3587" width="5.00390625" style="246" customWidth="1"/>
    <col min="3588" max="3588" width="4.8515625" style="246" customWidth="1"/>
    <col min="3589" max="3589" width="17.28125" style="246" customWidth="1"/>
    <col min="3590" max="3590" width="9.140625" style="246" customWidth="1"/>
    <col min="3591" max="3591" width="13.421875" style="246" bestFit="1" customWidth="1"/>
    <col min="3592" max="3840" width="9.140625" style="246" customWidth="1"/>
    <col min="3841" max="3841" width="4.57421875" style="246" customWidth="1"/>
    <col min="3842" max="3842" width="45.8515625" style="246" customWidth="1"/>
    <col min="3843" max="3843" width="5.00390625" style="246" customWidth="1"/>
    <col min="3844" max="3844" width="4.8515625" style="246" customWidth="1"/>
    <col min="3845" max="3845" width="17.28125" style="246" customWidth="1"/>
    <col min="3846" max="3846" width="9.140625" style="246" customWidth="1"/>
    <col min="3847" max="3847" width="13.421875" style="246" bestFit="1" customWidth="1"/>
    <col min="3848" max="4096" width="9.140625" style="246" customWidth="1"/>
    <col min="4097" max="4097" width="4.57421875" style="246" customWidth="1"/>
    <col min="4098" max="4098" width="45.8515625" style="246" customWidth="1"/>
    <col min="4099" max="4099" width="5.00390625" style="246" customWidth="1"/>
    <col min="4100" max="4100" width="4.8515625" style="246" customWidth="1"/>
    <col min="4101" max="4101" width="17.28125" style="246" customWidth="1"/>
    <col min="4102" max="4102" width="9.140625" style="246" customWidth="1"/>
    <col min="4103" max="4103" width="13.421875" style="246" bestFit="1" customWidth="1"/>
    <col min="4104" max="4352" width="9.140625" style="246" customWidth="1"/>
    <col min="4353" max="4353" width="4.57421875" style="246" customWidth="1"/>
    <col min="4354" max="4354" width="45.8515625" style="246" customWidth="1"/>
    <col min="4355" max="4355" width="5.00390625" style="246" customWidth="1"/>
    <col min="4356" max="4356" width="4.8515625" style="246" customWidth="1"/>
    <col min="4357" max="4357" width="17.28125" style="246" customWidth="1"/>
    <col min="4358" max="4358" width="9.140625" style="246" customWidth="1"/>
    <col min="4359" max="4359" width="13.421875" style="246" bestFit="1" customWidth="1"/>
    <col min="4360" max="4608" width="9.140625" style="246" customWidth="1"/>
    <col min="4609" max="4609" width="4.57421875" style="246" customWidth="1"/>
    <col min="4610" max="4610" width="45.8515625" style="246" customWidth="1"/>
    <col min="4611" max="4611" width="5.00390625" style="246" customWidth="1"/>
    <col min="4612" max="4612" width="4.8515625" style="246" customWidth="1"/>
    <col min="4613" max="4613" width="17.28125" style="246" customWidth="1"/>
    <col min="4614" max="4614" width="9.140625" style="246" customWidth="1"/>
    <col min="4615" max="4615" width="13.421875" style="246" bestFit="1" customWidth="1"/>
    <col min="4616" max="4864" width="9.140625" style="246" customWidth="1"/>
    <col min="4865" max="4865" width="4.57421875" style="246" customWidth="1"/>
    <col min="4866" max="4866" width="45.8515625" style="246" customWidth="1"/>
    <col min="4867" max="4867" width="5.00390625" style="246" customWidth="1"/>
    <col min="4868" max="4868" width="4.8515625" style="246" customWidth="1"/>
    <col min="4869" max="4869" width="17.28125" style="246" customWidth="1"/>
    <col min="4870" max="4870" width="9.140625" style="246" customWidth="1"/>
    <col min="4871" max="4871" width="13.421875" style="246" bestFit="1" customWidth="1"/>
    <col min="4872" max="5120" width="9.140625" style="246" customWidth="1"/>
    <col min="5121" max="5121" width="4.57421875" style="246" customWidth="1"/>
    <col min="5122" max="5122" width="45.8515625" style="246" customWidth="1"/>
    <col min="5123" max="5123" width="5.00390625" style="246" customWidth="1"/>
    <col min="5124" max="5124" width="4.8515625" style="246" customWidth="1"/>
    <col min="5125" max="5125" width="17.28125" style="246" customWidth="1"/>
    <col min="5126" max="5126" width="9.140625" style="246" customWidth="1"/>
    <col min="5127" max="5127" width="13.421875" style="246" bestFit="1" customWidth="1"/>
    <col min="5128" max="5376" width="9.140625" style="246" customWidth="1"/>
    <col min="5377" max="5377" width="4.57421875" style="246" customWidth="1"/>
    <col min="5378" max="5378" width="45.8515625" style="246" customWidth="1"/>
    <col min="5379" max="5379" width="5.00390625" style="246" customWidth="1"/>
    <col min="5380" max="5380" width="4.8515625" style="246" customWidth="1"/>
    <col min="5381" max="5381" width="17.28125" style="246" customWidth="1"/>
    <col min="5382" max="5382" width="9.140625" style="246" customWidth="1"/>
    <col min="5383" max="5383" width="13.421875" style="246" bestFit="1" customWidth="1"/>
    <col min="5384" max="5632" width="9.140625" style="246" customWidth="1"/>
    <col min="5633" max="5633" width="4.57421875" style="246" customWidth="1"/>
    <col min="5634" max="5634" width="45.8515625" style="246" customWidth="1"/>
    <col min="5635" max="5635" width="5.00390625" style="246" customWidth="1"/>
    <col min="5636" max="5636" width="4.8515625" style="246" customWidth="1"/>
    <col min="5637" max="5637" width="17.28125" style="246" customWidth="1"/>
    <col min="5638" max="5638" width="9.140625" style="246" customWidth="1"/>
    <col min="5639" max="5639" width="13.421875" style="246" bestFit="1" customWidth="1"/>
    <col min="5640" max="5888" width="9.140625" style="246" customWidth="1"/>
    <col min="5889" max="5889" width="4.57421875" style="246" customWidth="1"/>
    <col min="5890" max="5890" width="45.8515625" style="246" customWidth="1"/>
    <col min="5891" max="5891" width="5.00390625" style="246" customWidth="1"/>
    <col min="5892" max="5892" width="4.8515625" style="246" customWidth="1"/>
    <col min="5893" max="5893" width="17.28125" style="246" customWidth="1"/>
    <col min="5894" max="5894" width="9.140625" style="246" customWidth="1"/>
    <col min="5895" max="5895" width="13.421875" style="246" bestFit="1" customWidth="1"/>
    <col min="5896" max="6144" width="9.140625" style="246" customWidth="1"/>
    <col min="6145" max="6145" width="4.57421875" style="246" customWidth="1"/>
    <col min="6146" max="6146" width="45.8515625" style="246" customWidth="1"/>
    <col min="6147" max="6147" width="5.00390625" style="246" customWidth="1"/>
    <col min="6148" max="6148" width="4.8515625" style="246" customWidth="1"/>
    <col min="6149" max="6149" width="17.28125" style="246" customWidth="1"/>
    <col min="6150" max="6150" width="9.140625" style="246" customWidth="1"/>
    <col min="6151" max="6151" width="13.421875" style="246" bestFit="1" customWidth="1"/>
    <col min="6152" max="6400" width="9.140625" style="246" customWidth="1"/>
    <col min="6401" max="6401" width="4.57421875" style="246" customWidth="1"/>
    <col min="6402" max="6402" width="45.8515625" style="246" customWidth="1"/>
    <col min="6403" max="6403" width="5.00390625" style="246" customWidth="1"/>
    <col min="6404" max="6404" width="4.8515625" style="246" customWidth="1"/>
    <col min="6405" max="6405" width="17.28125" style="246" customWidth="1"/>
    <col min="6406" max="6406" width="9.140625" style="246" customWidth="1"/>
    <col min="6407" max="6407" width="13.421875" style="246" bestFit="1" customWidth="1"/>
    <col min="6408" max="6656" width="9.140625" style="246" customWidth="1"/>
    <col min="6657" max="6657" width="4.57421875" style="246" customWidth="1"/>
    <col min="6658" max="6658" width="45.8515625" style="246" customWidth="1"/>
    <col min="6659" max="6659" width="5.00390625" style="246" customWidth="1"/>
    <col min="6660" max="6660" width="4.8515625" style="246" customWidth="1"/>
    <col min="6661" max="6661" width="17.28125" style="246" customWidth="1"/>
    <col min="6662" max="6662" width="9.140625" style="246" customWidth="1"/>
    <col min="6663" max="6663" width="13.421875" style="246" bestFit="1" customWidth="1"/>
    <col min="6664" max="6912" width="9.140625" style="246" customWidth="1"/>
    <col min="6913" max="6913" width="4.57421875" style="246" customWidth="1"/>
    <col min="6914" max="6914" width="45.8515625" style="246" customWidth="1"/>
    <col min="6915" max="6915" width="5.00390625" style="246" customWidth="1"/>
    <col min="6916" max="6916" width="4.8515625" style="246" customWidth="1"/>
    <col min="6917" max="6917" width="17.28125" style="246" customWidth="1"/>
    <col min="6918" max="6918" width="9.140625" style="246" customWidth="1"/>
    <col min="6919" max="6919" width="13.421875" style="246" bestFit="1" customWidth="1"/>
    <col min="6920" max="7168" width="9.140625" style="246" customWidth="1"/>
    <col min="7169" max="7169" width="4.57421875" style="246" customWidth="1"/>
    <col min="7170" max="7170" width="45.8515625" style="246" customWidth="1"/>
    <col min="7171" max="7171" width="5.00390625" style="246" customWidth="1"/>
    <col min="7172" max="7172" width="4.8515625" style="246" customWidth="1"/>
    <col min="7173" max="7173" width="17.28125" style="246" customWidth="1"/>
    <col min="7174" max="7174" width="9.140625" style="246" customWidth="1"/>
    <col min="7175" max="7175" width="13.421875" style="246" bestFit="1" customWidth="1"/>
    <col min="7176" max="7424" width="9.140625" style="246" customWidth="1"/>
    <col min="7425" max="7425" width="4.57421875" style="246" customWidth="1"/>
    <col min="7426" max="7426" width="45.8515625" style="246" customWidth="1"/>
    <col min="7427" max="7427" width="5.00390625" style="246" customWidth="1"/>
    <col min="7428" max="7428" width="4.8515625" style="246" customWidth="1"/>
    <col min="7429" max="7429" width="17.28125" style="246" customWidth="1"/>
    <col min="7430" max="7430" width="9.140625" style="246" customWidth="1"/>
    <col min="7431" max="7431" width="13.421875" style="246" bestFit="1" customWidth="1"/>
    <col min="7432" max="7680" width="9.140625" style="246" customWidth="1"/>
    <col min="7681" max="7681" width="4.57421875" style="246" customWidth="1"/>
    <col min="7682" max="7682" width="45.8515625" style="246" customWidth="1"/>
    <col min="7683" max="7683" width="5.00390625" style="246" customWidth="1"/>
    <col min="7684" max="7684" width="4.8515625" style="246" customWidth="1"/>
    <col min="7685" max="7685" width="17.28125" style="246" customWidth="1"/>
    <col min="7686" max="7686" width="9.140625" style="246" customWidth="1"/>
    <col min="7687" max="7687" width="13.421875" style="246" bestFit="1" customWidth="1"/>
    <col min="7688" max="7936" width="9.140625" style="246" customWidth="1"/>
    <col min="7937" max="7937" width="4.57421875" style="246" customWidth="1"/>
    <col min="7938" max="7938" width="45.8515625" style="246" customWidth="1"/>
    <col min="7939" max="7939" width="5.00390625" style="246" customWidth="1"/>
    <col min="7940" max="7940" width="4.8515625" style="246" customWidth="1"/>
    <col min="7941" max="7941" width="17.28125" style="246" customWidth="1"/>
    <col min="7942" max="7942" width="9.140625" style="246" customWidth="1"/>
    <col min="7943" max="7943" width="13.421875" style="246" bestFit="1" customWidth="1"/>
    <col min="7944" max="8192" width="9.140625" style="246" customWidth="1"/>
    <col min="8193" max="8193" width="4.57421875" style="246" customWidth="1"/>
    <col min="8194" max="8194" width="45.8515625" style="246" customWidth="1"/>
    <col min="8195" max="8195" width="5.00390625" style="246" customWidth="1"/>
    <col min="8196" max="8196" width="4.8515625" style="246" customWidth="1"/>
    <col min="8197" max="8197" width="17.28125" style="246" customWidth="1"/>
    <col min="8198" max="8198" width="9.140625" style="246" customWidth="1"/>
    <col min="8199" max="8199" width="13.421875" style="246" bestFit="1" customWidth="1"/>
    <col min="8200" max="8448" width="9.140625" style="246" customWidth="1"/>
    <col min="8449" max="8449" width="4.57421875" style="246" customWidth="1"/>
    <col min="8450" max="8450" width="45.8515625" style="246" customWidth="1"/>
    <col min="8451" max="8451" width="5.00390625" style="246" customWidth="1"/>
    <col min="8452" max="8452" width="4.8515625" style="246" customWidth="1"/>
    <col min="8453" max="8453" width="17.28125" style="246" customWidth="1"/>
    <col min="8454" max="8454" width="9.140625" style="246" customWidth="1"/>
    <col min="8455" max="8455" width="13.421875" style="246" bestFit="1" customWidth="1"/>
    <col min="8456" max="8704" width="9.140625" style="246" customWidth="1"/>
    <col min="8705" max="8705" width="4.57421875" style="246" customWidth="1"/>
    <col min="8706" max="8706" width="45.8515625" style="246" customWidth="1"/>
    <col min="8707" max="8707" width="5.00390625" style="246" customWidth="1"/>
    <col min="8708" max="8708" width="4.8515625" style="246" customWidth="1"/>
    <col min="8709" max="8709" width="17.28125" style="246" customWidth="1"/>
    <col min="8710" max="8710" width="9.140625" style="246" customWidth="1"/>
    <col min="8711" max="8711" width="13.421875" style="246" bestFit="1" customWidth="1"/>
    <col min="8712" max="8960" width="9.140625" style="246" customWidth="1"/>
    <col min="8961" max="8961" width="4.57421875" style="246" customWidth="1"/>
    <col min="8962" max="8962" width="45.8515625" style="246" customWidth="1"/>
    <col min="8963" max="8963" width="5.00390625" style="246" customWidth="1"/>
    <col min="8964" max="8964" width="4.8515625" style="246" customWidth="1"/>
    <col min="8965" max="8965" width="17.28125" style="246" customWidth="1"/>
    <col min="8966" max="8966" width="9.140625" style="246" customWidth="1"/>
    <col min="8967" max="8967" width="13.421875" style="246" bestFit="1" customWidth="1"/>
    <col min="8968" max="9216" width="9.140625" style="246" customWidth="1"/>
    <col min="9217" max="9217" width="4.57421875" style="246" customWidth="1"/>
    <col min="9218" max="9218" width="45.8515625" style="246" customWidth="1"/>
    <col min="9219" max="9219" width="5.00390625" style="246" customWidth="1"/>
    <col min="9220" max="9220" width="4.8515625" style="246" customWidth="1"/>
    <col min="9221" max="9221" width="17.28125" style="246" customWidth="1"/>
    <col min="9222" max="9222" width="9.140625" style="246" customWidth="1"/>
    <col min="9223" max="9223" width="13.421875" style="246" bestFit="1" customWidth="1"/>
    <col min="9224" max="9472" width="9.140625" style="246" customWidth="1"/>
    <col min="9473" max="9473" width="4.57421875" style="246" customWidth="1"/>
    <col min="9474" max="9474" width="45.8515625" style="246" customWidth="1"/>
    <col min="9475" max="9475" width="5.00390625" style="246" customWidth="1"/>
    <col min="9476" max="9476" width="4.8515625" style="246" customWidth="1"/>
    <col min="9477" max="9477" width="17.28125" style="246" customWidth="1"/>
    <col min="9478" max="9478" width="9.140625" style="246" customWidth="1"/>
    <col min="9479" max="9479" width="13.421875" style="246" bestFit="1" customWidth="1"/>
    <col min="9480" max="9728" width="9.140625" style="246" customWidth="1"/>
    <col min="9729" max="9729" width="4.57421875" style="246" customWidth="1"/>
    <col min="9730" max="9730" width="45.8515625" style="246" customWidth="1"/>
    <col min="9731" max="9731" width="5.00390625" style="246" customWidth="1"/>
    <col min="9732" max="9732" width="4.8515625" style="246" customWidth="1"/>
    <col min="9733" max="9733" width="17.28125" style="246" customWidth="1"/>
    <col min="9734" max="9734" width="9.140625" style="246" customWidth="1"/>
    <col min="9735" max="9735" width="13.421875" style="246" bestFit="1" customWidth="1"/>
    <col min="9736" max="9984" width="9.140625" style="246" customWidth="1"/>
    <col min="9985" max="9985" width="4.57421875" style="246" customWidth="1"/>
    <col min="9986" max="9986" width="45.8515625" style="246" customWidth="1"/>
    <col min="9987" max="9987" width="5.00390625" style="246" customWidth="1"/>
    <col min="9988" max="9988" width="4.8515625" style="246" customWidth="1"/>
    <col min="9989" max="9989" width="17.28125" style="246" customWidth="1"/>
    <col min="9990" max="9990" width="9.140625" style="246" customWidth="1"/>
    <col min="9991" max="9991" width="13.421875" style="246" bestFit="1" customWidth="1"/>
    <col min="9992" max="10240" width="9.140625" style="246" customWidth="1"/>
    <col min="10241" max="10241" width="4.57421875" style="246" customWidth="1"/>
    <col min="10242" max="10242" width="45.8515625" style="246" customWidth="1"/>
    <col min="10243" max="10243" width="5.00390625" style="246" customWidth="1"/>
    <col min="10244" max="10244" width="4.8515625" style="246" customWidth="1"/>
    <col min="10245" max="10245" width="17.28125" style="246" customWidth="1"/>
    <col min="10246" max="10246" width="9.140625" style="246" customWidth="1"/>
    <col min="10247" max="10247" width="13.421875" style="246" bestFit="1" customWidth="1"/>
    <col min="10248" max="10496" width="9.140625" style="246" customWidth="1"/>
    <col min="10497" max="10497" width="4.57421875" style="246" customWidth="1"/>
    <col min="10498" max="10498" width="45.8515625" style="246" customWidth="1"/>
    <col min="10499" max="10499" width="5.00390625" style="246" customWidth="1"/>
    <col min="10500" max="10500" width="4.8515625" style="246" customWidth="1"/>
    <col min="10501" max="10501" width="17.28125" style="246" customWidth="1"/>
    <col min="10502" max="10502" width="9.140625" style="246" customWidth="1"/>
    <col min="10503" max="10503" width="13.421875" style="246" bestFit="1" customWidth="1"/>
    <col min="10504" max="10752" width="9.140625" style="246" customWidth="1"/>
    <col min="10753" max="10753" width="4.57421875" style="246" customWidth="1"/>
    <col min="10754" max="10754" width="45.8515625" style="246" customWidth="1"/>
    <col min="10755" max="10755" width="5.00390625" style="246" customWidth="1"/>
    <col min="10756" max="10756" width="4.8515625" style="246" customWidth="1"/>
    <col min="10757" max="10757" width="17.28125" style="246" customWidth="1"/>
    <col min="10758" max="10758" width="9.140625" style="246" customWidth="1"/>
    <col min="10759" max="10759" width="13.421875" style="246" bestFit="1" customWidth="1"/>
    <col min="10760" max="11008" width="9.140625" style="246" customWidth="1"/>
    <col min="11009" max="11009" width="4.57421875" style="246" customWidth="1"/>
    <col min="11010" max="11010" width="45.8515625" style="246" customWidth="1"/>
    <col min="11011" max="11011" width="5.00390625" style="246" customWidth="1"/>
    <col min="11012" max="11012" width="4.8515625" style="246" customWidth="1"/>
    <col min="11013" max="11013" width="17.28125" style="246" customWidth="1"/>
    <col min="11014" max="11014" width="9.140625" style="246" customWidth="1"/>
    <col min="11015" max="11015" width="13.421875" style="246" bestFit="1" customWidth="1"/>
    <col min="11016" max="11264" width="9.140625" style="246" customWidth="1"/>
    <col min="11265" max="11265" width="4.57421875" style="246" customWidth="1"/>
    <col min="11266" max="11266" width="45.8515625" style="246" customWidth="1"/>
    <col min="11267" max="11267" width="5.00390625" style="246" customWidth="1"/>
    <col min="11268" max="11268" width="4.8515625" style="246" customWidth="1"/>
    <col min="11269" max="11269" width="17.28125" style="246" customWidth="1"/>
    <col min="11270" max="11270" width="9.140625" style="246" customWidth="1"/>
    <col min="11271" max="11271" width="13.421875" style="246" bestFit="1" customWidth="1"/>
    <col min="11272" max="11520" width="9.140625" style="246" customWidth="1"/>
    <col min="11521" max="11521" width="4.57421875" style="246" customWidth="1"/>
    <col min="11522" max="11522" width="45.8515625" style="246" customWidth="1"/>
    <col min="11523" max="11523" width="5.00390625" style="246" customWidth="1"/>
    <col min="11524" max="11524" width="4.8515625" style="246" customWidth="1"/>
    <col min="11525" max="11525" width="17.28125" style="246" customWidth="1"/>
    <col min="11526" max="11526" width="9.140625" style="246" customWidth="1"/>
    <col min="11527" max="11527" width="13.421875" style="246" bestFit="1" customWidth="1"/>
    <col min="11528" max="11776" width="9.140625" style="246" customWidth="1"/>
    <col min="11777" max="11777" width="4.57421875" style="246" customWidth="1"/>
    <col min="11778" max="11778" width="45.8515625" style="246" customWidth="1"/>
    <col min="11779" max="11779" width="5.00390625" style="246" customWidth="1"/>
    <col min="11780" max="11780" width="4.8515625" style="246" customWidth="1"/>
    <col min="11781" max="11781" width="17.28125" style="246" customWidth="1"/>
    <col min="11782" max="11782" width="9.140625" style="246" customWidth="1"/>
    <col min="11783" max="11783" width="13.421875" style="246" bestFit="1" customWidth="1"/>
    <col min="11784" max="12032" width="9.140625" style="246" customWidth="1"/>
    <col min="12033" max="12033" width="4.57421875" style="246" customWidth="1"/>
    <col min="12034" max="12034" width="45.8515625" style="246" customWidth="1"/>
    <col min="12035" max="12035" width="5.00390625" style="246" customWidth="1"/>
    <col min="12036" max="12036" width="4.8515625" style="246" customWidth="1"/>
    <col min="12037" max="12037" width="17.28125" style="246" customWidth="1"/>
    <col min="12038" max="12038" width="9.140625" style="246" customWidth="1"/>
    <col min="12039" max="12039" width="13.421875" style="246" bestFit="1" customWidth="1"/>
    <col min="12040" max="12288" width="9.140625" style="246" customWidth="1"/>
    <col min="12289" max="12289" width="4.57421875" style="246" customWidth="1"/>
    <col min="12290" max="12290" width="45.8515625" style="246" customWidth="1"/>
    <col min="12291" max="12291" width="5.00390625" style="246" customWidth="1"/>
    <col min="12292" max="12292" width="4.8515625" style="246" customWidth="1"/>
    <col min="12293" max="12293" width="17.28125" style="246" customWidth="1"/>
    <col min="12294" max="12294" width="9.140625" style="246" customWidth="1"/>
    <col min="12295" max="12295" width="13.421875" style="246" bestFit="1" customWidth="1"/>
    <col min="12296" max="12544" width="9.140625" style="246" customWidth="1"/>
    <col min="12545" max="12545" width="4.57421875" style="246" customWidth="1"/>
    <col min="12546" max="12546" width="45.8515625" style="246" customWidth="1"/>
    <col min="12547" max="12547" width="5.00390625" style="246" customWidth="1"/>
    <col min="12548" max="12548" width="4.8515625" style="246" customWidth="1"/>
    <col min="12549" max="12549" width="17.28125" style="246" customWidth="1"/>
    <col min="12550" max="12550" width="9.140625" style="246" customWidth="1"/>
    <col min="12551" max="12551" width="13.421875" style="246" bestFit="1" customWidth="1"/>
    <col min="12552" max="12800" width="9.140625" style="246" customWidth="1"/>
    <col min="12801" max="12801" width="4.57421875" style="246" customWidth="1"/>
    <col min="12802" max="12802" width="45.8515625" style="246" customWidth="1"/>
    <col min="12803" max="12803" width="5.00390625" style="246" customWidth="1"/>
    <col min="12804" max="12804" width="4.8515625" style="246" customWidth="1"/>
    <col min="12805" max="12805" width="17.28125" style="246" customWidth="1"/>
    <col min="12806" max="12806" width="9.140625" style="246" customWidth="1"/>
    <col min="12807" max="12807" width="13.421875" style="246" bestFit="1" customWidth="1"/>
    <col min="12808" max="13056" width="9.140625" style="246" customWidth="1"/>
    <col min="13057" max="13057" width="4.57421875" style="246" customWidth="1"/>
    <col min="13058" max="13058" width="45.8515625" style="246" customWidth="1"/>
    <col min="13059" max="13059" width="5.00390625" style="246" customWidth="1"/>
    <col min="13060" max="13060" width="4.8515625" style="246" customWidth="1"/>
    <col min="13061" max="13061" width="17.28125" style="246" customWidth="1"/>
    <col min="13062" max="13062" width="9.140625" style="246" customWidth="1"/>
    <col min="13063" max="13063" width="13.421875" style="246" bestFit="1" customWidth="1"/>
    <col min="13064" max="13312" width="9.140625" style="246" customWidth="1"/>
    <col min="13313" max="13313" width="4.57421875" style="246" customWidth="1"/>
    <col min="13314" max="13314" width="45.8515625" style="246" customWidth="1"/>
    <col min="13315" max="13315" width="5.00390625" style="246" customWidth="1"/>
    <col min="13316" max="13316" width="4.8515625" style="246" customWidth="1"/>
    <col min="13317" max="13317" width="17.28125" style="246" customWidth="1"/>
    <col min="13318" max="13318" width="9.140625" style="246" customWidth="1"/>
    <col min="13319" max="13319" width="13.421875" style="246" bestFit="1" customWidth="1"/>
    <col min="13320" max="13568" width="9.140625" style="246" customWidth="1"/>
    <col min="13569" max="13569" width="4.57421875" style="246" customWidth="1"/>
    <col min="13570" max="13570" width="45.8515625" style="246" customWidth="1"/>
    <col min="13571" max="13571" width="5.00390625" style="246" customWidth="1"/>
    <col min="13572" max="13572" width="4.8515625" style="246" customWidth="1"/>
    <col min="13573" max="13573" width="17.28125" style="246" customWidth="1"/>
    <col min="13574" max="13574" width="9.140625" style="246" customWidth="1"/>
    <col min="13575" max="13575" width="13.421875" style="246" bestFit="1" customWidth="1"/>
    <col min="13576" max="13824" width="9.140625" style="246" customWidth="1"/>
    <col min="13825" max="13825" width="4.57421875" style="246" customWidth="1"/>
    <col min="13826" max="13826" width="45.8515625" style="246" customWidth="1"/>
    <col min="13827" max="13827" width="5.00390625" style="246" customWidth="1"/>
    <col min="13828" max="13828" width="4.8515625" style="246" customWidth="1"/>
    <col min="13829" max="13829" width="17.28125" style="246" customWidth="1"/>
    <col min="13830" max="13830" width="9.140625" style="246" customWidth="1"/>
    <col min="13831" max="13831" width="13.421875" style="246" bestFit="1" customWidth="1"/>
    <col min="13832" max="14080" width="9.140625" style="246" customWidth="1"/>
    <col min="14081" max="14081" width="4.57421875" style="246" customWidth="1"/>
    <col min="14082" max="14082" width="45.8515625" style="246" customWidth="1"/>
    <col min="14083" max="14083" width="5.00390625" style="246" customWidth="1"/>
    <col min="14084" max="14084" width="4.8515625" style="246" customWidth="1"/>
    <col min="14085" max="14085" width="17.28125" style="246" customWidth="1"/>
    <col min="14086" max="14086" width="9.140625" style="246" customWidth="1"/>
    <col min="14087" max="14087" width="13.421875" style="246" bestFit="1" customWidth="1"/>
    <col min="14088" max="14336" width="9.140625" style="246" customWidth="1"/>
    <col min="14337" max="14337" width="4.57421875" style="246" customWidth="1"/>
    <col min="14338" max="14338" width="45.8515625" style="246" customWidth="1"/>
    <col min="14339" max="14339" width="5.00390625" style="246" customWidth="1"/>
    <col min="14340" max="14340" width="4.8515625" style="246" customWidth="1"/>
    <col min="14341" max="14341" width="17.28125" style="246" customWidth="1"/>
    <col min="14342" max="14342" width="9.140625" style="246" customWidth="1"/>
    <col min="14343" max="14343" width="13.421875" style="246" bestFit="1" customWidth="1"/>
    <col min="14344" max="14592" width="9.140625" style="246" customWidth="1"/>
    <col min="14593" max="14593" width="4.57421875" style="246" customWidth="1"/>
    <col min="14594" max="14594" width="45.8515625" style="246" customWidth="1"/>
    <col min="14595" max="14595" width="5.00390625" style="246" customWidth="1"/>
    <col min="14596" max="14596" width="4.8515625" style="246" customWidth="1"/>
    <col min="14597" max="14597" width="17.28125" style="246" customWidth="1"/>
    <col min="14598" max="14598" width="9.140625" style="246" customWidth="1"/>
    <col min="14599" max="14599" width="13.421875" style="246" bestFit="1" customWidth="1"/>
    <col min="14600" max="14848" width="9.140625" style="246" customWidth="1"/>
    <col min="14849" max="14849" width="4.57421875" style="246" customWidth="1"/>
    <col min="14850" max="14850" width="45.8515625" style="246" customWidth="1"/>
    <col min="14851" max="14851" width="5.00390625" style="246" customWidth="1"/>
    <col min="14852" max="14852" width="4.8515625" style="246" customWidth="1"/>
    <col min="14853" max="14853" width="17.28125" style="246" customWidth="1"/>
    <col min="14854" max="14854" width="9.140625" style="246" customWidth="1"/>
    <col min="14855" max="14855" width="13.421875" style="246" bestFit="1" customWidth="1"/>
    <col min="14856" max="15104" width="9.140625" style="246" customWidth="1"/>
    <col min="15105" max="15105" width="4.57421875" style="246" customWidth="1"/>
    <col min="15106" max="15106" width="45.8515625" style="246" customWidth="1"/>
    <col min="15107" max="15107" width="5.00390625" style="246" customWidth="1"/>
    <col min="15108" max="15108" width="4.8515625" style="246" customWidth="1"/>
    <col min="15109" max="15109" width="17.28125" style="246" customWidth="1"/>
    <col min="15110" max="15110" width="9.140625" style="246" customWidth="1"/>
    <col min="15111" max="15111" width="13.421875" style="246" bestFit="1" customWidth="1"/>
    <col min="15112" max="15360" width="9.140625" style="246" customWidth="1"/>
    <col min="15361" max="15361" width="4.57421875" style="246" customWidth="1"/>
    <col min="15362" max="15362" width="45.8515625" style="246" customWidth="1"/>
    <col min="15363" max="15363" width="5.00390625" style="246" customWidth="1"/>
    <col min="15364" max="15364" width="4.8515625" style="246" customWidth="1"/>
    <col min="15365" max="15365" width="17.28125" style="246" customWidth="1"/>
    <col min="15366" max="15366" width="9.140625" style="246" customWidth="1"/>
    <col min="15367" max="15367" width="13.421875" style="246" bestFit="1" customWidth="1"/>
    <col min="15368" max="15616" width="9.140625" style="246" customWidth="1"/>
    <col min="15617" max="15617" width="4.57421875" style="246" customWidth="1"/>
    <col min="15618" max="15618" width="45.8515625" style="246" customWidth="1"/>
    <col min="15619" max="15619" width="5.00390625" style="246" customWidth="1"/>
    <col min="15620" max="15620" width="4.8515625" style="246" customWidth="1"/>
    <col min="15621" max="15621" width="17.28125" style="246" customWidth="1"/>
    <col min="15622" max="15622" width="9.140625" style="246" customWidth="1"/>
    <col min="15623" max="15623" width="13.421875" style="246" bestFit="1" customWidth="1"/>
    <col min="15624" max="15872" width="9.140625" style="246" customWidth="1"/>
    <col min="15873" max="15873" width="4.57421875" style="246" customWidth="1"/>
    <col min="15874" max="15874" width="45.8515625" style="246" customWidth="1"/>
    <col min="15875" max="15875" width="5.00390625" style="246" customWidth="1"/>
    <col min="15876" max="15876" width="4.8515625" style="246" customWidth="1"/>
    <col min="15877" max="15877" width="17.28125" style="246" customWidth="1"/>
    <col min="15878" max="15878" width="9.140625" style="246" customWidth="1"/>
    <col min="15879" max="15879" width="13.421875" style="246" bestFit="1" customWidth="1"/>
    <col min="15880" max="16128" width="9.140625" style="246" customWidth="1"/>
    <col min="16129" max="16129" width="4.57421875" style="246" customWidth="1"/>
    <col min="16130" max="16130" width="45.8515625" style="246" customWidth="1"/>
    <col min="16131" max="16131" width="5.00390625" style="246" customWidth="1"/>
    <col min="16132" max="16132" width="4.8515625" style="246" customWidth="1"/>
    <col min="16133" max="16133" width="17.28125" style="246" customWidth="1"/>
    <col min="16134" max="16134" width="9.140625" style="246" customWidth="1"/>
    <col min="16135" max="16135" width="13.421875" style="246" bestFit="1" customWidth="1"/>
    <col min="16136" max="16384" width="9.140625" style="246" customWidth="1"/>
  </cols>
  <sheetData>
    <row r="1" spans="1:5" ht="15">
      <c r="A1" s="478" t="s">
        <v>484</v>
      </c>
      <c r="B1" s="478"/>
      <c r="C1" s="478"/>
      <c r="D1" s="478"/>
      <c r="E1" s="478"/>
    </row>
    <row r="2" spans="1:5" ht="15">
      <c r="A2" s="478" t="s">
        <v>485</v>
      </c>
      <c r="B2" s="478"/>
      <c r="C2" s="478"/>
      <c r="D2" s="478"/>
      <c r="E2" s="478"/>
    </row>
    <row r="3" ht="15">
      <c r="A3" s="247" t="s">
        <v>404</v>
      </c>
    </row>
    <row r="4" spans="1:2" ht="15">
      <c r="A4" s="479">
        <v>2021</v>
      </c>
      <c r="B4" s="479"/>
    </row>
    <row r="5" spans="1:256" ht="15">
      <c r="A5" s="248"/>
      <c r="B5" s="248"/>
      <c r="C5" s="249"/>
      <c r="D5" s="249"/>
      <c r="E5" s="249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0"/>
      <c r="DE5" s="250"/>
      <c r="DF5" s="250"/>
      <c r="DG5" s="250"/>
      <c r="DH5" s="250"/>
      <c r="DI5" s="250"/>
      <c r="DJ5" s="250"/>
      <c r="DK5" s="250"/>
      <c r="DL5" s="250"/>
      <c r="DM5" s="250"/>
      <c r="DN5" s="250"/>
      <c r="DO5" s="250"/>
      <c r="DP5" s="250"/>
      <c r="DQ5" s="250"/>
      <c r="DR5" s="250"/>
      <c r="DS5" s="250"/>
      <c r="DT5" s="250"/>
      <c r="DU5" s="250"/>
      <c r="DV5" s="250"/>
      <c r="DW5" s="250"/>
      <c r="DX5" s="250"/>
      <c r="DY5" s="250"/>
      <c r="DZ5" s="250"/>
      <c r="EA5" s="250"/>
      <c r="EB5" s="250"/>
      <c r="EC5" s="250"/>
      <c r="ED5" s="250"/>
      <c r="EE5" s="250"/>
      <c r="EF5" s="250"/>
      <c r="EG5" s="250"/>
      <c r="EH5" s="250"/>
      <c r="EI5" s="250"/>
      <c r="EJ5" s="250"/>
      <c r="EK5" s="250"/>
      <c r="EL5" s="250"/>
      <c r="EM5" s="250"/>
      <c r="EN5" s="250"/>
      <c r="EO5" s="250"/>
      <c r="EP5" s="250"/>
      <c r="EQ5" s="250"/>
      <c r="ER5" s="250"/>
      <c r="ES5" s="250"/>
      <c r="ET5" s="250"/>
      <c r="EU5" s="250"/>
      <c r="EV5" s="250"/>
      <c r="EW5" s="250"/>
      <c r="EX5" s="250"/>
      <c r="EY5" s="250"/>
      <c r="EZ5" s="250"/>
      <c r="FA5" s="250"/>
      <c r="FB5" s="250"/>
      <c r="FC5" s="250"/>
      <c r="FD5" s="250"/>
      <c r="FE5" s="250"/>
      <c r="FF5" s="250"/>
      <c r="FG5" s="250"/>
      <c r="FH5" s="250"/>
      <c r="FI5" s="250"/>
      <c r="FJ5" s="250"/>
      <c r="FK5" s="250"/>
      <c r="FL5" s="250"/>
      <c r="FM5" s="250"/>
      <c r="FN5" s="250"/>
      <c r="FO5" s="250"/>
      <c r="FP5" s="250"/>
      <c r="FQ5" s="250"/>
      <c r="FR5" s="250"/>
      <c r="FS5" s="250"/>
      <c r="FT5" s="250"/>
      <c r="FU5" s="250"/>
      <c r="FV5" s="250"/>
      <c r="FW5" s="250"/>
      <c r="FX5" s="250"/>
      <c r="FY5" s="250"/>
      <c r="FZ5" s="250"/>
      <c r="GA5" s="250"/>
      <c r="GB5" s="250"/>
      <c r="GC5" s="250"/>
      <c r="GD5" s="250"/>
      <c r="GE5" s="250"/>
      <c r="GF5" s="250"/>
      <c r="GG5" s="250"/>
      <c r="GH5" s="250"/>
      <c r="GI5" s="250"/>
      <c r="GJ5" s="250"/>
      <c r="GK5" s="250"/>
      <c r="GL5" s="250"/>
      <c r="GM5" s="250"/>
      <c r="GN5" s="250"/>
      <c r="GO5" s="250"/>
      <c r="GP5" s="250"/>
      <c r="GQ5" s="250"/>
      <c r="GR5" s="250"/>
      <c r="GS5" s="250"/>
      <c r="GT5" s="250"/>
      <c r="GU5" s="250"/>
      <c r="GV5" s="250"/>
      <c r="GW5" s="250"/>
      <c r="GX5" s="250"/>
      <c r="GY5" s="250"/>
      <c r="GZ5" s="250"/>
      <c r="HA5" s="250"/>
      <c r="HB5" s="250"/>
      <c r="HC5" s="250"/>
      <c r="HD5" s="250"/>
      <c r="HE5" s="250"/>
      <c r="HF5" s="250"/>
      <c r="HG5" s="250"/>
      <c r="HH5" s="250"/>
      <c r="HI5" s="250"/>
      <c r="HJ5" s="250"/>
      <c r="HK5" s="250"/>
      <c r="HL5" s="250"/>
      <c r="HM5" s="250"/>
      <c r="HN5" s="250"/>
      <c r="HO5" s="250"/>
      <c r="HP5" s="250"/>
      <c r="HQ5" s="250"/>
      <c r="HR5" s="250"/>
      <c r="HS5" s="250"/>
      <c r="HT5" s="250"/>
      <c r="HU5" s="250"/>
      <c r="HV5" s="250"/>
      <c r="HW5" s="250"/>
      <c r="HX5" s="250"/>
      <c r="HY5" s="250"/>
      <c r="HZ5" s="250"/>
      <c r="IA5" s="250"/>
      <c r="IB5" s="250"/>
      <c r="IC5" s="250"/>
      <c r="ID5" s="250"/>
      <c r="IE5" s="250"/>
      <c r="IF5" s="250"/>
      <c r="IG5" s="250"/>
      <c r="IH5" s="250"/>
      <c r="II5" s="250"/>
      <c r="IJ5" s="250"/>
      <c r="IK5" s="250"/>
      <c r="IL5" s="250"/>
      <c r="IM5" s="250"/>
      <c r="IN5" s="250"/>
      <c r="IO5" s="250"/>
      <c r="IP5" s="250"/>
      <c r="IQ5" s="250"/>
      <c r="IR5" s="250"/>
      <c r="IS5" s="250"/>
      <c r="IT5" s="250"/>
      <c r="IU5" s="250"/>
      <c r="IV5" s="250"/>
    </row>
    <row r="6" spans="1:256" ht="15">
      <c r="A6" s="246" t="s">
        <v>405</v>
      </c>
      <c r="C6" s="251"/>
      <c r="D6" s="251"/>
      <c r="E6" s="251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0"/>
      <c r="DA6" s="250"/>
      <c r="DB6" s="250"/>
      <c r="DC6" s="250"/>
      <c r="DD6" s="250"/>
      <c r="DE6" s="250"/>
      <c r="DF6" s="250"/>
      <c r="DG6" s="250"/>
      <c r="DH6" s="250"/>
      <c r="DI6" s="250"/>
      <c r="DJ6" s="250"/>
      <c r="DK6" s="250"/>
      <c r="DL6" s="250"/>
      <c r="DM6" s="250"/>
      <c r="DN6" s="250"/>
      <c r="DO6" s="250"/>
      <c r="DP6" s="250"/>
      <c r="DQ6" s="250"/>
      <c r="DR6" s="250"/>
      <c r="DS6" s="250"/>
      <c r="DT6" s="250"/>
      <c r="DU6" s="250"/>
      <c r="DV6" s="250"/>
      <c r="DW6" s="250"/>
      <c r="DX6" s="250"/>
      <c r="DY6" s="250"/>
      <c r="DZ6" s="250"/>
      <c r="EA6" s="250"/>
      <c r="EB6" s="250"/>
      <c r="EC6" s="250"/>
      <c r="ED6" s="250"/>
      <c r="EE6" s="250"/>
      <c r="EF6" s="250"/>
      <c r="EG6" s="250"/>
      <c r="EH6" s="250"/>
      <c r="EI6" s="250"/>
      <c r="EJ6" s="250"/>
      <c r="EK6" s="250"/>
      <c r="EL6" s="250"/>
      <c r="EM6" s="250"/>
      <c r="EN6" s="250"/>
      <c r="EO6" s="250"/>
      <c r="EP6" s="250"/>
      <c r="EQ6" s="250"/>
      <c r="ER6" s="250"/>
      <c r="ES6" s="250"/>
      <c r="ET6" s="250"/>
      <c r="EU6" s="250"/>
      <c r="EV6" s="250"/>
      <c r="EW6" s="250"/>
      <c r="EX6" s="250"/>
      <c r="EY6" s="250"/>
      <c r="EZ6" s="250"/>
      <c r="FA6" s="250"/>
      <c r="FB6" s="250"/>
      <c r="FC6" s="250"/>
      <c r="FD6" s="250"/>
      <c r="FE6" s="250"/>
      <c r="FF6" s="250"/>
      <c r="FG6" s="250"/>
      <c r="FH6" s="250"/>
      <c r="FI6" s="250"/>
      <c r="FJ6" s="250"/>
      <c r="FK6" s="250"/>
      <c r="FL6" s="250"/>
      <c r="FM6" s="250"/>
      <c r="FN6" s="250"/>
      <c r="FO6" s="250"/>
      <c r="FP6" s="250"/>
      <c r="FQ6" s="250"/>
      <c r="FR6" s="250"/>
      <c r="FS6" s="250"/>
      <c r="FT6" s="250"/>
      <c r="FU6" s="250"/>
      <c r="FV6" s="250"/>
      <c r="FW6" s="250"/>
      <c r="FX6" s="250"/>
      <c r="FY6" s="250"/>
      <c r="FZ6" s="250"/>
      <c r="GA6" s="250"/>
      <c r="GB6" s="250"/>
      <c r="GC6" s="250"/>
      <c r="GD6" s="250"/>
      <c r="GE6" s="250"/>
      <c r="GF6" s="250"/>
      <c r="GG6" s="250"/>
      <c r="GH6" s="250"/>
      <c r="GI6" s="250"/>
      <c r="GJ6" s="250"/>
      <c r="GK6" s="250"/>
      <c r="GL6" s="250"/>
      <c r="GM6" s="250"/>
      <c r="GN6" s="250"/>
      <c r="GO6" s="250"/>
      <c r="GP6" s="250"/>
      <c r="GQ6" s="250"/>
      <c r="GR6" s="250"/>
      <c r="GS6" s="250"/>
      <c r="GT6" s="250"/>
      <c r="GU6" s="250"/>
      <c r="GV6" s="250"/>
      <c r="GW6" s="250"/>
      <c r="GX6" s="250"/>
      <c r="GY6" s="250"/>
      <c r="GZ6" s="250"/>
      <c r="HA6" s="250"/>
      <c r="HB6" s="250"/>
      <c r="HC6" s="250"/>
      <c r="HD6" s="250"/>
      <c r="HE6" s="250"/>
      <c r="HF6" s="250"/>
      <c r="HG6" s="250"/>
      <c r="HH6" s="250"/>
      <c r="HI6" s="250"/>
      <c r="HJ6" s="250"/>
      <c r="HK6" s="250"/>
      <c r="HL6" s="250"/>
      <c r="HM6" s="250"/>
      <c r="HN6" s="250"/>
      <c r="HO6" s="250"/>
      <c r="HP6" s="250"/>
      <c r="HQ6" s="250"/>
      <c r="HR6" s="250"/>
      <c r="HS6" s="250"/>
      <c r="HT6" s="250"/>
      <c r="HU6" s="250"/>
      <c r="HV6" s="250"/>
      <c r="HW6" s="250"/>
      <c r="HX6" s="250"/>
      <c r="HY6" s="250"/>
      <c r="HZ6" s="250"/>
      <c r="IA6" s="250"/>
      <c r="IB6" s="250"/>
      <c r="IC6" s="250"/>
      <c r="ID6" s="250"/>
      <c r="IE6" s="250"/>
      <c r="IF6" s="250"/>
      <c r="IG6" s="250"/>
      <c r="IH6" s="250"/>
      <c r="II6" s="250"/>
      <c r="IJ6" s="250"/>
      <c r="IK6" s="250"/>
      <c r="IL6" s="250"/>
      <c r="IM6" s="250"/>
      <c r="IN6" s="250"/>
      <c r="IO6" s="250"/>
      <c r="IP6" s="250"/>
      <c r="IQ6" s="250"/>
      <c r="IR6" s="250"/>
      <c r="IS6" s="250"/>
      <c r="IT6" s="250"/>
      <c r="IU6" s="250"/>
      <c r="IV6" s="250"/>
    </row>
    <row r="7" spans="3:5" ht="15">
      <c r="C7" s="251"/>
      <c r="D7" s="251"/>
      <c r="E7" s="251"/>
    </row>
    <row r="8" spans="1:239" s="257" customFormat="1" ht="15">
      <c r="A8" s="250" t="s">
        <v>406</v>
      </c>
      <c r="B8" s="252"/>
      <c r="C8" s="253"/>
      <c r="D8" s="259"/>
      <c r="E8" s="367">
        <f>SUM(F55:F62,F64:F74,F76:F78)</f>
        <v>0</v>
      </c>
      <c r="F8" s="252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DJ8" s="252"/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2"/>
      <c r="DV8" s="252"/>
      <c r="DW8" s="252"/>
      <c r="DX8" s="252"/>
      <c r="DY8" s="252"/>
      <c r="DZ8" s="252"/>
      <c r="EA8" s="252"/>
      <c r="EB8" s="252"/>
      <c r="EC8" s="252"/>
      <c r="ED8" s="252"/>
      <c r="EE8" s="252"/>
      <c r="EF8" s="252"/>
      <c r="EG8" s="252"/>
      <c r="EH8" s="252"/>
      <c r="EI8" s="252"/>
      <c r="EJ8" s="252"/>
      <c r="EK8" s="252"/>
      <c r="EL8" s="252"/>
      <c r="EM8" s="252"/>
      <c r="EN8" s="252"/>
      <c r="EO8" s="252"/>
      <c r="EP8" s="252"/>
      <c r="EQ8" s="252"/>
      <c r="ER8" s="252"/>
      <c r="ES8" s="252"/>
      <c r="ET8" s="252"/>
      <c r="EU8" s="252"/>
      <c r="EV8" s="252"/>
      <c r="EW8" s="252"/>
      <c r="EX8" s="252"/>
      <c r="EY8" s="252"/>
      <c r="EZ8" s="252"/>
      <c r="FA8" s="252"/>
      <c r="FB8" s="252"/>
      <c r="FC8" s="252"/>
      <c r="FD8" s="252"/>
      <c r="FE8" s="252"/>
      <c r="FF8" s="252"/>
      <c r="FG8" s="252"/>
      <c r="FH8" s="252"/>
      <c r="FI8" s="252"/>
      <c r="FJ8" s="252"/>
      <c r="FK8" s="252"/>
      <c r="FL8" s="252"/>
      <c r="FM8" s="252"/>
      <c r="FN8" s="252"/>
      <c r="FO8" s="252"/>
      <c r="FP8" s="252"/>
      <c r="FQ8" s="252"/>
      <c r="FR8" s="252"/>
      <c r="FS8" s="252"/>
      <c r="FT8" s="252"/>
      <c r="FU8" s="252"/>
      <c r="FV8" s="252"/>
      <c r="FW8" s="252"/>
      <c r="FX8" s="252"/>
      <c r="FY8" s="252"/>
      <c r="FZ8" s="252"/>
      <c r="GA8" s="252"/>
      <c r="GB8" s="252"/>
      <c r="GC8" s="252"/>
      <c r="GD8" s="252"/>
      <c r="GE8" s="252"/>
      <c r="GF8" s="252"/>
      <c r="GG8" s="252"/>
      <c r="GH8" s="252"/>
      <c r="GI8" s="252"/>
      <c r="GJ8" s="252"/>
      <c r="GK8" s="252"/>
      <c r="GL8" s="252"/>
      <c r="GM8" s="252"/>
      <c r="GN8" s="252"/>
      <c r="GO8" s="252"/>
      <c r="GP8" s="252"/>
      <c r="GQ8" s="252"/>
      <c r="GR8" s="252"/>
      <c r="GS8" s="252"/>
      <c r="GT8" s="252"/>
      <c r="GU8" s="252"/>
      <c r="GV8" s="252"/>
      <c r="GW8" s="252"/>
      <c r="GX8" s="252"/>
      <c r="GY8" s="252"/>
      <c r="GZ8" s="252"/>
      <c r="HA8" s="252"/>
      <c r="HB8" s="252"/>
      <c r="HC8" s="252"/>
      <c r="HD8" s="252"/>
      <c r="HE8" s="252"/>
      <c r="HF8" s="252"/>
      <c r="HG8" s="252"/>
      <c r="HH8" s="252"/>
      <c r="HI8" s="252"/>
      <c r="HJ8" s="252"/>
      <c r="HK8" s="252"/>
      <c r="HL8" s="252"/>
      <c r="HM8" s="252"/>
      <c r="HN8" s="252"/>
      <c r="HO8" s="252"/>
      <c r="HP8" s="252"/>
      <c r="HQ8" s="252"/>
      <c r="HR8" s="252"/>
      <c r="HS8" s="252"/>
      <c r="HT8" s="252"/>
      <c r="HU8" s="252"/>
      <c r="HV8" s="252"/>
      <c r="HW8" s="252"/>
      <c r="HX8" s="252"/>
      <c r="HY8" s="252"/>
      <c r="HZ8" s="252"/>
      <c r="IA8" s="252"/>
      <c r="IB8" s="252"/>
      <c r="IC8" s="252"/>
      <c r="ID8" s="252"/>
      <c r="IE8" s="252"/>
    </row>
    <row r="9" spans="1:239" s="257" customFormat="1" ht="15">
      <c r="A9" s="250"/>
      <c r="B9" s="252"/>
      <c r="C9" s="253"/>
      <c r="D9" s="259"/>
      <c r="E9" s="367"/>
      <c r="F9" s="252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2"/>
      <c r="DY9" s="252"/>
      <c r="DZ9" s="252"/>
      <c r="EA9" s="252"/>
      <c r="EB9" s="252"/>
      <c r="EC9" s="252"/>
      <c r="ED9" s="252"/>
      <c r="EE9" s="252"/>
      <c r="EF9" s="252"/>
      <c r="EG9" s="252"/>
      <c r="EH9" s="252"/>
      <c r="EI9" s="252"/>
      <c r="EJ9" s="252"/>
      <c r="EK9" s="252"/>
      <c r="EL9" s="252"/>
      <c r="EM9" s="252"/>
      <c r="EN9" s="252"/>
      <c r="EO9" s="252"/>
      <c r="EP9" s="252"/>
      <c r="EQ9" s="252"/>
      <c r="ER9" s="252"/>
      <c r="ES9" s="252"/>
      <c r="ET9" s="252"/>
      <c r="EU9" s="252"/>
      <c r="EV9" s="252"/>
      <c r="EW9" s="252"/>
      <c r="EX9" s="252"/>
      <c r="EY9" s="252"/>
      <c r="EZ9" s="252"/>
      <c r="FA9" s="252"/>
      <c r="FB9" s="252"/>
      <c r="FC9" s="252"/>
      <c r="FD9" s="252"/>
      <c r="FE9" s="252"/>
      <c r="FF9" s="252"/>
      <c r="FG9" s="252"/>
      <c r="FH9" s="252"/>
      <c r="FI9" s="252"/>
      <c r="FJ9" s="252"/>
      <c r="FK9" s="252"/>
      <c r="FL9" s="252"/>
      <c r="FM9" s="252"/>
      <c r="FN9" s="252"/>
      <c r="FO9" s="252"/>
      <c r="FP9" s="252"/>
      <c r="FQ9" s="252"/>
      <c r="FR9" s="252"/>
      <c r="FS9" s="252"/>
      <c r="FT9" s="252"/>
      <c r="FU9" s="252"/>
      <c r="FV9" s="252"/>
      <c r="FW9" s="252"/>
      <c r="FX9" s="252"/>
      <c r="FY9" s="252"/>
      <c r="FZ9" s="252"/>
      <c r="GA9" s="252"/>
      <c r="GB9" s="252"/>
      <c r="GC9" s="252"/>
      <c r="GD9" s="252"/>
      <c r="GE9" s="252"/>
      <c r="GF9" s="252"/>
      <c r="GG9" s="252"/>
      <c r="GH9" s="252"/>
      <c r="GI9" s="252"/>
      <c r="GJ9" s="252"/>
      <c r="GK9" s="252"/>
      <c r="GL9" s="252"/>
      <c r="GM9" s="252"/>
      <c r="GN9" s="252"/>
      <c r="GO9" s="252"/>
      <c r="GP9" s="252"/>
      <c r="GQ9" s="252"/>
      <c r="GR9" s="252"/>
      <c r="GS9" s="252"/>
      <c r="GT9" s="252"/>
      <c r="GU9" s="252"/>
      <c r="GV9" s="252"/>
      <c r="GW9" s="252"/>
      <c r="GX9" s="252"/>
      <c r="GY9" s="252"/>
      <c r="GZ9" s="252"/>
      <c r="HA9" s="252"/>
      <c r="HB9" s="252"/>
      <c r="HC9" s="252"/>
      <c r="HD9" s="252"/>
      <c r="HE9" s="252"/>
      <c r="HF9" s="252"/>
      <c r="HG9" s="252"/>
      <c r="HH9" s="252"/>
      <c r="HI9" s="252"/>
      <c r="HJ9" s="252"/>
      <c r="HK9" s="252"/>
      <c r="HL9" s="252"/>
      <c r="HM9" s="252"/>
      <c r="HN9" s="252"/>
      <c r="HO9" s="252"/>
      <c r="HP9" s="252"/>
      <c r="HQ9" s="252"/>
      <c r="HR9" s="252"/>
      <c r="HS9" s="252"/>
      <c r="HT9" s="252"/>
      <c r="HU9" s="252"/>
      <c r="HV9" s="252"/>
      <c r="HW9" s="252"/>
      <c r="HX9" s="252"/>
      <c r="HY9" s="252"/>
      <c r="HZ9" s="252"/>
      <c r="IA9" s="252"/>
      <c r="IB9" s="252"/>
      <c r="IC9" s="252"/>
      <c r="ID9" s="252"/>
      <c r="IE9" s="252"/>
    </row>
    <row r="10" spans="1:239" s="257" customFormat="1" ht="15">
      <c r="A10" s="250" t="s">
        <v>407</v>
      </c>
      <c r="B10" s="252"/>
      <c r="C10" s="253"/>
      <c r="D10" s="259"/>
      <c r="E10" s="367">
        <f>SUM(E85)</f>
        <v>0</v>
      </c>
      <c r="F10" s="252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2"/>
      <c r="DI10" s="252"/>
      <c r="DJ10" s="252"/>
      <c r="DK10" s="252"/>
      <c r="DL10" s="252"/>
      <c r="DM10" s="252"/>
      <c r="DN10" s="252"/>
      <c r="DO10" s="252"/>
      <c r="DP10" s="252"/>
      <c r="DQ10" s="252"/>
      <c r="DR10" s="252"/>
      <c r="DS10" s="252"/>
      <c r="DT10" s="252"/>
      <c r="DU10" s="252"/>
      <c r="DV10" s="252"/>
      <c r="DW10" s="252"/>
      <c r="DX10" s="252"/>
      <c r="DY10" s="252"/>
      <c r="DZ10" s="252"/>
      <c r="EA10" s="252"/>
      <c r="EB10" s="252"/>
      <c r="EC10" s="252"/>
      <c r="ED10" s="252"/>
      <c r="EE10" s="252"/>
      <c r="EF10" s="252"/>
      <c r="EG10" s="252"/>
      <c r="EH10" s="252"/>
      <c r="EI10" s="252"/>
      <c r="EJ10" s="252"/>
      <c r="EK10" s="252"/>
      <c r="EL10" s="252"/>
      <c r="EM10" s="252"/>
      <c r="EN10" s="252"/>
      <c r="EO10" s="252"/>
      <c r="EP10" s="252"/>
      <c r="EQ10" s="252"/>
      <c r="ER10" s="252"/>
      <c r="ES10" s="252"/>
      <c r="ET10" s="252"/>
      <c r="EU10" s="252"/>
      <c r="EV10" s="252"/>
      <c r="EW10" s="252"/>
      <c r="EX10" s="252"/>
      <c r="EY10" s="252"/>
      <c r="EZ10" s="252"/>
      <c r="FA10" s="252"/>
      <c r="FB10" s="252"/>
      <c r="FC10" s="252"/>
      <c r="FD10" s="252"/>
      <c r="FE10" s="252"/>
      <c r="FF10" s="252"/>
      <c r="FG10" s="252"/>
      <c r="FH10" s="252"/>
      <c r="FI10" s="252"/>
      <c r="FJ10" s="252"/>
      <c r="FK10" s="252"/>
      <c r="FL10" s="252"/>
      <c r="FM10" s="252"/>
      <c r="FN10" s="252"/>
      <c r="FO10" s="252"/>
      <c r="FP10" s="252"/>
      <c r="FQ10" s="252"/>
      <c r="FR10" s="252"/>
      <c r="FS10" s="252"/>
      <c r="FT10" s="252"/>
      <c r="FU10" s="252"/>
      <c r="FV10" s="252"/>
      <c r="FW10" s="252"/>
      <c r="FX10" s="252"/>
      <c r="FY10" s="252"/>
      <c r="FZ10" s="252"/>
      <c r="GA10" s="252"/>
      <c r="GB10" s="252"/>
      <c r="GC10" s="252"/>
      <c r="GD10" s="252"/>
      <c r="GE10" s="252"/>
      <c r="GF10" s="252"/>
      <c r="GG10" s="252"/>
      <c r="GH10" s="252"/>
      <c r="GI10" s="252"/>
      <c r="GJ10" s="252"/>
      <c r="GK10" s="252"/>
      <c r="GL10" s="252"/>
      <c r="GM10" s="252"/>
      <c r="GN10" s="252"/>
      <c r="GO10" s="252"/>
      <c r="GP10" s="252"/>
      <c r="GQ10" s="252"/>
      <c r="GR10" s="252"/>
      <c r="GS10" s="252"/>
      <c r="GT10" s="252"/>
      <c r="GU10" s="252"/>
      <c r="GV10" s="252"/>
      <c r="GW10" s="252"/>
      <c r="GX10" s="252"/>
      <c r="GY10" s="252"/>
      <c r="GZ10" s="252"/>
      <c r="HA10" s="252"/>
      <c r="HB10" s="252"/>
      <c r="HC10" s="252"/>
      <c r="HD10" s="252"/>
      <c r="HE10" s="252"/>
      <c r="HF10" s="252"/>
      <c r="HG10" s="252"/>
      <c r="HH10" s="252"/>
      <c r="HI10" s="252"/>
      <c r="HJ10" s="252"/>
      <c r="HK10" s="252"/>
      <c r="HL10" s="252"/>
      <c r="HM10" s="252"/>
      <c r="HN10" s="252"/>
      <c r="HO10" s="252"/>
      <c r="HP10" s="252"/>
      <c r="HQ10" s="252"/>
      <c r="HR10" s="252"/>
      <c r="HS10" s="252"/>
      <c r="HT10" s="252"/>
      <c r="HU10" s="252"/>
      <c r="HV10" s="252"/>
      <c r="HW10" s="252"/>
      <c r="HX10" s="252"/>
      <c r="HY10" s="252"/>
      <c r="HZ10" s="252"/>
      <c r="IA10" s="252"/>
      <c r="IB10" s="252"/>
      <c r="IC10" s="252"/>
      <c r="ID10" s="252"/>
      <c r="IE10" s="252"/>
    </row>
    <row r="11" spans="1:239" s="257" customFormat="1" ht="15">
      <c r="A11" s="250"/>
      <c r="B11" s="252"/>
      <c r="C11" s="253"/>
      <c r="D11" s="259"/>
      <c r="E11" s="367"/>
      <c r="F11" s="252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  <c r="DG11" s="252"/>
      <c r="DH11" s="252"/>
      <c r="DI11" s="252"/>
      <c r="DJ11" s="252"/>
      <c r="DK11" s="252"/>
      <c r="DL11" s="252"/>
      <c r="DM11" s="252"/>
      <c r="DN11" s="252"/>
      <c r="DO11" s="252"/>
      <c r="DP11" s="252"/>
      <c r="DQ11" s="252"/>
      <c r="DR11" s="252"/>
      <c r="DS11" s="252"/>
      <c r="DT11" s="252"/>
      <c r="DU11" s="252"/>
      <c r="DV11" s="252"/>
      <c r="DW11" s="252"/>
      <c r="DX11" s="252"/>
      <c r="DY11" s="252"/>
      <c r="DZ11" s="252"/>
      <c r="EA11" s="252"/>
      <c r="EB11" s="252"/>
      <c r="EC11" s="252"/>
      <c r="ED11" s="252"/>
      <c r="EE11" s="252"/>
      <c r="EF11" s="252"/>
      <c r="EG11" s="252"/>
      <c r="EH11" s="252"/>
      <c r="EI11" s="252"/>
      <c r="EJ11" s="252"/>
      <c r="EK11" s="252"/>
      <c r="EL11" s="252"/>
      <c r="EM11" s="252"/>
      <c r="EN11" s="252"/>
      <c r="EO11" s="252"/>
      <c r="EP11" s="252"/>
      <c r="EQ11" s="252"/>
      <c r="ER11" s="252"/>
      <c r="ES11" s="252"/>
      <c r="ET11" s="252"/>
      <c r="EU11" s="252"/>
      <c r="EV11" s="252"/>
      <c r="EW11" s="252"/>
      <c r="EX11" s="252"/>
      <c r="EY11" s="252"/>
      <c r="EZ11" s="252"/>
      <c r="FA11" s="252"/>
      <c r="FB11" s="252"/>
      <c r="FC11" s="252"/>
      <c r="FD11" s="252"/>
      <c r="FE11" s="252"/>
      <c r="FF11" s="252"/>
      <c r="FG11" s="252"/>
      <c r="FH11" s="252"/>
      <c r="FI11" s="252"/>
      <c r="FJ11" s="252"/>
      <c r="FK11" s="252"/>
      <c r="FL11" s="252"/>
      <c r="FM11" s="252"/>
      <c r="FN11" s="252"/>
      <c r="FO11" s="252"/>
      <c r="FP11" s="252"/>
      <c r="FQ11" s="252"/>
      <c r="FR11" s="252"/>
      <c r="FS11" s="252"/>
      <c r="FT11" s="252"/>
      <c r="FU11" s="252"/>
      <c r="FV11" s="252"/>
      <c r="FW11" s="252"/>
      <c r="FX11" s="252"/>
      <c r="FY11" s="252"/>
      <c r="FZ11" s="252"/>
      <c r="GA11" s="252"/>
      <c r="GB11" s="252"/>
      <c r="GC11" s="252"/>
      <c r="GD11" s="252"/>
      <c r="GE11" s="252"/>
      <c r="GF11" s="252"/>
      <c r="GG11" s="252"/>
      <c r="GH11" s="252"/>
      <c r="GI11" s="252"/>
      <c r="GJ11" s="252"/>
      <c r="GK11" s="252"/>
      <c r="GL11" s="252"/>
      <c r="GM11" s="252"/>
      <c r="GN11" s="252"/>
      <c r="GO11" s="252"/>
      <c r="GP11" s="252"/>
      <c r="GQ11" s="252"/>
      <c r="GR11" s="252"/>
      <c r="GS11" s="252"/>
      <c r="GT11" s="252"/>
      <c r="GU11" s="252"/>
      <c r="GV11" s="252"/>
      <c r="GW11" s="252"/>
      <c r="GX11" s="252"/>
      <c r="GY11" s="252"/>
      <c r="GZ11" s="252"/>
      <c r="HA11" s="252"/>
      <c r="HB11" s="252"/>
      <c r="HC11" s="252"/>
      <c r="HD11" s="252"/>
      <c r="HE11" s="252"/>
      <c r="HF11" s="252"/>
      <c r="HG11" s="252"/>
      <c r="HH11" s="252"/>
      <c r="HI11" s="252"/>
      <c r="HJ11" s="252"/>
      <c r="HK11" s="252"/>
      <c r="HL11" s="252"/>
      <c r="HM11" s="252"/>
      <c r="HN11" s="252"/>
      <c r="HO11" s="252"/>
      <c r="HP11" s="252"/>
      <c r="HQ11" s="252"/>
      <c r="HR11" s="252"/>
      <c r="HS11" s="252"/>
      <c r="HT11" s="252"/>
      <c r="HU11" s="252"/>
      <c r="HV11" s="252"/>
      <c r="HW11" s="252"/>
      <c r="HX11" s="252"/>
      <c r="HY11" s="252"/>
      <c r="HZ11" s="252"/>
      <c r="IA11" s="252"/>
      <c r="IB11" s="252"/>
      <c r="IC11" s="252"/>
      <c r="ID11" s="252"/>
      <c r="IE11" s="252"/>
    </row>
    <row r="12" spans="1:239" s="257" customFormat="1" ht="15">
      <c r="A12" s="250" t="s">
        <v>408</v>
      </c>
      <c r="B12" s="252"/>
      <c r="C12" s="253"/>
      <c r="D12" s="259"/>
      <c r="E12" s="368">
        <f>SUM(E8:E11)*0.01</f>
        <v>0</v>
      </c>
      <c r="F12" s="252"/>
      <c r="G12" s="259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2"/>
      <c r="EI12" s="252"/>
      <c r="EJ12" s="252"/>
      <c r="EK12" s="252"/>
      <c r="EL12" s="252"/>
      <c r="EM12" s="252"/>
      <c r="EN12" s="252"/>
      <c r="EO12" s="252"/>
      <c r="EP12" s="252"/>
      <c r="EQ12" s="252"/>
      <c r="ER12" s="252"/>
      <c r="ES12" s="252"/>
      <c r="ET12" s="252"/>
      <c r="EU12" s="252"/>
      <c r="EV12" s="252"/>
      <c r="EW12" s="252"/>
      <c r="EX12" s="252"/>
      <c r="EY12" s="252"/>
      <c r="EZ12" s="252"/>
      <c r="FA12" s="252"/>
      <c r="FB12" s="252"/>
      <c r="FC12" s="252"/>
      <c r="FD12" s="252"/>
      <c r="FE12" s="252"/>
      <c r="FF12" s="252"/>
      <c r="FG12" s="252"/>
      <c r="FH12" s="252"/>
      <c r="FI12" s="252"/>
      <c r="FJ12" s="252"/>
      <c r="FK12" s="252"/>
      <c r="FL12" s="252"/>
      <c r="FM12" s="252"/>
      <c r="FN12" s="252"/>
      <c r="FO12" s="252"/>
      <c r="FP12" s="252"/>
      <c r="FQ12" s="252"/>
      <c r="FR12" s="252"/>
      <c r="FS12" s="252"/>
      <c r="FT12" s="252"/>
      <c r="FU12" s="252"/>
      <c r="FV12" s="252"/>
      <c r="FW12" s="252"/>
      <c r="FX12" s="252"/>
      <c r="FY12" s="252"/>
      <c r="FZ12" s="252"/>
      <c r="GA12" s="252"/>
      <c r="GB12" s="252"/>
      <c r="GC12" s="252"/>
      <c r="GD12" s="252"/>
      <c r="GE12" s="252"/>
      <c r="GF12" s="252"/>
      <c r="GG12" s="252"/>
      <c r="GH12" s="252"/>
      <c r="GI12" s="252"/>
      <c r="GJ12" s="252"/>
      <c r="GK12" s="252"/>
      <c r="GL12" s="252"/>
      <c r="GM12" s="252"/>
      <c r="GN12" s="252"/>
      <c r="GO12" s="252"/>
      <c r="GP12" s="252"/>
      <c r="GQ12" s="252"/>
      <c r="GR12" s="252"/>
      <c r="GS12" s="252"/>
      <c r="GT12" s="252"/>
      <c r="GU12" s="252"/>
      <c r="GV12" s="252"/>
      <c r="GW12" s="252"/>
      <c r="GX12" s="252"/>
      <c r="GY12" s="252"/>
      <c r="GZ12" s="252"/>
      <c r="HA12" s="252"/>
      <c r="HB12" s="252"/>
      <c r="HC12" s="252"/>
      <c r="HD12" s="252"/>
      <c r="HE12" s="252"/>
      <c r="HF12" s="252"/>
      <c r="HG12" s="252"/>
      <c r="HH12" s="252"/>
      <c r="HI12" s="252"/>
      <c r="HJ12" s="252"/>
      <c r="HK12" s="252"/>
      <c r="HL12" s="252"/>
      <c r="HM12" s="252"/>
      <c r="HN12" s="252"/>
      <c r="HO12" s="252"/>
      <c r="HP12" s="252"/>
      <c r="HQ12" s="252"/>
      <c r="HR12" s="252"/>
      <c r="HS12" s="252"/>
      <c r="HT12" s="252"/>
      <c r="HU12" s="252"/>
      <c r="HV12" s="252"/>
      <c r="HW12" s="252"/>
      <c r="HX12" s="252"/>
      <c r="HY12" s="252"/>
      <c r="HZ12" s="252"/>
      <c r="IA12" s="252"/>
      <c r="IB12" s="252"/>
      <c r="IC12" s="252"/>
      <c r="ID12" s="252"/>
      <c r="IE12" s="252"/>
    </row>
    <row r="13" spans="1:239" s="257" customFormat="1" ht="15">
      <c r="A13" s="250"/>
      <c r="B13" s="252"/>
      <c r="C13" s="253"/>
      <c r="D13" s="259"/>
      <c r="E13" s="259"/>
      <c r="F13" s="252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2"/>
      <c r="DV13" s="252"/>
      <c r="DW13" s="252"/>
      <c r="DX13" s="252"/>
      <c r="DY13" s="252"/>
      <c r="DZ13" s="252"/>
      <c r="EA13" s="252"/>
      <c r="EB13" s="252"/>
      <c r="EC13" s="252"/>
      <c r="ED13" s="252"/>
      <c r="EE13" s="252"/>
      <c r="EF13" s="252"/>
      <c r="EG13" s="252"/>
      <c r="EH13" s="252"/>
      <c r="EI13" s="252"/>
      <c r="EJ13" s="252"/>
      <c r="EK13" s="252"/>
      <c r="EL13" s="252"/>
      <c r="EM13" s="252"/>
      <c r="EN13" s="252"/>
      <c r="EO13" s="252"/>
      <c r="EP13" s="252"/>
      <c r="EQ13" s="252"/>
      <c r="ER13" s="252"/>
      <c r="ES13" s="252"/>
      <c r="ET13" s="252"/>
      <c r="EU13" s="252"/>
      <c r="EV13" s="252"/>
      <c r="EW13" s="252"/>
      <c r="EX13" s="252"/>
      <c r="EY13" s="252"/>
      <c r="EZ13" s="252"/>
      <c r="FA13" s="252"/>
      <c r="FB13" s="252"/>
      <c r="FC13" s="252"/>
      <c r="FD13" s="252"/>
      <c r="FE13" s="252"/>
      <c r="FF13" s="252"/>
      <c r="FG13" s="252"/>
      <c r="FH13" s="252"/>
      <c r="FI13" s="252"/>
      <c r="FJ13" s="252"/>
      <c r="FK13" s="252"/>
      <c r="FL13" s="252"/>
      <c r="FM13" s="252"/>
      <c r="FN13" s="252"/>
      <c r="FO13" s="252"/>
      <c r="FP13" s="252"/>
      <c r="FQ13" s="252"/>
      <c r="FR13" s="252"/>
      <c r="FS13" s="252"/>
      <c r="FT13" s="252"/>
      <c r="FU13" s="252"/>
      <c r="FV13" s="252"/>
      <c r="FW13" s="252"/>
      <c r="FX13" s="252"/>
      <c r="FY13" s="252"/>
      <c r="FZ13" s="252"/>
      <c r="GA13" s="252"/>
      <c r="GB13" s="252"/>
      <c r="GC13" s="252"/>
      <c r="GD13" s="252"/>
      <c r="GE13" s="252"/>
      <c r="GF13" s="252"/>
      <c r="GG13" s="252"/>
      <c r="GH13" s="252"/>
      <c r="GI13" s="252"/>
      <c r="GJ13" s="252"/>
      <c r="GK13" s="252"/>
      <c r="GL13" s="252"/>
      <c r="GM13" s="252"/>
      <c r="GN13" s="252"/>
      <c r="GO13" s="252"/>
      <c r="GP13" s="252"/>
      <c r="GQ13" s="252"/>
      <c r="GR13" s="252"/>
      <c r="GS13" s="252"/>
      <c r="GT13" s="252"/>
      <c r="GU13" s="252"/>
      <c r="GV13" s="252"/>
      <c r="GW13" s="252"/>
      <c r="GX13" s="252"/>
      <c r="GY13" s="252"/>
      <c r="GZ13" s="252"/>
      <c r="HA13" s="252"/>
      <c r="HB13" s="252"/>
      <c r="HC13" s="252"/>
      <c r="HD13" s="252"/>
      <c r="HE13" s="252"/>
      <c r="HF13" s="252"/>
      <c r="HG13" s="252"/>
      <c r="HH13" s="252"/>
      <c r="HI13" s="252"/>
      <c r="HJ13" s="252"/>
      <c r="HK13" s="252"/>
      <c r="HL13" s="252"/>
      <c r="HM13" s="252"/>
      <c r="HN13" s="252"/>
      <c r="HO13" s="252"/>
      <c r="HP13" s="252"/>
      <c r="HQ13" s="252"/>
      <c r="HR13" s="252"/>
      <c r="HS13" s="252"/>
      <c r="HT13" s="252"/>
      <c r="HU13" s="252"/>
      <c r="HV13" s="252"/>
      <c r="HW13" s="252"/>
      <c r="HX13" s="252"/>
      <c r="HY13" s="252"/>
      <c r="HZ13" s="252"/>
      <c r="IA13" s="252"/>
      <c r="IB13" s="252"/>
      <c r="IC13" s="252"/>
      <c r="ID13" s="252"/>
      <c r="IE13" s="252"/>
    </row>
    <row r="14" spans="1:239" s="257" customFormat="1" ht="15">
      <c r="A14" s="246"/>
      <c r="B14" s="246"/>
      <c r="C14" s="246"/>
      <c r="D14" s="369"/>
      <c r="E14" s="369"/>
      <c r="F14" s="24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2"/>
      <c r="DU14" s="252"/>
      <c r="DV14" s="252"/>
      <c r="DW14" s="252"/>
      <c r="DX14" s="252"/>
      <c r="DY14" s="252"/>
      <c r="DZ14" s="252"/>
      <c r="EA14" s="252"/>
      <c r="EB14" s="252"/>
      <c r="EC14" s="252"/>
      <c r="ED14" s="252"/>
      <c r="EE14" s="252"/>
      <c r="EF14" s="252"/>
      <c r="EG14" s="252"/>
      <c r="EH14" s="252"/>
      <c r="EI14" s="252"/>
      <c r="EJ14" s="252"/>
      <c r="EK14" s="252"/>
      <c r="EL14" s="252"/>
      <c r="EM14" s="252"/>
      <c r="EN14" s="252"/>
      <c r="EO14" s="252"/>
      <c r="EP14" s="252"/>
      <c r="EQ14" s="252"/>
      <c r="ER14" s="252"/>
      <c r="ES14" s="252"/>
      <c r="ET14" s="252"/>
      <c r="EU14" s="252"/>
      <c r="EV14" s="252"/>
      <c r="EW14" s="252"/>
      <c r="EX14" s="252"/>
      <c r="EY14" s="252"/>
      <c r="EZ14" s="252"/>
      <c r="FA14" s="252"/>
      <c r="FB14" s="252"/>
      <c r="FC14" s="252"/>
      <c r="FD14" s="252"/>
      <c r="FE14" s="252"/>
      <c r="FF14" s="252"/>
      <c r="FG14" s="252"/>
      <c r="FH14" s="252"/>
      <c r="FI14" s="252"/>
      <c r="FJ14" s="252"/>
      <c r="FK14" s="252"/>
      <c r="FL14" s="252"/>
      <c r="FM14" s="252"/>
      <c r="FN14" s="252"/>
      <c r="FO14" s="252"/>
      <c r="FP14" s="252"/>
      <c r="FQ14" s="252"/>
      <c r="FR14" s="252"/>
      <c r="FS14" s="252"/>
      <c r="FT14" s="252"/>
      <c r="FU14" s="252"/>
      <c r="FV14" s="252"/>
      <c r="FW14" s="252"/>
      <c r="FX14" s="252"/>
      <c r="FY14" s="252"/>
      <c r="FZ14" s="252"/>
      <c r="GA14" s="252"/>
      <c r="GB14" s="252"/>
      <c r="GC14" s="252"/>
      <c r="GD14" s="252"/>
      <c r="GE14" s="252"/>
      <c r="GF14" s="252"/>
      <c r="GG14" s="252"/>
      <c r="GH14" s="252"/>
      <c r="GI14" s="252"/>
      <c r="GJ14" s="252"/>
      <c r="GK14" s="252"/>
      <c r="GL14" s="252"/>
      <c r="GM14" s="252"/>
      <c r="GN14" s="252"/>
      <c r="GO14" s="252"/>
      <c r="GP14" s="252"/>
      <c r="GQ14" s="252"/>
      <c r="GR14" s="252"/>
      <c r="GS14" s="252"/>
      <c r="GT14" s="252"/>
      <c r="GU14" s="252"/>
      <c r="GV14" s="252"/>
      <c r="GW14" s="252"/>
      <c r="GX14" s="252"/>
      <c r="GY14" s="252"/>
      <c r="GZ14" s="252"/>
      <c r="HA14" s="252"/>
      <c r="HB14" s="252"/>
      <c r="HC14" s="252"/>
      <c r="HD14" s="252"/>
      <c r="HE14" s="252"/>
      <c r="HF14" s="252"/>
      <c r="HG14" s="252"/>
      <c r="HH14" s="252"/>
      <c r="HI14" s="252"/>
      <c r="HJ14" s="252"/>
      <c r="HK14" s="252"/>
      <c r="HL14" s="252"/>
      <c r="HM14" s="252"/>
      <c r="HN14" s="252"/>
      <c r="HO14" s="252"/>
      <c r="HP14" s="252"/>
      <c r="HQ14" s="252"/>
      <c r="HR14" s="252"/>
      <c r="HS14" s="252"/>
      <c r="HT14" s="252"/>
      <c r="HU14" s="252"/>
      <c r="HV14" s="252"/>
      <c r="HW14" s="252"/>
      <c r="HX14" s="252"/>
      <c r="HY14" s="252"/>
      <c r="HZ14" s="252"/>
      <c r="IA14" s="252"/>
      <c r="IB14" s="252"/>
      <c r="IC14" s="252"/>
      <c r="ID14" s="252"/>
      <c r="IE14" s="252"/>
    </row>
    <row r="15" spans="1:244" s="257" customFormat="1" ht="15">
      <c r="A15" s="261" t="s">
        <v>409</v>
      </c>
      <c r="B15" s="262"/>
      <c r="C15" s="262"/>
      <c r="D15" s="480">
        <f>SUM(E8:E12)</f>
        <v>0</v>
      </c>
      <c r="E15" s="481"/>
      <c r="F15" s="263"/>
      <c r="G15" s="264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52"/>
      <c r="DW15" s="252"/>
      <c r="DX15" s="252"/>
      <c r="DY15" s="252"/>
      <c r="DZ15" s="252"/>
      <c r="EA15" s="252"/>
      <c r="EB15" s="252"/>
      <c r="EC15" s="252"/>
      <c r="ED15" s="252"/>
      <c r="EE15" s="252"/>
      <c r="EF15" s="252"/>
      <c r="EG15" s="252"/>
      <c r="EH15" s="252"/>
      <c r="EI15" s="252"/>
      <c r="EJ15" s="252"/>
      <c r="EK15" s="252"/>
      <c r="EL15" s="252"/>
      <c r="EM15" s="252"/>
      <c r="EN15" s="252"/>
      <c r="EO15" s="252"/>
      <c r="EP15" s="252"/>
      <c r="EQ15" s="252"/>
      <c r="ER15" s="252"/>
      <c r="ES15" s="252"/>
      <c r="ET15" s="252"/>
      <c r="EU15" s="252"/>
      <c r="EV15" s="252"/>
      <c r="EW15" s="252"/>
      <c r="EX15" s="252"/>
      <c r="EY15" s="252"/>
      <c r="EZ15" s="252"/>
      <c r="FA15" s="252"/>
      <c r="FB15" s="252"/>
      <c r="FC15" s="252"/>
      <c r="FD15" s="252"/>
      <c r="FE15" s="252"/>
      <c r="FF15" s="252"/>
      <c r="FG15" s="252"/>
      <c r="FH15" s="252"/>
      <c r="FI15" s="252"/>
      <c r="FJ15" s="252"/>
      <c r="FK15" s="252"/>
      <c r="FL15" s="252"/>
      <c r="FM15" s="252"/>
      <c r="FN15" s="252"/>
      <c r="FO15" s="252"/>
      <c r="FP15" s="252"/>
      <c r="FQ15" s="252"/>
      <c r="FR15" s="252"/>
      <c r="FS15" s="252"/>
      <c r="FT15" s="252"/>
      <c r="FU15" s="252"/>
      <c r="FV15" s="252"/>
      <c r="FW15" s="252"/>
      <c r="FX15" s="252"/>
      <c r="FY15" s="252"/>
      <c r="FZ15" s="252"/>
      <c r="GA15" s="252"/>
      <c r="GB15" s="252"/>
      <c r="GC15" s="252"/>
      <c r="GD15" s="252"/>
      <c r="GE15" s="252"/>
      <c r="GF15" s="252"/>
      <c r="GG15" s="252"/>
      <c r="GH15" s="252"/>
      <c r="GI15" s="252"/>
      <c r="GJ15" s="252"/>
      <c r="GK15" s="252"/>
      <c r="GL15" s="252"/>
      <c r="GM15" s="252"/>
      <c r="GN15" s="252"/>
      <c r="GO15" s="252"/>
      <c r="GP15" s="252"/>
      <c r="GQ15" s="252"/>
      <c r="GR15" s="252"/>
      <c r="GS15" s="252"/>
      <c r="GT15" s="252"/>
      <c r="GU15" s="252"/>
      <c r="GV15" s="252"/>
      <c r="GW15" s="252"/>
      <c r="GX15" s="252"/>
      <c r="GY15" s="252"/>
      <c r="GZ15" s="252"/>
      <c r="HA15" s="252"/>
      <c r="HB15" s="252"/>
      <c r="HC15" s="252"/>
      <c r="HD15" s="252"/>
      <c r="HE15" s="252"/>
      <c r="HF15" s="252"/>
      <c r="HG15" s="252"/>
      <c r="HH15" s="252"/>
      <c r="HI15" s="252"/>
      <c r="HJ15" s="252"/>
      <c r="HK15" s="252"/>
      <c r="HL15" s="252"/>
      <c r="HM15" s="252"/>
      <c r="HN15" s="252"/>
      <c r="HO15" s="252"/>
      <c r="HP15" s="252"/>
      <c r="HQ15" s="252"/>
      <c r="HR15" s="252"/>
      <c r="HS15" s="252"/>
      <c r="HT15" s="252"/>
      <c r="HU15" s="252"/>
      <c r="HV15" s="252"/>
      <c r="HW15" s="252"/>
      <c r="HX15" s="252"/>
      <c r="HY15" s="252"/>
      <c r="HZ15" s="252"/>
      <c r="IA15" s="252"/>
      <c r="IB15" s="252"/>
      <c r="IC15" s="252"/>
      <c r="ID15" s="252"/>
      <c r="IE15" s="252"/>
      <c r="IF15" s="252"/>
      <c r="IG15" s="252"/>
      <c r="IH15" s="252"/>
      <c r="II15" s="252"/>
      <c r="IJ15" s="252"/>
    </row>
    <row r="16" spans="1:239" s="257" customFormat="1" ht="15">
      <c r="A16" s="482" t="s">
        <v>147</v>
      </c>
      <c r="B16" s="483"/>
      <c r="C16" s="263"/>
      <c r="D16" s="484">
        <f>PRODUCT(D15,0.21)</f>
        <v>0</v>
      </c>
      <c r="E16" s="485"/>
      <c r="F16" s="263"/>
      <c r="G16" s="256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  <c r="DG16" s="252"/>
      <c r="DH16" s="252"/>
      <c r="DI16" s="252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2"/>
      <c r="EB16" s="252"/>
      <c r="EC16" s="252"/>
      <c r="ED16" s="252"/>
      <c r="EE16" s="252"/>
      <c r="EF16" s="252"/>
      <c r="EG16" s="252"/>
      <c r="EH16" s="252"/>
      <c r="EI16" s="252"/>
      <c r="EJ16" s="252"/>
      <c r="EK16" s="252"/>
      <c r="EL16" s="252"/>
      <c r="EM16" s="252"/>
      <c r="EN16" s="252"/>
      <c r="EO16" s="252"/>
      <c r="EP16" s="252"/>
      <c r="EQ16" s="252"/>
      <c r="ER16" s="252"/>
      <c r="ES16" s="252"/>
      <c r="ET16" s="252"/>
      <c r="EU16" s="252"/>
      <c r="EV16" s="252"/>
      <c r="EW16" s="252"/>
      <c r="EX16" s="252"/>
      <c r="EY16" s="252"/>
      <c r="EZ16" s="252"/>
      <c r="FA16" s="252"/>
      <c r="FB16" s="252"/>
      <c r="FC16" s="252"/>
      <c r="FD16" s="252"/>
      <c r="FE16" s="252"/>
      <c r="FF16" s="252"/>
      <c r="FG16" s="252"/>
      <c r="FH16" s="252"/>
      <c r="FI16" s="252"/>
      <c r="FJ16" s="252"/>
      <c r="FK16" s="252"/>
      <c r="FL16" s="252"/>
      <c r="FM16" s="252"/>
      <c r="FN16" s="252"/>
      <c r="FO16" s="252"/>
      <c r="FP16" s="252"/>
      <c r="FQ16" s="252"/>
      <c r="FR16" s="252"/>
      <c r="FS16" s="252"/>
      <c r="FT16" s="252"/>
      <c r="FU16" s="252"/>
      <c r="FV16" s="252"/>
      <c r="FW16" s="252"/>
      <c r="FX16" s="252"/>
      <c r="FY16" s="252"/>
      <c r="FZ16" s="252"/>
      <c r="GA16" s="252"/>
      <c r="GB16" s="252"/>
      <c r="GC16" s="252"/>
      <c r="GD16" s="252"/>
      <c r="GE16" s="252"/>
      <c r="GF16" s="252"/>
      <c r="GG16" s="252"/>
      <c r="GH16" s="252"/>
      <c r="GI16" s="252"/>
      <c r="GJ16" s="252"/>
      <c r="GK16" s="252"/>
      <c r="GL16" s="252"/>
      <c r="GM16" s="252"/>
      <c r="GN16" s="252"/>
      <c r="GO16" s="252"/>
      <c r="GP16" s="252"/>
      <c r="GQ16" s="252"/>
      <c r="GR16" s="252"/>
      <c r="GS16" s="252"/>
      <c r="GT16" s="252"/>
      <c r="GU16" s="252"/>
      <c r="GV16" s="252"/>
      <c r="GW16" s="252"/>
      <c r="GX16" s="252"/>
      <c r="GY16" s="252"/>
      <c r="GZ16" s="252"/>
      <c r="HA16" s="252"/>
      <c r="HB16" s="252"/>
      <c r="HC16" s="252"/>
      <c r="HD16" s="252"/>
      <c r="HE16" s="252"/>
      <c r="HF16" s="252"/>
      <c r="HG16" s="252"/>
      <c r="HH16" s="252"/>
      <c r="HI16" s="252"/>
      <c r="HJ16" s="252"/>
      <c r="HK16" s="252"/>
      <c r="HL16" s="252"/>
      <c r="HM16" s="252"/>
      <c r="HN16" s="252"/>
      <c r="HO16" s="252"/>
      <c r="HP16" s="252"/>
      <c r="HQ16" s="252"/>
      <c r="HR16" s="252"/>
      <c r="HS16" s="252"/>
      <c r="HT16" s="252"/>
      <c r="HU16" s="252"/>
      <c r="HV16" s="252"/>
      <c r="HW16" s="252"/>
      <c r="HX16" s="252"/>
      <c r="HY16" s="252"/>
      <c r="HZ16" s="252"/>
      <c r="IA16" s="252"/>
      <c r="IB16" s="252"/>
      <c r="IC16" s="252"/>
      <c r="ID16" s="252"/>
      <c r="IE16" s="252"/>
    </row>
    <row r="17" spans="1:239" s="257" customFormat="1" ht="15">
      <c r="A17" s="486" t="s">
        <v>410</v>
      </c>
      <c r="B17" s="487"/>
      <c r="C17" s="265"/>
      <c r="D17" s="488">
        <f>SUM(D15:E16)</f>
        <v>0</v>
      </c>
      <c r="E17" s="489"/>
      <c r="F17" s="263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6"/>
      <c r="DN17" s="246"/>
      <c r="DO17" s="246"/>
      <c r="DP17" s="246"/>
      <c r="DQ17" s="246"/>
      <c r="DR17" s="246"/>
      <c r="DS17" s="246"/>
      <c r="DT17" s="246"/>
      <c r="DU17" s="246"/>
      <c r="DV17" s="246"/>
      <c r="DW17" s="246"/>
      <c r="DX17" s="246"/>
      <c r="DY17" s="246"/>
      <c r="DZ17" s="246"/>
      <c r="EA17" s="246"/>
      <c r="EB17" s="246"/>
      <c r="EC17" s="246"/>
      <c r="ED17" s="246"/>
      <c r="EE17" s="246"/>
      <c r="EF17" s="246"/>
      <c r="EG17" s="246"/>
      <c r="EH17" s="246"/>
      <c r="EI17" s="246"/>
      <c r="EJ17" s="246"/>
      <c r="EK17" s="246"/>
      <c r="EL17" s="246"/>
      <c r="EM17" s="246"/>
      <c r="EN17" s="246"/>
      <c r="EO17" s="246"/>
      <c r="EP17" s="246"/>
      <c r="EQ17" s="246"/>
      <c r="ER17" s="246"/>
      <c r="ES17" s="246"/>
      <c r="ET17" s="246"/>
      <c r="EU17" s="246"/>
      <c r="EV17" s="246"/>
      <c r="EW17" s="246"/>
      <c r="EX17" s="246"/>
      <c r="EY17" s="246"/>
      <c r="EZ17" s="246"/>
      <c r="FA17" s="246"/>
      <c r="FB17" s="246"/>
      <c r="FC17" s="246"/>
      <c r="FD17" s="246"/>
      <c r="FE17" s="246"/>
      <c r="FF17" s="246"/>
      <c r="FG17" s="246"/>
      <c r="FH17" s="246"/>
      <c r="FI17" s="246"/>
      <c r="FJ17" s="246"/>
      <c r="FK17" s="246"/>
      <c r="FL17" s="246"/>
      <c r="FM17" s="246"/>
      <c r="FN17" s="246"/>
      <c r="FO17" s="246"/>
      <c r="FP17" s="246"/>
      <c r="FQ17" s="246"/>
      <c r="FR17" s="246"/>
      <c r="FS17" s="246"/>
      <c r="FT17" s="246"/>
      <c r="FU17" s="246"/>
      <c r="FV17" s="246"/>
      <c r="FW17" s="246"/>
      <c r="FX17" s="246"/>
      <c r="FY17" s="246"/>
      <c r="FZ17" s="246"/>
      <c r="GA17" s="246"/>
      <c r="GB17" s="246"/>
      <c r="GC17" s="246"/>
      <c r="GD17" s="246"/>
      <c r="GE17" s="246"/>
      <c r="GF17" s="246"/>
      <c r="GG17" s="246"/>
      <c r="GH17" s="246"/>
      <c r="GI17" s="246"/>
      <c r="GJ17" s="246"/>
      <c r="GK17" s="246"/>
      <c r="GL17" s="246"/>
      <c r="GM17" s="246"/>
      <c r="GN17" s="246"/>
      <c r="GO17" s="246"/>
      <c r="GP17" s="246"/>
      <c r="GQ17" s="246"/>
      <c r="GR17" s="246"/>
      <c r="GS17" s="246"/>
      <c r="GT17" s="246"/>
      <c r="GU17" s="246"/>
      <c r="GV17" s="246"/>
      <c r="GW17" s="246"/>
      <c r="GX17" s="246"/>
      <c r="GY17" s="246"/>
      <c r="GZ17" s="246"/>
      <c r="HA17" s="246"/>
      <c r="HB17" s="246"/>
      <c r="HC17" s="246"/>
      <c r="HD17" s="246"/>
      <c r="HE17" s="246"/>
      <c r="HF17" s="246"/>
      <c r="HG17" s="246"/>
      <c r="HH17" s="246"/>
      <c r="HI17" s="246"/>
      <c r="HJ17" s="246"/>
      <c r="HK17" s="246"/>
      <c r="HL17" s="246"/>
      <c r="HM17" s="246"/>
      <c r="HN17" s="246"/>
      <c r="HO17" s="246"/>
      <c r="HP17" s="246"/>
      <c r="HQ17" s="246"/>
      <c r="HR17" s="246"/>
      <c r="HS17" s="246"/>
      <c r="HT17" s="246"/>
      <c r="HU17" s="246"/>
      <c r="HV17" s="246"/>
      <c r="HW17" s="246"/>
      <c r="HX17" s="246"/>
      <c r="HY17" s="246"/>
      <c r="HZ17" s="246"/>
      <c r="IA17" s="246"/>
      <c r="IB17" s="246"/>
      <c r="IC17" s="246"/>
      <c r="ID17" s="246"/>
      <c r="IE17" s="246"/>
    </row>
    <row r="18" spans="1:239" s="257" customFormat="1" ht="15">
      <c r="A18" s="246"/>
      <c r="B18" s="246"/>
      <c r="C18" s="246"/>
      <c r="D18" s="246"/>
      <c r="E18" s="246"/>
      <c r="F18" s="246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/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/>
      <c r="ED18" s="263"/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3"/>
      <c r="ES18" s="263"/>
      <c r="ET18" s="263"/>
      <c r="EU18" s="263"/>
      <c r="EV18" s="263"/>
      <c r="EW18" s="263"/>
      <c r="EX18" s="263"/>
      <c r="EY18" s="263"/>
      <c r="EZ18" s="263"/>
      <c r="FA18" s="263"/>
      <c r="FB18" s="263"/>
      <c r="FC18" s="263"/>
      <c r="FD18" s="263"/>
      <c r="FE18" s="263"/>
      <c r="FF18" s="263"/>
      <c r="FG18" s="263"/>
      <c r="FH18" s="263"/>
      <c r="FI18" s="263"/>
      <c r="FJ18" s="263"/>
      <c r="FK18" s="263"/>
      <c r="FL18" s="263"/>
      <c r="FM18" s="263"/>
      <c r="FN18" s="263"/>
      <c r="FO18" s="263"/>
      <c r="FP18" s="263"/>
      <c r="FQ18" s="263"/>
      <c r="FR18" s="263"/>
      <c r="FS18" s="263"/>
      <c r="FT18" s="263"/>
      <c r="FU18" s="263"/>
      <c r="FV18" s="263"/>
      <c r="FW18" s="263"/>
      <c r="FX18" s="263"/>
      <c r="FY18" s="263"/>
      <c r="FZ18" s="263"/>
      <c r="GA18" s="263"/>
      <c r="GB18" s="263"/>
      <c r="GC18" s="263"/>
      <c r="GD18" s="263"/>
      <c r="GE18" s="263"/>
      <c r="GF18" s="263"/>
      <c r="GG18" s="263"/>
      <c r="GH18" s="263"/>
      <c r="GI18" s="263"/>
      <c r="GJ18" s="263"/>
      <c r="GK18" s="263"/>
      <c r="GL18" s="263"/>
      <c r="GM18" s="263"/>
      <c r="GN18" s="263"/>
      <c r="GO18" s="263"/>
      <c r="GP18" s="263"/>
      <c r="GQ18" s="263"/>
      <c r="GR18" s="263"/>
      <c r="GS18" s="263"/>
      <c r="GT18" s="263"/>
      <c r="GU18" s="263"/>
      <c r="GV18" s="263"/>
      <c r="GW18" s="263"/>
      <c r="GX18" s="263"/>
      <c r="GY18" s="263"/>
      <c r="GZ18" s="263"/>
      <c r="HA18" s="263"/>
      <c r="HB18" s="263"/>
      <c r="HC18" s="263"/>
      <c r="HD18" s="263"/>
      <c r="HE18" s="263"/>
      <c r="HF18" s="263"/>
      <c r="HG18" s="263"/>
      <c r="HH18" s="263"/>
      <c r="HI18" s="263"/>
      <c r="HJ18" s="263"/>
      <c r="HK18" s="263"/>
      <c r="HL18" s="263"/>
      <c r="HM18" s="263"/>
      <c r="HN18" s="263"/>
      <c r="HO18" s="263"/>
      <c r="HP18" s="263"/>
      <c r="HQ18" s="263"/>
      <c r="HR18" s="263"/>
      <c r="HS18" s="263"/>
      <c r="HT18" s="263"/>
      <c r="HU18" s="263"/>
      <c r="HV18" s="263"/>
      <c r="HW18" s="263"/>
      <c r="HX18" s="263"/>
      <c r="HY18" s="263"/>
      <c r="HZ18" s="263"/>
      <c r="IA18" s="263"/>
      <c r="IB18" s="263"/>
      <c r="IC18" s="263"/>
      <c r="ID18" s="263"/>
      <c r="IE18" s="263"/>
    </row>
    <row r="19" spans="1:239" s="257" customFormat="1" ht="15">
      <c r="A19" s="246"/>
      <c r="B19" s="246"/>
      <c r="C19" s="246"/>
      <c r="D19" s="246"/>
      <c r="E19" s="246"/>
      <c r="F19" s="246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3"/>
      <c r="DN19" s="263"/>
      <c r="DO19" s="263"/>
      <c r="DP19" s="263"/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/>
      <c r="EB19" s="263"/>
      <c r="EC19" s="263"/>
      <c r="ED19" s="263"/>
      <c r="EE19" s="263"/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3"/>
      <c r="ER19" s="263"/>
      <c r="ES19" s="263"/>
      <c r="ET19" s="263"/>
      <c r="EU19" s="263"/>
      <c r="EV19" s="263"/>
      <c r="EW19" s="263"/>
      <c r="EX19" s="263"/>
      <c r="EY19" s="263"/>
      <c r="EZ19" s="263"/>
      <c r="FA19" s="263"/>
      <c r="FB19" s="263"/>
      <c r="FC19" s="263"/>
      <c r="FD19" s="263"/>
      <c r="FE19" s="263"/>
      <c r="FF19" s="263"/>
      <c r="FG19" s="263"/>
      <c r="FH19" s="263"/>
      <c r="FI19" s="263"/>
      <c r="FJ19" s="263"/>
      <c r="FK19" s="263"/>
      <c r="FL19" s="263"/>
      <c r="FM19" s="263"/>
      <c r="FN19" s="263"/>
      <c r="FO19" s="263"/>
      <c r="FP19" s="263"/>
      <c r="FQ19" s="263"/>
      <c r="FR19" s="263"/>
      <c r="FS19" s="263"/>
      <c r="FT19" s="263"/>
      <c r="FU19" s="263"/>
      <c r="FV19" s="263"/>
      <c r="FW19" s="263"/>
      <c r="FX19" s="263"/>
      <c r="FY19" s="263"/>
      <c r="FZ19" s="263"/>
      <c r="GA19" s="263"/>
      <c r="GB19" s="263"/>
      <c r="GC19" s="263"/>
      <c r="GD19" s="263"/>
      <c r="GE19" s="263"/>
      <c r="GF19" s="263"/>
      <c r="GG19" s="263"/>
      <c r="GH19" s="263"/>
      <c r="GI19" s="263"/>
      <c r="GJ19" s="263"/>
      <c r="GK19" s="263"/>
      <c r="GL19" s="263"/>
      <c r="GM19" s="263"/>
      <c r="GN19" s="263"/>
      <c r="GO19" s="263"/>
      <c r="GP19" s="263"/>
      <c r="GQ19" s="263"/>
      <c r="GR19" s="263"/>
      <c r="GS19" s="263"/>
      <c r="GT19" s="263"/>
      <c r="GU19" s="263"/>
      <c r="GV19" s="263"/>
      <c r="GW19" s="263"/>
      <c r="GX19" s="263"/>
      <c r="GY19" s="263"/>
      <c r="GZ19" s="263"/>
      <c r="HA19" s="263"/>
      <c r="HB19" s="263"/>
      <c r="HC19" s="263"/>
      <c r="HD19" s="263"/>
      <c r="HE19" s="263"/>
      <c r="HF19" s="263"/>
      <c r="HG19" s="263"/>
      <c r="HH19" s="263"/>
      <c r="HI19" s="263"/>
      <c r="HJ19" s="263"/>
      <c r="HK19" s="263"/>
      <c r="HL19" s="263"/>
      <c r="HM19" s="263"/>
      <c r="HN19" s="263"/>
      <c r="HO19" s="263"/>
      <c r="HP19" s="263"/>
      <c r="HQ19" s="263"/>
      <c r="HR19" s="263"/>
      <c r="HS19" s="263"/>
      <c r="HT19" s="263"/>
      <c r="HU19" s="263"/>
      <c r="HV19" s="263"/>
      <c r="HW19" s="263"/>
      <c r="HX19" s="263"/>
      <c r="HY19" s="263"/>
      <c r="HZ19" s="263"/>
      <c r="IA19" s="263"/>
      <c r="IB19" s="263"/>
      <c r="IC19" s="263"/>
      <c r="ID19" s="263"/>
      <c r="IE19" s="263"/>
    </row>
    <row r="20" spans="1:239" s="257" customFormat="1" ht="15">
      <c r="A20" s="266" t="s">
        <v>411</v>
      </c>
      <c r="B20" s="266"/>
      <c r="C20" s="266"/>
      <c r="D20" s="266"/>
      <c r="E20" s="266"/>
      <c r="F20" s="246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/>
      <c r="DM20" s="263"/>
      <c r="DN20" s="263"/>
      <c r="DO20" s="263"/>
      <c r="DP20" s="263"/>
      <c r="DQ20" s="263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  <c r="EC20" s="263"/>
      <c r="ED20" s="263"/>
      <c r="EE20" s="263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3"/>
      <c r="ER20" s="263"/>
      <c r="ES20" s="263"/>
      <c r="ET20" s="263"/>
      <c r="EU20" s="263"/>
      <c r="EV20" s="263"/>
      <c r="EW20" s="263"/>
      <c r="EX20" s="263"/>
      <c r="EY20" s="263"/>
      <c r="EZ20" s="263"/>
      <c r="FA20" s="263"/>
      <c r="FB20" s="263"/>
      <c r="FC20" s="263"/>
      <c r="FD20" s="263"/>
      <c r="FE20" s="263"/>
      <c r="FF20" s="263"/>
      <c r="FG20" s="263"/>
      <c r="FH20" s="263"/>
      <c r="FI20" s="263"/>
      <c r="FJ20" s="263"/>
      <c r="FK20" s="263"/>
      <c r="FL20" s="263"/>
      <c r="FM20" s="263"/>
      <c r="FN20" s="263"/>
      <c r="FO20" s="263"/>
      <c r="FP20" s="263"/>
      <c r="FQ20" s="263"/>
      <c r="FR20" s="263"/>
      <c r="FS20" s="263"/>
      <c r="FT20" s="263"/>
      <c r="FU20" s="263"/>
      <c r="FV20" s="263"/>
      <c r="FW20" s="263"/>
      <c r="FX20" s="263"/>
      <c r="FY20" s="263"/>
      <c r="FZ20" s="263"/>
      <c r="GA20" s="263"/>
      <c r="GB20" s="263"/>
      <c r="GC20" s="263"/>
      <c r="GD20" s="263"/>
      <c r="GE20" s="263"/>
      <c r="GF20" s="263"/>
      <c r="GG20" s="263"/>
      <c r="GH20" s="263"/>
      <c r="GI20" s="263"/>
      <c r="GJ20" s="263"/>
      <c r="GK20" s="263"/>
      <c r="GL20" s="263"/>
      <c r="GM20" s="263"/>
      <c r="GN20" s="263"/>
      <c r="GO20" s="263"/>
      <c r="GP20" s="263"/>
      <c r="GQ20" s="263"/>
      <c r="GR20" s="263"/>
      <c r="GS20" s="263"/>
      <c r="GT20" s="263"/>
      <c r="GU20" s="263"/>
      <c r="GV20" s="263"/>
      <c r="GW20" s="263"/>
      <c r="GX20" s="263"/>
      <c r="GY20" s="263"/>
      <c r="GZ20" s="263"/>
      <c r="HA20" s="263"/>
      <c r="HB20" s="263"/>
      <c r="HC20" s="263"/>
      <c r="HD20" s="263"/>
      <c r="HE20" s="263"/>
      <c r="HF20" s="263"/>
      <c r="HG20" s="263"/>
      <c r="HH20" s="263"/>
      <c r="HI20" s="263"/>
      <c r="HJ20" s="263"/>
      <c r="HK20" s="263"/>
      <c r="HL20" s="263"/>
      <c r="HM20" s="263"/>
      <c r="HN20" s="263"/>
      <c r="HO20" s="263"/>
      <c r="HP20" s="263"/>
      <c r="HQ20" s="263"/>
      <c r="HR20" s="263"/>
      <c r="HS20" s="263"/>
      <c r="HT20" s="263"/>
      <c r="HU20" s="263"/>
      <c r="HV20" s="263"/>
      <c r="HW20" s="263"/>
      <c r="HX20" s="263"/>
      <c r="HY20" s="263"/>
      <c r="HZ20" s="263"/>
      <c r="IA20" s="263"/>
      <c r="IB20" s="263"/>
      <c r="IC20" s="263"/>
      <c r="ID20" s="263"/>
      <c r="IE20" s="263"/>
    </row>
    <row r="21" spans="1:239" s="257" customFormat="1" ht="15">
      <c r="A21" s="266"/>
      <c r="B21" s="266"/>
      <c r="C21" s="266"/>
      <c r="D21" s="266"/>
      <c r="E21" s="266"/>
      <c r="F21" s="246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63"/>
      <c r="DN21" s="263"/>
      <c r="DO21" s="263"/>
      <c r="DP21" s="263"/>
      <c r="DQ21" s="263"/>
      <c r="DR21" s="263"/>
      <c r="DS21" s="263"/>
      <c r="DT21" s="263"/>
      <c r="DU21" s="263"/>
      <c r="DV21" s="263"/>
      <c r="DW21" s="263"/>
      <c r="DX21" s="263"/>
      <c r="DY21" s="263"/>
      <c r="DZ21" s="263"/>
      <c r="EA21" s="263"/>
      <c r="EB21" s="263"/>
      <c r="EC21" s="263"/>
      <c r="ED21" s="263"/>
      <c r="EE21" s="263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3"/>
      <c r="ER21" s="263"/>
      <c r="ES21" s="263"/>
      <c r="ET21" s="263"/>
      <c r="EU21" s="263"/>
      <c r="EV21" s="263"/>
      <c r="EW21" s="263"/>
      <c r="EX21" s="263"/>
      <c r="EY21" s="263"/>
      <c r="EZ21" s="263"/>
      <c r="FA21" s="263"/>
      <c r="FB21" s="263"/>
      <c r="FC21" s="263"/>
      <c r="FD21" s="263"/>
      <c r="FE21" s="263"/>
      <c r="FF21" s="263"/>
      <c r="FG21" s="263"/>
      <c r="FH21" s="263"/>
      <c r="FI21" s="263"/>
      <c r="FJ21" s="263"/>
      <c r="FK21" s="263"/>
      <c r="FL21" s="263"/>
      <c r="FM21" s="263"/>
      <c r="FN21" s="263"/>
      <c r="FO21" s="263"/>
      <c r="FP21" s="263"/>
      <c r="FQ21" s="263"/>
      <c r="FR21" s="263"/>
      <c r="FS21" s="263"/>
      <c r="FT21" s="263"/>
      <c r="FU21" s="263"/>
      <c r="FV21" s="263"/>
      <c r="FW21" s="263"/>
      <c r="FX21" s="263"/>
      <c r="FY21" s="263"/>
      <c r="FZ21" s="263"/>
      <c r="GA21" s="263"/>
      <c r="GB21" s="263"/>
      <c r="GC21" s="263"/>
      <c r="GD21" s="263"/>
      <c r="GE21" s="263"/>
      <c r="GF21" s="263"/>
      <c r="GG21" s="263"/>
      <c r="GH21" s="263"/>
      <c r="GI21" s="263"/>
      <c r="GJ21" s="263"/>
      <c r="GK21" s="263"/>
      <c r="GL21" s="263"/>
      <c r="GM21" s="263"/>
      <c r="GN21" s="263"/>
      <c r="GO21" s="263"/>
      <c r="GP21" s="263"/>
      <c r="GQ21" s="263"/>
      <c r="GR21" s="263"/>
      <c r="GS21" s="263"/>
      <c r="GT21" s="263"/>
      <c r="GU21" s="263"/>
      <c r="GV21" s="263"/>
      <c r="GW21" s="263"/>
      <c r="GX21" s="263"/>
      <c r="GY21" s="263"/>
      <c r="GZ21" s="263"/>
      <c r="HA21" s="263"/>
      <c r="HB21" s="263"/>
      <c r="HC21" s="263"/>
      <c r="HD21" s="263"/>
      <c r="HE21" s="263"/>
      <c r="HF21" s="263"/>
      <c r="HG21" s="263"/>
      <c r="HH21" s="263"/>
      <c r="HI21" s="263"/>
      <c r="HJ21" s="263"/>
      <c r="HK21" s="263"/>
      <c r="HL21" s="263"/>
      <c r="HM21" s="263"/>
      <c r="HN21" s="263"/>
      <c r="HO21" s="263"/>
      <c r="HP21" s="263"/>
      <c r="HQ21" s="263"/>
      <c r="HR21" s="263"/>
      <c r="HS21" s="263"/>
      <c r="HT21" s="263"/>
      <c r="HU21" s="263"/>
      <c r="HV21" s="263"/>
      <c r="HW21" s="263"/>
      <c r="HX21" s="263"/>
      <c r="HY21" s="263"/>
      <c r="HZ21" s="263"/>
      <c r="IA21" s="263"/>
      <c r="IB21" s="263"/>
      <c r="IC21" s="263"/>
      <c r="ID21" s="263"/>
      <c r="IE21" s="263"/>
    </row>
    <row r="22" spans="1:239" s="257" customFormat="1" ht="15">
      <c r="A22" s="490" t="s">
        <v>412</v>
      </c>
      <c r="B22" s="490"/>
      <c r="C22" s="266"/>
      <c r="D22" s="266"/>
      <c r="E22" s="267">
        <f>SUM(F63+F75)</f>
        <v>0</v>
      </c>
      <c r="F22" s="246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3"/>
      <c r="DN22" s="263"/>
      <c r="DO22" s="263"/>
      <c r="DP22" s="263"/>
      <c r="DQ22" s="263"/>
      <c r="DR22" s="263"/>
      <c r="DS22" s="263"/>
      <c r="DT22" s="263"/>
      <c r="DU22" s="263"/>
      <c r="DV22" s="263"/>
      <c r="DW22" s="263"/>
      <c r="DX22" s="263"/>
      <c r="DY22" s="263"/>
      <c r="DZ22" s="263"/>
      <c r="EA22" s="263"/>
      <c r="EB22" s="263"/>
      <c r="EC22" s="263"/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3"/>
      <c r="EU22" s="263"/>
      <c r="EV22" s="263"/>
      <c r="EW22" s="263"/>
      <c r="EX22" s="263"/>
      <c r="EY22" s="263"/>
      <c r="EZ22" s="263"/>
      <c r="FA22" s="263"/>
      <c r="FB22" s="263"/>
      <c r="FC22" s="263"/>
      <c r="FD22" s="263"/>
      <c r="FE22" s="263"/>
      <c r="FF22" s="263"/>
      <c r="FG22" s="263"/>
      <c r="FH22" s="263"/>
      <c r="FI22" s="263"/>
      <c r="FJ22" s="263"/>
      <c r="FK22" s="263"/>
      <c r="FL22" s="263"/>
      <c r="FM22" s="263"/>
      <c r="FN22" s="263"/>
      <c r="FO22" s="263"/>
      <c r="FP22" s="263"/>
      <c r="FQ22" s="263"/>
      <c r="FR22" s="263"/>
      <c r="FS22" s="263"/>
      <c r="FT22" s="263"/>
      <c r="FU22" s="263"/>
      <c r="FV22" s="263"/>
      <c r="FW22" s="263"/>
      <c r="FX22" s="263"/>
      <c r="FY22" s="263"/>
      <c r="FZ22" s="263"/>
      <c r="GA22" s="263"/>
      <c r="GB22" s="263"/>
      <c r="GC22" s="263"/>
      <c r="GD22" s="263"/>
      <c r="GE22" s="263"/>
      <c r="GF22" s="263"/>
      <c r="GG22" s="263"/>
      <c r="GH22" s="263"/>
      <c r="GI22" s="263"/>
      <c r="GJ22" s="263"/>
      <c r="GK22" s="263"/>
      <c r="GL22" s="263"/>
      <c r="GM22" s="263"/>
      <c r="GN22" s="263"/>
      <c r="GO22" s="263"/>
      <c r="GP22" s="263"/>
      <c r="GQ22" s="263"/>
      <c r="GR22" s="263"/>
      <c r="GS22" s="263"/>
      <c r="GT22" s="263"/>
      <c r="GU22" s="263"/>
      <c r="GV22" s="263"/>
      <c r="GW22" s="263"/>
      <c r="GX22" s="263"/>
      <c r="GY22" s="263"/>
      <c r="GZ22" s="263"/>
      <c r="HA22" s="263"/>
      <c r="HB22" s="263"/>
      <c r="HC22" s="263"/>
      <c r="HD22" s="263"/>
      <c r="HE22" s="263"/>
      <c r="HF22" s="263"/>
      <c r="HG22" s="263"/>
      <c r="HH22" s="263"/>
      <c r="HI22" s="263"/>
      <c r="HJ22" s="263"/>
      <c r="HK22" s="263"/>
      <c r="HL22" s="263"/>
      <c r="HM22" s="263"/>
      <c r="HN22" s="263"/>
      <c r="HO22" s="263"/>
      <c r="HP22" s="263"/>
      <c r="HQ22" s="263"/>
      <c r="HR22" s="263"/>
      <c r="HS22" s="263"/>
      <c r="HT22" s="263"/>
      <c r="HU22" s="263"/>
      <c r="HV22" s="263"/>
      <c r="HW22" s="263"/>
      <c r="HX22" s="263"/>
      <c r="HY22" s="263"/>
      <c r="HZ22" s="263"/>
      <c r="IA22" s="263"/>
      <c r="IB22" s="263"/>
      <c r="IC22" s="263"/>
      <c r="ID22" s="263"/>
      <c r="IE22" s="263"/>
    </row>
    <row r="23" spans="1:5" ht="15">
      <c r="A23" s="490"/>
      <c r="B23" s="490"/>
      <c r="C23" s="266"/>
      <c r="D23" s="266"/>
      <c r="E23" s="266"/>
    </row>
    <row r="24" spans="1:5" ht="15">
      <c r="A24" s="266" t="s">
        <v>413</v>
      </c>
      <c r="B24" s="266"/>
      <c r="C24" s="266"/>
      <c r="D24" s="266"/>
      <c r="E24" s="267">
        <f>SUM(E99)</f>
        <v>0</v>
      </c>
    </row>
    <row r="25" spans="1:5" ht="15">
      <c r="A25" s="266"/>
      <c r="B25" s="266"/>
      <c r="C25" s="266"/>
      <c r="D25" s="266"/>
      <c r="E25" s="370"/>
    </row>
    <row r="26" spans="1:6" ht="15">
      <c r="A26" s="268" t="s">
        <v>408</v>
      </c>
      <c r="B26" s="269"/>
      <c r="C26" s="270"/>
      <c r="D26" s="371"/>
      <c r="E26" s="272">
        <f>SUM(E22:E25)*0.01</f>
        <v>0</v>
      </c>
      <c r="F26" s="252"/>
    </row>
    <row r="27" spans="1:5" ht="15">
      <c r="A27" s="266"/>
      <c r="B27" s="266"/>
      <c r="C27" s="266"/>
      <c r="D27" s="266"/>
      <c r="E27" s="266"/>
    </row>
    <row r="28" spans="1:5" ht="15">
      <c r="A28" s="273" t="s">
        <v>409</v>
      </c>
      <c r="B28" s="274"/>
      <c r="C28" s="274"/>
      <c r="D28" s="491">
        <f>SUM(E20:E26)</f>
        <v>0</v>
      </c>
      <c r="E28" s="492"/>
    </row>
    <row r="29" spans="1:5" ht="15">
      <c r="A29" s="474" t="s">
        <v>147</v>
      </c>
      <c r="B29" s="475"/>
      <c r="C29" s="275"/>
      <c r="D29" s="476">
        <f>PRODUCT(D28,0.21)</f>
        <v>0</v>
      </c>
      <c r="E29" s="477"/>
    </row>
    <row r="30" spans="1:5" ht="15">
      <c r="A30" s="493" t="s">
        <v>410</v>
      </c>
      <c r="B30" s="494"/>
      <c r="C30" s="276"/>
      <c r="D30" s="495">
        <f>SUM(D28:E29)</f>
        <v>0</v>
      </c>
      <c r="E30" s="496"/>
    </row>
    <row r="32" spans="1:5" ht="15">
      <c r="A32" s="277" t="s">
        <v>499</v>
      </c>
      <c r="B32" s="278"/>
      <c r="C32" s="278"/>
      <c r="D32" s="499">
        <f>SUM(D15+D28)</f>
        <v>0</v>
      </c>
      <c r="E32" s="500"/>
    </row>
    <row r="33" spans="1:5" ht="15">
      <c r="A33" s="501" t="s">
        <v>147</v>
      </c>
      <c r="B33" s="502"/>
      <c r="C33" s="279"/>
      <c r="D33" s="503">
        <f>PRODUCT(D32,0.21)</f>
        <v>0</v>
      </c>
      <c r="E33" s="504"/>
    </row>
    <row r="34" spans="1:5" ht="15">
      <c r="A34" s="505" t="s">
        <v>410</v>
      </c>
      <c r="B34" s="506"/>
      <c r="C34" s="280"/>
      <c r="D34" s="507">
        <f>SUM(D32:E33)</f>
        <v>0</v>
      </c>
      <c r="E34" s="508"/>
    </row>
    <row r="36" spans="1:8" ht="15">
      <c r="A36" s="526" t="s">
        <v>429</v>
      </c>
      <c r="B36" s="526"/>
      <c r="C36" s="526"/>
      <c r="D36" s="526"/>
      <c r="E36" s="526"/>
      <c r="F36" s="526"/>
      <c r="G36" s="372"/>
      <c r="H36" s="372"/>
    </row>
    <row r="37" spans="1:4" ht="15">
      <c r="A37" s="373"/>
      <c r="B37" s="374"/>
      <c r="C37" s="374"/>
      <c r="D37" s="374"/>
    </row>
    <row r="38" spans="1:8" ht="15">
      <c r="A38" s="304" t="s">
        <v>430</v>
      </c>
      <c r="B38" s="375"/>
      <c r="C38" s="375"/>
      <c r="D38" s="375"/>
      <c r="G38" s="257"/>
      <c r="H38" s="257"/>
    </row>
    <row r="39" spans="1:8" ht="15">
      <c r="A39" s="281"/>
      <c r="B39" s="281"/>
      <c r="C39" s="281"/>
      <c r="D39" s="282"/>
      <c r="E39" s="281"/>
      <c r="F39" s="283"/>
      <c r="G39" s="284"/>
      <c r="H39" s="376"/>
    </row>
    <row r="40" spans="1:8" ht="15">
      <c r="A40" s="377"/>
      <c r="B40" s="378" t="s">
        <v>431</v>
      </c>
      <c r="C40" s="378"/>
      <c r="D40" s="379" t="s">
        <v>153</v>
      </c>
      <c r="E40" s="527">
        <f>SUM(F47)</f>
        <v>3</v>
      </c>
      <c r="F40" s="528"/>
      <c r="G40" s="288"/>
      <c r="H40" s="376"/>
    </row>
    <row r="41" spans="1:8" ht="15">
      <c r="A41" s="380"/>
      <c r="B41" s="381"/>
      <c r="C41" s="381"/>
      <c r="D41" s="382"/>
      <c r="E41" s="529"/>
      <c r="F41" s="530"/>
      <c r="G41" s="298"/>
      <c r="H41" s="383"/>
    </row>
    <row r="42" spans="1:11" s="372" customFormat="1" ht="16.5" customHeight="1">
      <c r="A42" s="289" t="s">
        <v>476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</row>
    <row r="43" spans="1:9" s="385" customFormat="1" ht="36.75" customHeight="1">
      <c r="A43" s="290"/>
      <c r="B43" s="291" t="s">
        <v>477</v>
      </c>
      <c r="C43" s="514" t="s">
        <v>478</v>
      </c>
      <c r="D43" s="531"/>
      <c r="E43" s="515"/>
      <c r="F43" s="285" t="s">
        <v>479</v>
      </c>
      <c r="G43" s="384"/>
      <c r="H43" s="384"/>
      <c r="I43" s="384"/>
    </row>
    <row r="44" spans="1:9" s="387" customFormat="1" ht="19.5" customHeight="1">
      <c r="A44" s="292" t="s">
        <v>480</v>
      </c>
      <c r="B44" s="293" t="s">
        <v>487</v>
      </c>
      <c r="C44" s="514" t="s">
        <v>488</v>
      </c>
      <c r="D44" s="531"/>
      <c r="E44" s="515"/>
      <c r="F44" s="294">
        <v>1</v>
      </c>
      <c r="G44" s="386"/>
      <c r="H44" s="386"/>
      <c r="I44" s="386"/>
    </row>
    <row r="45" spans="1:9" s="387" customFormat="1" ht="15">
      <c r="A45" s="292" t="s">
        <v>489</v>
      </c>
      <c r="B45" s="293" t="s">
        <v>490</v>
      </c>
      <c r="C45" s="514" t="s">
        <v>488</v>
      </c>
      <c r="D45" s="531"/>
      <c r="E45" s="515"/>
      <c r="F45" s="294">
        <v>1</v>
      </c>
      <c r="G45" s="386"/>
      <c r="H45" s="386"/>
      <c r="I45" s="386"/>
    </row>
    <row r="46" spans="1:9" s="387" customFormat="1" ht="15">
      <c r="A46" s="292" t="s">
        <v>504</v>
      </c>
      <c r="B46" s="293" t="s">
        <v>509</v>
      </c>
      <c r="C46" s="514" t="s">
        <v>488</v>
      </c>
      <c r="D46" s="531"/>
      <c r="E46" s="515"/>
      <c r="F46" s="294">
        <v>1</v>
      </c>
      <c r="G46" s="386"/>
      <c r="H46" s="386"/>
      <c r="I46" s="386"/>
    </row>
    <row r="47" spans="1:9" s="389" customFormat="1" ht="17.25" customHeight="1">
      <c r="A47" s="295"/>
      <c r="B47" s="296" t="s">
        <v>483</v>
      </c>
      <c r="C47" s="514" t="s">
        <v>153</v>
      </c>
      <c r="D47" s="531"/>
      <c r="E47" s="515"/>
      <c r="F47" s="297">
        <f>SUM(F44:F46)</f>
        <v>3</v>
      </c>
      <c r="G47" s="388"/>
      <c r="H47" s="388"/>
      <c r="I47" s="388"/>
    </row>
    <row r="48" spans="1:9" s="389" customFormat="1" ht="17.25" customHeight="1">
      <c r="A48" s="299"/>
      <c r="B48" s="300"/>
      <c r="C48" s="301"/>
      <c r="D48" s="303"/>
      <c r="E48" s="388"/>
      <c r="F48" s="388"/>
      <c r="G48" s="388"/>
      <c r="H48" s="388"/>
      <c r="I48" s="388"/>
    </row>
    <row r="49" spans="1:9" s="389" customFormat="1" ht="17.25" customHeight="1">
      <c r="A49" s="299"/>
      <c r="B49" s="300"/>
      <c r="C49" s="301"/>
      <c r="D49" s="303"/>
      <c r="E49" s="388"/>
      <c r="F49" s="388"/>
      <c r="G49" s="388"/>
      <c r="H49" s="388"/>
      <c r="I49" s="388"/>
    </row>
    <row r="50" spans="1:8" ht="15">
      <c r="A50" s="304" t="s">
        <v>432</v>
      </c>
      <c r="B50" s="305"/>
      <c r="C50" s="306"/>
      <c r="D50" s="306"/>
      <c r="E50" s="305"/>
      <c r="F50" s="305"/>
      <c r="G50" s="288"/>
      <c r="H50" s="390"/>
    </row>
    <row r="51" spans="1:8" ht="33" customHeight="1">
      <c r="A51" s="516" t="s">
        <v>433</v>
      </c>
      <c r="B51" s="516"/>
      <c r="C51" s="516"/>
      <c r="D51" s="516"/>
      <c r="E51" s="516"/>
      <c r="F51" s="516"/>
      <c r="G51" s="307"/>
      <c r="H51" s="390"/>
    </row>
    <row r="52" spans="1:8" ht="15">
      <c r="A52" s="308"/>
      <c r="B52" s="309"/>
      <c r="C52" s="310"/>
      <c r="D52" s="310"/>
      <c r="E52" s="309"/>
      <c r="F52" s="309"/>
      <c r="G52" s="311"/>
      <c r="H52" s="362"/>
    </row>
    <row r="53" spans="1:8" ht="15">
      <c r="A53" s="312"/>
      <c r="B53" s="313" t="s">
        <v>434</v>
      </c>
      <c r="C53" s="312"/>
      <c r="D53" s="314"/>
      <c r="E53" s="315"/>
      <c r="F53" s="315"/>
      <c r="G53" s="316"/>
      <c r="H53" s="328"/>
    </row>
    <row r="54" spans="1:8" ht="15">
      <c r="A54" s="312"/>
      <c r="B54" s="317" t="s">
        <v>435</v>
      </c>
      <c r="C54" s="312"/>
      <c r="D54" s="314"/>
      <c r="E54" s="315"/>
      <c r="F54" s="315"/>
      <c r="G54" s="316"/>
      <c r="H54" s="328"/>
    </row>
    <row r="55" spans="1:8" ht="15">
      <c r="A55" s="312">
        <v>1</v>
      </c>
      <c r="B55" s="318" t="s">
        <v>436</v>
      </c>
      <c r="C55" s="312" t="s">
        <v>153</v>
      </c>
      <c r="D55" s="314">
        <f>SUM(E40)</f>
        <v>3</v>
      </c>
      <c r="E55" s="363">
        <v>0</v>
      </c>
      <c r="F55" s="319">
        <f aca="true" t="shared" si="0" ref="F55:F78">PRODUCT(D55:E55)</f>
        <v>0</v>
      </c>
      <c r="G55" s="316"/>
      <c r="H55" s="328"/>
    </row>
    <row r="56" spans="1:8" ht="25.5">
      <c r="A56" s="312">
        <v>2</v>
      </c>
      <c r="B56" s="320" t="s">
        <v>437</v>
      </c>
      <c r="C56" s="312" t="s">
        <v>140</v>
      </c>
      <c r="D56" s="314">
        <f>SUM(D55:D55)</f>
        <v>3</v>
      </c>
      <c r="E56" s="363">
        <v>0</v>
      </c>
      <c r="F56" s="319">
        <f t="shared" si="0"/>
        <v>0</v>
      </c>
      <c r="G56" s="316"/>
      <c r="H56" s="328"/>
    </row>
    <row r="57" spans="1:8" ht="15">
      <c r="A57" s="312">
        <v>3</v>
      </c>
      <c r="B57" s="322" t="s">
        <v>438</v>
      </c>
      <c r="C57" s="323" t="s">
        <v>153</v>
      </c>
      <c r="D57" s="324">
        <f>SUM(E40)</f>
        <v>3</v>
      </c>
      <c r="E57" s="363">
        <v>0</v>
      </c>
      <c r="F57" s="319">
        <f t="shared" si="0"/>
        <v>0</v>
      </c>
      <c r="G57" s="316"/>
      <c r="H57" s="328"/>
    </row>
    <row r="58" spans="1:8" ht="15">
      <c r="A58" s="312">
        <v>4</v>
      </c>
      <c r="B58" s="322" t="s">
        <v>439</v>
      </c>
      <c r="C58" s="325" t="s">
        <v>153</v>
      </c>
      <c r="D58" s="324">
        <f>SUM(D57)</f>
        <v>3</v>
      </c>
      <c r="E58" s="363">
        <v>0</v>
      </c>
      <c r="F58" s="319">
        <f t="shared" si="0"/>
        <v>0</v>
      </c>
      <c r="G58" s="316"/>
      <c r="H58" s="252"/>
    </row>
    <row r="59" spans="1:8" ht="15">
      <c r="A59" s="312">
        <v>5</v>
      </c>
      <c r="B59" s="317" t="s">
        <v>440</v>
      </c>
      <c r="C59" s="326" t="s">
        <v>153</v>
      </c>
      <c r="D59" s="327">
        <f>SUM(E40)</f>
        <v>3</v>
      </c>
      <c r="E59" s="363">
        <v>0</v>
      </c>
      <c r="F59" s="324">
        <f>PRODUCT(D59,E59)</f>
        <v>0</v>
      </c>
      <c r="G59" s="328"/>
      <c r="H59" s="328"/>
    </row>
    <row r="60" spans="1:8" ht="15">
      <c r="A60" s="312">
        <v>6</v>
      </c>
      <c r="B60" s="322" t="s">
        <v>441</v>
      </c>
      <c r="C60" s="325" t="s">
        <v>153</v>
      </c>
      <c r="D60" s="324">
        <f>SUM(E40)</f>
        <v>3</v>
      </c>
      <c r="E60" s="363">
        <v>0</v>
      </c>
      <c r="F60" s="319">
        <f t="shared" si="0"/>
        <v>0</v>
      </c>
      <c r="G60" s="316"/>
      <c r="H60" s="252"/>
    </row>
    <row r="61" spans="1:8" ht="15">
      <c r="A61" s="312">
        <v>7</v>
      </c>
      <c r="B61" s="318" t="s">
        <v>442</v>
      </c>
      <c r="C61" s="325" t="s">
        <v>153</v>
      </c>
      <c r="D61" s="314">
        <f>SUM(D57:D57)</f>
        <v>3</v>
      </c>
      <c r="E61" s="363">
        <v>0</v>
      </c>
      <c r="F61" s="319">
        <f t="shared" si="0"/>
        <v>0</v>
      </c>
      <c r="G61" s="316"/>
      <c r="H61" s="252"/>
    </row>
    <row r="62" spans="1:8" ht="25.5">
      <c r="A62" s="312">
        <v>8</v>
      </c>
      <c r="B62" s="322" t="s">
        <v>486</v>
      </c>
      <c r="C62" s="312" t="s">
        <v>140</v>
      </c>
      <c r="D62" s="321">
        <f>SUM(D58)</f>
        <v>3</v>
      </c>
      <c r="E62" s="363">
        <v>0</v>
      </c>
      <c r="F62" s="324">
        <f>PRODUCT(D62,E62)</f>
        <v>0</v>
      </c>
      <c r="G62" s="328"/>
      <c r="H62" s="328"/>
    </row>
    <row r="63" spans="1:8" ht="15">
      <c r="A63" s="329">
        <v>9</v>
      </c>
      <c r="B63" s="330" t="s">
        <v>444</v>
      </c>
      <c r="C63" s="329" t="s">
        <v>153</v>
      </c>
      <c r="D63" s="331">
        <f>SUM(D62)</f>
        <v>3</v>
      </c>
      <c r="E63" s="363">
        <v>0</v>
      </c>
      <c r="F63" s="332">
        <f>PRODUCT(D63,E63)</f>
        <v>0</v>
      </c>
      <c r="G63" s="328"/>
      <c r="H63" s="328"/>
    </row>
    <row r="64" spans="1:8" ht="15">
      <c r="A64" s="326"/>
      <c r="B64" s="317" t="s">
        <v>445</v>
      </c>
      <c r="C64" s="326"/>
      <c r="D64" s="333"/>
      <c r="E64" s="327"/>
      <c r="F64" s="319"/>
      <c r="G64" s="316"/>
      <c r="H64" s="391"/>
    </row>
    <row r="65" spans="1:8" ht="25.5">
      <c r="A65" s="326">
        <v>1</v>
      </c>
      <c r="B65" s="317" t="s">
        <v>446</v>
      </c>
      <c r="C65" s="326" t="s">
        <v>138</v>
      </c>
      <c r="D65" s="333">
        <v>0.9</v>
      </c>
      <c r="E65" s="364">
        <v>0</v>
      </c>
      <c r="F65" s="319">
        <f t="shared" si="0"/>
        <v>0</v>
      </c>
      <c r="G65" s="316"/>
      <c r="H65" s="252"/>
    </row>
    <row r="66" spans="1:8" ht="15">
      <c r="A66" s="326">
        <v>2</v>
      </c>
      <c r="B66" s="317" t="s">
        <v>447</v>
      </c>
      <c r="C66" s="326" t="s">
        <v>153</v>
      </c>
      <c r="D66" s="333">
        <f>SUM(D57)</f>
        <v>3</v>
      </c>
      <c r="E66" s="364">
        <v>0</v>
      </c>
      <c r="F66" s="319">
        <f t="shared" si="0"/>
        <v>0</v>
      </c>
      <c r="G66" s="316"/>
      <c r="H66" s="252"/>
    </row>
    <row r="67" spans="1:8" ht="15">
      <c r="A67" s="326">
        <v>3</v>
      </c>
      <c r="B67" s="317" t="s">
        <v>448</v>
      </c>
      <c r="C67" s="326" t="s">
        <v>225</v>
      </c>
      <c r="D67" s="327">
        <v>1.5</v>
      </c>
      <c r="E67" s="364">
        <v>0</v>
      </c>
      <c r="F67" s="319">
        <f t="shared" si="0"/>
        <v>0</v>
      </c>
      <c r="G67" s="316"/>
      <c r="H67" s="252"/>
    </row>
    <row r="68" spans="1:8" ht="15">
      <c r="A68" s="326"/>
      <c r="B68" s="317" t="s">
        <v>449</v>
      </c>
      <c r="C68" s="326"/>
      <c r="D68" s="327"/>
      <c r="E68" s="327"/>
      <c r="F68" s="319"/>
      <c r="G68" s="316"/>
      <c r="H68" s="252"/>
    </row>
    <row r="69" spans="1:8" ht="15">
      <c r="A69" s="326">
        <v>1</v>
      </c>
      <c r="B69" s="334" t="s">
        <v>450</v>
      </c>
      <c r="C69" s="326" t="s">
        <v>153</v>
      </c>
      <c r="D69" s="335">
        <f>SUM(E40)</f>
        <v>3</v>
      </c>
      <c r="E69" s="364">
        <v>0</v>
      </c>
      <c r="F69" s="319">
        <f t="shared" si="0"/>
        <v>0</v>
      </c>
      <c r="G69" s="316"/>
      <c r="H69" s="252"/>
    </row>
    <row r="70" spans="1:8" ht="15">
      <c r="A70" s="326"/>
      <c r="B70" s="336" t="s">
        <v>451</v>
      </c>
      <c r="C70" s="326"/>
      <c r="D70" s="333"/>
      <c r="E70" s="327"/>
      <c r="F70" s="319"/>
      <c r="G70" s="316"/>
      <c r="H70" s="343"/>
    </row>
    <row r="71" spans="1:8" ht="15">
      <c r="A71" s="312">
        <v>2</v>
      </c>
      <c r="B71" s="317" t="s">
        <v>452</v>
      </c>
      <c r="C71" s="326" t="s">
        <v>232</v>
      </c>
      <c r="D71" s="333">
        <f>SUM(E40*0.25)</f>
        <v>0.75</v>
      </c>
      <c r="E71" s="364">
        <v>0</v>
      </c>
      <c r="F71" s="319">
        <f>PRODUCT(D71:E71)</f>
        <v>0</v>
      </c>
      <c r="G71" s="328"/>
      <c r="H71" s="343"/>
    </row>
    <row r="72" spans="1:8" ht="15">
      <c r="A72" s="337">
        <v>3</v>
      </c>
      <c r="B72" s="318" t="s">
        <v>453</v>
      </c>
      <c r="C72" s="312" t="s">
        <v>232</v>
      </c>
      <c r="D72" s="314">
        <f>SUM(E40*0.1)</f>
        <v>0.30000000000000004</v>
      </c>
      <c r="E72" s="364">
        <v>0</v>
      </c>
      <c r="F72" s="319">
        <f t="shared" si="0"/>
        <v>0</v>
      </c>
      <c r="G72" s="316"/>
      <c r="H72" s="343"/>
    </row>
    <row r="73" spans="1:8" ht="15">
      <c r="A73" s="312">
        <v>4</v>
      </c>
      <c r="B73" s="317" t="s">
        <v>454</v>
      </c>
      <c r="C73" s="326" t="s">
        <v>138</v>
      </c>
      <c r="D73" s="333">
        <f>SUM(E40*0.3)</f>
        <v>0.8999999999999999</v>
      </c>
      <c r="E73" s="364">
        <v>0</v>
      </c>
      <c r="F73" s="324">
        <f>PRODUCT(D73,E73)</f>
        <v>0</v>
      </c>
      <c r="G73" s="338"/>
      <c r="H73" s="392"/>
    </row>
    <row r="74" spans="1:8" ht="15">
      <c r="A74" s="337">
        <v>5</v>
      </c>
      <c r="B74" s="339" t="s">
        <v>440</v>
      </c>
      <c r="C74" s="323" t="s">
        <v>153</v>
      </c>
      <c r="D74" s="324">
        <f>SUM(D59)</f>
        <v>3</v>
      </c>
      <c r="E74" s="364">
        <v>0</v>
      </c>
      <c r="F74" s="324">
        <f>PRODUCT(D74,E74)</f>
        <v>0</v>
      </c>
      <c r="G74" s="328"/>
      <c r="H74" s="328"/>
    </row>
    <row r="75" spans="1:8" ht="15">
      <c r="A75" s="312">
        <v>6</v>
      </c>
      <c r="B75" s="340" t="s">
        <v>455</v>
      </c>
      <c r="C75" s="341" t="s">
        <v>153</v>
      </c>
      <c r="D75" s="332">
        <f>SUM(D60)</f>
        <v>3</v>
      </c>
      <c r="E75" s="364">
        <v>0</v>
      </c>
      <c r="F75" s="332">
        <f>PRODUCT(D75,E75)</f>
        <v>0</v>
      </c>
      <c r="G75" s="328"/>
      <c r="H75" s="328"/>
    </row>
    <row r="76" spans="1:8" ht="15">
      <c r="A76" s="337">
        <v>7</v>
      </c>
      <c r="B76" s="317" t="s">
        <v>457</v>
      </c>
      <c r="C76" s="326" t="s">
        <v>153</v>
      </c>
      <c r="D76" s="327">
        <f>SUM(E40*3)</f>
        <v>9</v>
      </c>
      <c r="E76" s="364">
        <v>0</v>
      </c>
      <c r="F76" s="324">
        <f>PRODUCT(D76,E76)</f>
        <v>0</v>
      </c>
      <c r="G76" s="328"/>
      <c r="H76" s="328"/>
    </row>
    <row r="77" spans="1:8" ht="15">
      <c r="A77" s="312">
        <v>8</v>
      </c>
      <c r="B77" s="317" t="s">
        <v>458</v>
      </c>
      <c r="C77" s="326" t="s">
        <v>153</v>
      </c>
      <c r="D77" s="327">
        <f>SUM(E40*9)</f>
        <v>27</v>
      </c>
      <c r="E77" s="364">
        <v>0</v>
      </c>
      <c r="F77" s="324">
        <f>PRODUCT(D77,E77)</f>
        <v>0</v>
      </c>
      <c r="G77" s="328"/>
      <c r="H77" s="328"/>
    </row>
    <row r="78" spans="1:8" ht="15">
      <c r="A78" s="337">
        <v>9</v>
      </c>
      <c r="B78" s="317" t="s">
        <v>459</v>
      </c>
      <c r="C78" s="326" t="s">
        <v>153</v>
      </c>
      <c r="D78" s="333">
        <f>SUM(D76)</f>
        <v>9</v>
      </c>
      <c r="E78" s="364">
        <v>0</v>
      </c>
      <c r="F78" s="319">
        <f t="shared" si="0"/>
        <v>0</v>
      </c>
      <c r="G78" s="328"/>
      <c r="H78" s="343"/>
    </row>
    <row r="79" spans="1:8" ht="15">
      <c r="A79" s="517" t="s">
        <v>460</v>
      </c>
      <c r="B79" s="517"/>
      <c r="C79" s="326"/>
      <c r="D79" s="327"/>
      <c r="E79" s="327"/>
      <c r="F79" s="342">
        <f>SUM(F55:F78)-(F63+F75)</f>
        <v>0</v>
      </c>
      <c r="G79" s="328"/>
      <c r="H79" s="343"/>
    </row>
    <row r="80" spans="1:8" ht="15">
      <c r="A80" s="343"/>
      <c r="B80" s="343"/>
      <c r="C80" s="343"/>
      <c r="D80" s="343"/>
      <c r="E80" s="343"/>
      <c r="F80" s="343"/>
      <c r="G80" s="343"/>
      <c r="H80" s="343"/>
    </row>
    <row r="81" spans="1:8" ht="15">
      <c r="A81" s="344"/>
      <c r="B81" s="345" t="s">
        <v>461</v>
      </c>
      <c r="C81" s="344"/>
      <c r="D81" s="344"/>
      <c r="E81" s="346"/>
      <c r="F81" s="346"/>
      <c r="G81" s="347"/>
      <c r="H81" s="347"/>
    </row>
    <row r="82" spans="1:8" ht="15">
      <c r="A82" s="344"/>
      <c r="B82" s="345" t="s">
        <v>462</v>
      </c>
      <c r="C82" s="344"/>
      <c r="D82" s="344"/>
      <c r="E82" s="346"/>
      <c r="F82" s="346"/>
      <c r="G82" s="347"/>
      <c r="H82" s="347"/>
    </row>
    <row r="83" spans="1:8" ht="30.75" customHeight="1">
      <c r="A83" s="344"/>
      <c r="B83" s="518" t="s">
        <v>463</v>
      </c>
      <c r="C83" s="519"/>
      <c r="D83" s="519"/>
      <c r="E83" s="519"/>
      <c r="F83" s="520"/>
      <c r="G83" s="347"/>
      <c r="H83" s="347"/>
    </row>
    <row r="84" spans="1:8" ht="15">
      <c r="A84" s="325">
        <v>1</v>
      </c>
      <c r="B84" s="348" t="s">
        <v>464</v>
      </c>
      <c r="C84" s="325" t="s">
        <v>153</v>
      </c>
      <c r="D84" s="349">
        <f>SUM(D69)</f>
        <v>3</v>
      </c>
      <c r="E84" s="365"/>
      <c r="F84" s="350">
        <f>E84*D84</f>
        <v>0</v>
      </c>
      <c r="G84" s="252"/>
      <c r="H84" s="252"/>
    </row>
    <row r="85" spans="1:8" ht="15">
      <c r="A85" s="517" t="s">
        <v>467</v>
      </c>
      <c r="B85" s="517"/>
      <c r="C85" s="326"/>
      <c r="D85" s="327"/>
      <c r="E85" s="524">
        <f>SUM(F84)</f>
        <v>0</v>
      </c>
      <c r="F85" s="525"/>
      <c r="G85" s="252"/>
      <c r="H85" s="252"/>
    </row>
    <row r="86" spans="1:8" ht="15">
      <c r="A86" s="356"/>
      <c r="B86" s="352" t="s">
        <v>465</v>
      </c>
      <c r="C86" s="356"/>
      <c r="D86" s="356"/>
      <c r="E86" s="357"/>
      <c r="F86" s="357"/>
      <c r="G86" s="252"/>
      <c r="H86" s="252"/>
    </row>
    <row r="87" spans="1:8" ht="33.75" customHeight="1">
      <c r="A87" s="356"/>
      <c r="B87" s="521" t="s">
        <v>466</v>
      </c>
      <c r="C87" s="522"/>
      <c r="D87" s="522"/>
      <c r="E87" s="522"/>
      <c r="F87" s="523"/>
      <c r="G87" s="252"/>
      <c r="H87" s="252"/>
    </row>
    <row r="88" spans="1:8" ht="15">
      <c r="A88" s="351">
        <v>1</v>
      </c>
      <c r="B88" s="358" t="s">
        <v>464</v>
      </c>
      <c r="C88" s="351" t="s">
        <v>153</v>
      </c>
      <c r="D88" s="353">
        <f>SUM(D84)</f>
        <v>3</v>
      </c>
      <c r="E88" s="366"/>
      <c r="F88" s="355">
        <f>E88*D88</f>
        <v>0</v>
      </c>
      <c r="G88" s="252"/>
      <c r="H88" s="252"/>
    </row>
    <row r="89" spans="1:8" ht="15">
      <c r="A89" s="351"/>
      <c r="B89" s="352" t="s">
        <v>468</v>
      </c>
      <c r="C89" s="351"/>
      <c r="D89" s="353"/>
      <c r="E89" s="354"/>
      <c r="F89" s="355"/>
      <c r="G89" s="252"/>
      <c r="H89" s="252"/>
    </row>
    <row r="90" spans="1:8" ht="15">
      <c r="A90" s="356"/>
      <c r="B90" s="352" t="s">
        <v>469</v>
      </c>
      <c r="C90" s="356"/>
      <c r="D90" s="356"/>
      <c r="E90" s="357"/>
      <c r="F90" s="357"/>
      <c r="G90" s="347"/>
      <c r="H90" s="347"/>
    </row>
    <row r="91" spans="1:8" ht="27.75" customHeight="1">
      <c r="A91" s="356"/>
      <c r="B91" s="521" t="s">
        <v>470</v>
      </c>
      <c r="C91" s="522"/>
      <c r="D91" s="522"/>
      <c r="E91" s="522"/>
      <c r="F91" s="523"/>
      <c r="G91" s="347"/>
      <c r="H91" s="347"/>
    </row>
    <row r="92" spans="1:8" ht="15">
      <c r="A92" s="351">
        <v>1</v>
      </c>
      <c r="B92" s="358" t="s">
        <v>464</v>
      </c>
      <c r="C92" s="351" t="s">
        <v>153</v>
      </c>
      <c r="D92" s="353">
        <f>SUM(D88)</f>
        <v>3</v>
      </c>
      <c r="E92" s="366"/>
      <c r="F92" s="355">
        <f>E92*D92</f>
        <v>0</v>
      </c>
      <c r="G92" s="252"/>
      <c r="H92" s="252"/>
    </row>
    <row r="93" spans="1:8" ht="15">
      <c r="A93" s="356"/>
      <c r="B93" s="352" t="s">
        <v>471</v>
      </c>
      <c r="C93" s="356"/>
      <c r="D93" s="356"/>
      <c r="E93" s="357"/>
      <c r="F93" s="357"/>
      <c r="G93" s="347"/>
      <c r="H93" s="347"/>
    </row>
    <row r="94" spans="1:8" ht="30.75" customHeight="1">
      <c r="A94" s="356"/>
      <c r="B94" s="521" t="s">
        <v>472</v>
      </c>
      <c r="C94" s="522"/>
      <c r="D94" s="522"/>
      <c r="E94" s="522"/>
      <c r="F94" s="523"/>
      <c r="G94" s="347"/>
      <c r="H94" s="347"/>
    </row>
    <row r="95" spans="1:8" ht="15">
      <c r="A95" s="351">
        <v>1</v>
      </c>
      <c r="B95" s="358" t="s">
        <v>464</v>
      </c>
      <c r="C95" s="351" t="s">
        <v>153</v>
      </c>
      <c r="D95" s="353">
        <f>SUM(D92)</f>
        <v>3</v>
      </c>
      <c r="E95" s="366"/>
      <c r="F95" s="355">
        <f>E95*D95</f>
        <v>0</v>
      </c>
      <c r="G95" s="252"/>
      <c r="H95" s="252"/>
    </row>
    <row r="96" spans="1:8" ht="15">
      <c r="A96" s="356"/>
      <c r="B96" s="352" t="s">
        <v>473</v>
      </c>
      <c r="C96" s="356"/>
      <c r="D96" s="356"/>
      <c r="E96" s="357"/>
      <c r="F96" s="357"/>
      <c r="G96" s="347"/>
      <c r="H96" s="347"/>
    </row>
    <row r="97" spans="1:8" ht="15">
      <c r="A97" s="356"/>
      <c r="B97" s="521" t="s">
        <v>474</v>
      </c>
      <c r="C97" s="522"/>
      <c r="D97" s="522"/>
      <c r="E97" s="522"/>
      <c r="F97" s="523"/>
      <c r="G97" s="347"/>
      <c r="H97" s="347"/>
    </row>
    <row r="98" spans="1:8" ht="15">
      <c r="A98" s="351">
        <v>1</v>
      </c>
      <c r="B98" s="358" t="s">
        <v>464</v>
      </c>
      <c r="C98" s="351" t="s">
        <v>153</v>
      </c>
      <c r="D98" s="353">
        <f>SUM(D92)</f>
        <v>3</v>
      </c>
      <c r="E98" s="366"/>
      <c r="F98" s="355">
        <f>E98*D98</f>
        <v>0</v>
      </c>
      <c r="G98" s="252"/>
      <c r="H98" s="252"/>
    </row>
    <row r="99" spans="1:8" ht="15">
      <c r="A99" s="509" t="s">
        <v>475</v>
      </c>
      <c r="B99" s="509"/>
      <c r="C99" s="359"/>
      <c r="D99" s="360"/>
      <c r="E99" s="510">
        <f>SUM(F88+F92+F95+F98)</f>
        <v>0</v>
      </c>
      <c r="F99" s="511"/>
      <c r="G99" s="361"/>
      <c r="H99" s="361"/>
    </row>
    <row r="100" spans="1:8" ht="15">
      <c r="A100" s="362"/>
      <c r="B100" s="362"/>
      <c r="C100" s="362"/>
      <c r="D100" s="362"/>
      <c r="E100" s="362"/>
      <c r="F100" s="362"/>
      <c r="G100" s="362"/>
      <c r="H100" s="362"/>
    </row>
    <row r="101" spans="1:8" ht="15">
      <c r="A101" s="362"/>
      <c r="B101" s="362"/>
      <c r="C101" s="362"/>
      <c r="D101" s="362"/>
      <c r="E101" s="362"/>
      <c r="F101" s="362"/>
      <c r="G101" s="362"/>
      <c r="H101" s="362"/>
    </row>
    <row r="102" spans="1:8" ht="15">
      <c r="A102" s="362"/>
      <c r="B102" s="362"/>
      <c r="C102" s="362"/>
      <c r="D102" s="362"/>
      <c r="E102" s="362"/>
      <c r="F102" s="362"/>
      <c r="G102" s="362"/>
      <c r="H102" s="362"/>
    </row>
    <row r="103" spans="1:8" ht="15">
      <c r="A103" s="362"/>
      <c r="B103" s="362"/>
      <c r="C103" s="362"/>
      <c r="D103" s="362"/>
      <c r="E103" s="362"/>
      <c r="F103" s="362"/>
      <c r="G103" s="362"/>
      <c r="H103" s="362"/>
    </row>
    <row r="104" spans="1:8" ht="15">
      <c r="A104" s="362"/>
      <c r="B104" s="362"/>
      <c r="C104" s="362"/>
      <c r="D104" s="362"/>
      <c r="E104" s="362"/>
      <c r="F104" s="362"/>
      <c r="G104" s="362"/>
      <c r="H104" s="362"/>
    </row>
    <row r="105" spans="1:8" ht="15">
      <c r="A105" s="362"/>
      <c r="B105" s="362"/>
      <c r="C105" s="362"/>
      <c r="D105" s="362"/>
      <c r="E105" s="362"/>
      <c r="F105" s="362"/>
      <c r="G105" s="362"/>
      <c r="H105" s="362"/>
    </row>
  </sheetData>
  <sheetProtection algorithmName="SHA-512" hashValue="1uxTprJcerPqbYoBOE6JjgW4euexdg+JP16Q44RBJy9LQGPW+j5bI3t3zRL0dcQD5rC0LBWhn6gzzelrGE2F5g==" saltValue="wJmNFDryo6DZXayubdmqgA==" spinCount="100000" sheet="1" objects="1" scenarios="1" selectLockedCells="1"/>
  <mergeCells count="39">
    <mergeCell ref="A99:B99"/>
    <mergeCell ref="E99:F99"/>
    <mergeCell ref="C43:E43"/>
    <mergeCell ref="C44:E44"/>
    <mergeCell ref="A79:B79"/>
    <mergeCell ref="B83:F83"/>
    <mergeCell ref="B87:F87"/>
    <mergeCell ref="A85:B85"/>
    <mergeCell ref="E85:F85"/>
    <mergeCell ref="B91:F91"/>
    <mergeCell ref="A51:F51"/>
    <mergeCell ref="C45:E45"/>
    <mergeCell ref="C47:E47"/>
    <mergeCell ref="B94:F94"/>
    <mergeCell ref="B97:F97"/>
    <mergeCell ref="C46:E46"/>
    <mergeCell ref="A30:B30"/>
    <mergeCell ref="D30:E30"/>
    <mergeCell ref="A36:F36"/>
    <mergeCell ref="E40:F40"/>
    <mergeCell ref="E41:F41"/>
    <mergeCell ref="D32:E32"/>
    <mergeCell ref="A33:B33"/>
    <mergeCell ref="D33:E33"/>
    <mergeCell ref="A34:B34"/>
    <mergeCell ref="D34:E34"/>
    <mergeCell ref="A29:B29"/>
    <mergeCell ref="D29:E29"/>
    <mergeCell ref="A1:E1"/>
    <mergeCell ref="A2:E2"/>
    <mergeCell ref="A4:B4"/>
    <mergeCell ref="D15:E15"/>
    <mergeCell ref="A16:B16"/>
    <mergeCell ref="D16:E16"/>
    <mergeCell ref="A17:B17"/>
    <mergeCell ref="D17:E17"/>
    <mergeCell ref="A22:B22"/>
    <mergeCell ref="A23:B23"/>
    <mergeCell ref="D28:E2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 topLeftCell="A1">
      <selection activeCell="M29" sqref="M29"/>
    </sheetView>
  </sheetViews>
  <sheetFormatPr defaultColWidth="9.140625" defaultRowHeight="15"/>
  <cols>
    <col min="1" max="1" width="5.00390625" style="0" customWidth="1"/>
    <col min="2" max="2" width="67.421875" style="0" customWidth="1"/>
    <col min="3" max="3" width="7.421875" style="0" customWidth="1"/>
    <col min="4" max="4" width="10.421875" style="0" customWidth="1"/>
    <col min="257" max="257" width="5.00390625" style="0" customWidth="1"/>
    <col min="258" max="258" width="67.421875" style="0" customWidth="1"/>
    <col min="259" max="259" width="7.421875" style="0" customWidth="1"/>
    <col min="260" max="260" width="10.421875" style="0" customWidth="1"/>
    <col min="513" max="513" width="5.00390625" style="0" customWidth="1"/>
    <col min="514" max="514" width="67.421875" style="0" customWidth="1"/>
    <col min="515" max="515" width="7.421875" style="0" customWidth="1"/>
    <col min="516" max="516" width="10.421875" style="0" customWidth="1"/>
    <col min="769" max="769" width="5.00390625" style="0" customWidth="1"/>
    <col min="770" max="770" width="67.421875" style="0" customWidth="1"/>
    <col min="771" max="771" width="7.421875" style="0" customWidth="1"/>
    <col min="772" max="772" width="10.421875" style="0" customWidth="1"/>
    <col min="1025" max="1025" width="5.00390625" style="0" customWidth="1"/>
    <col min="1026" max="1026" width="67.421875" style="0" customWidth="1"/>
    <col min="1027" max="1027" width="7.421875" style="0" customWidth="1"/>
    <col min="1028" max="1028" width="10.421875" style="0" customWidth="1"/>
    <col min="1281" max="1281" width="5.00390625" style="0" customWidth="1"/>
    <col min="1282" max="1282" width="67.421875" style="0" customWidth="1"/>
    <col min="1283" max="1283" width="7.421875" style="0" customWidth="1"/>
    <col min="1284" max="1284" width="10.421875" style="0" customWidth="1"/>
    <col min="1537" max="1537" width="5.00390625" style="0" customWidth="1"/>
    <col min="1538" max="1538" width="67.421875" style="0" customWidth="1"/>
    <col min="1539" max="1539" width="7.421875" style="0" customWidth="1"/>
    <col min="1540" max="1540" width="10.421875" style="0" customWidth="1"/>
    <col min="1793" max="1793" width="5.00390625" style="0" customWidth="1"/>
    <col min="1794" max="1794" width="67.421875" style="0" customWidth="1"/>
    <col min="1795" max="1795" width="7.421875" style="0" customWidth="1"/>
    <col min="1796" max="1796" width="10.421875" style="0" customWidth="1"/>
    <col min="2049" max="2049" width="5.00390625" style="0" customWidth="1"/>
    <col min="2050" max="2050" width="67.421875" style="0" customWidth="1"/>
    <col min="2051" max="2051" width="7.421875" style="0" customWidth="1"/>
    <col min="2052" max="2052" width="10.421875" style="0" customWidth="1"/>
    <col min="2305" max="2305" width="5.00390625" style="0" customWidth="1"/>
    <col min="2306" max="2306" width="67.421875" style="0" customWidth="1"/>
    <col min="2307" max="2307" width="7.421875" style="0" customWidth="1"/>
    <col min="2308" max="2308" width="10.421875" style="0" customWidth="1"/>
    <col min="2561" max="2561" width="5.00390625" style="0" customWidth="1"/>
    <col min="2562" max="2562" width="67.421875" style="0" customWidth="1"/>
    <col min="2563" max="2563" width="7.421875" style="0" customWidth="1"/>
    <col min="2564" max="2564" width="10.421875" style="0" customWidth="1"/>
    <col min="2817" max="2817" width="5.00390625" style="0" customWidth="1"/>
    <col min="2818" max="2818" width="67.421875" style="0" customWidth="1"/>
    <col min="2819" max="2819" width="7.421875" style="0" customWidth="1"/>
    <col min="2820" max="2820" width="10.421875" style="0" customWidth="1"/>
    <col min="3073" max="3073" width="5.00390625" style="0" customWidth="1"/>
    <col min="3074" max="3074" width="67.421875" style="0" customWidth="1"/>
    <col min="3075" max="3075" width="7.421875" style="0" customWidth="1"/>
    <col min="3076" max="3076" width="10.421875" style="0" customWidth="1"/>
    <col min="3329" max="3329" width="5.00390625" style="0" customWidth="1"/>
    <col min="3330" max="3330" width="67.421875" style="0" customWidth="1"/>
    <col min="3331" max="3331" width="7.421875" style="0" customWidth="1"/>
    <col min="3332" max="3332" width="10.421875" style="0" customWidth="1"/>
    <col min="3585" max="3585" width="5.00390625" style="0" customWidth="1"/>
    <col min="3586" max="3586" width="67.421875" style="0" customWidth="1"/>
    <col min="3587" max="3587" width="7.421875" style="0" customWidth="1"/>
    <col min="3588" max="3588" width="10.421875" style="0" customWidth="1"/>
    <col min="3841" max="3841" width="5.00390625" style="0" customWidth="1"/>
    <col min="3842" max="3842" width="67.421875" style="0" customWidth="1"/>
    <col min="3843" max="3843" width="7.421875" style="0" customWidth="1"/>
    <col min="3844" max="3844" width="10.421875" style="0" customWidth="1"/>
    <col min="4097" max="4097" width="5.00390625" style="0" customWidth="1"/>
    <col min="4098" max="4098" width="67.421875" style="0" customWidth="1"/>
    <col min="4099" max="4099" width="7.421875" style="0" customWidth="1"/>
    <col min="4100" max="4100" width="10.421875" style="0" customWidth="1"/>
    <col min="4353" max="4353" width="5.00390625" style="0" customWidth="1"/>
    <col min="4354" max="4354" width="67.421875" style="0" customWidth="1"/>
    <col min="4355" max="4355" width="7.421875" style="0" customWidth="1"/>
    <col min="4356" max="4356" width="10.421875" style="0" customWidth="1"/>
    <col min="4609" max="4609" width="5.00390625" style="0" customWidth="1"/>
    <col min="4610" max="4610" width="67.421875" style="0" customWidth="1"/>
    <col min="4611" max="4611" width="7.421875" style="0" customWidth="1"/>
    <col min="4612" max="4612" width="10.421875" style="0" customWidth="1"/>
    <col min="4865" max="4865" width="5.00390625" style="0" customWidth="1"/>
    <col min="4866" max="4866" width="67.421875" style="0" customWidth="1"/>
    <col min="4867" max="4867" width="7.421875" style="0" customWidth="1"/>
    <col min="4868" max="4868" width="10.421875" style="0" customWidth="1"/>
    <col min="5121" max="5121" width="5.00390625" style="0" customWidth="1"/>
    <col min="5122" max="5122" width="67.421875" style="0" customWidth="1"/>
    <col min="5123" max="5123" width="7.421875" style="0" customWidth="1"/>
    <col min="5124" max="5124" width="10.421875" style="0" customWidth="1"/>
    <col min="5377" max="5377" width="5.00390625" style="0" customWidth="1"/>
    <col min="5378" max="5378" width="67.421875" style="0" customWidth="1"/>
    <col min="5379" max="5379" width="7.421875" style="0" customWidth="1"/>
    <col min="5380" max="5380" width="10.421875" style="0" customWidth="1"/>
    <col min="5633" max="5633" width="5.00390625" style="0" customWidth="1"/>
    <col min="5634" max="5634" width="67.421875" style="0" customWidth="1"/>
    <col min="5635" max="5635" width="7.421875" style="0" customWidth="1"/>
    <col min="5636" max="5636" width="10.421875" style="0" customWidth="1"/>
    <col min="5889" max="5889" width="5.00390625" style="0" customWidth="1"/>
    <col min="5890" max="5890" width="67.421875" style="0" customWidth="1"/>
    <col min="5891" max="5891" width="7.421875" style="0" customWidth="1"/>
    <col min="5892" max="5892" width="10.421875" style="0" customWidth="1"/>
    <col min="6145" max="6145" width="5.00390625" style="0" customWidth="1"/>
    <col min="6146" max="6146" width="67.421875" style="0" customWidth="1"/>
    <col min="6147" max="6147" width="7.421875" style="0" customWidth="1"/>
    <col min="6148" max="6148" width="10.421875" style="0" customWidth="1"/>
    <col min="6401" max="6401" width="5.00390625" style="0" customWidth="1"/>
    <col min="6402" max="6402" width="67.421875" style="0" customWidth="1"/>
    <col min="6403" max="6403" width="7.421875" style="0" customWidth="1"/>
    <col min="6404" max="6404" width="10.421875" style="0" customWidth="1"/>
    <col min="6657" max="6657" width="5.00390625" style="0" customWidth="1"/>
    <col min="6658" max="6658" width="67.421875" style="0" customWidth="1"/>
    <col min="6659" max="6659" width="7.421875" style="0" customWidth="1"/>
    <col min="6660" max="6660" width="10.421875" style="0" customWidth="1"/>
    <col min="6913" max="6913" width="5.00390625" style="0" customWidth="1"/>
    <col min="6914" max="6914" width="67.421875" style="0" customWidth="1"/>
    <col min="6915" max="6915" width="7.421875" style="0" customWidth="1"/>
    <col min="6916" max="6916" width="10.421875" style="0" customWidth="1"/>
    <col min="7169" max="7169" width="5.00390625" style="0" customWidth="1"/>
    <col min="7170" max="7170" width="67.421875" style="0" customWidth="1"/>
    <col min="7171" max="7171" width="7.421875" style="0" customWidth="1"/>
    <col min="7172" max="7172" width="10.421875" style="0" customWidth="1"/>
    <col min="7425" max="7425" width="5.00390625" style="0" customWidth="1"/>
    <col min="7426" max="7426" width="67.421875" style="0" customWidth="1"/>
    <col min="7427" max="7427" width="7.421875" style="0" customWidth="1"/>
    <col min="7428" max="7428" width="10.421875" style="0" customWidth="1"/>
    <col min="7681" max="7681" width="5.00390625" style="0" customWidth="1"/>
    <col min="7682" max="7682" width="67.421875" style="0" customWidth="1"/>
    <col min="7683" max="7683" width="7.421875" style="0" customWidth="1"/>
    <col min="7684" max="7684" width="10.421875" style="0" customWidth="1"/>
    <col min="7937" max="7937" width="5.00390625" style="0" customWidth="1"/>
    <col min="7938" max="7938" width="67.421875" style="0" customWidth="1"/>
    <col min="7939" max="7939" width="7.421875" style="0" customWidth="1"/>
    <col min="7940" max="7940" width="10.421875" style="0" customWidth="1"/>
    <col min="8193" max="8193" width="5.00390625" style="0" customWidth="1"/>
    <col min="8194" max="8194" width="67.421875" style="0" customWidth="1"/>
    <col min="8195" max="8195" width="7.421875" style="0" customWidth="1"/>
    <col min="8196" max="8196" width="10.421875" style="0" customWidth="1"/>
    <col min="8449" max="8449" width="5.00390625" style="0" customWidth="1"/>
    <col min="8450" max="8450" width="67.421875" style="0" customWidth="1"/>
    <col min="8451" max="8451" width="7.421875" style="0" customWidth="1"/>
    <col min="8452" max="8452" width="10.421875" style="0" customWidth="1"/>
    <col min="8705" max="8705" width="5.00390625" style="0" customWidth="1"/>
    <col min="8706" max="8706" width="67.421875" style="0" customWidth="1"/>
    <col min="8707" max="8707" width="7.421875" style="0" customWidth="1"/>
    <col min="8708" max="8708" width="10.421875" style="0" customWidth="1"/>
    <col min="8961" max="8961" width="5.00390625" style="0" customWidth="1"/>
    <col min="8962" max="8962" width="67.421875" style="0" customWidth="1"/>
    <col min="8963" max="8963" width="7.421875" style="0" customWidth="1"/>
    <col min="8964" max="8964" width="10.421875" style="0" customWidth="1"/>
    <col min="9217" max="9217" width="5.00390625" style="0" customWidth="1"/>
    <col min="9218" max="9218" width="67.421875" style="0" customWidth="1"/>
    <col min="9219" max="9219" width="7.421875" style="0" customWidth="1"/>
    <col min="9220" max="9220" width="10.421875" style="0" customWidth="1"/>
    <col min="9473" max="9473" width="5.00390625" style="0" customWidth="1"/>
    <col min="9474" max="9474" width="67.421875" style="0" customWidth="1"/>
    <col min="9475" max="9475" width="7.421875" style="0" customWidth="1"/>
    <col min="9476" max="9476" width="10.421875" style="0" customWidth="1"/>
    <col min="9729" max="9729" width="5.00390625" style="0" customWidth="1"/>
    <col min="9730" max="9730" width="67.421875" style="0" customWidth="1"/>
    <col min="9731" max="9731" width="7.421875" style="0" customWidth="1"/>
    <col min="9732" max="9732" width="10.421875" style="0" customWidth="1"/>
    <col min="9985" max="9985" width="5.00390625" style="0" customWidth="1"/>
    <col min="9986" max="9986" width="67.421875" style="0" customWidth="1"/>
    <col min="9987" max="9987" width="7.421875" style="0" customWidth="1"/>
    <col min="9988" max="9988" width="10.421875" style="0" customWidth="1"/>
    <col min="10241" max="10241" width="5.00390625" style="0" customWidth="1"/>
    <col min="10242" max="10242" width="67.421875" style="0" customWidth="1"/>
    <col min="10243" max="10243" width="7.421875" style="0" customWidth="1"/>
    <col min="10244" max="10244" width="10.421875" style="0" customWidth="1"/>
    <col min="10497" max="10497" width="5.00390625" style="0" customWidth="1"/>
    <col min="10498" max="10498" width="67.421875" style="0" customWidth="1"/>
    <col min="10499" max="10499" width="7.421875" style="0" customWidth="1"/>
    <col min="10500" max="10500" width="10.421875" style="0" customWidth="1"/>
    <col min="10753" max="10753" width="5.00390625" style="0" customWidth="1"/>
    <col min="10754" max="10754" width="67.421875" style="0" customWidth="1"/>
    <col min="10755" max="10755" width="7.421875" style="0" customWidth="1"/>
    <col min="10756" max="10756" width="10.421875" style="0" customWidth="1"/>
    <col min="11009" max="11009" width="5.00390625" style="0" customWidth="1"/>
    <col min="11010" max="11010" width="67.421875" style="0" customWidth="1"/>
    <col min="11011" max="11011" width="7.421875" style="0" customWidth="1"/>
    <col min="11012" max="11012" width="10.421875" style="0" customWidth="1"/>
    <col min="11265" max="11265" width="5.00390625" style="0" customWidth="1"/>
    <col min="11266" max="11266" width="67.421875" style="0" customWidth="1"/>
    <col min="11267" max="11267" width="7.421875" style="0" customWidth="1"/>
    <col min="11268" max="11268" width="10.421875" style="0" customWidth="1"/>
    <col min="11521" max="11521" width="5.00390625" style="0" customWidth="1"/>
    <col min="11522" max="11522" width="67.421875" style="0" customWidth="1"/>
    <col min="11523" max="11523" width="7.421875" style="0" customWidth="1"/>
    <col min="11524" max="11524" width="10.421875" style="0" customWidth="1"/>
    <col min="11777" max="11777" width="5.00390625" style="0" customWidth="1"/>
    <col min="11778" max="11778" width="67.421875" style="0" customWidth="1"/>
    <col min="11779" max="11779" width="7.421875" style="0" customWidth="1"/>
    <col min="11780" max="11780" width="10.421875" style="0" customWidth="1"/>
    <col min="12033" max="12033" width="5.00390625" style="0" customWidth="1"/>
    <col min="12034" max="12034" width="67.421875" style="0" customWidth="1"/>
    <col min="12035" max="12035" width="7.421875" style="0" customWidth="1"/>
    <col min="12036" max="12036" width="10.421875" style="0" customWidth="1"/>
    <col min="12289" max="12289" width="5.00390625" style="0" customWidth="1"/>
    <col min="12290" max="12290" width="67.421875" style="0" customWidth="1"/>
    <col min="12291" max="12291" width="7.421875" style="0" customWidth="1"/>
    <col min="12292" max="12292" width="10.421875" style="0" customWidth="1"/>
    <col min="12545" max="12545" width="5.00390625" style="0" customWidth="1"/>
    <col min="12546" max="12546" width="67.421875" style="0" customWidth="1"/>
    <col min="12547" max="12547" width="7.421875" style="0" customWidth="1"/>
    <col min="12548" max="12548" width="10.421875" style="0" customWidth="1"/>
    <col min="12801" max="12801" width="5.00390625" style="0" customWidth="1"/>
    <col min="12802" max="12802" width="67.421875" style="0" customWidth="1"/>
    <col min="12803" max="12803" width="7.421875" style="0" customWidth="1"/>
    <col min="12804" max="12804" width="10.421875" style="0" customWidth="1"/>
    <col min="13057" max="13057" width="5.00390625" style="0" customWidth="1"/>
    <col min="13058" max="13058" width="67.421875" style="0" customWidth="1"/>
    <col min="13059" max="13059" width="7.421875" style="0" customWidth="1"/>
    <col min="13060" max="13060" width="10.421875" style="0" customWidth="1"/>
    <col min="13313" max="13313" width="5.00390625" style="0" customWidth="1"/>
    <col min="13314" max="13314" width="67.421875" style="0" customWidth="1"/>
    <col min="13315" max="13315" width="7.421875" style="0" customWidth="1"/>
    <col min="13316" max="13316" width="10.421875" style="0" customWidth="1"/>
    <col min="13569" max="13569" width="5.00390625" style="0" customWidth="1"/>
    <col min="13570" max="13570" width="67.421875" style="0" customWidth="1"/>
    <col min="13571" max="13571" width="7.421875" style="0" customWidth="1"/>
    <col min="13572" max="13572" width="10.421875" style="0" customWidth="1"/>
    <col min="13825" max="13825" width="5.00390625" style="0" customWidth="1"/>
    <col min="13826" max="13826" width="67.421875" style="0" customWidth="1"/>
    <col min="13827" max="13827" width="7.421875" style="0" customWidth="1"/>
    <col min="13828" max="13828" width="10.421875" style="0" customWidth="1"/>
    <col min="14081" max="14081" width="5.00390625" style="0" customWidth="1"/>
    <col min="14082" max="14082" width="67.421875" style="0" customWidth="1"/>
    <col min="14083" max="14083" width="7.421875" style="0" customWidth="1"/>
    <col min="14084" max="14084" width="10.421875" style="0" customWidth="1"/>
    <col min="14337" max="14337" width="5.00390625" style="0" customWidth="1"/>
    <col min="14338" max="14338" width="67.421875" style="0" customWidth="1"/>
    <col min="14339" max="14339" width="7.421875" style="0" customWidth="1"/>
    <col min="14340" max="14340" width="10.421875" style="0" customWidth="1"/>
    <col min="14593" max="14593" width="5.00390625" style="0" customWidth="1"/>
    <col min="14594" max="14594" width="67.421875" style="0" customWidth="1"/>
    <col min="14595" max="14595" width="7.421875" style="0" customWidth="1"/>
    <col min="14596" max="14596" width="10.421875" style="0" customWidth="1"/>
    <col min="14849" max="14849" width="5.00390625" style="0" customWidth="1"/>
    <col min="14850" max="14850" width="67.421875" style="0" customWidth="1"/>
    <col min="14851" max="14851" width="7.421875" style="0" customWidth="1"/>
    <col min="14852" max="14852" width="10.421875" style="0" customWidth="1"/>
    <col min="15105" max="15105" width="5.00390625" style="0" customWidth="1"/>
    <col min="15106" max="15106" width="67.421875" style="0" customWidth="1"/>
    <col min="15107" max="15107" width="7.421875" style="0" customWidth="1"/>
    <col min="15108" max="15108" width="10.421875" style="0" customWidth="1"/>
    <col min="15361" max="15361" width="5.00390625" style="0" customWidth="1"/>
    <col min="15362" max="15362" width="67.421875" style="0" customWidth="1"/>
    <col min="15363" max="15363" width="7.421875" style="0" customWidth="1"/>
    <col min="15364" max="15364" width="10.421875" style="0" customWidth="1"/>
    <col min="15617" max="15617" width="5.00390625" style="0" customWidth="1"/>
    <col min="15618" max="15618" width="67.421875" style="0" customWidth="1"/>
    <col min="15619" max="15619" width="7.421875" style="0" customWidth="1"/>
    <col min="15620" max="15620" width="10.421875" style="0" customWidth="1"/>
    <col min="15873" max="15873" width="5.00390625" style="0" customWidth="1"/>
    <col min="15874" max="15874" width="67.421875" style="0" customWidth="1"/>
    <col min="15875" max="15875" width="7.421875" style="0" customWidth="1"/>
    <col min="15876" max="15876" width="10.421875" style="0" customWidth="1"/>
    <col min="16129" max="16129" width="5.00390625" style="0" customWidth="1"/>
    <col min="16130" max="16130" width="67.421875" style="0" customWidth="1"/>
    <col min="16131" max="16131" width="7.421875" style="0" customWidth="1"/>
    <col min="16132" max="16132" width="10.421875" style="0" customWidth="1"/>
  </cols>
  <sheetData>
    <row r="1" spans="1:5" s="179" customFormat="1" ht="16.5">
      <c r="A1" s="532" t="s">
        <v>501</v>
      </c>
      <c r="B1" s="532"/>
      <c r="C1" s="532"/>
      <c r="D1" s="532"/>
      <c r="E1" s="532"/>
    </row>
    <row r="2" spans="1:5" s="179" customFormat="1" ht="16.5">
      <c r="A2" s="532"/>
      <c r="B2" s="532"/>
      <c r="C2" s="532"/>
      <c r="D2" s="532"/>
      <c r="E2" s="532"/>
    </row>
    <row r="3" s="179" customFormat="1" ht="16.5">
      <c r="A3" s="225" t="s">
        <v>404</v>
      </c>
    </row>
    <row r="4" spans="1:4" s="184" customFormat="1" ht="16.5">
      <c r="A4" s="225"/>
      <c r="B4" s="183"/>
      <c r="C4" s="183"/>
      <c r="D4" s="183"/>
    </row>
    <row r="6" s="185" customFormat="1" ht="16.5">
      <c r="A6" s="185" t="s">
        <v>414</v>
      </c>
    </row>
    <row r="8" spans="1:5" s="196" customFormat="1" ht="15">
      <c r="A8" s="186" t="s">
        <v>415</v>
      </c>
      <c r="B8" s="186" t="s">
        <v>416</v>
      </c>
      <c r="C8" s="186" t="s">
        <v>417</v>
      </c>
      <c r="D8" s="186" t="s">
        <v>418</v>
      </c>
      <c r="E8" s="187"/>
    </row>
    <row r="9" spans="1:5" s="196" customFormat="1" ht="15">
      <c r="A9" s="188">
        <v>1</v>
      </c>
      <c r="B9" s="189" t="s">
        <v>502</v>
      </c>
      <c r="C9" s="188" t="s">
        <v>419</v>
      </c>
      <c r="D9" s="188">
        <v>1</v>
      </c>
      <c r="E9" s="187"/>
    </row>
    <row r="10" spans="1:5" s="195" customFormat="1" ht="25.5">
      <c r="A10" s="188">
        <v>2</v>
      </c>
      <c r="B10" s="190" t="s">
        <v>420</v>
      </c>
      <c r="C10" s="191" t="s">
        <v>419</v>
      </c>
      <c r="D10" s="188">
        <v>1</v>
      </c>
      <c r="E10" s="192"/>
    </row>
    <row r="11" spans="1:5" s="197" customFormat="1" ht="12.75">
      <c r="A11" s="188">
        <v>3</v>
      </c>
      <c r="B11" s="193" t="s">
        <v>421</v>
      </c>
      <c r="C11" s="191" t="s">
        <v>419</v>
      </c>
      <c r="D11" s="188">
        <v>1</v>
      </c>
      <c r="E11" s="194"/>
    </row>
    <row r="12" spans="1:5" s="195" customFormat="1" ht="25.5">
      <c r="A12" s="188">
        <v>4</v>
      </c>
      <c r="B12" s="193" t="s">
        <v>422</v>
      </c>
      <c r="C12" s="191" t="s">
        <v>419</v>
      </c>
      <c r="D12" s="188">
        <v>1</v>
      </c>
      <c r="E12" s="192"/>
    </row>
    <row r="13" spans="1:5" s="197" customFormat="1" ht="12.75">
      <c r="A13" s="188">
        <v>5</v>
      </c>
      <c r="B13" s="193" t="s">
        <v>423</v>
      </c>
      <c r="C13" s="191" t="s">
        <v>419</v>
      </c>
      <c r="D13" s="188">
        <v>1</v>
      </c>
      <c r="E13" s="194"/>
    </row>
    <row r="14" spans="1:4" s="195" customFormat="1" ht="25.5">
      <c r="A14" s="188">
        <v>6</v>
      </c>
      <c r="B14" s="193" t="s">
        <v>424</v>
      </c>
      <c r="C14" s="191" t="s">
        <v>419</v>
      </c>
      <c r="D14" s="188">
        <v>1</v>
      </c>
    </row>
    <row r="15" spans="1:6" s="197" customFormat="1" ht="25.5">
      <c r="A15" s="188">
        <v>7</v>
      </c>
      <c r="B15" s="193" t="s">
        <v>425</v>
      </c>
      <c r="C15" s="191" t="s">
        <v>419</v>
      </c>
      <c r="D15" s="188">
        <v>1</v>
      </c>
      <c r="E15" s="194"/>
      <c r="F15" s="198"/>
    </row>
    <row r="16" spans="1:5" s="195" customFormat="1" ht="25.5">
      <c r="A16" s="188">
        <v>8</v>
      </c>
      <c r="B16" s="193" t="s">
        <v>426</v>
      </c>
      <c r="C16" s="191" t="s">
        <v>419</v>
      </c>
      <c r="D16" s="188">
        <v>1</v>
      </c>
      <c r="E16" s="192"/>
    </row>
    <row r="17" spans="1:5" s="195" customFormat="1" ht="38.25">
      <c r="A17" s="188">
        <v>9</v>
      </c>
      <c r="B17" s="193" t="s">
        <v>427</v>
      </c>
      <c r="C17" s="191" t="s">
        <v>419</v>
      </c>
      <c r="D17" s="188">
        <v>1</v>
      </c>
      <c r="E17" s="192"/>
    </row>
    <row r="18" spans="1:5" s="195" customFormat="1" ht="38.25">
      <c r="A18" s="188">
        <v>10</v>
      </c>
      <c r="B18" s="193" t="s">
        <v>428</v>
      </c>
      <c r="C18" s="191" t="s">
        <v>419</v>
      </c>
      <c r="D18" s="188">
        <v>1</v>
      </c>
      <c r="E18" s="192"/>
    </row>
  </sheetData>
  <sheetProtection algorithmName="SHA-512" hashValue="2XiIXRqHKKBDvmkWTzJCPyNLpixm7TDwRuE5FN7zjD6kwRpPtXIk31U0PMu+04da3pvSqYy4r11kqIGi57QCFg==" saltValue="qwJsSQjctxxUeU+48y3F5w==" spinCount="100000" sheet="1" objects="1" scenarios="1" selectLockedCells="1"/>
  <mergeCells count="2">
    <mergeCell ref="A1:E1"/>
    <mergeCell ref="A2:E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Trejbal Tomáš</dc:creator>
  <cp:keywords/>
  <dc:description/>
  <cp:lastModifiedBy>Trejbal Tomáš</cp:lastModifiedBy>
  <cp:lastPrinted>2022-09-15T14:00:46Z</cp:lastPrinted>
  <dcterms:created xsi:type="dcterms:W3CDTF">2022-09-01T06:41:56Z</dcterms:created>
  <dcterms:modified xsi:type="dcterms:W3CDTF">2022-09-27T09:06:30Z</dcterms:modified>
  <cp:category/>
  <cp:version/>
  <cp:contentType/>
  <cp:contentStatus/>
</cp:coreProperties>
</file>