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Krycí list rozpoctu" sheetId="1" r:id="rId1"/>
    <sheet name="VORN" sheetId="2" r:id="rId2"/>
    <sheet name="Rekapitulace" sheetId="3" r:id="rId3"/>
    <sheet name="Stavební rozpocet" sheetId="4" r:id="rId4"/>
  </sheets>
  <definedNames>
    <definedName name="_xlfn.SINGLE" hidden="1">#NAME?</definedName>
    <definedName name="_xlnm.Print_Titles" localSheetId="3">'Stavební rozpocet'!$10:$11</definedName>
    <definedName name="vorn_sum">'VORN'!$I$37:$I$37</definedName>
  </definedNames>
  <calcPr fullCalcOnLoad="1"/>
</workbook>
</file>

<file path=xl/sharedStrings.xml><?xml version="1.0" encoding="utf-8"?>
<sst xmlns="http://schemas.openxmlformats.org/spreadsheetml/2006/main" count="1060" uniqueCount="515">
  <si>
    <t>Stavební rozpocet</t>
  </si>
  <si>
    <t>Název stavby:</t>
  </si>
  <si>
    <t>Druh stavby:</t>
  </si>
  <si>
    <t>Lokalita:</t>
  </si>
  <si>
    <t>JKSO: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</si>
  <si>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</si>
  <si>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</si>
  <si>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</si>
  <si>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</si>
  <si>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</si>
  <si>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</si>
  <si>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</si>
  <si>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</si>
  <si>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</si>
  <si>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</si>
  <si>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</si>
  <si>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</si>
  <si>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</si>
  <si>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</si>
  <si>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</si>
  <si>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</si>
  <si>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</si>
  <si>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</si>
  <si>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</si>
  <si>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</si>
  <si>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</si>
  <si>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</si>
  <si>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</si>
  <si>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</si>
  <si>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</si>
  <si>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</si>
  <si>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</si>
  <si>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</si>
  <si>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</si>
  <si>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</si>
  <si>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</si>
  <si>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</si>
  <si>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</si>
  <si>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</si>
  <si>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</si>
  <si>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</si>
  <si>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</si>
  <si>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</si>
  <si>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</si>
  <si>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</si>
  <si>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</si>
  <si>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</si>
  <si>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</si>
  <si>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</si>
  <si>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</si>
  <si>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</si>
  <si>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</si>
  <si>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</si>
  <si>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</si>
  <si>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</si>
  <si>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</si>
  <si>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</si>
  <si>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Poznámka:</t>
  </si>
  <si>
    <t>Objekt</t>
  </si>
  <si>
    <t>Kód</t>
  </si>
  <si>
    <t>113202111R00</t>
  </si>
  <si>
    <t>113106121R00</t>
  </si>
  <si>
    <t>113300100R0R</t>
  </si>
  <si>
    <t>113109315R00</t>
  </si>
  <si>
    <t>Varianta:</t>
  </si>
  <si>
    <t>113108415R00</t>
  </si>
  <si>
    <t>131201112R00</t>
  </si>
  <si>
    <t>131201119R00</t>
  </si>
  <si>
    <t>151101112R0R</t>
  </si>
  <si>
    <t>162201102R00</t>
  </si>
  <si>
    <t>167101102R00</t>
  </si>
  <si>
    <t>174101101R00</t>
  </si>
  <si>
    <t>59691018.A</t>
  </si>
  <si>
    <t>181300012RAE</t>
  </si>
  <si>
    <t>90</t>
  </si>
  <si>
    <t>900      R02</t>
  </si>
  <si>
    <t>95</t>
  </si>
  <si>
    <t>900100001RAA</t>
  </si>
  <si>
    <t>96</t>
  </si>
  <si>
    <t>969999999RRR</t>
  </si>
  <si>
    <t>963053935R00</t>
  </si>
  <si>
    <t>960111001R0R</t>
  </si>
  <si>
    <t>960111002R0R</t>
  </si>
  <si>
    <t>960111003R0R</t>
  </si>
  <si>
    <t>960111004R0R</t>
  </si>
  <si>
    <t>960111005R0R</t>
  </si>
  <si>
    <t>960111006R0R</t>
  </si>
  <si>
    <t>965082933R00</t>
  </si>
  <si>
    <t>97</t>
  </si>
  <si>
    <t>979096221R00</t>
  </si>
  <si>
    <t>979096205R00</t>
  </si>
  <si>
    <t>98</t>
  </si>
  <si>
    <t>981511113R00</t>
  </si>
  <si>
    <t>981012714R00</t>
  </si>
  <si>
    <t>981011112R00</t>
  </si>
  <si>
    <t>981511114R00</t>
  </si>
  <si>
    <t>99</t>
  </si>
  <si>
    <t>998231111R00</t>
  </si>
  <si>
    <t>S</t>
  </si>
  <si>
    <t>979081111R00</t>
  </si>
  <si>
    <t>979081121R00</t>
  </si>
  <si>
    <t>979082111R00</t>
  </si>
  <si>
    <t>979082121R00</t>
  </si>
  <si>
    <t>979951112R00</t>
  </si>
  <si>
    <t>979999982R00</t>
  </si>
  <si>
    <t>979999983R00</t>
  </si>
  <si>
    <t>979990110R00</t>
  </si>
  <si>
    <t>979990161R00</t>
  </si>
  <si>
    <t>979990181R00</t>
  </si>
  <si>
    <t>979990182R00</t>
  </si>
  <si>
    <t>979990111R00</t>
  </si>
  <si>
    <t>979990162R00</t>
  </si>
  <si>
    <t>979990121R00</t>
  </si>
  <si>
    <t>979990146R00</t>
  </si>
  <si>
    <t>979990107R00</t>
  </si>
  <si>
    <t>979990112R00</t>
  </si>
  <si>
    <t>979990201R00</t>
  </si>
  <si>
    <t>979082111R0R</t>
  </si>
  <si>
    <t>Bourací práce Na Žižkove 1201</t>
  </si>
  <si>
    <t>Na Žižkove, 460 06 Liberec VI–Rochlice</t>
  </si>
  <si>
    <t>Zkrácený popis / Varianta</t>
  </si>
  <si>
    <t>Prípravné a pridružené práce</t>
  </si>
  <si>
    <t>Vytrhání obrub obrubníku silnicních</t>
  </si>
  <si>
    <t>0,674+28,3+0,5015+4,95+3,2+34,25+2,6+3,17+4,12+3,8+2,99+7,4*2+6,2</t>
  </si>
  <si>
    <t>Rozebrání dlažeb z betonových dlaždic na sucho</t>
  </si>
  <si>
    <t>30,464+7,4*4,27</t>
  </si>
  <si>
    <t>Odstranení náletových drevin vc. likvidace</t>
  </si>
  <si>
    <t>Odstranení podkladu pl.50 m2, bet.prostý tl.15 cm</t>
  </si>
  <si>
    <t>odhad tlouštky</t>
  </si>
  <si>
    <t>7,4*3,1</t>
  </si>
  <si>
    <t>Odstranení asfaltové vrstvy pl.nad 50 m2, tl.15 cm</t>
  </si>
  <si>
    <t>odhad tloustky</t>
  </si>
  <si>
    <t>104,7761+18,56+7*3,9+9,05*6,5</t>
  </si>
  <si>
    <t>Hloubené vykopávky</t>
  </si>
  <si>
    <t>Výkop hor.3 do 1000 m3, STROJNE</t>
  </si>
  <si>
    <t>0,35*203,931+0,45*12,35*0,5+(2,08-0,15)*12,35*0,5</t>
  </si>
  <si>
    <t>2,21*12,35*0,5+3,17*12,35*5,35+0,1*19,9+0,705/2*(4,545+1,865+4,545)*3,928+0,705*(5,45+5,975)*6,33</t>
  </si>
  <si>
    <t>(2,55/2)*(5,975*15,93+5,45*11,38+6,25*5,45)+23,3*3,84</t>
  </si>
  <si>
    <t>Príplatek za lepivost - hloubení v hor.3</t>
  </si>
  <si>
    <t>710,6484*0,5</t>
  </si>
  <si>
    <t>Roubení</t>
  </si>
  <si>
    <t>Zajištení stavební jámy</t>
  </si>
  <si>
    <t>bude provedeno dle skutecného stavu a prubehu prací na stavbe - jedná se odhad, v tuto chvíli není možné stanovit presný zpùsob zajištení - dodavatel bude konzultovat s projektantem a investorem.</t>
  </si>
  <si>
    <t>Premístení výkopku</t>
  </si>
  <si>
    <t>Vodorovné premístení výkopku z hor.1-4 do 50 m</t>
  </si>
  <si>
    <t>(710,6484)*2</t>
  </si>
  <si>
    <t>Nakládání výkopku z hor.1-4 v množství nad 100 m3</t>
  </si>
  <si>
    <t>Konstrukce ze zemin</t>
  </si>
  <si>
    <t>Zásyp jam, rýh, šachet se zhutnením</t>
  </si>
  <si>
    <t>14,7*39,6+281,22358*0,7+0,3*203,931+((2,5963+1,8)/2)*3,17*12,35</t>
  </si>
  <si>
    <t>144,308</t>
  </si>
  <si>
    <t>139,46+13,45+22,94*0,15+209,4611*0,15+109,55*0,2*0,25+62,062*0,1</t>
  </si>
  <si>
    <t>zásypový materiál</t>
  </si>
  <si>
    <t>(1269,97415-710,6484)*1,8</t>
  </si>
  <si>
    <t>Povrchové úpravy terénu</t>
  </si>
  <si>
    <t>Rozprostrení ornice v rovine tlouštka 20 cm</t>
  </si>
  <si>
    <t>dovoz ornice, osetí trávou</t>
  </si>
  <si>
    <t>Hodinové zúctovací sazby (HZS)</t>
  </si>
  <si>
    <t>HZS - Kompletní vyklizení objektu</t>
  </si>
  <si>
    <t>stavební delník v tarifní tríde 5</t>
  </si>
  <si>
    <t>Ruzné dokoncovací konstrukce a práce na pozemních stavbách</t>
  </si>
  <si>
    <t>Oplocení z dráteného pletiva, ocelové sloupky</t>
  </si>
  <si>
    <t>vrátka, ostnatý drát, výška 2 m</t>
  </si>
  <si>
    <t>(8,45+39,8+12,13+5,86+0,8+5,75+1,7+12,463+1,322+9,05+5,3+5,65+6,12)/100</t>
  </si>
  <si>
    <t>Bourání konstrukcí</t>
  </si>
  <si>
    <t>Odpojení objektu od veškerých sítí, likvidace plyn. skríne, komplet el. príp., atd., zaslepení prípojek a vedení v zemi</t>
  </si>
  <si>
    <t>Bourání ŽB schodišt</t>
  </si>
  <si>
    <t>6,75+6,7</t>
  </si>
  <si>
    <t>6,8*2+46,8</t>
  </si>
  <si>
    <t>2,73*1,36*2+2,1*1,35*2</t>
  </si>
  <si>
    <t>Montáž a demontáž kontrolovaného pásma</t>
  </si>
  <si>
    <t>1188*3,98+13,54*16,7</t>
  </si>
  <si>
    <t>Vytvorení podtlaku odsávacím zarízením s HEPA filtrací H13</t>
  </si>
  <si>
    <t>V položce je obsažen výkon zarízení, který je potrebný k vytvorení dostatecného podtlaku a výmeny vzduchu dle PD</t>
  </si>
  <si>
    <t>Vybudování personální a materiální propusti</t>
  </si>
  <si>
    <t>Zrízení integrované materiálové a personální propusti pro dekontaminaci osob a obalu s odpady. Použití predfiltru G4 a M5 k filtracním jednotkám v mno</t>
  </si>
  <si>
    <t>Prostredky osobní ochrany pracovníka - tato položka se vztahuje pouze na ochranné pomnùcky v rámci likvidace azbestu - nikoliv samotné demolice</t>
  </si>
  <si>
    <t>Ochranná rouška FFPP3, overal 4510, ochranné PVD rukavice. Výmena po 2 hod. práce, resp. po každém opuštení KP (8x denní výmena)</t>
  </si>
  <si>
    <t>Monitoring podtlaku</t>
  </si>
  <si>
    <t>Záverecný monitoring dle CSN ISO EN 16000-7</t>
  </si>
  <si>
    <t>Odstranení násypu tl. do 20 cm, plocha nad 2 m2</t>
  </si>
  <si>
    <t>0,15*(6,93*5,45+6,93*5,975+4,545*3,93+1,865*3,93+4,545*3,93+12,35*6,85+5,975*15,93+5,45*11,38)</t>
  </si>
  <si>
    <t>0,15*(5,45*6,25+5,45*12,8+5,975*13,8+3,2*1,1*2+36,105+9,5*5,825*2+5,4*18,35+5,975*18,35+5,45*4,35)</t>
  </si>
  <si>
    <t>0,15*(3,2*4,35+2,075*2,8+0,85*2,075+2,0*1,0*2)</t>
  </si>
  <si>
    <t>Prorážení otvoru a ostatní bourací práce</t>
  </si>
  <si>
    <t>Trídení stavební suti mobilní trídicí jednotkou</t>
  </si>
  <si>
    <t>pro recyklaci, vc. oddelení výztuže</t>
  </si>
  <si>
    <t>Plnení mobilní drticí jednotky stavební sutí</t>
  </si>
  <si>
    <t>Demolice</t>
  </si>
  <si>
    <t>Demolice konstr. postup. rozebráním, beton prostý</t>
  </si>
  <si>
    <t>(1,46+2,0+1,46)*0,465*0,5*2</t>
  </si>
  <si>
    <t>0,85*0,74*1,26</t>
  </si>
  <si>
    <t>0,8*0,74*4*1,28</t>
  </si>
  <si>
    <t>1,63*0,8*1,38</t>
  </si>
  <si>
    <t>0,7*0,7*0,97</t>
  </si>
  <si>
    <t>0,7*0,7*0,63*3</t>
  </si>
  <si>
    <t>0,7*2,38*0,73</t>
  </si>
  <si>
    <t>17,15*1,38</t>
  </si>
  <si>
    <t>0,7*(0,5*3+0,3)*1,28</t>
  </si>
  <si>
    <t>0,7*1,55*1,38</t>
  </si>
  <si>
    <t>0,7*0,7*5*1,28</t>
  </si>
  <si>
    <t>12,52*0,73</t>
  </si>
  <si>
    <t>0,8*13,628*1,38</t>
  </si>
  <si>
    <t>0,7*0,7*0,63*5</t>
  </si>
  <si>
    <t>0,8*0,7*1,28*5</t>
  </si>
  <si>
    <t>0,8*22,9*1,38</t>
  </si>
  <si>
    <t>(5,45+5,975+3,15+3,15+2,0275+19,05+17,15+8,3+12,35+12,35+3,2*2+13,8+12,1)*0,7*0,73</t>
  </si>
  <si>
    <t>0,8*(22,9+10,9)*1,38</t>
  </si>
  <si>
    <t>0,7*(13,625+13,625)*1,38</t>
  </si>
  <si>
    <t>(1,6*2+3,2)*0,5*0,5</t>
  </si>
  <si>
    <t>0,8*0,8*0,95*2</t>
  </si>
  <si>
    <t>0,405*(4,235+3,27+5,32)*0,5</t>
  </si>
  <si>
    <t>0,5*(4,38+7,5)*1,5</t>
  </si>
  <si>
    <t>1,53*0,5*0,5</t>
  </si>
  <si>
    <t>0,5*(2,58+1,91+3,16+1,915+2,395+5,245+0,575)*1,5</t>
  </si>
  <si>
    <t>1,41*0,5*0,5</t>
  </si>
  <si>
    <t>29,04*0,78+41,5*0,23</t>
  </si>
  <si>
    <t>Demolice budov, ŽB skelet, podíl konstr. do 25 %</t>
  </si>
  <si>
    <t>707,156334*3,71+2,388*13,2</t>
  </si>
  <si>
    <t>Demolice budov rozebráním, drevené ostatní</t>
  </si>
  <si>
    <t>1083*3,745+9,604*3,6/2*13,54</t>
  </si>
  <si>
    <t>Demolice konstrukcí postup.rozebráním, železobeton</t>
  </si>
  <si>
    <t>139,46</t>
  </si>
  <si>
    <t>Presun hmot</t>
  </si>
  <si>
    <t>Presun hmot na objektech rekultivací všech druhu</t>
  </si>
  <si>
    <t>0,0588+5,9816</t>
  </si>
  <si>
    <t>Presuny sutí</t>
  </si>
  <si>
    <t>Odvoz suti a vybour. hmot na skládku/ do spalovny/m k recyklaci do 1 km</t>
  </si>
  <si>
    <t>233,3327-202,0323+115,6631+3398,4603</t>
  </si>
  <si>
    <t>Príplatek k odvozu za každý další 1 km</t>
  </si>
  <si>
    <t>predpoklad 5 km</t>
  </si>
  <si>
    <t>3545,4238*4</t>
  </si>
  <si>
    <t>Vnitrostaveništní doprava suti do 10 m</t>
  </si>
  <si>
    <t>233,3327+115,6631+3398,4603</t>
  </si>
  <si>
    <t>Príplatek k vnitrost. doprave suti za dalších 5 m</t>
  </si>
  <si>
    <t>3747,4561*8</t>
  </si>
  <si>
    <t>Výkup kovu - železný šrot</t>
  </si>
  <si>
    <t>(2,05*2,05*15+2,05*1,75*9+0,85*1,75*6+0,85*0,85*6+2,16*3,2+0,85*2,6+0,85*1,85*2)*0,02</t>
  </si>
  <si>
    <t>24,17</t>
  </si>
  <si>
    <t>(1034,12-(54,8+52,31+122,73+51,65+52,8))*0,0027</t>
  </si>
  <si>
    <t>(41,1+33,028+41,1+33,028+12,1*2+13,2*2)*0,00336</t>
  </si>
  <si>
    <t>(32+3,6+8+3,7*2+2)*0,00356</t>
  </si>
  <si>
    <t>0,4</t>
  </si>
  <si>
    <t>86,9456*0,1</t>
  </si>
  <si>
    <t>0,1*(0,2085*4,8*63+0,45*0,79*0,15*6+0,45*0,79*0,3*9)</t>
  </si>
  <si>
    <t>3,01*1236,7/1000</t>
  </si>
  <si>
    <t>0,1*(13,2*0,5+24,525*0,6+(39,6+4,95*2)*0,3+12,533*0,6+(13,5+6,85)*0,5+(13,35+4,95)*0,3)*3,325</t>
  </si>
  <si>
    <t>-(2,05*2,05*0,6*15+1,6*1,97*0,3*6+0,85*0,85*4*0,3+0,85*2,5*0,3*6+0,85*0,6*02,3*12)*0,1</t>
  </si>
  <si>
    <t>-(1,3*1,97*0,45*2+0,9*1,97*0,45*2+0,9*1,97*0,44*4)*0,1</t>
  </si>
  <si>
    <t>(23,7+5,85+4,8+1,8+9,9+12,6+11,7)*0,3*3,325*0,1-(0,9*2*1,97+1,3*2,05+1,0*1,97+0,9*1,97)*0,3*0,1</t>
  </si>
  <si>
    <t>(9,45*0,45*3,325+13,8*0,45*3,325+14,4*0,44*3,4)*0,1</t>
  </si>
  <si>
    <t>(2,55*3,45+8,4*1,5)*0,1</t>
  </si>
  <si>
    <t>139,46*0,1</t>
  </si>
  <si>
    <t>Poplatek za recyklaci betonu (puv. žb) (skup.170101)</t>
  </si>
  <si>
    <t>31,3004</t>
  </si>
  <si>
    <t>2,781*(0,2085*4,8*63+0,45*0,79*0,15*6+0,45*0,79*0,3*9)</t>
  </si>
  <si>
    <t>2,5772*0,1*1236,7</t>
  </si>
  <si>
    <t>2,781*(13,2*0,5+24,525*0,6+(39,6+4,95*2)*0,3+12,533*0,6+(13,5+6,85)*0,5+(13,35+4,95)*0,3)*3,325</t>
  </si>
  <si>
    <t>-(2,05*2,05*0,6*15+1,6*1,97*0,3*6+0,85*0,85*4*0,3+0,85*2,5*0,3*6+0,85*0,6*02,3*12)*2,781</t>
  </si>
  <si>
    <t>-(1,3*1,97*0,45*2+0,9*1,97*0,45*2+0,9*1,97*0,44*4)*2,781</t>
  </si>
  <si>
    <t>(23,7+5,85+4,8+1,8+9,9+12,6+11,7)*0,3*3,325*2,781-(0,9*2*1,97+1,3*2,05+1,0*1,97+0,9*1,97)*0,3*2,781</t>
  </si>
  <si>
    <t>(9,45*0,45*3,325+13,8*0,45*3,325+14,4*0,44*3,4)*2,781</t>
  </si>
  <si>
    <t>(2,55*3,45+8,4*1,5)*0,36</t>
  </si>
  <si>
    <t>336,2687</t>
  </si>
  <si>
    <t>-(8,69456+6,43302+3,72247+19,73381-6,22641-0,70211+6,71879+5,63302+2,13975+13,946)</t>
  </si>
  <si>
    <t>Poplatek za recyklaci betonu (skup.170101)</t>
  </si>
  <si>
    <t>669,689</t>
  </si>
  <si>
    <t>2,525*1236,7*0,085+696,653*0,08*2,525</t>
  </si>
  <si>
    <t>29,58+8,2584+8,5646</t>
  </si>
  <si>
    <t>Poplatek za recyklaci cihel (skup.170102)</t>
  </si>
  <si>
    <t>3,22*(0,242+39,625+12,3)*0,35851*0,8</t>
  </si>
  <si>
    <t>((4,2+7,05+1,95*2+6,9+1,8+6,15+3,0+6,3+5,85+4,175+3,9+7,05)*3,33-(0,9*2+0,6+0,8*5)*1,97)*0,31967*0,8</t>
  </si>
  <si>
    <t>((1,8+1,2*2+1,8+1,2+1,8+6,15)*3,33-(0,9+0,6*7)*1,97)*0,18467*0,8</t>
  </si>
  <si>
    <t>Poplatek za uložení suti - sádrokartonové desky, skupina odpadu 170802</t>
  </si>
  <si>
    <t>(1034,12-(54,8+52,31+122,73+51,65+52,8))*0,0092</t>
  </si>
  <si>
    <t>Poplatek za likvidaci (spalovna) - drevo, skupina odpadu 170201</t>
  </si>
  <si>
    <t>(667,22-(65,82+4,39))*0,03265</t>
  </si>
  <si>
    <t>(51,65+122,73+54,8+52,31)*0,03265</t>
  </si>
  <si>
    <t>((39,65+1,4*3,025-(0,85*0,85*2+0,85*1,75+0,85*2,6))*2+13,8*0,65+0,45*3,0)*0,01898</t>
  </si>
  <si>
    <t>(0,314*3,0+0,35*2,15*7+(5,7-0,875*1,75)*3+1,058*13,54)*0,01898</t>
  </si>
  <si>
    <t>(0,6*3,0+2,55*3,0+0,35*2,15*3-1*2,6+1,993*2+0,35*2,15*2+6,02+0,6*3,0+1,2*3,0+23,625*1,1)*0,01898</t>
  </si>
  <si>
    <t>(0,314*3,0+0,35*2,15*2+5,7-0,875*1,75+0,35*2,15*2+(5,7-0,875*1,75)*2+0,35*2,15*3+1,28*3,0)*0,01898</t>
  </si>
  <si>
    <t>(27,08+56,93+56,93+122,73)*0,025</t>
  </si>
  <si>
    <t>13,9*0,016</t>
  </si>
  <si>
    <t>(41,1+33,1)*2*(0,75+0,32)*0,01898</t>
  </si>
  <si>
    <t>Poplatek za uložení suti - PVC podlahová krytina, skupina odpadu 200307</t>
  </si>
  <si>
    <t>(18+19,3+13,35+13,35+41,51+9+9+61,3)*0,0011</t>
  </si>
  <si>
    <t>(1034,12-(103+122,73+17,5+9,4+29,7*2+9,4))*0,0011</t>
  </si>
  <si>
    <t>Poplatek za uložení suti - koberce, skupina odpadu 200307</t>
  </si>
  <si>
    <t>(17,5+9,4+29,7*2+9,4)*0,0011</t>
  </si>
  <si>
    <t>Poplatek za uložení suti - stavební keramika, skupina odpadu 170103</t>
  </si>
  <si>
    <t>(46,46+33,7+9,9+43,9+2,79+4,32+5,4+9,4*2+17,19+7,76+4,09+4,39*2+5,94+6,5)*0,02</t>
  </si>
  <si>
    <t>0,02*(1,5*(1,55+1,8)*2-0,69*1,5*2)</t>
  </si>
  <si>
    <t>0,02*(2,0*(1,1+1,8+1,2*2+0,85*2)*2-0,6*1,97*5)</t>
  </si>
  <si>
    <t>0,02*(1,5*(2,1+1,95+2,22+1,95+2,25+1,95)*2-0,8*1,5*5)</t>
  </si>
  <si>
    <t>0,02*(2,1*(1,95*2+2,05+2,1+0,85*4+1,2*4)*2-(0,6*1,97*8+0,8*1,97*2))</t>
  </si>
  <si>
    <t>0,0342*17+0,03968*10+0,01946*36</t>
  </si>
  <si>
    <t>Poplatek za uložení suti - drevo+sklo, skupina odpadu 170904</t>
  </si>
  <si>
    <t>(2,05*2,05*15+1,6*1,97*6+0,85*0,85*4+0,85*2,5*8+0,85*0,6*12)*0,063</t>
  </si>
  <si>
    <t>(0,85*1,7*7+0,85*1,75*10+2,05*1,75*25+0,85*2,6*6+0,9*1,97*4+0,85*0,85*8+0,85*1,75*14)*0,063</t>
  </si>
  <si>
    <t>0,063*(1,4*0,9*38+2,353*12,54)</t>
  </si>
  <si>
    <t>Poplatek za uložení suti - asfaltové pásy, skupina odpadu 170302</t>
  </si>
  <si>
    <t>1236,7*0,0103+696,653*0,00524+0,0103*(3,22*(0,242+39,625+12,3)+0,505*(31,53+39,6+12,35+6,85)*2)</t>
  </si>
  <si>
    <t>0,0103*4,95*0,505*2</t>
  </si>
  <si>
    <t>Poplatek za uložení lehkých izolacních materiálu - èistý polystyren, minerální a skelná vata</t>
  </si>
  <si>
    <t>696,653*0,0022*2</t>
  </si>
  <si>
    <t>0,002*12367,0</t>
  </si>
  <si>
    <t>Poplatek za uložení suti - smes</t>
  </si>
  <si>
    <t>669,689+1437,8275+954,6752+336,2687</t>
  </si>
  <si>
    <t>-(34,73342+1572,51588+(1122,24-46,403)+102,25218+6,43844+42,21982+0,98725+0,10527+8,3288+21,85978)</t>
  </si>
  <si>
    <t>-(19,1098+27,79927+182,42243)</t>
  </si>
  <si>
    <t>Poplatek za uložení suti - obal. kamenivo, asfalt, skupina odpadu 170302</t>
  </si>
  <si>
    <t>69,122</t>
  </si>
  <si>
    <t>Poplatek za uložení suti - azbestocementové výrobky, skupina odpadu 170605</t>
  </si>
  <si>
    <t>Manipulace kontaminované suti v rámci stavenište až po naložení k odvozu na kontejner</t>
  </si>
  <si>
    <t>(18,6+31,53+13,2+4,964*2+13,2+31,53+18,6+5,128*2+5,4+5,4+13,53+7,036*2)*3,141*0,0444</t>
  </si>
  <si>
    <t>1,113*12,6*2*0,0444</t>
  </si>
  <si>
    <t>(0,85*1,7*7+0,85*1,75*10+2,05*1,75*25+0,85*2,6*6+0,9*1,97*4+0,85*0,85*8+0,85*1,75*14)*0,0444</t>
  </si>
  <si>
    <t>(31,2+6,36*2+6,36+4,06+4,2+7,06+4,2*2+4,8+4,94+4,2+4,8*2+6,67+2,4*2+1,59+4,8*2+6,67)*3,141*0,0434</t>
  </si>
  <si>
    <t>(2,4*2+31,2+6,36*3+4,2*2+7,06+4,06+4,2*2+2,4+12,6+2,84*2+0,9*2)*3,141*0,0434</t>
  </si>
  <si>
    <t>-(0,9*14+0,8*13)*1,97*0,0434</t>
  </si>
  <si>
    <t>1314,28/0,9925462*0,07945</t>
  </si>
  <si>
    <t>130,72/0,78801076*0,079</t>
  </si>
  <si>
    <t>0,15</t>
  </si>
  <si>
    <t>Doba výstavby:</t>
  </si>
  <si>
    <t>Zacátek výstavby:</t>
  </si>
  <si>
    <t>Konec výstavby:</t>
  </si>
  <si>
    <t>Zpracováno dne:</t>
  </si>
  <si>
    <t>dle v. koo situace</t>
  </si>
  <si>
    <t>bet. dlažba + zatravnováky</t>
  </si>
  <si>
    <t>betonová terasa - dle koo situace</t>
  </si>
  <si>
    <t>dle v. výkopu, rezu a pohledu</t>
  </si>
  <si>
    <t>plochy a kubatury vypocteny v cad</t>
  </si>
  <si>
    <t>odstranený násyp aby se daly demolovat základy, použit zpet k zásypu</t>
  </si>
  <si>
    <t>dle v.c.102</t>
  </si>
  <si>
    <t>dle v.c. 201</t>
  </si>
  <si>
    <t>dle v.c. 202</t>
  </si>
  <si>
    <t>dle v.c. 202+301+302</t>
  </si>
  <si>
    <t>dle v.c. 102</t>
  </si>
  <si>
    <t>demolice základu - dle v.c. 102</t>
  </si>
  <si>
    <t>základy cástecne odbourané a cástecne ponechané dle v.c. 102</t>
  </si>
  <si>
    <t>dle v.c. 201,301,302</t>
  </si>
  <si>
    <t>viz položky demolic a bourání</t>
  </si>
  <si>
    <t>(odpocet násypu, který bude opetovne použit k zásypu)</t>
  </si>
  <si>
    <t>zde tonáž násypu neodeèítána, protože bude potøeba nìjaká manipulace  s ním</t>
  </si>
  <si>
    <t>mríže - dle v. pohledu - odhad hmotnosti</t>
  </si>
  <si>
    <t>strop - dle pudorysu 1.np a rezu - I240</t>
  </si>
  <si>
    <t>kovová kce sdk podhledu</t>
  </si>
  <si>
    <t>klempíøina</t>
  </si>
  <si>
    <t>ostatní</t>
  </si>
  <si>
    <t>výztuž - odhad</t>
  </si>
  <si>
    <t>viz bourání žb schodišt</t>
  </si>
  <si>
    <t>anglické dvorky - v.c. 201</t>
  </si>
  <si>
    <t>mazanina s výztuží - v.c. 102+201</t>
  </si>
  <si>
    <t>žb skelet 1.np</t>
  </si>
  <si>
    <t>vnitrní žb steny</t>
  </si>
  <si>
    <t>vnitrní žb sch</t>
  </si>
  <si>
    <t>venkovní žb steny</t>
  </si>
  <si>
    <t>odpoèet výztuže</t>
  </si>
  <si>
    <t>viz položka bourání bet. kcí pri demolicích</t>
  </si>
  <si>
    <t>podlahy - v.c. 102,201,202</t>
  </si>
  <si>
    <t>obruby, dlažba, terasa</t>
  </si>
  <si>
    <t>prizdívky - dle v.c. 102</t>
  </si>
  <si>
    <t>prícky</t>
  </si>
  <si>
    <t>dle v.c. 201 - desky sdk podhledu</t>
  </si>
  <si>
    <t>drev. pohledy - v.c. 201+202</t>
  </si>
  <si>
    <t>obklad fasády - dle v.c. 401-404</t>
  </si>
  <si>
    <t>dle v.c. 201+202 - vlysy</t>
  </si>
  <si>
    <t>zábradlí venk. - dle v.c. 202</t>
  </si>
  <si>
    <t>podbití strechy - dle v.c. 202+401-404</t>
  </si>
  <si>
    <t>dlažba - dl. v.,c. 201</t>
  </si>
  <si>
    <t>obklady - dle tab. m. 201</t>
  </si>
  <si>
    <t>sanita</t>
  </si>
  <si>
    <t>spodní stavba - dle v.c. 102,201,202,301,302</t>
  </si>
  <si>
    <t>podlahy 2.np nad stropem - dle v.c. 202</t>
  </si>
  <si>
    <t>podlahy na terénu - dle v.c. 201+202</t>
  </si>
  <si>
    <t>dle položek demolic a bourání</t>
  </si>
  <si>
    <t>konstrukce s azbest a kontaminované azbestem</t>
  </si>
  <si>
    <t>obvodové a vnitrní svislé konstrukce 2.np - dle v.c. 202+301+302</t>
  </si>
  <si>
    <t>strešní konstrukce vc. krytiny</t>
  </si>
  <si>
    <t>odhad podložek svítidel a jiných drobných konstrukcí a prvku</t>
  </si>
  <si>
    <t>27.07.2022</t>
  </si>
  <si>
    <t>MJ</t>
  </si>
  <si>
    <t>m</t>
  </si>
  <si>
    <t>m2</t>
  </si>
  <si>
    <t>soubor</t>
  </si>
  <si>
    <t>m3</t>
  </si>
  <si>
    <t>t</t>
  </si>
  <si>
    <t>h</t>
  </si>
  <si>
    <t>100 m</t>
  </si>
  <si>
    <t>Množství</t>
  </si>
  <si>
    <t>Objednatel:</t>
  </si>
  <si>
    <t>Projektant:</t>
  </si>
  <si>
    <t>Zhotovitel:</t>
  </si>
  <si>
    <t>Zpracoval:</t>
  </si>
  <si>
    <t>Cena/MJ</t>
  </si>
  <si>
    <t>STATUTÁRNÍ MESTO LIBEREC</t>
  </si>
  <si>
    <t>DigiTry Art Technologies s.r.o.</t>
  </si>
  <si>
    <t>dle výberového rízení</t>
  </si>
  <si>
    <t> </t>
  </si>
  <si>
    <t>Dodávka</t>
  </si>
  <si>
    <t>Celkem:</t>
  </si>
  <si>
    <t>Montáž</t>
  </si>
  <si>
    <t>Celkem</t>
  </si>
  <si>
    <t>Hmotnost (t)</t>
  </si>
  <si>
    <t>Jednot.</t>
  </si>
  <si>
    <t>Cenová</t>
  </si>
  <si>
    <t>soustava</t>
  </si>
  <si>
    <t>RTS I / 2022</t>
  </si>
  <si>
    <t>Individuální</t>
  </si>
  <si>
    <t>Pøesuny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</si>
  <si>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</si>
  <si>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</si>
  <si>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</si>
  <si>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</si>
  <si>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</si>
  <si>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</si>
  <si>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</si>
  <si>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</si>
  <si>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11_</t>
  </si>
  <si>
    <t>13_</t>
  </si>
  <si>
    <t>15_</t>
  </si>
  <si>
    <t>16_</t>
  </si>
  <si>
    <t>17_</t>
  </si>
  <si>
    <t>18_</t>
  </si>
  <si>
    <t>90_</t>
  </si>
  <si>
    <t>95_</t>
  </si>
  <si>
    <t>96_</t>
  </si>
  <si>
    <t>97_</t>
  </si>
  <si>
    <t>98_</t>
  </si>
  <si>
    <t>99_</t>
  </si>
  <si>
    <t>S_</t>
  </si>
  <si>
    <t>1_</t>
  </si>
  <si>
    <t>9_</t>
  </si>
  <si>
    <t>_</t>
  </si>
  <si>
    <t>MAT</t>
  </si>
  <si>
    <t>WORK</t>
  </si>
  <si>
    <t>CELK</t>
  </si>
  <si>
    <t>ISWORK</t>
  </si>
  <si>
    <t>P</t>
  </si>
  <si>
    <t>M</t>
  </si>
  <si>
    <t>GROUPCODE</t>
  </si>
  <si>
    <t>Stavební rozpocet - rekapitulace</t>
  </si>
  <si>
    <t>Zkrácený popis</t>
  </si>
  <si>
    <t>Celková hmotnost (t)</t>
  </si>
  <si>
    <t>T</t>
  </si>
  <si>
    <t>A</t>
  </si>
  <si>
    <t>HSV</t>
  </si>
  <si>
    <t>PSV</t>
  </si>
  <si>
    <t>"M"</t>
  </si>
  <si>
    <t>Ostatní materiál</t>
  </si>
  <si>
    <t>ZRN celkem</t>
  </si>
  <si>
    <t>Základ 0%</t>
  </si>
  <si>
    <t>Základ 15%</t>
  </si>
  <si>
    <t>Základ 21%</t>
  </si>
  <si>
    <t>Projektant</t>
  </si>
  <si>
    <t>Datum, razítko a podpis</t>
  </si>
  <si>
    <t>Dodávky</t>
  </si>
  <si>
    <t>Krycí list rozpoctu</t>
  </si>
  <si>
    <t>B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</si>
  <si>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</si>
  <si>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</si>
  <si>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</si>
  <si>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</si>
  <si>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</si>
  <si>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</si>
  <si>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</si>
  <si>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C</t>
  </si>
  <si>
    <t>Mimostav. doprava</t>
  </si>
  <si>
    <t>Územní vlivy</t>
  </si>
  <si>
    <t>Provozní vlivy</t>
  </si>
  <si>
    <t>Ostatní</t>
  </si>
  <si>
    <t>NUS celkem</t>
  </si>
  <si>
    <t>NUS celkem z obj.</t>
  </si>
  <si>
    <t>ORN celkem</t>
  </si>
  <si>
    <t>ORN celkem z obj.</t>
  </si>
  <si>
    <t>Celkem bez DPH</t>
  </si>
  <si>
    <t>Zhotovitel</t>
  </si>
  <si>
    <t>IC/DIC:</t>
  </si>
  <si>
    <t>Položek:</t>
  </si>
  <si>
    <t>Datum:</t>
  </si>
  <si>
    <t>00262978/CZ00262978</t>
  </si>
  <si>
    <t>01930249/CZ01930249</t>
  </si>
  <si>
    <t>Celkem DN</t>
  </si>
  <si>
    <t>Celkem NUS</t>
  </si>
  <si>
    <t>Celkem VRN</t>
  </si>
  <si>
    <t>Dokumentace k likvidaci azbestu</t>
  </si>
  <si>
    <t>Vytýcení a geodetické práce, zamerení sítí</t>
  </si>
  <si>
    <t>Celkem ORN</t>
  </si>
  <si>
    <t>Vedlejší a ostatní rozpoctové náklady</t>
  </si>
  <si>
    <t>%</t>
  </si>
  <si>
    <t>Základna</t>
  </si>
  <si>
    <t>Č</t>
  </si>
  <si>
    <t>(Kč)</t>
  </si>
  <si>
    <t>Náklady (Kč)</t>
  </si>
  <si>
    <t>Rozměry</t>
  </si>
  <si>
    <t>žb steny - operky vc. zákl., schod. Steny - jedná se o odhad kubatury, jelikož chybí jakékoliv přesnější výkresy daných částí - hlavně řezy, ze kterých by bylo možné provést relevantní výpočet- bude účtováno dle skutečnosti</t>
  </si>
  <si>
    <t>Náklady (Kč) - dodávka</t>
  </si>
  <si>
    <t>Náklady (Kč) - Montáž</t>
  </si>
  <si>
    <t>Náklady (Kč) - celkem</t>
  </si>
  <si>
    <t>Kč</t>
  </si>
  <si>
    <t>Rozpočtové náklady v Kč</t>
  </si>
  <si>
    <t>Základní rozpočtové náklady</t>
  </si>
  <si>
    <t>Doplňkové náklady</t>
  </si>
  <si>
    <t>Náklady na umístění stavby (NUS)</t>
  </si>
  <si>
    <t>Zařízení staveniště</t>
  </si>
  <si>
    <t>NUS z rozpočtu</t>
  </si>
  <si>
    <t>Práce přesčas</t>
  </si>
  <si>
    <t>Přesun hmot a sutí</t>
  </si>
  <si>
    <t>Celkem včetně DPH</t>
  </si>
  <si>
    <t>Vedlejší rozpočtové náklady VRN</t>
  </si>
  <si>
    <t>Doplňkové náklady DN</t>
  </si>
  <si>
    <t>Ostatní - DIO, zábory, atd.</t>
  </si>
  <si>
    <t>Ostatní rozpočtové náklady ORN</t>
  </si>
  <si>
    <t>Ostatní rozpočtové náklady (ORN)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</si>
</sst>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/mm/yy"/>
    <numFmt numFmtId="165" formatCode="dd\.mmmm\.yy"/>
  </numFmts>
  <fonts count="50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i/>
      <sz val="10"/>
      <color indexed="58"/>
      <name val="Arial"/>
      <family val="2"/>
    </font>
    <font>
      <i/>
      <sz val="10"/>
      <color indexed="63"/>
      <name val="Arial"/>
      <family val="2"/>
    </font>
    <font>
      <i/>
      <sz val="10"/>
      <color indexed="59"/>
      <name val="Arial"/>
      <family val="2"/>
    </font>
    <font>
      <i/>
      <sz val="10"/>
      <color indexed="50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5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80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9" xfId="0" applyNumberFormat="1" applyFont="1" applyFill="1" applyBorder="1" applyAlignment="1" applyProtection="1">
      <alignment horizontal="left"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9" fontId="14" fillId="34" borderId="31" xfId="0" applyNumberFormat="1" applyFont="1" applyFill="1" applyBorder="1" applyAlignment="1" applyProtection="1">
      <alignment horizontal="center" vertical="center"/>
      <protection/>
    </xf>
    <xf numFmtId="49" fontId="15" fillId="0" borderId="32" xfId="0" applyNumberFormat="1" applyFont="1" applyFill="1" applyBorder="1" applyAlignment="1" applyProtection="1">
      <alignment horizontal="left" vertical="center"/>
      <protection/>
    </xf>
    <xf numFmtId="49" fontId="15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9" fontId="7" fillId="0" borderId="35" xfId="0" applyNumberFormat="1" applyFont="1" applyFill="1" applyBorder="1" applyAlignment="1" applyProtection="1">
      <alignment horizontal="left" vertical="center"/>
      <protection/>
    </xf>
    <xf numFmtId="49" fontId="16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4" fontId="16" fillId="0" borderId="31" xfId="0" applyNumberFormat="1" applyFont="1" applyFill="1" applyBorder="1" applyAlignment="1" applyProtection="1">
      <alignment horizontal="right" vertical="center"/>
      <protection/>
    </xf>
    <xf numFmtId="49" fontId="16" fillId="0" borderId="31" xfId="0" applyNumberFormat="1" applyFont="1" applyFill="1" applyBorder="1" applyAlignment="1" applyProtection="1">
      <alignment horizontal="right" vertical="center"/>
      <protection/>
    </xf>
    <xf numFmtId="4" fontId="16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" fontId="15" fillId="34" borderId="38" xfId="0" applyNumberFormat="1" applyFont="1" applyFill="1" applyBorder="1" applyAlignment="1" applyProtection="1">
      <alignment horizontal="right" vertical="center"/>
      <protection/>
    </xf>
    <xf numFmtId="0" fontId="1" fillId="0" borderId="39" xfId="0" applyNumberFormat="1" applyFont="1" applyFill="1" applyBorder="1" applyAlignment="1" applyProtection="1">
      <alignment vertical="center"/>
      <protection/>
    </xf>
    <xf numFmtId="0" fontId="1" fillId="0" borderId="40" xfId="0" applyNumberFormat="1" applyFont="1" applyFill="1" applyBorder="1" applyAlignment="1" applyProtection="1">
      <alignment vertical="center"/>
      <protection/>
    </xf>
    <xf numFmtId="49" fontId="3" fillId="0" borderId="41" xfId="0" applyNumberFormat="1" applyFont="1" applyFill="1" applyBorder="1" applyAlignment="1" applyProtection="1">
      <alignment horizontal="right" vertical="center"/>
      <protection/>
    </xf>
    <xf numFmtId="4" fontId="1" fillId="0" borderId="31" xfId="0" applyNumberFormat="1" applyFont="1" applyFill="1" applyBorder="1" applyAlignment="1" applyProtection="1">
      <alignment horizontal="right" vertical="center"/>
      <protection/>
    </xf>
    <xf numFmtId="4" fontId="1" fillId="0" borderId="21" xfId="0" applyNumberFormat="1" applyFont="1" applyFill="1" applyBorder="1" applyAlignment="1" applyProtection="1">
      <alignment horizontal="right" vertical="center"/>
      <protection/>
    </xf>
    <xf numFmtId="49" fontId="1" fillId="0" borderId="31" xfId="0" applyNumberFormat="1" applyFont="1" applyFill="1" applyBorder="1" applyAlignment="1" applyProtection="1">
      <alignment horizontal="left" vertical="center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right" vertical="center"/>
      <protection/>
    </xf>
    <xf numFmtId="4" fontId="3" fillId="0" borderId="27" xfId="0" applyNumberFormat="1" applyFont="1" applyFill="1" applyBorder="1" applyAlignment="1" applyProtection="1">
      <alignment horizontal="right" vertical="center"/>
      <protection/>
    </xf>
    <xf numFmtId="0" fontId="1" fillId="0" borderId="17" xfId="0" applyNumberFormat="1" applyFont="1" applyFill="1" applyBorder="1" applyAlignment="1" applyProtection="1">
      <alignment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49" fontId="3" fillId="0" borderId="45" xfId="0" applyNumberFormat="1" applyFont="1" applyFill="1" applyBorder="1" applyAlignment="1" applyProtection="1">
      <alignment horizontal="left" vertical="center"/>
      <protection/>
    </xf>
    <xf numFmtId="0" fontId="3" fillId="0" borderId="37" xfId="0" applyNumberFormat="1" applyFont="1" applyFill="1" applyBorder="1" applyAlignment="1" applyProtection="1">
      <alignment horizontal="left" vertical="center"/>
      <protection/>
    </xf>
    <xf numFmtId="49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7" xfId="0" applyNumberFormat="1" applyFont="1" applyFill="1" applyBorder="1" applyAlignment="1" applyProtection="1">
      <alignment horizontal="center" vertical="center"/>
      <protection/>
    </xf>
    <xf numFmtId="0" fontId="3" fillId="0" borderId="48" xfId="0" applyNumberFormat="1" applyFont="1" applyFill="1" applyBorder="1" applyAlignment="1" applyProtection="1">
      <alignment horizontal="center" vertical="center"/>
      <protection/>
    </xf>
    <xf numFmtId="49" fontId="3" fillId="0" borderId="43" xfId="0" applyNumberFormat="1" applyFont="1" applyFill="1" applyBorder="1" applyAlignment="1" applyProtection="1">
      <alignment horizontal="left" vertical="center"/>
      <protection/>
    </xf>
    <xf numFmtId="0" fontId="3" fillId="0" borderId="44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49" fontId="1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49" fontId="13" fillId="0" borderId="50" xfId="0" applyNumberFormat="1" applyFont="1" applyFill="1" applyBorder="1" applyAlignment="1" applyProtection="1">
      <alignment horizontal="center" vertical="center"/>
      <protection/>
    </xf>
    <xf numFmtId="0" fontId="13" fillId="0" borderId="50" xfId="0" applyNumberFormat="1" applyFont="1" applyFill="1" applyBorder="1" applyAlignment="1" applyProtection="1">
      <alignment horizontal="center" vertical="center"/>
      <protection/>
    </xf>
    <xf numFmtId="49" fontId="17" fillId="0" borderId="51" xfId="0" applyNumberFormat="1" applyFont="1" applyFill="1" applyBorder="1" applyAlignment="1" applyProtection="1">
      <alignment horizontal="left" vertical="center"/>
      <protection/>
    </xf>
    <xf numFmtId="0" fontId="17" fillId="0" borderId="38" xfId="0" applyNumberFormat="1" applyFont="1" applyFill="1" applyBorder="1" applyAlignment="1" applyProtection="1">
      <alignment horizontal="left" vertical="center"/>
      <protection/>
    </xf>
    <xf numFmtId="49" fontId="16" fillId="0" borderId="51" xfId="0" applyNumberFormat="1" applyFont="1" applyFill="1" applyBorder="1" applyAlignment="1" applyProtection="1">
      <alignment horizontal="left" vertical="center"/>
      <protection/>
    </xf>
    <xf numFmtId="0" fontId="16" fillId="0" borderId="38" xfId="0" applyNumberFormat="1" applyFont="1" applyFill="1" applyBorder="1" applyAlignment="1" applyProtection="1">
      <alignment horizontal="left" vertical="center"/>
      <protection/>
    </xf>
    <xf numFmtId="49" fontId="15" fillId="0" borderId="51" xfId="0" applyNumberFormat="1" applyFont="1" applyFill="1" applyBorder="1" applyAlignment="1" applyProtection="1">
      <alignment horizontal="left" vertical="center"/>
      <protection/>
    </xf>
    <xf numFmtId="0" fontId="15" fillId="0" borderId="38" xfId="0" applyNumberFormat="1" applyFont="1" applyFill="1" applyBorder="1" applyAlignment="1" applyProtection="1">
      <alignment horizontal="left" vertical="center"/>
      <protection/>
    </xf>
    <xf numFmtId="49" fontId="15" fillId="34" borderId="51" xfId="0" applyNumberFormat="1" applyFont="1" applyFill="1" applyBorder="1" applyAlignment="1" applyProtection="1">
      <alignment horizontal="left" vertical="center"/>
      <protection/>
    </xf>
    <xf numFmtId="0" fontId="15" fillId="34" borderId="50" xfId="0" applyNumberFormat="1" applyFont="1" applyFill="1" applyBorder="1" applyAlignment="1" applyProtection="1">
      <alignment horizontal="left" vertical="center"/>
      <protection/>
    </xf>
    <xf numFmtId="49" fontId="16" fillId="0" borderId="52" xfId="0" applyNumberFormat="1" applyFont="1" applyFill="1" applyBorder="1" applyAlignment="1" applyProtection="1">
      <alignment horizontal="left" vertical="center"/>
      <protection/>
    </xf>
    <xf numFmtId="0" fontId="16" fillId="0" borderId="35" xfId="0" applyNumberFormat="1" applyFont="1" applyFill="1" applyBorder="1" applyAlignment="1" applyProtection="1">
      <alignment horizontal="left" vertical="center"/>
      <protection/>
    </xf>
    <xf numFmtId="0" fontId="16" fillId="0" borderId="53" xfId="0" applyNumberFormat="1" applyFont="1" applyFill="1" applyBorder="1" applyAlignment="1" applyProtection="1">
      <alignment horizontal="left" vertical="center"/>
      <protection/>
    </xf>
    <xf numFmtId="49" fontId="16" fillId="0" borderId="26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54" xfId="0" applyNumberFormat="1" applyFont="1" applyFill="1" applyBorder="1" applyAlignment="1" applyProtection="1">
      <alignment horizontal="left" vertical="center"/>
      <protection/>
    </xf>
    <xf numFmtId="49" fontId="16" fillId="0" borderId="55" xfId="0" applyNumberFormat="1" applyFont="1" applyFill="1" applyBorder="1" applyAlignment="1" applyProtection="1">
      <alignment horizontal="left" vertical="center"/>
      <protection/>
    </xf>
    <xf numFmtId="0" fontId="16" fillId="0" borderId="40" xfId="0" applyNumberFormat="1" applyFont="1" applyFill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center"/>
      <protection/>
    </xf>
    <xf numFmtId="49" fontId="3" fillId="0" borderId="57" xfId="0" applyNumberFormat="1" applyFont="1" applyFill="1" applyBorder="1" applyAlignment="1" applyProtection="1">
      <alignment horizontal="left" vertical="center"/>
      <protection/>
    </xf>
    <xf numFmtId="0" fontId="3" fillId="0" borderId="39" xfId="0" applyNumberFormat="1" applyFont="1" applyFill="1" applyBorder="1" applyAlignment="1" applyProtection="1">
      <alignment horizontal="left" vertical="center"/>
      <protection/>
    </xf>
    <xf numFmtId="0" fontId="3" fillId="0" borderId="58" xfId="0" applyNumberFormat="1" applyFont="1" applyFill="1" applyBorder="1" applyAlignment="1" applyProtection="1">
      <alignment horizontal="left" vertical="center"/>
      <protection/>
    </xf>
    <xf numFmtId="4" fontId="15" fillId="0" borderId="57" xfId="0" applyNumberFormat="1" applyFont="1" applyFill="1" applyBorder="1" applyAlignment="1" applyProtection="1">
      <alignment horizontal="right" vertical="center"/>
      <protection/>
    </xf>
    <xf numFmtId="0" fontId="15" fillId="0" borderId="39" xfId="0" applyNumberFormat="1" applyFont="1" applyFill="1" applyBorder="1" applyAlignment="1" applyProtection="1">
      <alignment horizontal="right" vertical="center"/>
      <protection/>
    </xf>
    <xf numFmtId="0" fontId="15" fillId="0" borderId="58" xfId="0" applyNumberFormat="1" applyFont="1" applyFill="1" applyBorder="1" applyAlignment="1" applyProtection="1">
      <alignment horizontal="right" vertical="center"/>
      <protection/>
    </xf>
    <xf numFmtId="49" fontId="4" fillId="33" borderId="15" xfId="0" applyNumberFormat="1" applyFont="1" applyFill="1" applyBorder="1" applyAlignment="1" applyProtection="1">
      <alignment horizontal="left" vertical="center"/>
      <protection/>
    </xf>
    <xf numFmtId="49" fontId="8" fillId="33" borderId="15" xfId="0" applyNumberFormat="1" applyFont="1" applyFill="1" applyBorder="1" applyAlignment="1" applyProtection="1">
      <alignment horizontal="left" vertical="center"/>
      <protection/>
    </xf>
    <xf numFmtId="49" fontId="8" fillId="33" borderId="15" xfId="0" applyNumberFormat="1" applyFont="1" applyFill="1" applyBorder="1" applyAlignment="1" applyProtection="1">
      <alignment horizontal="left" vertical="center"/>
      <protection/>
    </xf>
    <xf numFmtId="0" fontId="8" fillId="33" borderId="15" xfId="0" applyNumberFormat="1" applyFont="1" applyFill="1" applyBorder="1" applyAlignment="1" applyProtection="1">
      <alignment horizontal="left" vertical="center"/>
      <protection/>
    </xf>
    <xf numFmtId="4" fontId="8" fillId="33" borderId="15" xfId="0" applyNumberFormat="1" applyFont="1" applyFill="1" applyBorder="1" applyAlignment="1" applyProtection="1">
      <alignment horizontal="right" vertical="center"/>
      <protection/>
    </xf>
    <xf numFmtId="49" fontId="8" fillId="33" borderId="15" xfId="0" applyNumberFormat="1" applyFont="1" applyFill="1" applyBorder="1" applyAlignment="1" applyProtection="1">
      <alignment horizontal="right" vertical="center"/>
      <protection/>
    </xf>
    <xf numFmtId="49" fontId="5" fillId="0" borderId="59" xfId="0" applyNumberFormat="1" applyFont="1" applyFill="1" applyBorder="1" applyAlignment="1" applyProtection="1">
      <alignment horizontal="left" vertical="center"/>
      <protection/>
    </xf>
    <xf numFmtId="49" fontId="5" fillId="0" borderId="59" xfId="0" applyNumberFormat="1" applyFont="1" applyFill="1" applyBorder="1" applyAlignment="1" applyProtection="1">
      <alignment horizontal="left" vertical="center"/>
      <protection/>
    </xf>
    <xf numFmtId="0" fontId="5" fillId="0" borderId="59" xfId="0" applyNumberFormat="1" applyFont="1" applyFill="1" applyBorder="1" applyAlignment="1" applyProtection="1">
      <alignment horizontal="left" vertical="center"/>
      <protection/>
    </xf>
    <xf numFmtId="4" fontId="5" fillId="0" borderId="59" xfId="0" applyNumberFormat="1" applyFont="1" applyFill="1" applyBorder="1" applyAlignment="1" applyProtection="1">
      <alignment horizontal="right" vertical="center"/>
      <protection/>
    </xf>
    <xf numFmtId="49" fontId="5" fillId="0" borderId="59" xfId="0" applyNumberFormat="1" applyFont="1" applyFill="1" applyBorder="1" applyAlignment="1" applyProtection="1">
      <alignment horizontal="right" vertical="center"/>
      <protection/>
    </xf>
    <xf numFmtId="0" fontId="1" fillId="0" borderId="59" xfId="0" applyNumberFormat="1" applyFont="1" applyFill="1" applyBorder="1" applyAlignment="1" applyProtection="1">
      <alignment vertical="center"/>
      <protection/>
    </xf>
    <xf numFmtId="0" fontId="1" fillId="0" borderId="59" xfId="0" applyFont="1" applyBorder="1" applyAlignment="1">
      <alignment vertical="center"/>
    </xf>
    <xf numFmtId="49" fontId="10" fillId="0" borderId="59" xfId="0" applyNumberFormat="1" applyFont="1" applyFill="1" applyBorder="1" applyAlignment="1" applyProtection="1">
      <alignment horizontal="left" vertical="center"/>
      <protection/>
    </xf>
    <xf numFmtId="49" fontId="12" fillId="0" borderId="59" xfId="0" applyNumberFormat="1" applyFont="1" applyFill="1" applyBorder="1" applyAlignment="1" applyProtection="1">
      <alignment horizontal="left" vertical="center"/>
      <protection/>
    </xf>
    <xf numFmtId="4" fontId="10" fillId="0" borderId="59" xfId="0" applyNumberFormat="1" applyFont="1" applyFill="1" applyBorder="1" applyAlignment="1" applyProtection="1">
      <alignment horizontal="right" vertical="center"/>
      <protection/>
    </xf>
    <xf numFmtId="49" fontId="9" fillId="0" borderId="59" xfId="0" applyNumberFormat="1" applyFont="1" applyFill="1" applyBorder="1" applyAlignment="1" applyProtection="1">
      <alignment horizontal="right" vertical="top"/>
      <protection/>
    </xf>
    <xf numFmtId="0" fontId="11" fillId="0" borderId="59" xfId="0" applyNumberFormat="1" applyFont="1" applyFill="1" applyBorder="1" applyAlignment="1" applyProtection="1">
      <alignment horizontal="left" vertical="center" wrapText="1"/>
      <protection/>
    </xf>
    <xf numFmtId="0" fontId="11" fillId="0" borderId="59" xfId="0" applyNumberFormat="1" applyFont="1" applyFill="1" applyBorder="1" applyAlignment="1" applyProtection="1">
      <alignment horizontal="left" vertical="center"/>
      <protection/>
    </xf>
    <xf numFmtId="49" fontId="4" fillId="33" borderId="59" xfId="0" applyNumberFormat="1" applyFont="1" applyFill="1" applyBorder="1" applyAlignment="1" applyProtection="1">
      <alignment horizontal="left" vertical="center"/>
      <protection/>
    </xf>
    <xf numFmtId="49" fontId="8" fillId="33" borderId="59" xfId="0" applyNumberFormat="1" applyFont="1" applyFill="1" applyBorder="1" applyAlignment="1" applyProtection="1">
      <alignment horizontal="left" vertical="center"/>
      <protection/>
    </xf>
    <xf numFmtId="49" fontId="8" fillId="33" borderId="59" xfId="0" applyNumberFormat="1" applyFont="1" applyFill="1" applyBorder="1" applyAlignment="1" applyProtection="1">
      <alignment horizontal="left" vertical="center"/>
      <protection/>
    </xf>
    <xf numFmtId="0" fontId="8" fillId="33" borderId="59" xfId="0" applyNumberFormat="1" applyFont="1" applyFill="1" applyBorder="1" applyAlignment="1" applyProtection="1">
      <alignment horizontal="left" vertical="center"/>
      <protection/>
    </xf>
    <xf numFmtId="4" fontId="8" fillId="33" borderId="59" xfId="0" applyNumberFormat="1" applyFont="1" applyFill="1" applyBorder="1" applyAlignment="1" applyProtection="1">
      <alignment horizontal="right" vertical="center"/>
      <protection/>
    </xf>
    <xf numFmtId="49" fontId="8" fillId="33" borderId="59" xfId="0" applyNumberFormat="1" applyFont="1" applyFill="1" applyBorder="1" applyAlignment="1" applyProtection="1">
      <alignment horizontal="right" vertical="center"/>
      <protection/>
    </xf>
    <xf numFmtId="49" fontId="6" fillId="0" borderId="59" xfId="0" applyNumberFormat="1" applyFont="1" applyFill="1" applyBorder="1" applyAlignment="1" applyProtection="1">
      <alignment horizontal="left" vertical="center"/>
      <protection/>
    </xf>
    <xf numFmtId="49" fontId="6" fillId="0" borderId="59" xfId="0" applyNumberFormat="1" applyFont="1" applyFill="1" applyBorder="1" applyAlignment="1" applyProtection="1">
      <alignment horizontal="left" vertical="center"/>
      <protection/>
    </xf>
    <xf numFmtId="0" fontId="6" fillId="0" borderId="59" xfId="0" applyNumberFormat="1" applyFont="1" applyFill="1" applyBorder="1" applyAlignment="1" applyProtection="1">
      <alignment horizontal="left" vertical="center"/>
      <protection/>
    </xf>
    <xf numFmtId="4" fontId="6" fillId="0" borderId="59" xfId="0" applyNumberFormat="1" applyFont="1" applyFill="1" applyBorder="1" applyAlignment="1" applyProtection="1">
      <alignment horizontal="right" vertical="center"/>
      <protection/>
    </xf>
    <xf numFmtId="49" fontId="6" fillId="0" borderId="59" xfId="0" applyNumberFormat="1" applyFont="1" applyFill="1" applyBorder="1" applyAlignment="1" applyProtection="1">
      <alignment horizontal="righ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9" fontId="10" fillId="0" borderId="33" xfId="0" applyNumberFormat="1" applyFont="1" applyFill="1" applyBorder="1" applyAlignment="1" applyProtection="1">
      <alignment horizontal="left" vertical="center"/>
      <protection/>
    </xf>
    <xf numFmtId="49" fontId="12" fillId="0" borderId="33" xfId="0" applyNumberFormat="1" applyFont="1" applyFill="1" applyBorder="1" applyAlignment="1" applyProtection="1">
      <alignment horizontal="left" vertical="center"/>
      <protection/>
    </xf>
    <xf numFmtId="4" fontId="10" fillId="0" borderId="33" xfId="0" applyNumberFormat="1" applyFont="1" applyFill="1" applyBorder="1" applyAlignment="1" applyProtection="1">
      <alignment horizontal="right" vertical="center"/>
      <protection/>
    </xf>
    <xf numFmtId="49" fontId="12" fillId="0" borderId="59" xfId="0" applyNumberFormat="1" applyFont="1" applyFill="1" applyBorder="1" applyAlignment="1" applyProtection="1">
      <alignment horizontal="left" vertical="center" wrapText="1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49" fontId="1" fillId="0" borderId="59" xfId="0" applyNumberFormat="1" applyFont="1" applyFill="1" applyBorder="1" applyAlignment="1" applyProtection="1">
      <alignment horizontal="left" vertical="center"/>
      <protection/>
    </xf>
    <xf numFmtId="4" fontId="1" fillId="0" borderId="59" xfId="0" applyNumberFormat="1" applyFont="1" applyFill="1" applyBorder="1" applyAlignment="1" applyProtection="1">
      <alignment horizontal="righ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" fontId="1" fillId="0" borderId="33" xfId="0" applyNumberFormat="1" applyFont="1" applyFill="1" applyBorder="1" applyAlignment="1" applyProtection="1">
      <alignment horizontal="right" vertical="center"/>
      <protection/>
    </xf>
    <xf numFmtId="49" fontId="15" fillId="0" borderId="40" xfId="0" applyNumberFormat="1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49" fontId="3" fillId="0" borderId="46" xfId="0" applyNumberFormat="1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49" fontId="1" fillId="0" borderId="51" xfId="0" applyNumberFormat="1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49" fontId="1" fillId="0" borderId="60" xfId="0" applyNumberFormat="1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  <xf numFmtId="49" fontId="3" fillId="0" borderId="57" xfId="0" applyNumberFormat="1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1" fillId="0" borderId="39" xfId="0" applyFont="1" applyBorder="1" applyAlignment="1">
      <alignment vertical="center"/>
    </xf>
    <xf numFmtId="49" fontId="15" fillId="0" borderId="57" xfId="0" applyNumberFormat="1" applyFont="1" applyBorder="1" applyAlignment="1">
      <alignment horizontal="left" vertical="center"/>
    </xf>
    <xf numFmtId="0" fontId="15" fillId="0" borderId="39" xfId="0" applyFont="1" applyBorder="1" applyAlignment="1">
      <alignment horizontal="left" vertical="center"/>
    </xf>
    <xf numFmtId="0" fontId="15" fillId="0" borderId="58" xfId="0" applyFont="1" applyBorder="1" applyAlignment="1">
      <alignment horizontal="left" vertical="center"/>
    </xf>
    <xf numFmtId="0" fontId="1" fillId="0" borderId="35" xfId="0" applyFont="1" applyBorder="1" applyAlignment="1">
      <alignment vertical="center"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447675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I22" sqref="I22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59"/>
      <c r="B1" s="9"/>
      <c r="C1" s="89" t="s">
        <v>458</v>
      </c>
      <c r="D1" s="61"/>
      <c r="E1" s="61"/>
      <c r="F1" s="61"/>
      <c r="G1" s="61"/>
      <c r="H1" s="61"/>
      <c r="I1" s="61"/>
    </row>
    <row r="2" spans="1:10" ht="12.75">
      <c r="A2" s="62" t="s">
        <v>1</v>
      </c>
      <c r="B2" s="63"/>
      <c r="C2" s="66" t="str">
        <f>'Stavební rozpocet'!D2</f>
        <v>Bourací práce Na Žižkove 1201</v>
      </c>
      <c r="D2" s="86"/>
      <c r="E2" s="69" t="s">
        <v>391</v>
      </c>
      <c r="F2" s="69" t="str">
        <f>'Stavební rozpocet'!I2</f>
        <v>STATUTÁRNÍ MESTO LIBEREC</v>
      </c>
      <c r="G2" s="63"/>
      <c r="H2" s="69" t="s">
        <v>478</v>
      </c>
      <c r="I2" s="90" t="s">
        <v>481</v>
      </c>
      <c r="J2" s="3"/>
    </row>
    <row r="3" spans="1:10" ht="12.75">
      <c r="A3" s="64"/>
      <c r="B3" s="65"/>
      <c r="C3" s="67"/>
      <c r="D3" s="67"/>
      <c r="E3" s="65"/>
      <c r="F3" s="65"/>
      <c r="G3" s="65"/>
      <c r="H3" s="65"/>
      <c r="I3" s="71"/>
      <c r="J3" s="3"/>
    </row>
    <row r="4" spans="1:10" ht="12.75">
      <c r="A4" s="72" t="s">
        <v>2</v>
      </c>
      <c r="B4" s="65"/>
      <c r="C4" s="73" t="str">
        <f>'Stavební rozpocet'!D4</f>
        <v> </v>
      </c>
      <c r="D4" s="65"/>
      <c r="E4" s="73" t="s">
        <v>392</v>
      </c>
      <c r="F4" s="73" t="str">
        <f>'Stavební rozpocet'!I4</f>
        <v>DigiTry Art Technologies s.r.o.</v>
      </c>
      <c r="G4" s="65"/>
      <c r="H4" s="73" t="s">
        <v>478</v>
      </c>
      <c r="I4" s="91" t="s">
        <v>482</v>
      </c>
      <c r="J4" s="3"/>
    </row>
    <row r="5" spans="1:10" ht="12.75">
      <c r="A5" s="64"/>
      <c r="B5" s="65"/>
      <c r="C5" s="65"/>
      <c r="D5" s="65"/>
      <c r="E5" s="65"/>
      <c r="F5" s="65"/>
      <c r="G5" s="65"/>
      <c r="H5" s="65"/>
      <c r="I5" s="71"/>
      <c r="J5" s="3"/>
    </row>
    <row r="6" spans="1:10" ht="12.75">
      <c r="A6" s="72" t="s">
        <v>3</v>
      </c>
      <c r="B6" s="65"/>
      <c r="C6" s="73" t="str">
        <f>'Stavební rozpocet'!D6</f>
        <v>Na Žižkove, 460 06 Liberec VI–Rochlice</v>
      </c>
      <c r="D6" s="65"/>
      <c r="E6" s="73" t="s">
        <v>393</v>
      </c>
      <c r="F6" s="73" t="str">
        <f>'Stavební rozpocet'!I6</f>
        <v>dle výberového rízení</v>
      </c>
      <c r="G6" s="65"/>
      <c r="H6" s="73" t="s">
        <v>478</v>
      </c>
      <c r="I6" s="91"/>
      <c r="J6" s="3"/>
    </row>
    <row r="7" spans="1:10" ht="12.75">
      <c r="A7" s="64"/>
      <c r="B7" s="65"/>
      <c r="C7" s="65"/>
      <c r="D7" s="65"/>
      <c r="E7" s="65"/>
      <c r="F7" s="65"/>
      <c r="G7" s="65"/>
      <c r="H7" s="65"/>
      <c r="I7" s="71"/>
      <c r="J7" s="3"/>
    </row>
    <row r="8" spans="1:10" ht="12.75">
      <c r="A8" s="72" t="s">
        <v>325</v>
      </c>
      <c r="B8" s="65"/>
      <c r="C8" s="73" t="str">
        <f>'Stavební rozpocet'!F4</f>
        <v> </v>
      </c>
      <c r="D8" s="65"/>
      <c r="E8" s="73" t="s">
        <v>326</v>
      </c>
      <c r="F8" s="73" t="str">
        <f>'Stavební rozpocet'!F6</f>
        <v> </v>
      </c>
      <c r="G8" s="65"/>
      <c r="H8" s="74" t="s">
        <v>479</v>
      </c>
      <c r="I8" s="91" t="s">
        <v>56</v>
      </c>
      <c r="J8" s="3"/>
    </row>
    <row r="9" spans="1:10" ht="12.75">
      <c r="A9" s="64"/>
      <c r="B9" s="65"/>
      <c r="C9" s="65"/>
      <c r="D9" s="65"/>
      <c r="E9" s="65"/>
      <c r="F9" s="65"/>
      <c r="G9" s="65"/>
      <c r="H9" s="65"/>
      <c r="I9" s="71"/>
      <c r="J9" s="3"/>
    </row>
    <row r="10" spans="1:10" ht="12.75">
      <c r="A10" s="72" t="s">
        <v>4</v>
      </c>
      <c r="B10" s="65"/>
      <c r="C10" s="73" t="str">
        <f>'Stavební rozpocet'!D8</f>
        <v> </v>
      </c>
      <c r="D10" s="65"/>
      <c r="E10" s="73" t="s">
        <v>394</v>
      </c>
      <c r="F10" s="73" t="str">
        <f>'Stavební rozpocet'!I8</f>
        <v> </v>
      </c>
      <c r="G10" s="65"/>
      <c r="H10" s="74" t="s">
        <v>480</v>
      </c>
      <c r="I10" s="88" t="str">
        <f>'Stavební rozpocet'!F8</f>
        <v>27.07.2022</v>
      </c>
      <c r="J10" s="3"/>
    </row>
    <row r="11" spans="1:10" ht="12.75">
      <c r="A11" s="92"/>
      <c r="B11" s="93"/>
      <c r="C11" s="93"/>
      <c r="D11" s="93"/>
      <c r="E11" s="93"/>
      <c r="F11" s="93"/>
      <c r="G11" s="93"/>
      <c r="H11" s="93"/>
      <c r="I11" s="94"/>
      <c r="J11" s="3"/>
    </row>
    <row r="12" spans="1:9" ht="23.25" customHeight="1">
      <c r="A12" s="95" t="s">
        <v>501</v>
      </c>
      <c r="B12" s="96"/>
      <c r="C12" s="96"/>
      <c r="D12" s="96"/>
      <c r="E12" s="96"/>
      <c r="F12" s="96"/>
      <c r="G12" s="96"/>
      <c r="H12" s="96"/>
      <c r="I12" s="96"/>
    </row>
    <row r="13" spans="1:10" ht="26.25" customHeight="1">
      <c r="A13" s="37" t="s">
        <v>446</v>
      </c>
      <c r="B13" s="97" t="s">
        <v>502</v>
      </c>
      <c r="C13" s="98"/>
      <c r="D13" s="37" t="s">
        <v>459</v>
      </c>
      <c r="E13" s="97" t="s">
        <v>503</v>
      </c>
      <c r="F13" s="98"/>
      <c r="G13" s="37" t="s">
        <v>467</v>
      </c>
      <c r="H13" s="97" t="s">
        <v>504</v>
      </c>
      <c r="I13" s="98"/>
      <c r="J13" s="3"/>
    </row>
    <row r="14" spans="1:10" ht="15" customHeight="1">
      <c r="A14" s="38" t="s">
        <v>447</v>
      </c>
      <c r="B14" s="42" t="s">
        <v>457</v>
      </c>
      <c r="C14" s="45">
        <f>SUM('Stavební rozpocet'!AB12:AB276)</f>
        <v>0</v>
      </c>
      <c r="D14" s="99" t="s">
        <v>507</v>
      </c>
      <c r="E14" s="100"/>
      <c r="F14" s="45">
        <f>VORN!I15</f>
        <v>0</v>
      </c>
      <c r="G14" s="99" t="s">
        <v>505</v>
      </c>
      <c r="H14" s="100"/>
      <c r="I14" s="45">
        <f>VORN!I21</f>
        <v>0</v>
      </c>
      <c r="J14" s="3"/>
    </row>
    <row r="15" spans="1:10" ht="15" customHeight="1">
      <c r="A15" s="39"/>
      <c r="B15" s="42" t="s">
        <v>402</v>
      </c>
      <c r="C15" s="45">
        <f>SUM('Stavební rozpocet'!AC12:AC276)</f>
        <v>0</v>
      </c>
      <c r="D15" s="99" t="s">
        <v>460</v>
      </c>
      <c r="E15" s="100"/>
      <c r="F15" s="45">
        <f>VORN!I16</f>
        <v>0</v>
      </c>
      <c r="G15" s="99" t="s">
        <v>468</v>
      </c>
      <c r="H15" s="100"/>
      <c r="I15" s="45">
        <f>VORN!I22</f>
        <v>0</v>
      </c>
      <c r="J15" s="3"/>
    </row>
    <row r="16" spans="1:10" ht="15" customHeight="1">
      <c r="A16" s="38" t="s">
        <v>448</v>
      </c>
      <c r="B16" s="42" t="s">
        <v>457</v>
      </c>
      <c r="C16" s="45">
        <f>SUM('Stavební rozpocet'!AD12:AD276)</f>
        <v>0</v>
      </c>
      <c r="D16" s="99" t="s">
        <v>461</v>
      </c>
      <c r="E16" s="100"/>
      <c r="F16" s="45">
        <f>VORN!I17</f>
        <v>0</v>
      </c>
      <c r="G16" s="99" t="s">
        <v>469</v>
      </c>
      <c r="H16" s="100"/>
      <c r="I16" s="45">
        <f>VORN!I23</f>
        <v>0</v>
      </c>
      <c r="J16" s="3"/>
    </row>
    <row r="17" spans="1:10" ht="15" customHeight="1">
      <c r="A17" s="39"/>
      <c r="B17" s="42" t="s">
        <v>402</v>
      </c>
      <c r="C17" s="45">
        <f>SUM('Stavební rozpocet'!AE12:AE276)</f>
        <v>0</v>
      </c>
      <c r="D17" s="99"/>
      <c r="E17" s="100"/>
      <c r="F17" s="46"/>
      <c r="G17" s="99" t="s">
        <v>470</v>
      </c>
      <c r="H17" s="100"/>
      <c r="I17" s="45">
        <f>VORN!I24</f>
        <v>0</v>
      </c>
      <c r="J17" s="3"/>
    </row>
    <row r="18" spans="1:10" ht="15" customHeight="1">
      <c r="A18" s="38" t="s">
        <v>449</v>
      </c>
      <c r="B18" s="42" t="s">
        <v>457</v>
      </c>
      <c r="C18" s="45">
        <f>SUM('Stavební rozpocet'!AF12:AF276)</f>
        <v>0</v>
      </c>
      <c r="D18" s="99"/>
      <c r="E18" s="100"/>
      <c r="F18" s="46"/>
      <c r="G18" s="99" t="s">
        <v>471</v>
      </c>
      <c r="H18" s="100"/>
      <c r="I18" s="45">
        <f>VORN!I25</f>
        <v>0</v>
      </c>
      <c r="J18" s="3"/>
    </row>
    <row r="19" spans="1:10" ht="15" customHeight="1">
      <c r="A19" s="39"/>
      <c r="B19" s="42" t="s">
        <v>402</v>
      </c>
      <c r="C19" s="45">
        <f>SUM('Stavební rozpocet'!AG12:AG276)</f>
        <v>0</v>
      </c>
      <c r="D19" s="99"/>
      <c r="E19" s="100"/>
      <c r="F19" s="46"/>
      <c r="G19" s="99" t="s">
        <v>506</v>
      </c>
      <c r="H19" s="100"/>
      <c r="I19" s="45">
        <f>VORN!I26</f>
        <v>0</v>
      </c>
      <c r="J19" s="3"/>
    </row>
    <row r="20" spans="1:10" ht="15" customHeight="1">
      <c r="A20" s="101" t="s">
        <v>450</v>
      </c>
      <c r="B20" s="102"/>
      <c r="C20" s="45">
        <f>SUM('Stavební rozpocet'!AH12:AH276)</f>
        <v>0</v>
      </c>
      <c r="D20" s="99"/>
      <c r="E20" s="100"/>
      <c r="F20" s="46"/>
      <c r="G20" s="99"/>
      <c r="H20" s="100"/>
      <c r="I20" s="46"/>
      <c r="J20" s="3"/>
    </row>
    <row r="21" spans="1:10" ht="15" customHeight="1">
      <c r="A21" s="101" t="s">
        <v>508</v>
      </c>
      <c r="B21" s="102"/>
      <c r="C21" s="45">
        <f>SUM('Stavební rozpocet'!Z12:Z276)</f>
        <v>0</v>
      </c>
      <c r="D21" s="99"/>
      <c r="E21" s="100"/>
      <c r="F21" s="46"/>
      <c r="G21" s="99"/>
      <c r="H21" s="100"/>
      <c r="I21" s="46"/>
      <c r="J21" s="3"/>
    </row>
    <row r="22" spans="1:10" ht="16.5" customHeight="1">
      <c r="A22" s="101" t="s">
        <v>451</v>
      </c>
      <c r="B22" s="102"/>
      <c r="C22" s="45">
        <f>SUM(C14:C21)</f>
        <v>0</v>
      </c>
      <c r="D22" s="101" t="s">
        <v>462</v>
      </c>
      <c r="E22" s="102"/>
      <c r="F22" s="45">
        <f>SUM(F14:F21)</f>
        <v>0</v>
      </c>
      <c r="G22" s="101" t="s">
        <v>472</v>
      </c>
      <c r="H22" s="102"/>
      <c r="I22" s="45">
        <f>SUM(I14:I21)</f>
        <v>0</v>
      </c>
      <c r="J22" s="3"/>
    </row>
    <row r="23" spans="1:10" ht="15" customHeight="1">
      <c r="A23" s="5"/>
      <c r="B23" s="5"/>
      <c r="C23" s="44"/>
      <c r="D23" s="101" t="s">
        <v>463</v>
      </c>
      <c r="E23" s="102"/>
      <c r="F23" s="47">
        <v>0</v>
      </c>
      <c r="G23" s="101" t="s">
        <v>473</v>
      </c>
      <c r="H23" s="102"/>
      <c r="I23" s="45">
        <v>0</v>
      </c>
      <c r="J23" s="3"/>
    </row>
    <row r="24" spans="4:10" ht="15" customHeight="1">
      <c r="D24" s="5"/>
      <c r="E24" s="5"/>
      <c r="F24" s="48"/>
      <c r="G24" s="101" t="s">
        <v>474</v>
      </c>
      <c r="H24" s="102"/>
      <c r="I24" s="45">
        <f>vorn_sum</f>
        <v>0</v>
      </c>
      <c r="J24" s="3"/>
    </row>
    <row r="25" spans="6:10" ht="15" customHeight="1">
      <c r="F25" s="22"/>
      <c r="G25" s="101" t="s">
        <v>475</v>
      </c>
      <c r="H25" s="102"/>
      <c r="I25" s="45">
        <v>0</v>
      </c>
      <c r="J25" s="3"/>
    </row>
    <row r="26" spans="1:9" ht="12.75">
      <c r="A26" s="9"/>
      <c r="B26" s="9"/>
      <c r="C26" s="9"/>
      <c r="G26" s="5"/>
      <c r="H26" s="5"/>
      <c r="I26" s="5"/>
    </row>
    <row r="27" spans="1:9" ht="15" customHeight="1">
      <c r="A27" s="103" t="s">
        <v>452</v>
      </c>
      <c r="B27" s="104"/>
      <c r="C27" s="49">
        <f>SUM('Stavební rozpocet'!AJ12:AJ276)</f>
        <v>0</v>
      </c>
      <c r="D27" s="4"/>
      <c r="E27" s="9"/>
      <c r="F27" s="9"/>
      <c r="G27" s="9"/>
      <c r="H27" s="9"/>
      <c r="I27" s="9"/>
    </row>
    <row r="28" spans="1:10" ht="15" customHeight="1">
      <c r="A28" s="103" t="s">
        <v>453</v>
      </c>
      <c r="B28" s="104"/>
      <c r="C28" s="49">
        <f>SUM('Stavební rozpocet'!AK12:AK276)</f>
        <v>0</v>
      </c>
      <c r="D28" s="103" t="s">
        <v>464</v>
      </c>
      <c r="E28" s="104"/>
      <c r="F28" s="49">
        <f>ROUND(C28*(15/100),2)</f>
        <v>0</v>
      </c>
      <c r="G28" s="103" t="s">
        <v>476</v>
      </c>
      <c r="H28" s="104"/>
      <c r="I28" s="49">
        <f>SUM(C27:C29)</f>
        <v>0</v>
      </c>
      <c r="J28" s="3"/>
    </row>
    <row r="29" spans="1:10" ht="15" customHeight="1">
      <c r="A29" s="103" t="s">
        <v>454</v>
      </c>
      <c r="B29" s="104"/>
      <c r="C29" s="49">
        <f>SUM('Stavební rozpocet'!AL12:AL276)+(F22+I22+F23+I23+I24+I25)</f>
        <v>0</v>
      </c>
      <c r="D29" s="103" t="s">
        <v>465</v>
      </c>
      <c r="E29" s="104"/>
      <c r="F29" s="49">
        <f>ROUND(C29*(21/100),2)</f>
        <v>0</v>
      </c>
      <c r="G29" s="103" t="s">
        <v>509</v>
      </c>
      <c r="H29" s="104"/>
      <c r="I29" s="49">
        <f>SUM(F28:F29)+I28</f>
        <v>0</v>
      </c>
      <c r="J29" s="3"/>
    </row>
    <row r="30" spans="1:9" ht="12.75">
      <c r="A30" s="40"/>
      <c r="B30" s="40"/>
      <c r="C30" s="40"/>
      <c r="D30" s="40"/>
      <c r="E30" s="40"/>
      <c r="F30" s="40"/>
      <c r="G30" s="40"/>
      <c r="H30" s="40"/>
      <c r="I30" s="40"/>
    </row>
    <row r="31" spans="1:10" ht="14.25" customHeight="1">
      <c r="A31" s="105" t="s">
        <v>455</v>
      </c>
      <c r="B31" s="106"/>
      <c r="C31" s="107"/>
      <c r="D31" s="105" t="s">
        <v>466</v>
      </c>
      <c r="E31" s="106"/>
      <c r="F31" s="107"/>
      <c r="G31" s="105" t="s">
        <v>477</v>
      </c>
      <c r="H31" s="106"/>
      <c r="I31" s="107"/>
      <c r="J31" s="23"/>
    </row>
    <row r="32" spans="1:10" ht="14.25" customHeight="1">
      <c r="A32" s="108"/>
      <c r="B32" s="109"/>
      <c r="C32" s="110"/>
      <c r="D32" s="108"/>
      <c r="E32" s="109"/>
      <c r="F32" s="110"/>
      <c r="G32" s="108"/>
      <c r="H32" s="109"/>
      <c r="I32" s="110"/>
      <c r="J32" s="23"/>
    </row>
    <row r="33" spans="1:10" ht="14.25" customHeight="1">
      <c r="A33" s="108"/>
      <c r="B33" s="109"/>
      <c r="C33" s="110"/>
      <c r="D33" s="108"/>
      <c r="E33" s="109"/>
      <c r="F33" s="110"/>
      <c r="G33" s="108"/>
      <c r="H33" s="109"/>
      <c r="I33" s="110"/>
      <c r="J33" s="23"/>
    </row>
    <row r="34" spans="1:10" ht="14.25" customHeight="1">
      <c r="A34" s="108"/>
      <c r="B34" s="109"/>
      <c r="C34" s="110"/>
      <c r="D34" s="108"/>
      <c r="E34" s="109"/>
      <c r="F34" s="110"/>
      <c r="G34" s="108"/>
      <c r="H34" s="109"/>
      <c r="I34" s="110"/>
      <c r="J34" s="23"/>
    </row>
    <row r="35" spans="1:10" ht="14.25" customHeight="1">
      <c r="A35" s="111" t="s">
        <v>456</v>
      </c>
      <c r="B35" s="112"/>
      <c r="C35" s="113"/>
      <c r="D35" s="111" t="s">
        <v>456</v>
      </c>
      <c r="E35" s="112"/>
      <c r="F35" s="113"/>
      <c r="G35" s="111" t="s">
        <v>456</v>
      </c>
      <c r="H35" s="112"/>
      <c r="I35" s="113"/>
      <c r="J35" s="23"/>
    </row>
    <row r="36" spans="1:9" ht="11.25" customHeight="1">
      <c r="A36" s="41" t="s">
        <v>57</v>
      </c>
      <c r="B36" s="43"/>
      <c r="C36" s="43"/>
      <c r="D36" s="43"/>
      <c r="E36" s="43"/>
      <c r="F36" s="43"/>
      <c r="G36" s="43"/>
      <c r="H36" s="43"/>
      <c r="I36" s="43"/>
    </row>
    <row r="37" spans="1:9" ht="12.75">
      <c r="A37" s="73"/>
      <c r="B37" s="65"/>
      <c r="C37" s="65"/>
      <c r="D37" s="65"/>
      <c r="E37" s="65"/>
      <c r="F37" s="65"/>
      <c r="G37" s="65"/>
      <c r="H37" s="65"/>
      <c r="I37" s="65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A34" sqref="A34:E34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75" customHeight="1">
      <c r="A1" s="59"/>
      <c r="B1" s="9"/>
      <c r="C1" s="89" t="s">
        <v>489</v>
      </c>
      <c r="D1" s="61"/>
      <c r="E1" s="61"/>
      <c r="F1" s="61"/>
      <c r="G1" s="61"/>
      <c r="H1" s="61"/>
      <c r="I1" s="61"/>
    </row>
    <row r="2" spans="1:10" ht="12.75">
      <c r="A2" s="62" t="s">
        <v>1</v>
      </c>
      <c r="B2" s="63"/>
      <c r="C2" s="66" t="str">
        <f>'Stavební rozpocet'!D2</f>
        <v>Bourací práce Na Žižkove 1201</v>
      </c>
      <c r="D2" s="86"/>
      <c r="E2" s="69" t="s">
        <v>391</v>
      </c>
      <c r="F2" s="69" t="str">
        <f>'Stavební rozpocet'!I2</f>
        <v>STATUTÁRNÍ MESTO LIBEREC</v>
      </c>
      <c r="G2" s="63"/>
      <c r="H2" s="69" t="s">
        <v>478</v>
      </c>
      <c r="I2" s="90" t="s">
        <v>481</v>
      </c>
      <c r="J2" s="3"/>
    </row>
    <row r="3" spans="1:10" ht="12.75">
      <c r="A3" s="64"/>
      <c r="B3" s="65"/>
      <c r="C3" s="67"/>
      <c r="D3" s="67"/>
      <c r="E3" s="65"/>
      <c r="F3" s="65"/>
      <c r="G3" s="65"/>
      <c r="H3" s="65"/>
      <c r="I3" s="71"/>
      <c r="J3" s="3"/>
    </row>
    <row r="4" spans="1:10" ht="12.75">
      <c r="A4" s="72" t="s">
        <v>2</v>
      </c>
      <c r="B4" s="65"/>
      <c r="C4" s="73" t="str">
        <f>'Stavební rozpocet'!D4</f>
        <v> </v>
      </c>
      <c r="D4" s="65"/>
      <c r="E4" s="73" t="s">
        <v>392</v>
      </c>
      <c r="F4" s="73" t="str">
        <f>'Stavební rozpocet'!I4</f>
        <v>DigiTry Art Technologies s.r.o.</v>
      </c>
      <c r="G4" s="65"/>
      <c r="H4" s="73" t="s">
        <v>478</v>
      </c>
      <c r="I4" s="91" t="s">
        <v>482</v>
      </c>
      <c r="J4" s="3"/>
    </row>
    <row r="5" spans="1:10" ht="12.75">
      <c r="A5" s="64"/>
      <c r="B5" s="65"/>
      <c r="C5" s="65"/>
      <c r="D5" s="65"/>
      <c r="E5" s="65"/>
      <c r="F5" s="65"/>
      <c r="G5" s="65"/>
      <c r="H5" s="65"/>
      <c r="I5" s="71"/>
      <c r="J5" s="3"/>
    </row>
    <row r="6" spans="1:10" ht="12.75">
      <c r="A6" s="72" t="s">
        <v>3</v>
      </c>
      <c r="B6" s="65"/>
      <c r="C6" s="73" t="str">
        <f>'Stavební rozpocet'!D6</f>
        <v>Na Žižkove, 460 06 Liberec VI–Rochlice</v>
      </c>
      <c r="D6" s="65"/>
      <c r="E6" s="73" t="s">
        <v>393</v>
      </c>
      <c r="F6" s="73" t="str">
        <f>'Stavební rozpocet'!I6</f>
        <v>dle výberového rízení</v>
      </c>
      <c r="G6" s="65"/>
      <c r="H6" s="73" t="s">
        <v>478</v>
      </c>
      <c r="I6" s="91"/>
      <c r="J6" s="3"/>
    </row>
    <row r="7" spans="1:10" ht="12.75">
      <c r="A7" s="64"/>
      <c r="B7" s="65"/>
      <c r="C7" s="65"/>
      <c r="D7" s="65"/>
      <c r="E7" s="65"/>
      <c r="F7" s="65"/>
      <c r="G7" s="65"/>
      <c r="H7" s="65"/>
      <c r="I7" s="71"/>
      <c r="J7" s="3"/>
    </row>
    <row r="8" spans="1:10" ht="12.75">
      <c r="A8" s="72" t="s">
        <v>325</v>
      </c>
      <c r="B8" s="65"/>
      <c r="C8" s="73" t="str">
        <f>'Stavební rozpocet'!F4</f>
        <v> </v>
      </c>
      <c r="D8" s="65"/>
      <c r="E8" s="73" t="s">
        <v>326</v>
      </c>
      <c r="F8" s="73" t="str">
        <f>'Stavební rozpocet'!F6</f>
        <v> </v>
      </c>
      <c r="G8" s="65"/>
      <c r="H8" s="74" t="s">
        <v>479</v>
      </c>
      <c r="I8" s="91" t="s">
        <v>56</v>
      </c>
      <c r="J8" s="3"/>
    </row>
    <row r="9" spans="1:10" ht="12.75">
      <c r="A9" s="64"/>
      <c r="B9" s="65"/>
      <c r="C9" s="65"/>
      <c r="D9" s="65"/>
      <c r="E9" s="65"/>
      <c r="F9" s="65"/>
      <c r="G9" s="65"/>
      <c r="H9" s="65"/>
      <c r="I9" s="71"/>
      <c r="J9" s="3"/>
    </row>
    <row r="10" spans="1:10" ht="12.75">
      <c r="A10" s="72" t="s">
        <v>4</v>
      </c>
      <c r="B10" s="65"/>
      <c r="C10" s="73" t="str">
        <f>'Stavební rozpocet'!D8</f>
        <v> </v>
      </c>
      <c r="D10" s="65"/>
      <c r="E10" s="73" t="s">
        <v>394</v>
      </c>
      <c r="F10" s="73" t="str">
        <f>'Stavební rozpocet'!I8</f>
        <v> </v>
      </c>
      <c r="G10" s="65"/>
      <c r="H10" s="74" t="s">
        <v>480</v>
      </c>
      <c r="I10" s="88" t="str">
        <f>'Stavební rozpocet'!F8</f>
        <v>27.07.2022</v>
      </c>
      <c r="J10" s="3"/>
    </row>
    <row r="11" spans="1:10" ht="12.75">
      <c r="A11" s="92"/>
      <c r="B11" s="93"/>
      <c r="C11" s="93"/>
      <c r="D11" s="93"/>
      <c r="E11" s="93"/>
      <c r="F11" s="93"/>
      <c r="G11" s="93"/>
      <c r="H11" s="93"/>
      <c r="I11" s="94"/>
      <c r="J11" s="3"/>
    </row>
    <row r="12" spans="1:9" ht="12.75">
      <c r="A12" s="5"/>
      <c r="B12" s="5"/>
      <c r="C12" s="5"/>
      <c r="D12" s="5"/>
      <c r="E12" s="5"/>
      <c r="F12" s="5"/>
      <c r="G12" s="5"/>
      <c r="H12" s="5"/>
      <c r="I12" s="5"/>
    </row>
    <row r="13" spans="1:9" ht="15" customHeight="1" thickBot="1">
      <c r="A13" s="161" t="s">
        <v>510</v>
      </c>
      <c r="B13" s="162"/>
      <c r="C13" s="162"/>
      <c r="D13" s="162"/>
      <c r="E13" s="162"/>
      <c r="F13" s="51"/>
      <c r="G13" s="51"/>
      <c r="H13" s="51"/>
      <c r="I13" s="51"/>
    </row>
    <row r="14" spans="1:10" ht="12.75">
      <c r="A14" s="163" t="s">
        <v>511</v>
      </c>
      <c r="B14" s="164"/>
      <c r="C14" s="164"/>
      <c r="D14" s="164"/>
      <c r="E14" s="165"/>
      <c r="F14" s="52" t="s">
        <v>500</v>
      </c>
      <c r="G14" s="52" t="s">
        <v>490</v>
      </c>
      <c r="H14" s="52" t="s">
        <v>491</v>
      </c>
      <c r="I14" s="52" t="s">
        <v>500</v>
      </c>
      <c r="J14" s="23"/>
    </row>
    <row r="15" spans="1:10" ht="12.75">
      <c r="A15" s="166" t="s">
        <v>507</v>
      </c>
      <c r="B15" s="167"/>
      <c r="C15" s="167"/>
      <c r="D15" s="167"/>
      <c r="E15" s="168"/>
      <c r="F15" s="53">
        <v>0</v>
      </c>
      <c r="G15" s="55"/>
      <c r="H15" s="55"/>
      <c r="I15" s="53">
        <f>F15</f>
        <v>0</v>
      </c>
      <c r="J15" s="3"/>
    </row>
    <row r="16" spans="1:10" ht="12.75">
      <c r="A16" s="166" t="s">
        <v>460</v>
      </c>
      <c r="B16" s="167"/>
      <c r="C16" s="167"/>
      <c r="D16" s="167"/>
      <c r="E16" s="168"/>
      <c r="F16" s="53">
        <v>0</v>
      </c>
      <c r="G16" s="55"/>
      <c r="H16" s="55"/>
      <c r="I16" s="53">
        <f>F16</f>
        <v>0</v>
      </c>
      <c r="J16" s="3"/>
    </row>
    <row r="17" spans="1:10" ht="13.5" thickBot="1">
      <c r="A17" s="169" t="s">
        <v>461</v>
      </c>
      <c r="B17" s="170"/>
      <c r="C17" s="170"/>
      <c r="D17" s="170"/>
      <c r="E17" s="171"/>
      <c r="F17" s="54">
        <v>0</v>
      </c>
      <c r="G17" s="56"/>
      <c r="H17" s="56"/>
      <c r="I17" s="54">
        <f>F17</f>
        <v>0</v>
      </c>
      <c r="J17" s="3"/>
    </row>
    <row r="18" spans="1:10" ht="13.5" thickBot="1">
      <c r="A18" s="172" t="s">
        <v>483</v>
      </c>
      <c r="B18" s="173"/>
      <c r="C18" s="173"/>
      <c r="D18" s="173"/>
      <c r="E18" s="174"/>
      <c r="F18" s="31"/>
      <c r="G18" s="57"/>
      <c r="H18" s="57"/>
      <c r="I18" s="58">
        <f>SUM(I15:I17)</f>
        <v>0</v>
      </c>
      <c r="J18" s="23"/>
    </row>
    <row r="19" spans="1:9" ht="13.5" thickBot="1">
      <c r="A19" s="175"/>
      <c r="B19" s="175"/>
      <c r="C19" s="175"/>
      <c r="D19" s="175"/>
      <c r="E19" s="175"/>
      <c r="F19" s="50"/>
      <c r="G19" s="50"/>
      <c r="H19" s="50"/>
      <c r="I19" s="50"/>
    </row>
    <row r="20" spans="1:10" ht="12.75">
      <c r="A20" s="163" t="s">
        <v>504</v>
      </c>
      <c r="B20" s="164"/>
      <c r="C20" s="164"/>
      <c r="D20" s="164"/>
      <c r="E20" s="165"/>
      <c r="F20" s="52" t="s">
        <v>500</v>
      </c>
      <c r="G20" s="52" t="s">
        <v>490</v>
      </c>
      <c r="H20" s="52" t="s">
        <v>491</v>
      </c>
      <c r="I20" s="52" t="s">
        <v>500</v>
      </c>
      <c r="J20" s="23"/>
    </row>
    <row r="21" spans="1:10" ht="12.75">
      <c r="A21" s="166" t="s">
        <v>505</v>
      </c>
      <c r="B21" s="167"/>
      <c r="C21" s="167"/>
      <c r="D21" s="167"/>
      <c r="E21" s="168"/>
      <c r="F21" s="53">
        <v>0</v>
      </c>
      <c r="G21" s="55"/>
      <c r="H21" s="55"/>
      <c r="I21" s="53">
        <f aca="true" t="shared" si="0" ref="I21:I26">F21</f>
        <v>0</v>
      </c>
      <c r="J21" s="3"/>
    </row>
    <row r="22" spans="1:10" ht="12.75">
      <c r="A22" s="166" t="s">
        <v>468</v>
      </c>
      <c r="B22" s="167"/>
      <c r="C22" s="167"/>
      <c r="D22" s="167"/>
      <c r="E22" s="168"/>
      <c r="F22" s="53">
        <v>0</v>
      </c>
      <c r="G22" s="55"/>
      <c r="H22" s="55"/>
      <c r="I22" s="53">
        <f t="shared" si="0"/>
        <v>0</v>
      </c>
      <c r="J22" s="3"/>
    </row>
    <row r="23" spans="1:10" ht="12.75">
      <c r="A23" s="166" t="s">
        <v>469</v>
      </c>
      <c r="B23" s="167"/>
      <c r="C23" s="167"/>
      <c r="D23" s="167"/>
      <c r="E23" s="168"/>
      <c r="F23" s="53">
        <v>0</v>
      </c>
      <c r="G23" s="55"/>
      <c r="H23" s="55"/>
      <c r="I23" s="53">
        <f t="shared" si="0"/>
        <v>0</v>
      </c>
      <c r="J23" s="3"/>
    </row>
    <row r="24" spans="1:10" ht="12.75">
      <c r="A24" s="166" t="s">
        <v>470</v>
      </c>
      <c r="B24" s="167"/>
      <c r="C24" s="167"/>
      <c r="D24" s="167"/>
      <c r="E24" s="168"/>
      <c r="F24" s="53">
        <v>0</v>
      </c>
      <c r="G24" s="55"/>
      <c r="H24" s="55"/>
      <c r="I24" s="53">
        <f t="shared" si="0"/>
        <v>0</v>
      </c>
      <c r="J24" s="3"/>
    </row>
    <row r="25" spans="1:10" ht="12.75">
      <c r="A25" s="166" t="s">
        <v>512</v>
      </c>
      <c r="B25" s="167"/>
      <c r="C25" s="167"/>
      <c r="D25" s="167"/>
      <c r="E25" s="168"/>
      <c r="F25" s="53">
        <v>0</v>
      </c>
      <c r="G25" s="55"/>
      <c r="H25" s="55"/>
      <c r="I25" s="53">
        <f t="shared" si="0"/>
        <v>0</v>
      </c>
      <c r="J25" s="3"/>
    </row>
    <row r="26" spans="1:10" ht="13.5" thickBot="1">
      <c r="A26" s="169" t="s">
        <v>506</v>
      </c>
      <c r="B26" s="170"/>
      <c r="C26" s="170"/>
      <c r="D26" s="170"/>
      <c r="E26" s="171"/>
      <c r="F26" s="54">
        <v>0</v>
      </c>
      <c r="G26" s="56"/>
      <c r="H26" s="56"/>
      <c r="I26" s="54">
        <f t="shared" si="0"/>
        <v>0</v>
      </c>
      <c r="J26" s="3"/>
    </row>
    <row r="27" spans="1:10" ht="13.5" thickBot="1">
      <c r="A27" s="172" t="s">
        <v>484</v>
      </c>
      <c r="B27" s="173"/>
      <c r="C27" s="173"/>
      <c r="D27" s="173"/>
      <c r="E27" s="174"/>
      <c r="F27" s="31"/>
      <c r="G27" s="57"/>
      <c r="H27" s="57"/>
      <c r="I27" s="58">
        <f>SUM(I21:I26)</f>
        <v>0</v>
      </c>
      <c r="J27" s="23"/>
    </row>
    <row r="28" spans="1:9" ht="13.5" thickBot="1">
      <c r="A28" s="175"/>
      <c r="B28" s="175"/>
      <c r="C28" s="175"/>
      <c r="D28" s="175"/>
      <c r="E28" s="175"/>
      <c r="F28" s="50"/>
      <c r="G28" s="50"/>
      <c r="H28" s="50"/>
      <c r="I28" s="50"/>
    </row>
    <row r="29" spans="1:10" ht="15" customHeight="1" thickBot="1">
      <c r="A29" s="176" t="s">
        <v>485</v>
      </c>
      <c r="B29" s="177"/>
      <c r="C29" s="177"/>
      <c r="D29" s="177"/>
      <c r="E29" s="178"/>
      <c r="F29" s="117">
        <f>I18+I27</f>
        <v>0</v>
      </c>
      <c r="G29" s="118"/>
      <c r="H29" s="118"/>
      <c r="I29" s="119"/>
      <c r="J29" s="23"/>
    </row>
    <row r="30" spans="1:9" ht="12.75">
      <c r="A30" s="179"/>
      <c r="B30" s="179"/>
      <c r="C30" s="179"/>
      <c r="D30" s="179"/>
      <c r="E30" s="179"/>
      <c r="F30" s="43"/>
      <c r="G30" s="43"/>
      <c r="H30" s="43"/>
      <c r="I30" s="43"/>
    </row>
    <row r="33" spans="1:9" ht="15" customHeight="1" thickBot="1">
      <c r="A33" s="161" t="s">
        <v>513</v>
      </c>
      <c r="B33" s="162"/>
      <c r="C33" s="162"/>
      <c r="D33" s="162"/>
      <c r="E33" s="162"/>
      <c r="F33" s="51"/>
      <c r="G33" s="51"/>
      <c r="H33" s="51"/>
      <c r="I33" s="51"/>
    </row>
    <row r="34" spans="1:10" ht="13.5" thickBot="1">
      <c r="A34" s="172" t="s">
        <v>514</v>
      </c>
      <c r="B34" s="173"/>
      <c r="C34" s="173"/>
      <c r="D34" s="173"/>
      <c r="E34" s="174"/>
      <c r="F34" s="52" t="s">
        <v>500</v>
      </c>
      <c r="G34" s="52" t="s">
        <v>490</v>
      </c>
      <c r="H34" s="52" t="s">
        <v>491</v>
      </c>
      <c r="I34" s="52" t="s">
        <v>500</v>
      </c>
      <c r="J34" s="23"/>
    </row>
    <row r="35" spans="1:10" ht="12.75">
      <c r="A35" s="166" t="s">
        <v>486</v>
      </c>
      <c r="B35" s="167"/>
      <c r="C35" s="167"/>
      <c r="D35" s="167"/>
      <c r="E35" s="168"/>
      <c r="F35" s="53">
        <v>0</v>
      </c>
      <c r="G35" s="55"/>
      <c r="H35" s="55"/>
      <c r="I35" s="53">
        <f>F35</f>
        <v>0</v>
      </c>
      <c r="J35" s="3"/>
    </row>
    <row r="36" spans="1:10" ht="13.5" thickBot="1">
      <c r="A36" s="169" t="s">
        <v>487</v>
      </c>
      <c r="B36" s="170"/>
      <c r="C36" s="170"/>
      <c r="D36" s="170"/>
      <c r="E36" s="171"/>
      <c r="F36" s="54">
        <v>0</v>
      </c>
      <c r="G36" s="56"/>
      <c r="H36" s="56"/>
      <c r="I36" s="54">
        <f>F36</f>
        <v>0</v>
      </c>
      <c r="J36" s="3"/>
    </row>
    <row r="37" spans="1:10" ht="13.5" thickBot="1">
      <c r="A37" s="114" t="s">
        <v>488</v>
      </c>
      <c r="B37" s="115"/>
      <c r="C37" s="115"/>
      <c r="D37" s="115"/>
      <c r="E37" s="116"/>
      <c r="F37" s="31"/>
      <c r="G37" s="57"/>
      <c r="H37" s="57"/>
      <c r="I37" s="58">
        <f>SUM(I35:I36)</f>
        <v>0</v>
      </c>
      <c r="J37" s="23"/>
    </row>
    <row r="38" spans="1:9" ht="12.75">
      <c r="A38" s="43"/>
      <c r="B38" s="43"/>
      <c r="C38" s="43"/>
      <c r="D38" s="43"/>
      <c r="E38" s="43"/>
      <c r="F38" s="43"/>
      <c r="G38" s="43"/>
      <c r="H38" s="43"/>
      <c r="I38" s="43"/>
    </row>
  </sheetData>
  <sheetProtection/>
  <mergeCells count="52">
    <mergeCell ref="A35:E35"/>
    <mergeCell ref="A36:E36"/>
    <mergeCell ref="A37:E37"/>
    <mergeCell ref="A26:E26"/>
    <mergeCell ref="A27:E27"/>
    <mergeCell ref="A29:E29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13:E13"/>
    <mergeCell ref="A14:E14"/>
    <mergeCell ref="A15:E15"/>
    <mergeCell ref="A16:E16"/>
    <mergeCell ref="A17:E17"/>
    <mergeCell ref="A18:E18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C16" sqref="C16"/>
    </sheetView>
  </sheetViews>
  <sheetFormatPr defaultColWidth="11.57421875" defaultRowHeight="12.75"/>
  <cols>
    <col min="1" max="2" width="7.140625" style="0" customWidth="1"/>
    <col min="3" max="3" width="57.140625" style="0" customWidth="1"/>
    <col min="4" max="4" width="22.140625" style="0" customWidth="1"/>
    <col min="5" max="5" width="21.00390625" style="0" customWidth="1"/>
    <col min="6" max="6" width="20.8515625" style="0" customWidth="1"/>
    <col min="7" max="7" width="37.140625" style="0" customWidth="1"/>
    <col min="8" max="9" width="0" style="0" hidden="1" customWidth="1"/>
  </cols>
  <sheetData>
    <row r="1" spans="1:7" ht="72.75" customHeight="1">
      <c r="A1" s="60" t="s">
        <v>442</v>
      </c>
      <c r="B1" s="61"/>
      <c r="C1" s="61"/>
      <c r="D1" s="61"/>
      <c r="E1" s="61"/>
      <c r="F1" s="61"/>
      <c r="G1" s="61"/>
    </row>
    <row r="2" spans="1:8" ht="12.75">
      <c r="A2" s="62" t="s">
        <v>1</v>
      </c>
      <c r="B2" s="63"/>
      <c r="C2" s="66" t="str">
        <f>'Stavební rozpocet'!D2</f>
        <v>Bourací práce Na Žižkove 1201</v>
      </c>
      <c r="D2" s="68" t="s">
        <v>324</v>
      </c>
      <c r="E2" s="68" t="s">
        <v>5</v>
      </c>
      <c r="F2" s="69" t="s">
        <v>391</v>
      </c>
      <c r="G2" s="87" t="str">
        <f>'Stavební rozpocet'!I2</f>
        <v>STATUTÁRNÍ MESTO LIBEREC</v>
      </c>
      <c r="H2" s="3"/>
    </row>
    <row r="3" spans="1:8" ht="12.75">
      <c r="A3" s="64"/>
      <c r="B3" s="65"/>
      <c r="C3" s="67"/>
      <c r="D3" s="65"/>
      <c r="E3" s="65"/>
      <c r="F3" s="65"/>
      <c r="G3" s="71"/>
      <c r="H3" s="3"/>
    </row>
    <row r="4" spans="1:8" ht="12.75">
      <c r="A4" s="72" t="s">
        <v>2</v>
      </c>
      <c r="B4" s="65"/>
      <c r="C4" s="73" t="str">
        <f>'Stavební rozpocet'!D4</f>
        <v> </v>
      </c>
      <c r="D4" s="74" t="s">
        <v>325</v>
      </c>
      <c r="E4" s="74" t="s">
        <v>5</v>
      </c>
      <c r="F4" s="73" t="s">
        <v>392</v>
      </c>
      <c r="G4" s="88" t="str">
        <f>'Stavební rozpocet'!I4</f>
        <v>DigiTry Art Technologies s.r.o.</v>
      </c>
      <c r="H4" s="3"/>
    </row>
    <row r="5" spans="1:8" ht="12.75">
      <c r="A5" s="64"/>
      <c r="B5" s="65"/>
      <c r="C5" s="65"/>
      <c r="D5" s="65"/>
      <c r="E5" s="65"/>
      <c r="F5" s="65"/>
      <c r="G5" s="71"/>
      <c r="H5" s="3"/>
    </row>
    <row r="6" spans="1:8" ht="12.75">
      <c r="A6" s="72" t="s">
        <v>3</v>
      </c>
      <c r="B6" s="65"/>
      <c r="C6" s="73" t="str">
        <f>'Stavební rozpocet'!D6</f>
        <v>Na Žižkove, 460 06 Liberec VI–Rochlice</v>
      </c>
      <c r="D6" s="74" t="s">
        <v>326</v>
      </c>
      <c r="E6" s="74" t="s">
        <v>5</v>
      </c>
      <c r="F6" s="73" t="s">
        <v>393</v>
      </c>
      <c r="G6" s="88" t="str">
        <f>'Stavební rozpocet'!I6</f>
        <v>dle výberového rízení</v>
      </c>
      <c r="H6" s="3"/>
    </row>
    <row r="7" spans="1:8" ht="12.75">
      <c r="A7" s="64"/>
      <c r="B7" s="65"/>
      <c r="C7" s="65"/>
      <c r="D7" s="65"/>
      <c r="E7" s="65"/>
      <c r="F7" s="65"/>
      <c r="G7" s="71"/>
      <c r="H7" s="3"/>
    </row>
    <row r="8" spans="1:8" ht="12.75">
      <c r="A8" s="72" t="s">
        <v>394</v>
      </c>
      <c r="B8" s="65"/>
      <c r="C8" s="73" t="str">
        <f>'Stavební rozpocet'!I8</f>
        <v> </v>
      </c>
      <c r="D8" s="74" t="s">
        <v>327</v>
      </c>
      <c r="E8" s="74"/>
      <c r="F8" s="74" t="s">
        <v>327</v>
      </c>
      <c r="G8" s="88" t="str">
        <f>'Stavební rozpocet'!F8</f>
        <v>27.07.2022</v>
      </c>
      <c r="H8" s="3"/>
    </row>
    <row r="9" spans="1:8" ht="12.75">
      <c r="A9" s="75"/>
      <c r="B9" s="76"/>
      <c r="C9" s="76"/>
      <c r="D9" s="76"/>
      <c r="E9" s="76"/>
      <c r="F9" s="76"/>
      <c r="G9" s="77"/>
      <c r="H9" s="3"/>
    </row>
    <row r="10" spans="1:8" ht="12.75">
      <c r="A10" s="31" t="s">
        <v>58</v>
      </c>
      <c r="B10" s="32" t="s">
        <v>59</v>
      </c>
      <c r="C10" s="33" t="s">
        <v>443</v>
      </c>
      <c r="D10" s="34" t="s">
        <v>497</v>
      </c>
      <c r="E10" s="34" t="s">
        <v>498</v>
      </c>
      <c r="F10" s="34" t="s">
        <v>499</v>
      </c>
      <c r="G10" s="35" t="s">
        <v>444</v>
      </c>
      <c r="H10" s="23"/>
    </row>
    <row r="11" spans="1:9" ht="12.75">
      <c r="A11" s="155"/>
      <c r="B11" s="155" t="s">
        <v>16</v>
      </c>
      <c r="C11" s="155" t="s">
        <v>121</v>
      </c>
      <c r="D11" s="156">
        <f>'Stavební rozpocet'!I12</f>
        <v>0</v>
      </c>
      <c r="E11" s="156">
        <f>'Stavební rozpocet'!J12</f>
        <v>0</v>
      </c>
      <c r="F11" s="156">
        <f>'Stavební rozpocet'!K12</f>
        <v>0</v>
      </c>
      <c r="G11" s="156">
        <f>'Stavební rozpocet'!M12</f>
        <v>115.663104</v>
      </c>
      <c r="H11" s="36" t="s">
        <v>445</v>
      </c>
      <c r="I11" s="24">
        <f aca="true" t="shared" si="0" ref="I11:I23">IF(H11="F",0,F11)</f>
        <v>0</v>
      </c>
    </row>
    <row r="12" spans="1:9" ht="12.75">
      <c r="A12" s="157"/>
      <c r="B12" s="157" t="s">
        <v>18</v>
      </c>
      <c r="C12" s="157" t="s">
        <v>133</v>
      </c>
      <c r="D12" s="158">
        <f>'Stavební rozpocet'!I28</f>
        <v>0</v>
      </c>
      <c r="E12" s="158">
        <f>'Stavební rozpocet'!J28</f>
        <v>0</v>
      </c>
      <c r="F12" s="158">
        <f>'Stavební rozpocet'!K28</f>
        <v>0</v>
      </c>
      <c r="G12" s="158">
        <f>'Stavební rozpocet'!M28</f>
        <v>0</v>
      </c>
      <c r="H12" s="36" t="s">
        <v>445</v>
      </c>
      <c r="I12" s="24">
        <f t="shared" si="0"/>
        <v>0</v>
      </c>
    </row>
    <row r="13" spans="1:9" ht="12.75">
      <c r="A13" s="157"/>
      <c r="B13" s="157" t="s">
        <v>20</v>
      </c>
      <c r="C13" s="157" t="s">
        <v>140</v>
      </c>
      <c r="D13" s="158">
        <f>'Stavební rozpocet'!I36</f>
        <v>0</v>
      </c>
      <c r="E13" s="158">
        <f>'Stavební rozpocet'!J36</f>
        <v>0</v>
      </c>
      <c r="F13" s="158">
        <f>'Stavební rozpocet'!K36</f>
        <v>0</v>
      </c>
      <c r="G13" s="158">
        <f>'Stavební rozpocet'!M36</f>
        <v>0</v>
      </c>
      <c r="H13" s="36" t="s">
        <v>445</v>
      </c>
      <c r="I13" s="24">
        <f t="shared" si="0"/>
        <v>0</v>
      </c>
    </row>
    <row r="14" spans="1:9" ht="12.75">
      <c r="A14" s="157"/>
      <c r="B14" s="157" t="s">
        <v>21</v>
      </c>
      <c r="C14" s="157" t="s">
        <v>143</v>
      </c>
      <c r="D14" s="158">
        <f>'Stavební rozpocet'!I39</f>
        <v>0</v>
      </c>
      <c r="E14" s="158">
        <f>'Stavební rozpocet'!J39</f>
        <v>0</v>
      </c>
      <c r="F14" s="158">
        <f>'Stavební rozpocet'!K39</f>
        <v>0</v>
      </c>
      <c r="G14" s="158">
        <f>'Stavební rozpocet'!M39</f>
        <v>0</v>
      </c>
      <c r="H14" s="36" t="s">
        <v>445</v>
      </c>
      <c r="I14" s="24">
        <f t="shared" si="0"/>
        <v>0</v>
      </c>
    </row>
    <row r="15" spans="1:9" ht="12.75">
      <c r="A15" s="157"/>
      <c r="B15" s="157" t="s">
        <v>22</v>
      </c>
      <c r="C15" s="157" t="s">
        <v>147</v>
      </c>
      <c r="D15" s="158">
        <f>'Stavební rozpocet'!I43</f>
        <v>0</v>
      </c>
      <c r="E15" s="158">
        <f>'Stavební rozpocet'!J43</f>
        <v>0</v>
      </c>
      <c r="F15" s="158">
        <f>'Stavební rozpocet'!K43</f>
        <v>0</v>
      </c>
      <c r="G15" s="158">
        <f>'Stavební rozpocet'!M43</f>
        <v>1006.78635</v>
      </c>
      <c r="H15" s="36" t="s">
        <v>445</v>
      </c>
      <c r="I15" s="24">
        <f t="shared" si="0"/>
        <v>0</v>
      </c>
    </row>
    <row r="16" spans="1:9" ht="12.75">
      <c r="A16" s="157"/>
      <c r="B16" s="157" t="s">
        <v>23</v>
      </c>
      <c r="C16" s="157" t="s">
        <v>154</v>
      </c>
      <c r="D16" s="158">
        <f>'Stavební rozpocet'!I52</f>
        <v>0</v>
      </c>
      <c r="E16" s="158">
        <f>'Stavební rozpocet'!J52</f>
        <v>0</v>
      </c>
      <c r="F16" s="158">
        <f>'Stavební rozpocet'!K52</f>
        <v>0</v>
      </c>
      <c r="G16" s="158">
        <f>'Stavební rozpocet'!M52</f>
        <v>0.058788</v>
      </c>
      <c r="H16" s="36" t="s">
        <v>445</v>
      </c>
      <c r="I16" s="24">
        <f t="shared" si="0"/>
        <v>0</v>
      </c>
    </row>
    <row r="17" spans="1:9" ht="12.75">
      <c r="A17" s="157"/>
      <c r="B17" s="157" t="s">
        <v>74</v>
      </c>
      <c r="C17" s="157" t="s">
        <v>157</v>
      </c>
      <c r="D17" s="158">
        <f>'Stavební rozpocet'!I55</f>
        <v>0</v>
      </c>
      <c r="E17" s="158">
        <f>'Stavební rozpocet'!J55</f>
        <v>0</v>
      </c>
      <c r="F17" s="158">
        <f>'Stavební rozpocet'!K55</f>
        <v>0</v>
      </c>
      <c r="G17" s="158">
        <f>'Stavební rozpocet'!M55</f>
        <v>0</v>
      </c>
      <c r="H17" s="36" t="s">
        <v>445</v>
      </c>
      <c r="I17" s="24">
        <f t="shared" si="0"/>
        <v>0</v>
      </c>
    </row>
    <row r="18" spans="1:9" ht="12.75">
      <c r="A18" s="157"/>
      <c r="B18" s="157" t="s">
        <v>76</v>
      </c>
      <c r="C18" s="157" t="s">
        <v>160</v>
      </c>
      <c r="D18" s="158">
        <f>'Stavební rozpocet'!I58</f>
        <v>0</v>
      </c>
      <c r="E18" s="158">
        <f>'Stavební rozpocet'!J58</f>
        <v>0</v>
      </c>
      <c r="F18" s="158">
        <f>'Stavební rozpocet'!K58</f>
        <v>0</v>
      </c>
      <c r="G18" s="158">
        <f>'Stavební rozpocet'!M58</f>
        <v>5.981623034</v>
      </c>
      <c r="H18" s="36" t="s">
        <v>445</v>
      </c>
      <c r="I18" s="24">
        <f t="shared" si="0"/>
        <v>0</v>
      </c>
    </row>
    <row r="19" spans="1:9" ht="12.75">
      <c r="A19" s="157"/>
      <c r="B19" s="157" t="s">
        <v>78</v>
      </c>
      <c r="C19" s="157" t="s">
        <v>164</v>
      </c>
      <c r="D19" s="158">
        <f>'Stavební rozpocet'!I63</f>
        <v>0</v>
      </c>
      <c r="E19" s="158">
        <f>'Stavební rozpocet'!J63</f>
        <v>0</v>
      </c>
      <c r="F19" s="158">
        <f>'Stavební rozpocet'!K63</f>
        <v>0</v>
      </c>
      <c r="G19" s="158">
        <f>'Stavební rozpocet'!M63</f>
        <v>233.33273599999995</v>
      </c>
      <c r="H19" s="36" t="s">
        <v>445</v>
      </c>
      <c r="I19" s="24">
        <f t="shared" si="0"/>
        <v>0</v>
      </c>
    </row>
    <row r="20" spans="1:9" ht="12.75">
      <c r="A20" s="157"/>
      <c r="B20" s="157" t="s">
        <v>88</v>
      </c>
      <c r="C20" s="157" t="s">
        <v>184</v>
      </c>
      <c r="D20" s="158">
        <f>'Stavební rozpocet'!I87</f>
        <v>0</v>
      </c>
      <c r="E20" s="158">
        <f>'Stavební rozpocet'!J87</f>
        <v>0</v>
      </c>
      <c r="F20" s="158">
        <f>'Stavební rozpocet'!K87</f>
        <v>0</v>
      </c>
      <c r="G20" s="158">
        <f>'Stavební rozpocet'!M87</f>
        <v>0</v>
      </c>
      <c r="H20" s="36" t="s">
        <v>445</v>
      </c>
      <c r="I20" s="24">
        <f t="shared" si="0"/>
        <v>0</v>
      </c>
    </row>
    <row r="21" spans="1:9" ht="12.75">
      <c r="A21" s="157"/>
      <c r="B21" s="157" t="s">
        <v>91</v>
      </c>
      <c r="C21" s="157" t="s">
        <v>188</v>
      </c>
      <c r="D21" s="158">
        <f>'Stavební rozpocet'!I91</f>
        <v>0</v>
      </c>
      <c r="E21" s="158">
        <f>'Stavební rozpocet'!J91</f>
        <v>0</v>
      </c>
      <c r="F21" s="158">
        <f>'Stavební rozpocet'!K91</f>
        <v>0</v>
      </c>
      <c r="G21" s="158">
        <f>'Stavební rozpocet'!M91</f>
        <v>3398.4603426338003</v>
      </c>
      <c r="H21" s="36" t="s">
        <v>445</v>
      </c>
      <c r="I21" s="24">
        <f t="shared" si="0"/>
        <v>0</v>
      </c>
    </row>
    <row r="22" spans="1:9" ht="12.75">
      <c r="A22" s="157"/>
      <c r="B22" s="157" t="s">
        <v>96</v>
      </c>
      <c r="C22" s="157" t="s">
        <v>223</v>
      </c>
      <c r="D22" s="158">
        <f>'Stavební rozpocet'!I130</f>
        <v>0</v>
      </c>
      <c r="E22" s="158">
        <f>'Stavební rozpocet'!J130</f>
        <v>0</v>
      </c>
      <c r="F22" s="158">
        <f>'Stavební rozpocet'!K130</f>
        <v>0</v>
      </c>
      <c r="G22" s="158">
        <f>'Stavební rozpocet'!M130</f>
        <v>0</v>
      </c>
      <c r="H22" s="36" t="s">
        <v>445</v>
      </c>
      <c r="I22" s="24">
        <f t="shared" si="0"/>
        <v>0</v>
      </c>
    </row>
    <row r="23" spans="1:9" ht="12.75">
      <c r="A23" s="159"/>
      <c r="B23" s="159" t="s">
        <v>98</v>
      </c>
      <c r="C23" s="159" t="s">
        <v>226</v>
      </c>
      <c r="D23" s="160">
        <f>'Stavební rozpocet'!I133</f>
        <v>0</v>
      </c>
      <c r="E23" s="160">
        <f>'Stavební rozpocet'!J133</f>
        <v>0</v>
      </c>
      <c r="F23" s="160">
        <f>'Stavební rozpocet'!K133</f>
        <v>0</v>
      </c>
      <c r="G23" s="160">
        <f>'Stavební rozpocet'!M133</f>
        <v>0</v>
      </c>
      <c r="H23" s="36" t="s">
        <v>445</v>
      </c>
      <c r="I23" s="24">
        <f t="shared" si="0"/>
        <v>0</v>
      </c>
    </row>
    <row r="24" spans="1:7" ht="12.75">
      <c r="A24" s="5"/>
      <c r="B24" s="5"/>
      <c r="C24" s="5"/>
      <c r="D24" s="5"/>
      <c r="E24" s="16" t="s">
        <v>401</v>
      </c>
      <c r="F24" s="30">
        <f>SUM(I11:I23)</f>
        <v>0</v>
      </c>
      <c r="G24" s="5"/>
    </row>
  </sheetData>
  <sheetProtection/>
  <mergeCells count="25">
    <mergeCell ref="A8:B9"/>
    <mergeCell ref="C8:C9"/>
    <mergeCell ref="D8:D9"/>
    <mergeCell ref="E8:E9"/>
    <mergeCell ref="F8:F9"/>
    <mergeCell ref="G8:G9"/>
    <mergeCell ref="A6:B7"/>
    <mergeCell ref="C6:C7"/>
    <mergeCell ref="D6:D7"/>
    <mergeCell ref="E6:E7"/>
    <mergeCell ref="F6:F7"/>
    <mergeCell ref="G6:G7"/>
    <mergeCell ref="A4:B5"/>
    <mergeCell ref="C4:C5"/>
    <mergeCell ref="D4:D5"/>
    <mergeCell ref="E4:E5"/>
    <mergeCell ref="F4:F5"/>
    <mergeCell ref="G4:G5"/>
    <mergeCell ref="A1:G1"/>
    <mergeCell ref="A2:B3"/>
    <mergeCell ref="C2:C3"/>
    <mergeCell ref="D2:D3"/>
    <mergeCell ref="E2:E3"/>
    <mergeCell ref="F2:F3"/>
    <mergeCell ref="G2:G3"/>
  </mergeCells>
  <printOptions/>
  <pageMargins left="0.394" right="0.394" top="0.591" bottom="0.591" header="0.5" footer="0.5"/>
  <pageSetup fitToHeight="0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79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G270" sqref="G270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93.421875" style="0" customWidth="1"/>
    <col min="5" max="5" width="66.421875" style="0" customWidth="1"/>
    <col min="6" max="6" width="6.421875" style="0" customWidth="1"/>
    <col min="7" max="7" width="12.8515625" style="0" customWidth="1"/>
    <col min="8" max="8" width="12.00390625" style="0" customWidth="1"/>
    <col min="9" max="11" width="14.28125" style="0" customWidth="1"/>
    <col min="12" max="14" width="11.7109375" style="0" customWidth="1"/>
    <col min="15" max="24" width="11.57421875" style="0" customWidth="1"/>
    <col min="25" max="64" width="12.140625" style="0" hidden="1" customWidth="1"/>
  </cols>
  <sheetData>
    <row r="1" spans="1:14" ht="72.75" customHeigh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5" ht="12.75">
      <c r="A2" s="62" t="s">
        <v>1</v>
      </c>
      <c r="B2" s="63"/>
      <c r="C2" s="63"/>
      <c r="D2" s="66" t="s">
        <v>118</v>
      </c>
      <c r="E2" s="68" t="s">
        <v>324</v>
      </c>
      <c r="F2" s="68" t="s">
        <v>5</v>
      </c>
      <c r="G2" s="63"/>
      <c r="H2" s="69" t="s">
        <v>391</v>
      </c>
      <c r="I2" s="69" t="s">
        <v>396</v>
      </c>
      <c r="J2" s="63"/>
      <c r="K2" s="63"/>
      <c r="L2" s="63"/>
      <c r="M2" s="63"/>
      <c r="N2" s="70"/>
      <c r="O2" s="3"/>
    </row>
    <row r="3" spans="1:15" ht="12.75">
      <c r="A3" s="64"/>
      <c r="B3" s="65"/>
      <c r="C3" s="65"/>
      <c r="D3" s="67"/>
      <c r="E3" s="65"/>
      <c r="F3" s="65"/>
      <c r="G3" s="65"/>
      <c r="H3" s="65"/>
      <c r="I3" s="65"/>
      <c r="J3" s="65"/>
      <c r="K3" s="65"/>
      <c r="L3" s="65"/>
      <c r="M3" s="65"/>
      <c r="N3" s="71"/>
      <c r="O3" s="3"/>
    </row>
    <row r="4" spans="1:15" ht="12.75">
      <c r="A4" s="72" t="s">
        <v>2</v>
      </c>
      <c r="B4" s="65"/>
      <c r="C4" s="65"/>
      <c r="D4" s="73" t="s">
        <v>5</v>
      </c>
      <c r="E4" s="74" t="s">
        <v>325</v>
      </c>
      <c r="F4" s="74" t="s">
        <v>5</v>
      </c>
      <c r="G4" s="65"/>
      <c r="H4" s="73" t="s">
        <v>392</v>
      </c>
      <c r="I4" s="73" t="s">
        <v>397</v>
      </c>
      <c r="J4" s="65"/>
      <c r="K4" s="65"/>
      <c r="L4" s="65"/>
      <c r="M4" s="65"/>
      <c r="N4" s="71"/>
      <c r="O4" s="3"/>
    </row>
    <row r="5" spans="1:15" ht="12.75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71"/>
      <c r="O5" s="3"/>
    </row>
    <row r="6" spans="1:15" ht="12.75">
      <c r="A6" s="72" t="s">
        <v>3</v>
      </c>
      <c r="B6" s="65"/>
      <c r="C6" s="65"/>
      <c r="D6" s="73" t="s">
        <v>119</v>
      </c>
      <c r="E6" s="74" t="s">
        <v>326</v>
      </c>
      <c r="F6" s="74" t="s">
        <v>5</v>
      </c>
      <c r="G6" s="65"/>
      <c r="H6" s="73" t="s">
        <v>393</v>
      </c>
      <c r="I6" s="73" t="s">
        <v>398</v>
      </c>
      <c r="J6" s="65"/>
      <c r="K6" s="65"/>
      <c r="L6" s="65"/>
      <c r="M6" s="65"/>
      <c r="N6" s="71"/>
      <c r="O6" s="3"/>
    </row>
    <row r="7" spans="1:15" ht="12.75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71"/>
      <c r="O7" s="3"/>
    </row>
    <row r="8" spans="1:15" ht="12.75">
      <c r="A8" s="72" t="s">
        <v>4</v>
      </c>
      <c r="B8" s="65"/>
      <c r="C8" s="65"/>
      <c r="D8" s="73" t="s">
        <v>5</v>
      </c>
      <c r="E8" s="74" t="s">
        <v>327</v>
      </c>
      <c r="F8" s="74" t="s">
        <v>381</v>
      </c>
      <c r="G8" s="65"/>
      <c r="H8" s="73" t="s">
        <v>394</v>
      </c>
      <c r="I8" s="74" t="s">
        <v>399</v>
      </c>
      <c r="J8" s="65"/>
      <c r="K8" s="65"/>
      <c r="L8" s="65"/>
      <c r="M8" s="65"/>
      <c r="N8" s="71"/>
      <c r="O8" s="3"/>
    </row>
    <row r="9" spans="1:15" ht="12.75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7"/>
      <c r="O9" s="3"/>
    </row>
    <row r="10" spans="1:64" ht="12.75">
      <c r="A10" s="1" t="s">
        <v>492</v>
      </c>
      <c r="B10" s="7" t="s">
        <v>58</v>
      </c>
      <c r="C10" s="7" t="s">
        <v>59</v>
      </c>
      <c r="D10" s="78" t="s">
        <v>120</v>
      </c>
      <c r="E10" s="79"/>
      <c r="F10" s="7" t="s">
        <v>382</v>
      </c>
      <c r="G10" s="10" t="s">
        <v>390</v>
      </c>
      <c r="H10" s="13" t="s">
        <v>395</v>
      </c>
      <c r="I10" s="80" t="s">
        <v>494</v>
      </c>
      <c r="J10" s="81"/>
      <c r="K10" s="82"/>
      <c r="L10" s="80" t="s">
        <v>404</v>
      </c>
      <c r="M10" s="82"/>
      <c r="N10" s="20" t="s">
        <v>406</v>
      </c>
      <c r="O10" s="23"/>
      <c r="BK10" s="19" t="s">
        <v>438</v>
      </c>
      <c r="BL10" s="28" t="s">
        <v>441</v>
      </c>
    </row>
    <row r="11" spans="1:62" ht="12.75">
      <c r="A11" s="2" t="s">
        <v>5</v>
      </c>
      <c r="B11" s="8" t="s">
        <v>5</v>
      </c>
      <c r="C11" s="8" t="s">
        <v>5</v>
      </c>
      <c r="D11" s="83" t="s">
        <v>495</v>
      </c>
      <c r="E11" s="84"/>
      <c r="F11" s="8" t="s">
        <v>5</v>
      </c>
      <c r="G11" s="8" t="s">
        <v>5</v>
      </c>
      <c r="H11" s="14" t="s">
        <v>493</v>
      </c>
      <c r="I11" s="15" t="s">
        <v>400</v>
      </c>
      <c r="J11" s="17" t="s">
        <v>402</v>
      </c>
      <c r="K11" s="18" t="s">
        <v>403</v>
      </c>
      <c r="L11" s="15" t="s">
        <v>405</v>
      </c>
      <c r="M11" s="18" t="s">
        <v>403</v>
      </c>
      <c r="N11" s="21" t="s">
        <v>407</v>
      </c>
      <c r="O11" s="23"/>
      <c r="Z11" s="19" t="s">
        <v>410</v>
      </c>
      <c r="AA11" s="19" t="s">
        <v>411</v>
      </c>
      <c r="AB11" s="19" t="s">
        <v>412</v>
      </c>
      <c r="AC11" s="19" t="s">
        <v>413</v>
      </c>
      <c r="AD11" s="19" t="s">
        <v>414</v>
      </c>
      <c r="AE11" s="19" t="s">
        <v>415</v>
      </c>
      <c r="AF11" s="19" t="s">
        <v>416</v>
      </c>
      <c r="AG11" s="19" t="s">
        <v>417</v>
      </c>
      <c r="AH11" s="19" t="s">
        <v>418</v>
      </c>
      <c r="BH11" s="19" t="s">
        <v>435</v>
      </c>
      <c r="BI11" s="19" t="s">
        <v>436</v>
      </c>
      <c r="BJ11" s="19" t="s">
        <v>437</v>
      </c>
    </row>
    <row r="12" spans="1:47" ht="12.75">
      <c r="A12" s="120"/>
      <c r="B12" s="121"/>
      <c r="C12" s="121" t="s">
        <v>16</v>
      </c>
      <c r="D12" s="122" t="s">
        <v>121</v>
      </c>
      <c r="E12" s="123"/>
      <c r="F12" s="120" t="s">
        <v>5</v>
      </c>
      <c r="G12" s="120" t="s">
        <v>5</v>
      </c>
      <c r="H12" s="120" t="s">
        <v>5</v>
      </c>
      <c r="I12" s="124">
        <f>SUM(I13:I24)</f>
        <v>0</v>
      </c>
      <c r="J12" s="124">
        <f>SUM(J13:J24)</f>
        <v>0</v>
      </c>
      <c r="K12" s="124">
        <f>SUM(K13:K24)</f>
        <v>0</v>
      </c>
      <c r="L12" s="125"/>
      <c r="M12" s="124">
        <f>SUM(M13:M24)</f>
        <v>115.663104</v>
      </c>
      <c r="N12" s="125"/>
      <c r="O12" s="3"/>
      <c r="AI12" s="19"/>
      <c r="AS12" s="29">
        <f>SUM(AJ13:AJ24)</f>
        <v>0</v>
      </c>
      <c r="AT12" s="29">
        <f>SUM(AK13:AK24)</f>
        <v>0</v>
      </c>
      <c r="AU12" s="29">
        <f>SUM(AL13:AL24)</f>
        <v>0</v>
      </c>
    </row>
    <row r="13" spans="1:64" ht="12.75">
      <c r="A13" s="126" t="s">
        <v>6</v>
      </c>
      <c r="B13" s="126"/>
      <c r="C13" s="126" t="s">
        <v>60</v>
      </c>
      <c r="D13" s="127" t="s">
        <v>122</v>
      </c>
      <c r="E13" s="128"/>
      <c r="F13" s="126" t="s">
        <v>383</v>
      </c>
      <c r="G13" s="129">
        <v>109.5555</v>
      </c>
      <c r="H13" s="129"/>
      <c r="I13" s="129">
        <f>G13*AO13</f>
        <v>0</v>
      </c>
      <c r="J13" s="129">
        <f>G13*AP13</f>
        <v>0</v>
      </c>
      <c r="K13" s="129">
        <f>G13*H13</f>
        <v>0</v>
      </c>
      <c r="L13" s="129">
        <v>0.27</v>
      </c>
      <c r="M13" s="129">
        <f>G13*L13</f>
        <v>29.579985</v>
      </c>
      <c r="N13" s="130" t="s">
        <v>408</v>
      </c>
      <c r="O13" s="3"/>
      <c r="Z13" s="24">
        <f>IF(AQ13="5",BJ13,0)</f>
        <v>0</v>
      </c>
      <c r="AB13" s="24">
        <f>IF(AQ13="1",BH13,0)</f>
        <v>0</v>
      </c>
      <c r="AC13" s="24">
        <f>IF(AQ13="1",BI13,0)</f>
        <v>0</v>
      </c>
      <c r="AD13" s="24">
        <f>IF(AQ13="7",BH13,0)</f>
        <v>0</v>
      </c>
      <c r="AE13" s="24">
        <f>IF(AQ13="7",BI13,0)</f>
        <v>0</v>
      </c>
      <c r="AF13" s="24">
        <f>IF(AQ13="2",BH13,0)</f>
        <v>0</v>
      </c>
      <c r="AG13" s="24">
        <f>IF(AQ13="2",BI13,0)</f>
        <v>0</v>
      </c>
      <c r="AH13" s="24">
        <f>IF(AQ13="0",BJ13,0)</f>
        <v>0</v>
      </c>
      <c r="AI13" s="19"/>
      <c r="AJ13" s="11">
        <f>IF(AN13=0,K13,0)</f>
        <v>0</v>
      </c>
      <c r="AK13" s="11">
        <f>IF(AN13=15,K13,0)</f>
        <v>0</v>
      </c>
      <c r="AL13" s="11">
        <f>IF(AN13=21,K13,0)</f>
        <v>0</v>
      </c>
      <c r="AN13" s="24">
        <v>21</v>
      </c>
      <c r="AO13" s="24">
        <f>H13*0</f>
        <v>0</v>
      </c>
      <c r="AP13" s="24">
        <f>H13*(1-0)</f>
        <v>0</v>
      </c>
      <c r="AQ13" s="25" t="s">
        <v>6</v>
      </c>
      <c r="AV13" s="24">
        <f>AW13+AX13</f>
        <v>0</v>
      </c>
      <c r="AW13" s="24">
        <f>G13*AO13</f>
        <v>0</v>
      </c>
      <c r="AX13" s="24">
        <f>G13*AP13</f>
        <v>0</v>
      </c>
      <c r="AY13" s="27" t="s">
        <v>419</v>
      </c>
      <c r="AZ13" s="27" t="s">
        <v>432</v>
      </c>
      <c r="BA13" s="19" t="s">
        <v>434</v>
      </c>
      <c r="BC13" s="24">
        <f>AW13+AX13</f>
        <v>0</v>
      </c>
      <c r="BD13" s="24">
        <f>H13/(100-BE13)*100</f>
        <v>0</v>
      </c>
      <c r="BE13" s="24">
        <v>0</v>
      </c>
      <c r="BF13" s="24">
        <f>M13</f>
        <v>29.579985</v>
      </c>
      <c r="BH13" s="11">
        <f>G13*AO13</f>
        <v>0</v>
      </c>
      <c r="BI13" s="11">
        <f>G13*AP13</f>
        <v>0</v>
      </c>
      <c r="BJ13" s="11">
        <f>G13*H13</f>
        <v>0</v>
      </c>
      <c r="BK13" s="11" t="s">
        <v>439</v>
      </c>
      <c r="BL13" s="24">
        <v>11</v>
      </c>
    </row>
    <row r="14" spans="1:15" ht="12.75">
      <c r="A14" s="131"/>
      <c r="B14" s="132"/>
      <c r="C14" s="132"/>
      <c r="D14" s="133"/>
      <c r="E14" s="134" t="s">
        <v>328</v>
      </c>
      <c r="F14" s="132"/>
      <c r="G14" s="135">
        <v>0</v>
      </c>
      <c r="H14" s="132"/>
      <c r="I14" s="132"/>
      <c r="J14" s="132"/>
      <c r="K14" s="132"/>
      <c r="L14" s="132"/>
      <c r="M14" s="132"/>
      <c r="N14" s="131"/>
      <c r="O14" s="3"/>
    </row>
    <row r="15" spans="1:15" ht="12.75">
      <c r="A15" s="131"/>
      <c r="B15" s="132"/>
      <c r="C15" s="132"/>
      <c r="D15" s="133" t="s">
        <v>123</v>
      </c>
      <c r="E15" s="134"/>
      <c r="F15" s="132"/>
      <c r="G15" s="135">
        <v>109.5555</v>
      </c>
      <c r="H15" s="132"/>
      <c r="I15" s="132"/>
      <c r="J15" s="132"/>
      <c r="K15" s="132"/>
      <c r="L15" s="132"/>
      <c r="M15" s="132"/>
      <c r="N15" s="131"/>
      <c r="O15" s="3"/>
    </row>
    <row r="16" spans="1:64" ht="12.75">
      <c r="A16" s="126" t="s">
        <v>7</v>
      </c>
      <c r="B16" s="126"/>
      <c r="C16" s="126" t="s">
        <v>61</v>
      </c>
      <c r="D16" s="127" t="s">
        <v>124</v>
      </c>
      <c r="E16" s="128"/>
      <c r="F16" s="126" t="s">
        <v>384</v>
      </c>
      <c r="G16" s="129">
        <v>62.062</v>
      </c>
      <c r="H16" s="129"/>
      <c r="I16" s="129">
        <f>G16*AO16</f>
        <v>0</v>
      </c>
      <c r="J16" s="129">
        <f>G16*AP16</f>
        <v>0</v>
      </c>
      <c r="K16" s="129">
        <f>G16*H16</f>
        <v>0</v>
      </c>
      <c r="L16" s="129">
        <v>0.138</v>
      </c>
      <c r="M16" s="129">
        <f>G16*L16</f>
        <v>8.564556</v>
      </c>
      <c r="N16" s="130" t="s">
        <v>408</v>
      </c>
      <c r="O16" s="3"/>
      <c r="Z16" s="24">
        <f>IF(AQ16="5",BJ16,0)</f>
        <v>0</v>
      </c>
      <c r="AB16" s="24">
        <f>IF(AQ16="1",BH16,0)</f>
        <v>0</v>
      </c>
      <c r="AC16" s="24">
        <f>IF(AQ16="1",BI16,0)</f>
        <v>0</v>
      </c>
      <c r="AD16" s="24">
        <f>IF(AQ16="7",BH16,0)</f>
        <v>0</v>
      </c>
      <c r="AE16" s="24">
        <f>IF(AQ16="7",BI16,0)</f>
        <v>0</v>
      </c>
      <c r="AF16" s="24">
        <f>IF(AQ16="2",BH16,0)</f>
        <v>0</v>
      </c>
      <c r="AG16" s="24">
        <f>IF(AQ16="2",BI16,0)</f>
        <v>0</v>
      </c>
      <c r="AH16" s="24">
        <f>IF(AQ16="0",BJ16,0)</f>
        <v>0</v>
      </c>
      <c r="AI16" s="19"/>
      <c r="AJ16" s="11">
        <f>IF(AN16=0,K16,0)</f>
        <v>0</v>
      </c>
      <c r="AK16" s="11">
        <f>IF(AN16=15,K16,0)</f>
        <v>0</v>
      </c>
      <c r="AL16" s="11">
        <f>IF(AN16=21,K16,0)</f>
        <v>0</v>
      </c>
      <c r="AN16" s="24">
        <v>21</v>
      </c>
      <c r="AO16" s="24">
        <f>H16*0</f>
        <v>0</v>
      </c>
      <c r="AP16" s="24">
        <f>H16*(1-0)</f>
        <v>0</v>
      </c>
      <c r="AQ16" s="25" t="s">
        <v>6</v>
      </c>
      <c r="AV16" s="24">
        <f>AW16+AX16</f>
        <v>0</v>
      </c>
      <c r="AW16" s="24">
        <f>G16*AO16</f>
        <v>0</v>
      </c>
      <c r="AX16" s="24">
        <f>G16*AP16</f>
        <v>0</v>
      </c>
      <c r="AY16" s="27" t="s">
        <v>419</v>
      </c>
      <c r="AZ16" s="27" t="s">
        <v>432</v>
      </c>
      <c r="BA16" s="19" t="s">
        <v>434</v>
      </c>
      <c r="BC16" s="24">
        <f>AW16+AX16</f>
        <v>0</v>
      </c>
      <c r="BD16" s="24">
        <f>H16/(100-BE16)*100</f>
        <v>0</v>
      </c>
      <c r="BE16" s="24">
        <v>0</v>
      </c>
      <c r="BF16" s="24">
        <f>M16</f>
        <v>8.564556</v>
      </c>
      <c r="BH16" s="11">
        <f>G16*AO16</f>
        <v>0</v>
      </c>
      <c r="BI16" s="11">
        <f>G16*AP16</f>
        <v>0</v>
      </c>
      <c r="BJ16" s="11">
        <f>G16*H16</f>
        <v>0</v>
      </c>
      <c r="BK16" s="11" t="s">
        <v>439</v>
      </c>
      <c r="BL16" s="24">
        <v>11</v>
      </c>
    </row>
    <row r="17" spans="1:15" ht="12.75">
      <c r="A17" s="131"/>
      <c r="B17" s="132"/>
      <c r="C17" s="132"/>
      <c r="D17" s="133"/>
      <c r="E17" s="134" t="s">
        <v>328</v>
      </c>
      <c r="F17" s="132"/>
      <c r="G17" s="135">
        <v>0</v>
      </c>
      <c r="H17" s="132"/>
      <c r="I17" s="132"/>
      <c r="J17" s="132"/>
      <c r="K17" s="132"/>
      <c r="L17" s="132"/>
      <c r="M17" s="132"/>
      <c r="N17" s="131"/>
      <c r="O17" s="3"/>
    </row>
    <row r="18" spans="1:15" ht="12.75">
      <c r="A18" s="131"/>
      <c r="B18" s="132"/>
      <c r="C18" s="132"/>
      <c r="D18" s="133" t="s">
        <v>125</v>
      </c>
      <c r="E18" s="134" t="s">
        <v>329</v>
      </c>
      <c r="F18" s="132"/>
      <c r="G18" s="135">
        <v>62.062</v>
      </c>
      <c r="H18" s="132"/>
      <c r="I18" s="132"/>
      <c r="J18" s="132"/>
      <c r="K18" s="132"/>
      <c r="L18" s="132"/>
      <c r="M18" s="132"/>
      <c r="N18" s="131"/>
      <c r="O18" s="3"/>
    </row>
    <row r="19" spans="1:64" ht="12.75">
      <c r="A19" s="126" t="s">
        <v>8</v>
      </c>
      <c r="B19" s="126"/>
      <c r="C19" s="126" t="s">
        <v>62</v>
      </c>
      <c r="D19" s="127" t="s">
        <v>126</v>
      </c>
      <c r="E19" s="128"/>
      <c r="F19" s="126" t="s">
        <v>385</v>
      </c>
      <c r="G19" s="129">
        <v>1</v>
      </c>
      <c r="H19" s="129"/>
      <c r="I19" s="129">
        <f>G19*AO19</f>
        <v>0</v>
      </c>
      <c r="J19" s="129">
        <f>G19*AP19</f>
        <v>0</v>
      </c>
      <c r="K19" s="129">
        <f>G19*H19</f>
        <v>0</v>
      </c>
      <c r="L19" s="129">
        <v>0.138</v>
      </c>
      <c r="M19" s="129">
        <f>G19*L19</f>
        <v>0.138</v>
      </c>
      <c r="N19" s="130" t="s">
        <v>409</v>
      </c>
      <c r="O19" s="3"/>
      <c r="Z19" s="24">
        <f>IF(AQ19="5",BJ19,0)</f>
        <v>0</v>
      </c>
      <c r="AB19" s="24">
        <f>IF(AQ19="1",BH19,0)</f>
        <v>0</v>
      </c>
      <c r="AC19" s="24">
        <f>IF(AQ19="1",BI19,0)</f>
        <v>0</v>
      </c>
      <c r="AD19" s="24">
        <f>IF(AQ19="7",BH19,0)</f>
        <v>0</v>
      </c>
      <c r="AE19" s="24">
        <f>IF(AQ19="7",BI19,0)</f>
        <v>0</v>
      </c>
      <c r="AF19" s="24">
        <f>IF(AQ19="2",BH19,0)</f>
        <v>0</v>
      </c>
      <c r="AG19" s="24">
        <f>IF(AQ19="2",BI19,0)</f>
        <v>0</v>
      </c>
      <c r="AH19" s="24">
        <f>IF(AQ19="0",BJ19,0)</f>
        <v>0</v>
      </c>
      <c r="AI19" s="19"/>
      <c r="AJ19" s="11">
        <f>IF(AN19=0,K19,0)</f>
        <v>0</v>
      </c>
      <c r="AK19" s="11">
        <f>IF(AN19=15,K19,0)</f>
        <v>0</v>
      </c>
      <c r="AL19" s="11">
        <f>IF(AN19=21,K19,0)</f>
        <v>0</v>
      </c>
      <c r="AN19" s="24">
        <v>21</v>
      </c>
      <c r="AO19" s="24">
        <f>H19*0</f>
        <v>0</v>
      </c>
      <c r="AP19" s="24">
        <f>H19*(1-0)</f>
        <v>0</v>
      </c>
      <c r="AQ19" s="25" t="s">
        <v>6</v>
      </c>
      <c r="AV19" s="24">
        <f>AW19+AX19</f>
        <v>0</v>
      </c>
      <c r="AW19" s="24">
        <f>G19*AO19</f>
        <v>0</v>
      </c>
      <c r="AX19" s="24">
        <f>G19*AP19</f>
        <v>0</v>
      </c>
      <c r="AY19" s="27" t="s">
        <v>419</v>
      </c>
      <c r="AZ19" s="27" t="s">
        <v>432</v>
      </c>
      <c r="BA19" s="19" t="s">
        <v>434</v>
      </c>
      <c r="BC19" s="24">
        <f>AW19+AX19</f>
        <v>0</v>
      </c>
      <c r="BD19" s="24">
        <f>H19/(100-BE19)*100</f>
        <v>0</v>
      </c>
      <c r="BE19" s="24">
        <v>0</v>
      </c>
      <c r="BF19" s="24">
        <f>M19</f>
        <v>0.138</v>
      </c>
      <c r="BH19" s="11">
        <f>G19*AO19</f>
        <v>0</v>
      </c>
      <c r="BI19" s="11">
        <f>G19*AP19</f>
        <v>0</v>
      </c>
      <c r="BJ19" s="11">
        <f>G19*H19</f>
        <v>0</v>
      </c>
      <c r="BK19" s="11" t="s">
        <v>439</v>
      </c>
      <c r="BL19" s="24">
        <v>11</v>
      </c>
    </row>
    <row r="20" spans="1:64" ht="12.75">
      <c r="A20" s="126" t="s">
        <v>9</v>
      </c>
      <c r="B20" s="126"/>
      <c r="C20" s="126" t="s">
        <v>63</v>
      </c>
      <c r="D20" s="127" t="s">
        <v>127</v>
      </c>
      <c r="E20" s="128"/>
      <c r="F20" s="126" t="s">
        <v>384</v>
      </c>
      <c r="G20" s="129">
        <v>22.94</v>
      </c>
      <c r="H20" s="129"/>
      <c r="I20" s="129">
        <f>G20*AO20</f>
        <v>0</v>
      </c>
      <c r="J20" s="129">
        <f>G20*AP20</f>
        <v>0</v>
      </c>
      <c r="K20" s="129">
        <f>G20*H20</f>
        <v>0</v>
      </c>
      <c r="L20" s="129">
        <v>0.36</v>
      </c>
      <c r="M20" s="129">
        <f>G20*L20</f>
        <v>8.2584</v>
      </c>
      <c r="N20" s="130" t="s">
        <v>408</v>
      </c>
      <c r="O20" s="3"/>
      <c r="Z20" s="24">
        <f>IF(AQ20="5",BJ20,0)</f>
        <v>0</v>
      </c>
      <c r="AB20" s="24">
        <f>IF(AQ20="1",BH20,0)</f>
        <v>0</v>
      </c>
      <c r="AC20" s="24">
        <f>IF(AQ20="1",BI20,0)</f>
        <v>0</v>
      </c>
      <c r="AD20" s="24">
        <f>IF(AQ20="7",BH20,0)</f>
        <v>0</v>
      </c>
      <c r="AE20" s="24">
        <f>IF(AQ20="7",BI20,0)</f>
        <v>0</v>
      </c>
      <c r="AF20" s="24">
        <f>IF(AQ20="2",BH20,0)</f>
        <v>0</v>
      </c>
      <c r="AG20" s="24">
        <f>IF(AQ20="2",BI20,0)</f>
        <v>0</v>
      </c>
      <c r="AH20" s="24">
        <f>IF(AQ20="0",BJ20,0)</f>
        <v>0</v>
      </c>
      <c r="AI20" s="19"/>
      <c r="AJ20" s="11">
        <f>IF(AN20=0,K20,0)</f>
        <v>0</v>
      </c>
      <c r="AK20" s="11">
        <f>IF(AN20=15,K20,0)</f>
        <v>0</v>
      </c>
      <c r="AL20" s="11">
        <f>IF(AN20=21,K20,0)</f>
        <v>0</v>
      </c>
      <c r="AN20" s="24">
        <v>21</v>
      </c>
      <c r="AO20" s="24">
        <f>H20*0</f>
        <v>0</v>
      </c>
      <c r="AP20" s="24">
        <f>H20*(1-0)</f>
        <v>0</v>
      </c>
      <c r="AQ20" s="25" t="s">
        <v>6</v>
      </c>
      <c r="AV20" s="24">
        <f>AW20+AX20</f>
        <v>0</v>
      </c>
      <c r="AW20" s="24">
        <f>G20*AO20</f>
        <v>0</v>
      </c>
      <c r="AX20" s="24">
        <f>G20*AP20</f>
        <v>0</v>
      </c>
      <c r="AY20" s="27" t="s">
        <v>419</v>
      </c>
      <c r="AZ20" s="27" t="s">
        <v>432</v>
      </c>
      <c r="BA20" s="19" t="s">
        <v>434</v>
      </c>
      <c r="BC20" s="24">
        <f>AW20+AX20</f>
        <v>0</v>
      </c>
      <c r="BD20" s="24">
        <f>H20/(100-BE20)*100</f>
        <v>0</v>
      </c>
      <c r="BE20" s="24">
        <v>0</v>
      </c>
      <c r="BF20" s="24">
        <f>M20</f>
        <v>8.2584</v>
      </c>
      <c r="BH20" s="11">
        <f>G20*AO20</f>
        <v>0</v>
      </c>
      <c r="BI20" s="11">
        <f>G20*AP20</f>
        <v>0</v>
      </c>
      <c r="BJ20" s="11">
        <f>G20*H20</f>
        <v>0</v>
      </c>
      <c r="BK20" s="11" t="s">
        <v>439</v>
      </c>
      <c r="BL20" s="24">
        <v>11</v>
      </c>
    </row>
    <row r="21" spans="1:15" ht="12.75">
      <c r="A21" s="131"/>
      <c r="B21" s="132"/>
      <c r="C21" s="136" t="s">
        <v>64</v>
      </c>
      <c r="D21" s="137" t="s">
        <v>128</v>
      </c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3"/>
    </row>
    <row r="22" spans="1:15" ht="12.75">
      <c r="A22" s="131"/>
      <c r="B22" s="132"/>
      <c r="C22" s="132"/>
      <c r="D22" s="133"/>
      <c r="E22" s="134" t="s">
        <v>330</v>
      </c>
      <c r="F22" s="132"/>
      <c r="G22" s="135">
        <v>0</v>
      </c>
      <c r="H22" s="132"/>
      <c r="I22" s="132"/>
      <c r="J22" s="132"/>
      <c r="K22" s="132"/>
      <c r="L22" s="132"/>
      <c r="M22" s="132"/>
      <c r="N22" s="131"/>
      <c r="O22" s="3"/>
    </row>
    <row r="23" spans="1:15" ht="12.75">
      <c r="A23" s="131"/>
      <c r="B23" s="132"/>
      <c r="C23" s="132"/>
      <c r="D23" s="133" t="s">
        <v>129</v>
      </c>
      <c r="E23" s="134"/>
      <c r="F23" s="132"/>
      <c r="G23" s="135">
        <v>22.94</v>
      </c>
      <c r="H23" s="132"/>
      <c r="I23" s="132"/>
      <c r="J23" s="132"/>
      <c r="K23" s="132"/>
      <c r="L23" s="132"/>
      <c r="M23" s="132"/>
      <c r="N23" s="131"/>
      <c r="O23" s="3"/>
    </row>
    <row r="24" spans="1:64" ht="12.75">
      <c r="A24" s="126" t="s">
        <v>10</v>
      </c>
      <c r="B24" s="126"/>
      <c r="C24" s="126" t="s">
        <v>65</v>
      </c>
      <c r="D24" s="127" t="s">
        <v>130</v>
      </c>
      <c r="E24" s="128"/>
      <c r="F24" s="126" t="s">
        <v>384</v>
      </c>
      <c r="G24" s="129">
        <v>209.4611</v>
      </c>
      <c r="H24" s="129"/>
      <c r="I24" s="129">
        <f>G24*AO24</f>
        <v>0</v>
      </c>
      <c r="J24" s="129">
        <f>G24*AP24</f>
        <v>0</v>
      </c>
      <c r="K24" s="129">
        <f>G24*H24</f>
        <v>0</v>
      </c>
      <c r="L24" s="129">
        <v>0.33</v>
      </c>
      <c r="M24" s="129">
        <f>G24*L24</f>
        <v>69.122163</v>
      </c>
      <c r="N24" s="130" t="s">
        <v>408</v>
      </c>
      <c r="O24" s="3"/>
      <c r="Z24" s="24">
        <f>IF(AQ24="5",BJ24,0)</f>
        <v>0</v>
      </c>
      <c r="AB24" s="24">
        <f>IF(AQ24="1",BH24,0)</f>
        <v>0</v>
      </c>
      <c r="AC24" s="24">
        <f>IF(AQ24="1",BI24,0)</f>
        <v>0</v>
      </c>
      <c r="AD24" s="24">
        <f>IF(AQ24="7",BH24,0)</f>
        <v>0</v>
      </c>
      <c r="AE24" s="24">
        <f>IF(AQ24="7",BI24,0)</f>
        <v>0</v>
      </c>
      <c r="AF24" s="24">
        <f>IF(AQ24="2",BH24,0)</f>
        <v>0</v>
      </c>
      <c r="AG24" s="24">
        <f>IF(AQ24="2",BI24,0)</f>
        <v>0</v>
      </c>
      <c r="AH24" s="24">
        <f>IF(AQ24="0",BJ24,0)</f>
        <v>0</v>
      </c>
      <c r="AI24" s="19"/>
      <c r="AJ24" s="11">
        <f>IF(AN24=0,K24,0)</f>
        <v>0</v>
      </c>
      <c r="AK24" s="11">
        <f>IF(AN24=15,K24,0)</f>
        <v>0</v>
      </c>
      <c r="AL24" s="11">
        <f>IF(AN24=21,K24,0)</f>
        <v>0</v>
      </c>
      <c r="AN24" s="24">
        <v>21</v>
      </c>
      <c r="AO24" s="24">
        <f>H24*0</f>
        <v>0</v>
      </c>
      <c r="AP24" s="24">
        <f>H24*(1-0)</f>
        <v>0</v>
      </c>
      <c r="AQ24" s="25" t="s">
        <v>6</v>
      </c>
      <c r="AV24" s="24">
        <f>AW24+AX24</f>
        <v>0</v>
      </c>
      <c r="AW24" s="24">
        <f>G24*AO24</f>
        <v>0</v>
      </c>
      <c r="AX24" s="24">
        <f>G24*AP24</f>
        <v>0</v>
      </c>
      <c r="AY24" s="27" t="s">
        <v>419</v>
      </c>
      <c r="AZ24" s="27" t="s">
        <v>432</v>
      </c>
      <c r="BA24" s="19" t="s">
        <v>434</v>
      </c>
      <c r="BC24" s="24">
        <f>AW24+AX24</f>
        <v>0</v>
      </c>
      <c r="BD24" s="24">
        <f>H24/(100-BE24)*100</f>
        <v>0</v>
      </c>
      <c r="BE24" s="24">
        <v>0</v>
      </c>
      <c r="BF24" s="24">
        <f>M24</f>
        <v>69.122163</v>
      </c>
      <c r="BH24" s="11">
        <f>G24*AO24</f>
        <v>0</v>
      </c>
      <c r="BI24" s="11">
        <f>G24*AP24</f>
        <v>0</v>
      </c>
      <c r="BJ24" s="11">
        <f>G24*H24</f>
        <v>0</v>
      </c>
      <c r="BK24" s="11" t="s">
        <v>439</v>
      </c>
      <c r="BL24" s="24">
        <v>11</v>
      </c>
    </row>
    <row r="25" spans="1:15" ht="12.75">
      <c r="A25" s="131"/>
      <c r="B25" s="132"/>
      <c r="C25" s="136" t="s">
        <v>64</v>
      </c>
      <c r="D25" s="137" t="s">
        <v>131</v>
      </c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3"/>
    </row>
    <row r="26" spans="1:15" ht="12.75">
      <c r="A26" s="131"/>
      <c r="B26" s="132"/>
      <c r="C26" s="132"/>
      <c r="D26" s="133"/>
      <c r="E26" s="134" t="s">
        <v>328</v>
      </c>
      <c r="F26" s="132"/>
      <c r="G26" s="135">
        <v>0</v>
      </c>
      <c r="H26" s="132"/>
      <c r="I26" s="132"/>
      <c r="J26" s="132"/>
      <c r="K26" s="132"/>
      <c r="L26" s="132"/>
      <c r="M26" s="132"/>
      <c r="N26" s="131"/>
      <c r="O26" s="3"/>
    </row>
    <row r="27" spans="1:15" ht="12.75">
      <c r="A27" s="131"/>
      <c r="B27" s="132"/>
      <c r="C27" s="132"/>
      <c r="D27" s="133" t="s">
        <v>132</v>
      </c>
      <c r="E27" s="134"/>
      <c r="F27" s="132"/>
      <c r="G27" s="135">
        <v>209.4611</v>
      </c>
      <c r="H27" s="132"/>
      <c r="I27" s="132"/>
      <c r="J27" s="132"/>
      <c r="K27" s="132"/>
      <c r="L27" s="132"/>
      <c r="M27" s="132"/>
      <c r="N27" s="131"/>
      <c r="O27" s="3"/>
    </row>
    <row r="28" spans="1:47" ht="12.75">
      <c r="A28" s="139"/>
      <c r="B28" s="140"/>
      <c r="C28" s="140" t="s">
        <v>18</v>
      </c>
      <c r="D28" s="141" t="s">
        <v>133</v>
      </c>
      <c r="E28" s="142"/>
      <c r="F28" s="139" t="s">
        <v>5</v>
      </c>
      <c r="G28" s="139" t="s">
        <v>5</v>
      </c>
      <c r="H28" s="139" t="s">
        <v>5</v>
      </c>
      <c r="I28" s="143">
        <f>SUM(I29:I34)</f>
        <v>0</v>
      </c>
      <c r="J28" s="143">
        <f>SUM(J29:J34)</f>
        <v>0</v>
      </c>
      <c r="K28" s="143">
        <f>SUM(K29:K34)</f>
        <v>0</v>
      </c>
      <c r="L28" s="144"/>
      <c r="M28" s="143">
        <f>SUM(M29:M34)</f>
        <v>0</v>
      </c>
      <c r="N28" s="144"/>
      <c r="O28" s="3"/>
      <c r="AI28" s="19"/>
      <c r="AS28" s="29">
        <f>SUM(AJ29:AJ34)</f>
        <v>0</v>
      </c>
      <c r="AT28" s="29">
        <f>SUM(AK29:AK34)</f>
        <v>0</v>
      </c>
      <c r="AU28" s="29">
        <f>SUM(AL29:AL34)</f>
        <v>0</v>
      </c>
    </row>
    <row r="29" spans="1:64" ht="12.75">
      <c r="A29" s="126" t="s">
        <v>11</v>
      </c>
      <c r="B29" s="126"/>
      <c r="C29" s="126" t="s">
        <v>66</v>
      </c>
      <c r="D29" s="127" t="s">
        <v>134</v>
      </c>
      <c r="E29" s="128"/>
      <c r="F29" s="126" t="s">
        <v>386</v>
      </c>
      <c r="G29" s="129">
        <v>710.6484</v>
      </c>
      <c r="H29" s="129"/>
      <c r="I29" s="129">
        <f>G29*AO29</f>
        <v>0</v>
      </c>
      <c r="J29" s="129">
        <f>G29*AP29</f>
        <v>0</v>
      </c>
      <c r="K29" s="129">
        <f>G29*H29</f>
        <v>0</v>
      </c>
      <c r="L29" s="129">
        <v>0</v>
      </c>
      <c r="M29" s="129">
        <f>G29*L29</f>
        <v>0</v>
      </c>
      <c r="N29" s="130" t="s">
        <v>408</v>
      </c>
      <c r="O29" s="3"/>
      <c r="Z29" s="24">
        <f>IF(AQ29="5",BJ29,0)</f>
        <v>0</v>
      </c>
      <c r="AB29" s="24">
        <f>IF(AQ29="1",BH29,0)</f>
        <v>0</v>
      </c>
      <c r="AC29" s="24">
        <f>IF(AQ29="1",BI29,0)</f>
        <v>0</v>
      </c>
      <c r="AD29" s="24">
        <f>IF(AQ29="7",BH29,0)</f>
        <v>0</v>
      </c>
      <c r="AE29" s="24">
        <f>IF(AQ29="7",BI29,0)</f>
        <v>0</v>
      </c>
      <c r="AF29" s="24">
        <f>IF(AQ29="2",BH29,0)</f>
        <v>0</v>
      </c>
      <c r="AG29" s="24">
        <f>IF(AQ29="2",BI29,0)</f>
        <v>0</v>
      </c>
      <c r="AH29" s="24">
        <f>IF(AQ29="0",BJ29,0)</f>
        <v>0</v>
      </c>
      <c r="AI29" s="19"/>
      <c r="AJ29" s="11">
        <f>IF(AN29=0,K29,0)</f>
        <v>0</v>
      </c>
      <c r="AK29" s="11">
        <f>IF(AN29=15,K29,0)</f>
        <v>0</v>
      </c>
      <c r="AL29" s="11">
        <f>IF(AN29=21,K29,0)</f>
        <v>0</v>
      </c>
      <c r="AN29" s="24">
        <v>21</v>
      </c>
      <c r="AO29" s="24">
        <f>H29*0</f>
        <v>0</v>
      </c>
      <c r="AP29" s="24">
        <f>H29*(1-0)</f>
        <v>0</v>
      </c>
      <c r="AQ29" s="25" t="s">
        <v>6</v>
      </c>
      <c r="AV29" s="24">
        <f>AW29+AX29</f>
        <v>0</v>
      </c>
      <c r="AW29" s="24">
        <f>G29*AO29</f>
        <v>0</v>
      </c>
      <c r="AX29" s="24">
        <f>G29*AP29</f>
        <v>0</v>
      </c>
      <c r="AY29" s="27" t="s">
        <v>420</v>
      </c>
      <c r="AZ29" s="27" t="s">
        <v>432</v>
      </c>
      <c r="BA29" s="19" t="s">
        <v>434</v>
      </c>
      <c r="BC29" s="24">
        <f>AW29+AX29</f>
        <v>0</v>
      </c>
      <c r="BD29" s="24">
        <f>H29/(100-BE29)*100</f>
        <v>0</v>
      </c>
      <c r="BE29" s="24">
        <v>0</v>
      </c>
      <c r="BF29" s="24">
        <f>M29</f>
        <v>0</v>
      </c>
      <c r="BH29" s="11">
        <f>G29*AO29</f>
        <v>0</v>
      </c>
      <c r="BI29" s="11">
        <f>G29*AP29</f>
        <v>0</v>
      </c>
      <c r="BJ29" s="11">
        <f>G29*H29</f>
        <v>0</v>
      </c>
      <c r="BK29" s="11" t="s">
        <v>439</v>
      </c>
      <c r="BL29" s="24">
        <v>13</v>
      </c>
    </row>
    <row r="30" spans="1:15" ht="12.75">
      <c r="A30" s="131"/>
      <c r="B30" s="132"/>
      <c r="C30" s="132"/>
      <c r="D30" s="133"/>
      <c r="E30" s="134" t="s">
        <v>331</v>
      </c>
      <c r="F30" s="132"/>
      <c r="G30" s="135">
        <v>0</v>
      </c>
      <c r="H30" s="132"/>
      <c r="I30" s="132"/>
      <c r="J30" s="132"/>
      <c r="K30" s="132"/>
      <c r="L30" s="132"/>
      <c r="M30" s="132"/>
      <c r="N30" s="131"/>
      <c r="O30" s="3"/>
    </row>
    <row r="31" spans="1:15" ht="12.75">
      <c r="A31" s="131"/>
      <c r="B31" s="132"/>
      <c r="C31" s="132"/>
      <c r="D31" s="133" t="s">
        <v>135</v>
      </c>
      <c r="E31" s="134"/>
      <c r="F31" s="132"/>
      <c r="G31" s="135">
        <v>86.07235</v>
      </c>
      <c r="H31" s="132"/>
      <c r="I31" s="132"/>
      <c r="J31" s="132"/>
      <c r="K31" s="132"/>
      <c r="L31" s="132"/>
      <c r="M31" s="132"/>
      <c r="N31" s="131"/>
      <c r="O31" s="3"/>
    </row>
    <row r="32" spans="1:15" ht="12.75">
      <c r="A32" s="131"/>
      <c r="B32" s="132"/>
      <c r="C32" s="132"/>
      <c r="D32" s="133" t="s">
        <v>136</v>
      </c>
      <c r="E32" s="134"/>
      <c r="F32" s="132"/>
      <c r="G32" s="135">
        <v>291.24086</v>
      </c>
      <c r="H32" s="132"/>
      <c r="I32" s="132"/>
      <c r="J32" s="132"/>
      <c r="K32" s="132"/>
      <c r="L32" s="132"/>
      <c r="M32" s="132"/>
      <c r="N32" s="131"/>
      <c r="O32" s="3"/>
    </row>
    <row r="33" spans="1:15" ht="12.75">
      <c r="A33" s="131"/>
      <c r="B33" s="132"/>
      <c r="C33" s="132"/>
      <c r="D33" s="133" t="s">
        <v>137</v>
      </c>
      <c r="E33" s="134"/>
      <c r="F33" s="132"/>
      <c r="G33" s="135">
        <v>333.33519</v>
      </c>
      <c r="H33" s="132"/>
      <c r="I33" s="132"/>
      <c r="J33" s="132"/>
      <c r="K33" s="132"/>
      <c r="L33" s="132"/>
      <c r="M33" s="132"/>
      <c r="N33" s="131"/>
      <c r="O33" s="3"/>
    </row>
    <row r="34" spans="1:64" ht="12.75">
      <c r="A34" s="126" t="s">
        <v>12</v>
      </c>
      <c r="B34" s="126"/>
      <c r="C34" s="126" t="s">
        <v>67</v>
      </c>
      <c r="D34" s="127" t="s">
        <v>138</v>
      </c>
      <c r="E34" s="128"/>
      <c r="F34" s="126" t="s">
        <v>386</v>
      </c>
      <c r="G34" s="129">
        <v>355.3242</v>
      </c>
      <c r="H34" s="129"/>
      <c r="I34" s="129">
        <f>G34*AO34</f>
        <v>0</v>
      </c>
      <c r="J34" s="129">
        <f>G34*AP34</f>
        <v>0</v>
      </c>
      <c r="K34" s="129">
        <f>G34*H34</f>
        <v>0</v>
      </c>
      <c r="L34" s="129">
        <v>0</v>
      </c>
      <c r="M34" s="129">
        <f>G34*L34</f>
        <v>0</v>
      </c>
      <c r="N34" s="130" t="s">
        <v>408</v>
      </c>
      <c r="O34" s="3"/>
      <c r="Z34" s="24">
        <f>IF(AQ34="5",BJ34,0)</f>
        <v>0</v>
      </c>
      <c r="AB34" s="24">
        <f>IF(AQ34="1",BH34,0)</f>
        <v>0</v>
      </c>
      <c r="AC34" s="24">
        <f>IF(AQ34="1",BI34,0)</f>
        <v>0</v>
      </c>
      <c r="AD34" s="24">
        <f>IF(AQ34="7",BH34,0)</f>
        <v>0</v>
      </c>
      <c r="AE34" s="24">
        <f>IF(AQ34="7",BI34,0)</f>
        <v>0</v>
      </c>
      <c r="AF34" s="24">
        <f>IF(AQ34="2",BH34,0)</f>
        <v>0</v>
      </c>
      <c r="AG34" s="24">
        <f>IF(AQ34="2",BI34,0)</f>
        <v>0</v>
      </c>
      <c r="AH34" s="24">
        <f>IF(AQ34="0",BJ34,0)</f>
        <v>0</v>
      </c>
      <c r="AI34" s="19"/>
      <c r="AJ34" s="11">
        <f>IF(AN34=0,K34,0)</f>
        <v>0</v>
      </c>
      <c r="AK34" s="11">
        <f>IF(AN34=15,K34,0)</f>
        <v>0</v>
      </c>
      <c r="AL34" s="11">
        <f>IF(AN34=21,K34,0)</f>
        <v>0</v>
      </c>
      <c r="AN34" s="24">
        <v>21</v>
      </c>
      <c r="AO34" s="24">
        <f>H34*0</f>
        <v>0</v>
      </c>
      <c r="AP34" s="24">
        <f>H34*(1-0)</f>
        <v>0</v>
      </c>
      <c r="AQ34" s="25" t="s">
        <v>6</v>
      </c>
      <c r="AV34" s="24">
        <f>AW34+AX34</f>
        <v>0</v>
      </c>
      <c r="AW34" s="24">
        <f>G34*AO34</f>
        <v>0</v>
      </c>
      <c r="AX34" s="24">
        <f>G34*AP34</f>
        <v>0</v>
      </c>
      <c r="AY34" s="27" t="s">
        <v>420</v>
      </c>
      <c r="AZ34" s="27" t="s">
        <v>432</v>
      </c>
      <c r="BA34" s="19" t="s">
        <v>434</v>
      </c>
      <c r="BC34" s="24">
        <f>AW34+AX34</f>
        <v>0</v>
      </c>
      <c r="BD34" s="24">
        <f>H34/(100-BE34)*100</f>
        <v>0</v>
      </c>
      <c r="BE34" s="24">
        <v>0</v>
      </c>
      <c r="BF34" s="24">
        <f>M34</f>
        <v>0</v>
      </c>
      <c r="BH34" s="11">
        <f>G34*AO34</f>
        <v>0</v>
      </c>
      <c r="BI34" s="11">
        <f>G34*AP34</f>
        <v>0</v>
      </c>
      <c r="BJ34" s="11">
        <f>G34*H34</f>
        <v>0</v>
      </c>
      <c r="BK34" s="11" t="s">
        <v>439</v>
      </c>
      <c r="BL34" s="24">
        <v>13</v>
      </c>
    </row>
    <row r="35" spans="1:15" ht="12.75">
      <c r="A35" s="131"/>
      <c r="B35" s="132"/>
      <c r="C35" s="132"/>
      <c r="D35" s="133" t="s">
        <v>139</v>
      </c>
      <c r="E35" s="134"/>
      <c r="F35" s="132"/>
      <c r="G35" s="135">
        <v>355.3242</v>
      </c>
      <c r="H35" s="132"/>
      <c r="I35" s="132"/>
      <c r="J35" s="132"/>
      <c r="K35" s="132"/>
      <c r="L35" s="132"/>
      <c r="M35" s="132"/>
      <c r="N35" s="131"/>
      <c r="O35" s="3"/>
    </row>
    <row r="36" spans="1:47" ht="12.75">
      <c r="A36" s="139"/>
      <c r="B36" s="140"/>
      <c r="C36" s="140" t="s">
        <v>20</v>
      </c>
      <c r="D36" s="141" t="s">
        <v>140</v>
      </c>
      <c r="E36" s="142"/>
      <c r="F36" s="139" t="s">
        <v>5</v>
      </c>
      <c r="G36" s="139" t="s">
        <v>5</v>
      </c>
      <c r="H36" s="139" t="s">
        <v>5</v>
      </c>
      <c r="I36" s="143">
        <f>SUM(I37:I37)</f>
        <v>0</v>
      </c>
      <c r="J36" s="143">
        <f>SUM(J37:J37)</f>
        <v>0</v>
      </c>
      <c r="K36" s="143">
        <f>SUM(K37:K37)</f>
        <v>0</v>
      </c>
      <c r="L36" s="144"/>
      <c r="M36" s="143">
        <f>SUM(M37:M37)</f>
        <v>0</v>
      </c>
      <c r="N36" s="144"/>
      <c r="O36" s="3"/>
      <c r="AI36" s="19"/>
      <c r="AS36" s="29">
        <f>SUM(AJ37:AJ37)</f>
        <v>0</v>
      </c>
      <c r="AT36" s="29">
        <f>SUM(AK37:AK37)</f>
        <v>0</v>
      </c>
      <c r="AU36" s="29">
        <f>SUM(AL37:AL37)</f>
        <v>0</v>
      </c>
    </row>
    <row r="37" spans="1:64" ht="12.75">
      <c r="A37" s="126" t="s">
        <v>13</v>
      </c>
      <c r="B37" s="126"/>
      <c r="C37" s="126" t="s">
        <v>68</v>
      </c>
      <c r="D37" s="127" t="s">
        <v>141</v>
      </c>
      <c r="E37" s="128"/>
      <c r="F37" s="126" t="s">
        <v>385</v>
      </c>
      <c r="G37" s="129">
        <v>1</v>
      </c>
      <c r="H37" s="129"/>
      <c r="I37" s="129">
        <f>G37*AO37</f>
        <v>0</v>
      </c>
      <c r="J37" s="129">
        <f>G37*AP37</f>
        <v>0</v>
      </c>
      <c r="K37" s="129">
        <f>G37*H37</f>
        <v>0</v>
      </c>
      <c r="L37" s="129">
        <v>0</v>
      </c>
      <c r="M37" s="129">
        <f>G37*L37</f>
        <v>0</v>
      </c>
      <c r="N37" s="130" t="s">
        <v>409</v>
      </c>
      <c r="O37" s="3"/>
      <c r="Z37" s="24">
        <f>IF(AQ37="5",BJ37,0)</f>
        <v>0</v>
      </c>
      <c r="AB37" s="24">
        <f>IF(AQ37="1",BH37,0)</f>
        <v>0</v>
      </c>
      <c r="AC37" s="24">
        <f>IF(AQ37="1",BI37,0)</f>
        <v>0</v>
      </c>
      <c r="AD37" s="24">
        <f>IF(AQ37="7",BH37,0)</f>
        <v>0</v>
      </c>
      <c r="AE37" s="24">
        <f>IF(AQ37="7",BI37,0)</f>
        <v>0</v>
      </c>
      <c r="AF37" s="24">
        <f>IF(AQ37="2",BH37,0)</f>
        <v>0</v>
      </c>
      <c r="AG37" s="24">
        <f>IF(AQ37="2",BI37,0)</f>
        <v>0</v>
      </c>
      <c r="AH37" s="24">
        <f>IF(AQ37="0",BJ37,0)</f>
        <v>0</v>
      </c>
      <c r="AI37" s="19"/>
      <c r="AJ37" s="11">
        <f>IF(AN37=0,K37,0)</f>
        <v>0</v>
      </c>
      <c r="AK37" s="11">
        <f>IF(AN37=15,K37,0)</f>
        <v>0</v>
      </c>
      <c r="AL37" s="11">
        <f>IF(AN37=21,K37,0)</f>
        <v>0</v>
      </c>
      <c r="AN37" s="24">
        <v>21</v>
      </c>
      <c r="AO37" s="24">
        <f>H37*0.3</f>
        <v>0</v>
      </c>
      <c r="AP37" s="24">
        <f>H37*(1-0.3)</f>
        <v>0</v>
      </c>
      <c r="AQ37" s="25" t="s">
        <v>6</v>
      </c>
      <c r="AV37" s="24">
        <f>AW37+AX37</f>
        <v>0</v>
      </c>
      <c r="AW37" s="24">
        <f>G37*AO37</f>
        <v>0</v>
      </c>
      <c r="AX37" s="24">
        <f>G37*AP37</f>
        <v>0</v>
      </c>
      <c r="AY37" s="27" t="s">
        <v>421</v>
      </c>
      <c r="AZ37" s="27" t="s">
        <v>432</v>
      </c>
      <c r="BA37" s="19" t="s">
        <v>434</v>
      </c>
      <c r="BC37" s="24">
        <f>AW37+AX37</f>
        <v>0</v>
      </c>
      <c r="BD37" s="24">
        <f>H37/(100-BE37)*100</f>
        <v>0</v>
      </c>
      <c r="BE37" s="24">
        <v>0</v>
      </c>
      <c r="BF37" s="24">
        <f>M37</f>
        <v>0</v>
      </c>
      <c r="BH37" s="11">
        <f>G37*AO37</f>
        <v>0</v>
      </c>
      <c r="BI37" s="11">
        <f>G37*AP37</f>
        <v>0</v>
      </c>
      <c r="BJ37" s="11">
        <f>G37*H37</f>
        <v>0</v>
      </c>
      <c r="BK37" s="11" t="s">
        <v>439</v>
      </c>
      <c r="BL37" s="24">
        <v>15</v>
      </c>
    </row>
    <row r="38" spans="1:15" ht="12.75">
      <c r="A38" s="131"/>
      <c r="B38" s="132"/>
      <c r="C38" s="136" t="s">
        <v>64</v>
      </c>
      <c r="D38" s="137" t="s">
        <v>142</v>
      </c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3"/>
    </row>
    <row r="39" spans="1:47" ht="12.75">
      <c r="A39" s="139"/>
      <c r="B39" s="140"/>
      <c r="C39" s="140" t="s">
        <v>21</v>
      </c>
      <c r="D39" s="141" t="s">
        <v>143</v>
      </c>
      <c r="E39" s="142"/>
      <c r="F39" s="139" t="s">
        <v>5</v>
      </c>
      <c r="G39" s="139" t="s">
        <v>5</v>
      </c>
      <c r="H39" s="139" t="s">
        <v>5</v>
      </c>
      <c r="I39" s="143">
        <f>SUM(I40:I42)</f>
        <v>0</v>
      </c>
      <c r="J39" s="143">
        <f>SUM(J40:J42)</f>
        <v>0</v>
      </c>
      <c r="K39" s="143">
        <f>SUM(K40:K42)</f>
        <v>0</v>
      </c>
      <c r="L39" s="144"/>
      <c r="M39" s="143">
        <f>SUM(M40:M42)</f>
        <v>0</v>
      </c>
      <c r="N39" s="144"/>
      <c r="O39" s="3"/>
      <c r="AI39" s="19"/>
      <c r="AS39" s="29">
        <f>SUM(AJ40:AJ42)</f>
        <v>0</v>
      </c>
      <c r="AT39" s="29">
        <f>SUM(AK40:AK42)</f>
        <v>0</v>
      </c>
      <c r="AU39" s="29">
        <f>SUM(AL40:AL42)</f>
        <v>0</v>
      </c>
    </row>
    <row r="40" spans="1:64" ht="12.75">
      <c r="A40" s="126" t="s">
        <v>14</v>
      </c>
      <c r="B40" s="126"/>
      <c r="C40" s="126" t="s">
        <v>69</v>
      </c>
      <c r="D40" s="127" t="s">
        <v>144</v>
      </c>
      <c r="E40" s="128"/>
      <c r="F40" s="126" t="s">
        <v>386</v>
      </c>
      <c r="G40" s="129">
        <v>1421.2968</v>
      </c>
      <c r="H40" s="129"/>
      <c r="I40" s="129">
        <f>G40*AO40</f>
        <v>0</v>
      </c>
      <c r="J40" s="129">
        <f>G40*AP40</f>
        <v>0</v>
      </c>
      <c r="K40" s="129">
        <f>G40*H40</f>
        <v>0</v>
      </c>
      <c r="L40" s="129">
        <v>0</v>
      </c>
      <c r="M40" s="129">
        <f>G40*L40</f>
        <v>0</v>
      </c>
      <c r="N40" s="130" t="s">
        <v>408</v>
      </c>
      <c r="O40" s="3"/>
      <c r="Z40" s="24">
        <f>IF(AQ40="5",BJ40,0)</f>
        <v>0</v>
      </c>
      <c r="AB40" s="24">
        <f>IF(AQ40="1",BH40,0)</f>
        <v>0</v>
      </c>
      <c r="AC40" s="24">
        <f>IF(AQ40="1",BI40,0)</f>
        <v>0</v>
      </c>
      <c r="AD40" s="24">
        <f>IF(AQ40="7",BH40,0)</f>
        <v>0</v>
      </c>
      <c r="AE40" s="24">
        <f>IF(AQ40="7",BI40,0)</f>
        <v>0</v>
      </c>
      <c r="AF40" s="24">
        <f>IF(AQ40="2",BH40,0)</f>
        <v>0</v>
      </c>
      <c r="AG40" s="24">
        <f>IF(AQ40="2",BI40,0)</f>
        <v>0</v>
      </c>
      <c r="AH40" s="24">
        <f>IF(AQ40="0",BJ40,0)</f>
        <v>0</v>
      </c>
      <c r="AI40" s="19"/>
      <c r="AJ40" s="11">
        <f>IF(AN40=0,K40,0)</f>
        <v>0</v>
      </c>
      <c r="AK40" s="11">
        <f>IF(AN40=15,K40,0)</f>
        <v>0</v>
      </c>
      <c r="AL40" s="11">
        <f>IF(AN40=21,K40,0)</f>
        <v>0</v>
      </c>
      <c r="AN40" s="24">
        <v>21</v>
      </c>
      <c r="AO40" s="24">
        <f>H40*0</f>
        <v>0</v>
      </c>
      <c r="AP40" s="24">
        <f>H40*(1-0)</f>
        <v>0</v>
      </c>
      <c r="AQ40" s="25" t="s">
        <v>6</v>
      </c>
      <c r="AV40" s="24">
        <f>AW40+AX40</f>
        <v>0</v>
      </c>
      <c r="AW40" s="24">
        <f>G40*AO40</f>
        <v>0</v>
      </c>
      <c r="AX40" s="24">
        <f>G40*AP40</f>
        <v>0</v>
      </c>
      <c r="AY40" s="27" t="s">
        <v>422</v>
      </c>
      <c r="AZ40" s="27" t="s">
        <v>432</v>
      </c>
      <c r="BA40" s="19" t="s">
        <v>434</v>
      </c>
      <c r="BC40" s="24">
        <f>AW40+AX40</f>
        <v>0</v>
      </c>
      <c r="BD40" s="24">
        <f>H40/(100-BE40)*100</f>
        <v>0</v>
      </c>
      <c r="BE40" s="24">
        <v>0</v>
      </c>
      <c r="BF40" s="24">
        <f>M40</f>
        <v>0</v>
      </c>
      <c r="BH40" s="11">
        <f>G40*AO40</f>
        <v>0</v>
      </c>
      <c r="BI40" s="11">
        <f>G40*AP40</f>
        <v>0</v>
      </c>
      <c r="BJ40" s="11">
        <f>G40*H40</f>
        <v>0</v>
      </c>
      <c r="BK40" s="11" t="s">
        <v>439</v>
      </c>
      <c r="BL40" s="24">
        <v>16</v>
      </c>
    </row>
    <row r="41" spans="1:15" ht="12.75">
      <c r="A41" s="131"/>
      <c r="B41" s="132"/>
      <c r="C41" s="132"/>
      <c r="D41" s="133" t="s">
        <v>145</v>
      </c>
      <c r="E41" s="134"/>
      <c r="F41" s="132"/>
      <c r="G41" s="135">
        <v>1421.2968</v>
      </c>
      <c r="H41" s="132"/>
      <c r="I41" s="132"/>
      <c r="J41" s="132"/>
      <c r="K41" s="132"/>
      <c r="L41" s="132"/>
      <c r="M41" s="132"/>
      <c r="N41" s="131"/>
      <c r="O41" s="3"/>
    </row>
    <row r="42" spans="1:64" ht="12.75">
      <c r="A42" s="126" t="s">
        <v>15</v>
      </c>
      <c r="B42" s="126"/>
      <c r="C42" s="126" t="s">
        <v>70</v>
      </c>
      <c r="D42" s="127" t="s">
        <v>146</v>
      </c>
      <c r="E42" s="128"/>
      <c r="F42" s="126" t="s">
        <v>386</v>
      </c>
      <c r="G42" s="129">
        <v>710.6484</v>
      </c>
      <c r="H42" s="129"/>
      <c r="I42" s="129">
        <f>G42*AO42</f>
        <v>0</v>
      </c>
      <c r="J42" s="129">
        <f>G42*AP42</f>
        <v>0</v>
      </c>
      <c r="K42" s="129">
        <f>G42*H42</f>
        <v>0</v>
      </c>
      <c r="L42" s="129">
        <v>0</v>
      </c>
      <c r="M42" s="129">
        <f>G42*L42</f>
        <v>0</v>
      </c>
      <c r="N42" s="130" t="s">
        <v>408</v>
      </c>
      <c r="O42" s="3"/>
      <c r="Z42" s="24">
        <f>IF(AQ42="5",BJ42,0)</f>
        <v>0</v>
      </c>
      <c r="AB42" s="24">
        <f>IF(AQ42="1",BH42,0)</f>
        <v>0</v>
      </c>
      <c r="AC42" s="24">
        <f>IF(AQ42="1",BI42,0)</f>
        <v>0</v>
      </c>
      <c r="AD42" s="24">
        <f>IF(AQ42="7",BH42,0)</f>
        <v>0</v>
      </c>
      <c r="AE42" s="24">
        <f>IF(AQ42="7",BI42,0)</f>
        <v>0</v>
      </c>
      <c r="AF42" s="24">
        <f>IF(AQ42="2",BH42,0)</f>
        <v>0</v>
      </c>
      <c r="AG42" s="24">
        <f>IF(AQ42="2",BI42,0)</f>
        <v>0</v>
      </c>
      <c r="AH42" s="24">
        <f>IF(AQ42="0",BJ42,0)</f>
        <v>0</v>
      </c>
      <c r="AI42" s="19"/>
      <c r="AJ42" s="11">
        <f>IF(AN42=0,K42,0)</f>
        <v>0</v>
      </c>
      <c r="AK42" s="11">
        <f>IF(AN42=15,K42,0)</f>
        <v>0</v>
      </c>
      <c r="AL42" s="11">
        <f>IF(AN42=21,K42,0)</f>
        <v>0</v>
      </c>
      <c r="AN42" s="24">
        <v>21</v>
      </c>
      <c r="AO42" s="24">
        <f>H42*0</f>
        <v>0</v>
      </c>
      <c r="AP42" s="24">
        <f>H42*(1-0)</f>
        <v>0</v>
      </c>
      <c r="AQ42" s="25" t="s">
        <v>6</v>
      </c>
      <c r="AV42" s="24">
        <f>AW42+AX42</f>
        <v>0</v>
      </c>
      <c r="AW42" s="24">
        <f>G42*AO42</f>
        <v>0</v>
      </c>
      <c r="AX42" s="24">
        <f>G42*AP42</f>
        <v>0</v>
      </c>
      <c r="AY42" s="27" t="s">
        <v>422</v>
      </c>
      <c r="AZ42" s="27" t="s">
        <v>432</v>
      </c>
      <c r="BA42" s="19" t="s">
        <v>434</v>
      </c>
      <c r="BC42" s="24">
        <f>AW42+AX42</f>
        <v>0</v>
      </c>
      <c r="BD42" s="24">
        <f>H42/(100-BE42)*100</f>
        <v>0</v>
      </c>
      <c r="BE42" s="24">
        <v>0</v>
      </c>
      <c r="BF42" s="24">
        <f>M42</f>
        <v>0</v>
      </c>
      <c r="BH42" s="11">
        <f>G42*AO42</f>
        <v>0</v>
      </c>
      <c r="BI42" s="11">
        <f>G42*AP42</f>
        <v>0</v>
      </c>
      <c r="BJ42" s="11">
        <f>G42*H42</f>
        <v>0</v>
      </c>
      <c r="BK42" s="11" t="s">
        <v>439</v>
      </c>
      <c r="BL42" s="24">
        <v>16</v>
      </c>
    </row>
    <row r="43" spans="1:47" ht="12.75">
      <c r="A43" s="139"/>
      <c r="B43" s="140"/>
      <c r="C43" s="140" t="s">
        <v>22</v>
      </c>
      <c r="D43" s="141" t="s">
        <v>147</v>
      </c>
      <c r="E43" s="142"/>
      <c r="F43" s="139" t="s">
        <v>5</v>
      </c>
      <c r="G43" s="139" t="s">
        <v>5</v>
      </c>
      <c r="H43" s="139"/>
      <c r="I43" s="143">
        <f>SUM(I44:I50)</f>
        <v>0</v>
      </c>
      <c r="J43" s="143">
        <f>SUM(J44:J50)</f>
        <v>0</v>
      </c>
      <c r="K43" s="143">
        <f>SUM(K44:K50)</f>
        <v>0</v>
      </c>
      <c r="L43" s="144"/>
      <c r="M43" s="143">
        <f>SUM(M44:M50)</f>
        <v>1006.78635</v>
      </c>
      <c r="N43" s="144"/>
      <c r="O43" s="3"/>
      <c r="AI43" s="19"/>
      <c r="AS43" s="29">
        <f>SUM(AJ44:AJ50)</f>
        <v>0</v>
      </c>
      <c r="AT43" s="29">
        <f>SUM(AK44:AK50)</f>
        <v>0</v>
      </c>
      <c r="AU43" s="29">
        <f>SUM(AL44:AL50)</f>
        <v>0</v>
      </c>
    </row>
    <row r="44" spans="1:64" ht="12.75">
      <c r="A44" s="126" t="s">
        <v>16</v>
      </c>
      <c r="B44" s="126"/>
      <c r="C44" s="126" t="s">
        <v>71</v>
      </c>
      <c r="D44" s="127" t="s">
        <v>148</v>
      </c>
      <c r="E44" s="128"/>
      <c r="F44" s="126" t="s">
        <v>386</v>
      </c>
      <c r="G44" s="129">
        <v>1269.97415</v>
      </c>
      <c r="H44" s="129"/>
      <c r="I44" s="129">
        <f>G44*AO44</f>
        <v>0</v>
      </c>
      <c r="J44" s="129">
        <f>G44*AP44</f>
        <v>0</v>
      </c>
      <c r="K44" s="129">
        <f>G44*H44</f>
        <v>0</v>
      </c>
      <c r="L44" s="129">
        <v>0</v>
      </c>
      <c r="M44" s="129">
        <f>G44*L44</f>
        <v>0</v>
      </c>
      <c r="N44" s="130" t="s">
        <v>408</v>
      </c>
      <c r="O44" s="3"/>
      <c r="Z44" s="24">
        <f>IF(AQ44="5",BJ44,0)</f>
        <v>0</v>
      </c>
      <c r="AB44" s="24">
        <f>IF(AQ44="1",BH44,0)</f>
        <v>0</v>
      </c>
      <c r="AC44" s="24">
        <f>IF(AQ44="1",BI44,0)</f>
        <v>0</v>
      </c>
      <c r="AD44" s="24">
        <f>IF(AQ44="7",BH44,0)</f>
        <v>0</v>
      </c>
      <c r="AE44" s="24">
        <f>IF(AQ44="7",BI44,0)</f>
        <v>0</v>
      </c>
      <c r="AF44" s="24">
        <f>IF(AQ44="2",BH44,0)</f>
        <v>0</v>
      </c>
      <c r="AG44" s="24">
        <f>IF(AQ44="2",BI44,0)</f>
        <v>0</v>
      </c>
      <c r="AH44" s="24">
        <f>IF(AQ44="0",BJ44,0)</f>
        <v>0</v>
      </c>
      <c r="AI44" s="19"/>
      <c r="AJ44" s="11">
        <f>IF(AN44=0,K44,0)</f>
        <v>0</v>
      </c>
      <c r="AK44" s="11">
        <f>IF(AN44=15,K44,0)</f>
        <v>0</v>
      </c>
      <c r="AL44" s="11">
        <f>IF(AN44=21,K44,0)</f>
        <v>0</v>
      </c>
      <c r="AN44" s="24">
        <v>21</v>
      </c>
      <c r="AO44" s="24">
        <f>H44*0</f>
        <v>0</v>
      </c>
      <c r="AP44" s="24">
        <f>H44*(1-0)</f>
        <v>0</v>
      </c>
      <c r="AQ44" s="25" t="s">
        <v>6</v>
      </c>
      <c r="AV44" s="24">
        <f>AW44+AX44</f>
        <v>0</v>
      </c>
      <c r="AW44" s="24">
        <f>G44*AO44</f>
        <v>0</v>
      </c>
      <c r="AX44" s="24">
        <f>G44*AP44</f>
        <v>0</v>
      </c>
      <c r="AY44" s="27" t="s">
        <v>423</v>
      </c>
      <c r="AZ44" s="27" t="s">
        <v>432</v>
      </c>
      <c r="BA44" s="19" t="s">
        <v>434</v>
      </c>
      <c r="BC44" s="24">
        <f>AW44+AX44</f>
        <v>0</v>
      </c>
      <c r="BD44" s="24">
        <f>H44/(100-BE44)*100</f>
        <v>0</v>
      </c>
      <c r="BE44" s="24">
        <v>0</v>
      </c>
      <c r="BF44" s="24">
        <f>M44</f>
        <v>0</v>
      </c>
      <c r="BH44" s="11">
        <f>G44*AO44</f>
        <v>0</v>
      </c>
      <c r="BI44" s="11">
        <f>G44*AP44</f>
        <v>0</v>
      </c>
      <c r="BJ44" s="11">
        <f>G44*H44</f>
        <v>0</v>
      </c>
      <c r="BK44" s="11" t="s">
        <v>439</v>
      </c>
      <c r="BL44" s="24">
        <v>17</v>
      </c>
    </row>
    <row r="45" spans="1:15" ht="12.75">
      <c r="A45" s="131"/>
      <c r="B45" s="132"/>
      <c r="C45" s="132"/>
      <c r="D45" s="133"/>
      <c r="E45" s="134" t="s">
        <v>331</v>
      </c>
      <c r="F45" s="132"/>
      <c r="G45" s="135">
        <v>0</v>
      </c>
      <c r="H45" s="132"/>
      <c r="I45" s="132"/>
      <c r="J45" s="132"/>
      <c r="K45" s="132"/>
      <c r="L45" s="132"/>
      <c r="M45" s="132"/>
      <c r="N45" s="131"/>
      <c r="O45" s="3"/>
    </row>
    <row r="46" spans="1:15" ht="12.75">
      <c r="A46" s="131"/>
      <c r="B46" s="132"/>
      <c r="C46" s="132"/>
      <c r="D46" s="133"/>
      <c r="E46" s="134" t="s">
        <v>332</v>
      </c>
      <c r="F46" s="132"/>
      <c r="G46" s="135">
        <v>0</v>
      </c>
      <c r="H46" s="132"/>
      <c r="I46" s="132"/>
      <c r="J46" s="132"/>
      <c r="K46" s="132"/>
      <c r="L46" s="132"/>
      <c r="M46" s="132"/>
      <c r="N46" s="131"/>
      <c r="O46" s="3"/>
    </row>
    <row r="47" spans="1:15" ht="12.75">
      <c r="A47" s="131"/>
      <c r="B47" s="132"/>
      <c r="C47" s="132"/>
      <c r="D47" s="133" t="s">
        <v>149</v>
      </c>
      <c r="E47" s="134"/>
      <c r="F47" s="132"/>
      <c r="G47" s="135">
        <v>926.21228</v>
      </c>
      <c r="H47" s="132"/>
      <c r="I47" s="132"/>
      <c r="J47" s="132"/>
      <c r="K47" s="132"/>
      <c r="L47" s="132"/>
      <c r="M47" s="132"/>
      <c r="N47" s="131"/>
      <c r="O47" s="3"/>
    </row>
    <row r="48" spans="1:15" ht="12.75">
      <c r="A48" s="131"/>
      <c r="B48" s="132"/>
      <c r="C48" s="132"/>
      <c r="D48" s="133" t="s">
        <v>150</v>
      </c>
      <c r="E48" s="134" t="s">
        <v>333</v>
      </c>
      <c r="F48" s="132"/>
      <c r="G48" s="135">
        <v>144.308</v>
      </c>
      <c r="H48" s="132"/>
      <c r="I48" s="132"/>
      <c r="J48" s="132"/>
      <c r="K48" s="132"/>
      <c r="L48" s="132"/>
      <c r="M48" s="132"/>
      <c r="N48" s="131"/>
      <c r="O48" s="3"/>
    </row>
    <row r="49" spans="1:15" ht="12.75">
      <c r="A49" s="131"/>
      <c r="B49" s="132"/>
      <c r="C49" s="132"/>
      <c r="D49" s="133" t="s">
        <v>151</v>
      </c>
      <c r="E49" s="134"/>
      <c r="F49" s="132"/>
      <c r="G49" s="135">
        <v>199.45387</v>
      </c>
      <c r="H49" s="132"/>
      <c r="I49" s="132"/>
      <c r="J49" s="132"/>
      <c r="K49" s="132"/>
      <c r="L49" s="132"/>
      <c r="M49" s="132"/>
      <c r="N49" s="131"/>
      <c r="O49" s="3"/>
    </row>
    <row r="50" spans="1:64" ht="12.75">
      <c r="A50" s="145" t="s">
        <v>17</v>
      </c>
      <c r="B50" s="145"/>
      <c r="C50" s="145" t="s">
        <v>72</v>
      </c>
      <c r="D50" s="146" t="s">
        <v>152</v>
      </c>
      <c r="E50" s="147"/>
      <c r="F50" s="145" t="s">
        <v>387</v>
      </c>
      <c r="G50" s="148">
        <v>1006.78635</v>
      </c>
      <c r="H50" s="148"/>
      <c r="I50" s="148">
        <f>G50*AO50</f>
        <v>0</v>
      </c>
      <c r="J50" s="148">
        <f>G50*AP50</f>
        <v>0</v>
      </c>
      <c r="K50" s="148">
        <f>G50*H50</f>
        <v>0</v>
      </c>
      <c r="L50" s="148">
        <v>1</v>
      </c>
      <c r="M50" s="148">
        <f>G50*L50</f>
        <v>1006.78635</v>
      </c>
      <c r="N50" s="149" t="s">
        <v>408</v>
      </c>
      <c r="O50" s="3"/>
      <c r="Z50" s="24">
        <f>IF(AQ50="5",BJ50,0)</f>
        <v>0</v>
      </c>
      <c r="AB50" s="24">
        <f>IF(AQ50="1",BH50,0)</f>
        <v>0</v>
      </c>
      <c r="AC50" s="24">
        <f>IF(AQ50="1",BI50,0)</f>
        <v>0</v>
      </c>
      <c r="AD50" s="24">
        <f>IF(AQ50="7",BH50,0)</f>
        <v>0</v>
      </c>
      <c r="AE50" s="24">
        <f>IF(AQ50="7",BI50,0)</f>
        <v>0</v>
      </c>
      <c r="AF50" s="24">
        <f>IF(AQ50="2",BH50,0)</f>
        <v>0</v>
      </c>
      <c r="AG50" s="24">
        <f>IF(AQ50="2",BI50,0)</f>
        <v>0</v>
      </c>
      <c r="AH50" s="24">
        <f>IF(AQ50="0",BJ50,0)</f>
        <v>0</v>
      </c>
      <c r="AI50" s="19"/>
      <c r="AJ50" s="12">
        <f>IF(AN50=0,K50,0)</f>
        <v>0</v>
      </c>
      <c r="AK50" s="12">
        <f>IF(AN50=15,K50,0)</f>
        <v>0</v>
      </c>
      <c r="AL50" s="12">
        <f>IF(AN50=21,K50,0)</f>
        <v>0</v>
      </c>
      <c r="AN50" s="24">
        <v>21</v>
      </c>
      <c r="AO50" s="24">
        <f>H50*1</f>
        <v>0</v>
      </c>
      <c r="AP50" s="24">
        <f>H50*(1-1)</f>
        <v>0</v>
      </c>
      <c r="AQ50" s="26" t="s">
        <v>6</v>
      </c>
      <c r="AV50" s="24">
        <f>AW50+AX50</f>
        <v>0</v>
      </c>
      <c r="AW50" s="24">
        <f>G50*AO50</f>
        <v>0</v>
      </c>
      <c r="AX50" s="24">
        <f>G50*AP50</f>
        <v>0</v>
      </c>
      <c r="AY50" s="27" t="s">
        <v>423</v>
      </c>
      <c r="AZ50" s="27" t="s">
        <v>432</v>
      </c>
      <c r="BA50" s="19" t="s">
        <v>434</v>
      </c>
      <c r="BC50" s="24">
        <f>AW50+AX50</f>
        <v>0</v>
      </c>
      <c r="BD50" s="24">
        <f>H50/(100-BE50)*100</f>
        <v>0</v>
      </c>
      <c r="BE50" s="24">
        <v>0</v>
      </c>
      <c r="BF50" s="24">
        <f>M50</f>
        <v>1006.78635</v>
      </c>
      <c r="BH50" s="12">
        <f>G50*AO50</f>
        <v>0</v>
      </c>
      <c r="BI50" s="12">
        <f>G50*AP50</f>
        <v>0</v>
      </c>
      <c r="BJ50" s="12">
        <f>G50*H50</f>
        <v>0</v>
      </c>
      <c r="BK50" s="12" t="s">
        <v>440</v>
      </c>
      <c r="BL50" s="24">
        <v>17</v>
      </c>
    </row>
    <row r="51" spans="1:15" ht="12.75">
      <c r="A51" s="131"/>
      <c r="B51" s="132"/>
      <c r="C51" s="132"/>
      <c r="D51" s="133" t="s">
        <v>153</v>
      </c>
      <c r="E51" s="134"/>
      <c r="F51" s="132"/>
      <c r="G51" s="135">
        <v>1006.78635</v>
      </c>
      <c r="H51" s="132"/>
      <c r="I51" s="132"/>
      <c r="J51" s="132"/>
      <c r="K51" s="132"/>
      <c r="L51" s="132"/>
      <c r="M51" s="132"/>
      <c r="N51" s="131"/>
      <c r="O51" s="3"/>
    </row>
    <row r="52" spans="1:47" ht="12.75">
      <c r="A52" s="139"/>
      <c r="B52" s="140"/>
      <c r="C52" s="140" t="s">
        <v>23</v>
      </c>
      <c r="D52" s="141" t="s">
        <v>154</v>
      </c>
      <c r="E52" s="142"/>
      <c r="F52" s="139" t="s">
        <v>5</v>
      </c>
      <c r="G52" s="139" t="s">
        <v>5</v>
      </c>
      <c r="H52" s="139" t="s">
        <v>5</v>
      </c>
      <c r="I52" s="143">
        <f>SUM(I53:I53)</f>
        <v>0</v>
      </c>
      <c r="J52" s="143">
        <f>SUM(J53:J53)</f>
        <v>0</v>
      </c>
      <c r="K52" s="143">
        <f>SUM(K53:K53)</f>
        <v>0</v>
      </c>
      <c r="L52" s="144"/>
      <c r="M52" s="143">
        <f>SUM(M53:M53)</f>
        <v>0.058788</v>
      </c>
      <c r="N52" s="144"/>
      <c r="O52" s="3"/>
      <c r="AI52" s="19"/>
      <c r="AS52" s="29">
        <f>SUM(AJ53:AJ53)</f>
        <v>0</v>
      </c>
      <c r="AT52" s="29">
        <f>SUM(AK53:AK53)</f>
        <v>0</v>
      </c>
      <c r="AU52" s="29">
        <f>SUM(AL53:AL53)</f>
        <v>0</v>
      </c>
    </row>
    <row r="53" spans="1:64" ht="12.75">
      <c r="A53" s="126" t="s">
        <v>18</v>
      </c>
      <c r="B53" s="126"/>
      <c r="C53" s="126" t="s">
        <v>73</v>
      </c>
      <c r="D53" s="127" t="s">
        <v>155</v>
      </c>
      <c r="E53" s="128"/>
      <c r="F53" s="126" t="s">
        <v>384</v>
      </c>
      <c r="G53" s="129">
        <v>1959.6</v>
      </c>
      <c r="H53" s="129"/>
      <c r="I53" s="129">
        <f>G53*AO53</f>
        <v>0</v>
      </c>
      <c r="J53" s="129">
        <f>G53*AP53</f>
        <v>0</v>
      </c>
      <c r="K53" s="129">
        <f>G53*H53</f>
        <v>0</v>
      </c>
      <c r="L53" s="129">
        <v>3E-05</v>
      </c>
      <c r="M53" s="129">
        <f>G53*L53</f>
        <v>0.058788</v>
      </c>
      <c r="N53" s="130" t="s">
        <v>408</v>
      </c>
      <c r="O53" s="3"/>
      <c r="Z53" s="24">
        <f>IF(AQ53="5",BJ53,0)</f>
        <v>0</v>
      </c>
      <c r="AB53" s="24">
        <f>IF(AQ53="1",BH53,0)</f>
        <v>0</v>
      </c>
      <c r="AC53" s="24">
        <f>IF(AQ53="1",BI53,0)</f>
        <v>0</v>
      </c>
      <c r="AD53" s="24">
        <f>IF(AQ53="7",BH53,0)</f>
        <v>0</v>
      </c>
      <c r="AE53" s="24">
        <f>IF(AQ53="7",BI53,0)</f>
        <v>0</v>
      </c>
      <c r="AF53" s="24">
        <f>IF(AQ53="2",BH53,0)</f>
        <v>0</v>
      </c>
      <c r="AG53" s="24">
        <f>IF(AQ53="2",BI53,0)</f>
        <v>0</v>
      </c>
      <c r="AH53" s="24">
        <f>IF(AQ53="0",BJ53,0)</f>
        <v>0</v>
      </c>
      <c r="AI53" s="19"/>
      <c r="AJ53" s="11">
        <f>IF(AN53=0,K53,0)</f>
        <v>0</v>
      </c>
      <c r="AK53" s="11">
        <f>IF(AN53=15,K53,0)</f>
        <v>0</v>
      </c>
      <c r="AL53" s="11">
        <f>IF(AN53=21,K53,0)</f>
        <v>0</v>
      </c>
      <c r="AN53" s="24">
        <v>21</v>
      </c>
      <c r="AO53" s="24">
        <f>H53*0.0246086993964615</f>
        <v>0</v>
      </c>
      <c r="AP53" s="24">
        <f>H53*(1-0.0246086993964615)</f>
        <v>0</v>
      </c>
      <c r="AQ53" s="25" t="s">
        <v>6</v>
      </c>
      <c r="AV53" s="24">
        <f>AW53+AX53</f>
        <v>0</v>
      </c>
      <c r="AW53" s="24">
        <f>G53*AO53</f>
        <v>0</v>
      </c>
      <c r="AX53" s="24">
        <f>G53*AP53</f>
        <v>0</v>
      </c>
      <c r="AY53" s="27" t="s">
        <v>424</v>
      </c>
      <c r="AZ53" s="27" t="s">
        <v>432</v>
      </c>
      <c r="BA53" s="19" t="s">
        <v>434</v>
      </c>
      <c r="BC53" s="24">
        <f>AW53+AX53</f>
        <v>0</v>
      </c>
      <c r="BD53" s="24">
        <f>H53/(100-BE53)*100</f>
        <v>0</v>
      </c>
      <c r="BE53" s="24">
        <v>0</v>
      </c>
      <c r="BF53" s="24">
        <f>M53</f>
        <v>0.058788</v>
      </c>
      <c r="BH53" s="11">
        <f>G53*AO53</f>
        <v>0</v>
      </c>
      <c r="BI53" s="11">
        <f>G53*AP53</f>
        <v>0</v>
      </c>
      <c r="BJ53" s="11">
        <f>G53*H53</f>
        <v>0</v>
      </c>
      <c r="BK53" s="11" t="s">
        <v>439</v>
      </c>
      <c r="BL53" s="24">
        <v>18</v>
      </c>
    </row>
    <row r="54" spans="1:15" ht="12.75">
      <c r="A54" s="131"/>
      <c r="B54" s="132"/>
      <c r="C54" s="136" t="s">
        <v>64</v>
      </c>
      <c r="D54" s="137" t="s">
        <v>156</v>
      </c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3"/>
    </row>
    <row r="55" spans="1:47" ht="12.75">
      <c r="A55" s="139"/>
      <c r="B55" s="140"/>
      <c r="C55" s="140" t="s">
        <v>74</v>
      </c>
      <c r="D55" s="141" t="s">
        <v>157</v>
      </c>
      <c r="E55" s="142"/>
      <c r="F55" s="139" t="s">
        <v>5</v>
      </c>
      <c r="G55" s="139" t="s">
        <v>5</v>
      </c>
      <c r="H55" s="139" t="s">
        <v>5</v>
      </c>
      <c r="I55" s="143">
        <f>SUM(I56:I56)</f>
        <v>0</v>
      </c>
      <c r="J55" s="143">
        <f>SUM(J56:J56)</f>
        <v>0</v>
      </c>
      <c r="K55" s="143">
        <f>SUM(K56:K56)</f>
        <v>0</v>
      </c>
      <c r="L55" s="144"/>
      <c r="M55" s="143">
        <f>SUM(M56:M56)</f>
        <v>0</v>
      </c>
      <c r="N55" s="144"/>
      <c r="O55" s="3"/>
      <c r="AI55" s="19"/>
      <c r="AS55" s="29">
        <f>SUM(AJ56:AJ56)</f>
        <v>0</v>
      </c>
      <c r="AT55" s="29">
        <f>SUM(AK56:AK56)</f>
        <v>0</v>
      </c>
      <c r="AU55" s="29">
        <f>SUM(AL56:AL56)</f>
        <v>0</v>
      </c>
    </row>
    <row r="56" spans="1:64" ht="12.75">
      <c r="A56" s="126" t="s">
        <v>19</v>
      </c>
      <c r="B56" s="126"/>
      <c r="C56" s="126" t="s">
        <v>75</v>
      </c>
      <c r="D56" s="127" t="s">
        <v>158</v>
      </c>
      <c r="E56" s="128"/>
      <c r="F56" s="126" t="s">
        <v>388</v>
      </c>
      <c r="G56" s="129">
        <v>320</v>
      </c>
      <c r="H56" s="129"/>
      <c r="I56" s="129">
        <f>G56*AO56</f>
        <v>0</v>
      </c>
      <c r="J56" s="129">
        <f>G56*AP56</f>
        <v>0</v>
      </c>
      <c r="K56" s="129">
        <f>G56*H56</f>
        <v>0</v>
      </c>
      <c r="L56" s="129">
        <v>0</v>
      </c>
      <c r="M56" s="129">
        <f>G56*L56</f>
        <v>0</v>
      </c>
      <c r="N56" s="130" t="s">
        <v>408</v>
      </c>
      <c r="O56" s="3"/>
      <c r="Z56" s="24">
        <f>IF(AQ56="5",BJ56,0)</f>
        <v>0</v>
      </c>
      <c r="AB56" s="24">
        <f>IF(AQ56="1",BH56,0)</f>
        <v>0</v>
      </c>
      <c r="AC56" s="24">
        <f>IF(AQ56="1",BI56,0)</f>
        <v>0</v>
      </c>
      <c r="AD56" s="24">
        <f>IF(AQ56="7",BH56,0)</f>
        <v>0</v>
      </c>
      <c r="AE56" s="24">
        <f>IF(AQ56="7",BI56,0)</f>
        <v>0</v>
      </c>
      <c r="AF56" s="24">
        <f>IF(AQ56="2",BH56,0)</f>
        <v>0</v>
      </c>
      <c r="AG56" s="24">
        <f>IF(AQ56="2",BI56,0)</f>
        <v>0</v>
      </c>
      <c r="AH56" s="24">
        <f>IF(AQ56="0",BJ56,0)</f>
        <v>0</v>
      </c>
      <c r="AI56" s="19"/>
      <c r="AJ56" s="11">
        <f>IF(AN56=0,K56,0)</f>
        <v>0</v>
      </c>
      <c r="AK56" s="11">
        <f>IF(AN56=15,K56,0)</f>
        <v>0</v>
      </c>
      <c r="AL56" s="11">
        <f>IF(AN56=21,K56,0)</f>
        <v>0</v>
      </c>
      <c r="AN56" s="24">
        <v>21</v>
      </c>
      <c r="AO56" s="24">
        <f>H56*0</f>
        <v>0</v>
      </c>
      <c r="AP56" s="24">
        <f>H56*(1-0)</f>
        <v>0</v>
      </c>
      <c r="AQ56" s="25" t="s">
        <v>6</v>
      </c>
      <c r="AV56" s="24">
        <f>AW56+AX56</f>
        <v>0</v>
      </c>
      <c r="AW56" s="24">
        <f>G56*AO56</f>
        <v>0</v>
      </c>
      <c r="AX56" s="24">
        <f>G56*AP56</f>
        <v>0</v>
      </c>
      <c r="AY56" s="27" t="s">
        <v>425</v>
      </c>
      <c r="AZ56" s="27" t="s">
        <v>433</v>
      </c>
      <c r="BA56" s="19" t="s">
        <v>434</v>
      </c>
      <c r="BC56" s="24">
        <f>AW56+AX56</f>
        <v>0</v>
      </c>
      <c r="BD56" s="24">
        <f>H56/(100-BE56)*100</f>
        <v>0</v>
      </c>
      <c r="BE56" s="24">
        <v>0</v>
      </c>
      <c r="BF56" s="24">
        <f>M56</f>
        <v>0</v>
      </c>
      <c r="BH56" s="11">
        <f>G56*AO56</f>
        <v>0</v>
      </c>
      <c r="BI56" s="11">
        <f>G56*AP56</f>
        <v>0</v>
      </c>
      <c r="BJ56" s="11">
        <f>G56*H56</f>
        <v>0</v>
      </c>
      <c r="BK56" s="11" t="s">
        <v>439</v>
      </c>
      <c r="BL56" s="24">
        <v>90</v>
      </c>
    </row>
    <row r="57" spans="1:15" ht="12.75">
      <c r="A57" s="131"/>
      <c r="B57" s="132"/>
      <c r="C57" s="136" t="s">
        <v>64</v>
      </c>
      <c r="D57" s="137" t="s">
        <v>159</v>
      </c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3"/>
    </row>
    <row r="58" spans="1:47" ht="12.75">
      <c r="A58" s="139"/>
      <c r="B58" s="140"/>
      <c r="C58" s="140" t="s">
        <v>76</v>
      </c>
      <c r="D58" s="141" t="s">
        <v>160</v>
      </c>
      <c r="E58" s="142"/>
      <c r="F58" s="139" t="s">
        <v>5</v>
      </c>
      <c r="G58" s="139" t="s">
        <v>5</v>
      </c>
      <c r="H58" s="139" t="s">
        <v>5</v>
      </c>
      <c r="I58" s="143">
        <f>SUM(I59:I59)</f>
        <v>0</v>
      </c>
      <c r="J58" s="143">
        <f>SUM(J59:J59)</f>
        <v>0</v>
      </c>
      <c r="K58" s="143">
        <f>SUM(K59:K59)</f>
        <v>0</v>
      </c>
      <c r="L58" s="144"/>
      <c r="M58" s="143">
        <f>SUM(M59:M59)</f>
        <v>5.981623034</v>
      </c>
      <c r="N58" s="144"/>
      <c r="O58" s="3"/>
      <c r="AI58" s="19"/>
      <c r="AS58" s="29">
        <f>SUM(AJ59:AJ59)</f>
        <v>0</v>
      </c>
      <c r="AT58" s="29">
        <f>SUM(AK59:AK59)</f>
        <v>0</v>
      </c>
      <c r="AU58" s="29">
        <f>SUM(AL59:AL59)</f>
        <v>0</v>
      </c>
    </row>
    <row r="59" spans="1:64" ht="12.75">
      <c r="A59" s="126" t="s">
        <v>20</v>
      </c>
      <c r="B59" s="126"/>
      <c r="C59" s="126" t="s">
        <v>77</v>
      </c>
      <c r="D59" s="127" t="s">
        <v>161</v>
      </c>
      <c r="E59" s="128"/>
      <c r="F59" s="126" t="s">
        <v>389</v>
      </c>
      <c r="G59" s="129">
        <v>1.14395</v>
      </c>
      <c r="H59" s="129"/>
      <c r="I59" s="129">
        <f>G59*AO59</f>
        <v>0</v>
      </c>
      <c r="J59" s="129">
        <f>G59*AP59</f>
        <v>0</v>
      </c>
      <c r="K59" s="129">
        <f>G59*H59</f>
        <v>0</v>
      </c>
      <c r="L59" s="129">
        <v>5.22892</v>
      </c>
      <c r="M59" s="129">
        <f>G59*L59</f>
        <v>5.981623034</v>
      </c>
      <c r="N59" s="130" t="s">
        <v>408</v>
      </c>
      <c r="O59" s="3"/>
      <c r="Z59" s="24">
        <f>IF(AQ59="5",BJ59,0)</f>
        <v>0</v>
      </c>
      <c r="AB59" s="24">
        <f>IF(AQ59="1",BH59,0)</f>
        <v>0</v>
      </c>
      <c r="AC59" s="24">
        <f>IF(AQ59="1",BI59,0)</f>
        <v>0</v>
      </c>
      <c r="AD59" s="24">
        <f>IF(AQ59="7",BH59,0)</f>
        <v>0</v>
      </c>
      <c r="AE59" s="24">
        <f>IF(AQ59="7",BI59,0)</f>
        <v>0</v>
      </c>
      <c r="AF59" s="24">
        <f>IF(AQ59="2",BH59,0)</f>
        <v>0</v>
      </c>
      <c r="AG59" s="24">
        <f>IF(AQ59="2",BI59,0)</f>
        <v>0</v>
      </c>
      <c r="AH59" s="24">
        <f>IF(AQ59="0",BJ59,0)</f>
        <v>0</v>
      </c>
      <c r="AI59" s="19"/>
      <c r="AJ59" s="11">
        <f>IF(AN59=0,K59,0)</f>
        <v>0</v>
      </c>
      <c r="AK59" s="11">
        <f>IF(AN59=15,K59,0)</f>
        <v>0</v>
      </c>
      <c r="AL59" s="11">
        <f>IF(AN59=21,K59,0)</f>
        <v>0</v>
      </c>
      <c r="AN59" s="24">
        <v>21</v>
      </c>
      <c r="AO59" s="24">
        <f>H59*0.589337775722967</f>
        <v>0</v>
      </c>
      <c r="AP59" s="24">
        <f>H59*(1-0.589337775722967)</f>
        <v>0</v>
      </c>
      <c r="AQ59" s="25" t="s">
        <v>6</v>
      </c>
      <c r="AV59" s="24">
        <f>AW59+AX59</f>
        <v>0</v>
      </c>
      <c r="AW59" s="24">
        <f>G59*AO59</f>
        <v>0</v>
      </c>
      <c r="AX59" s="24">
        <f>G59*AP59</f>
        <v>0</v>
      </c>
      <c r="AY59" s="27" t="s">
        <v>426</v>
      </c>
      <c r="AZ59" s="27" t="s">
        <v>433</v>
      </c>
      <c r="BA59" s="19" t="s">
        <v>434</v>
      </c>
      <c r="BC59" s="24">
        <f>AW59+AX59</f>
        <v>0</v>
      </c>
      <c r="BD59" s="24">
        <f>H59/(100-BE59)*100</f>
        <v>0</v>
      </c>
      <c r="BE59" s="24">
        <v>0</v>
      </c>
      <c r="BF59" s="24">
        <f>M59</f>
        <v>5.981623034</v>
      </c>
      <c r="BH59" s="11">
        <f>G59*AO59</f>
        <v>0</v>
      </c>
      <c r="BI59" s="11">
        <f>G59*AP59</f>
        <v>0</v>
      </c>
      <c r="BJ59" s="11">
        <f>G59*H59</f>
        <v>0</v>
      </c>
      <c r="BK59" s="11" t="s">
        <v>439</v>
      </c>
      <c r="BL59" s="24">
        <v>95</v>
      </c>
    </row>
    <row r="60" spans="1:15" ht="12.75">
      <c r="A60" s="131"/>
      <c r="B60" s="132"/>
      <c r="C60" s="136" t="s">
        <v>64</v>
      </c>
      <c r="D60" s="137" t="s">
        <v>162</v>
      </c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3"/>
    </row>
    <row r="61" spans="1:15" ht="12.75">
      <c r="A61" s="131"/>
      <c r="B61" s="132"/>
      <c r="C61" s="132"/>
      <c r="D61" s="133"/>
      <c r="E61" s="134" t="s">
        <v>328</v>
      </c>
      <c r="F61" s="132"/>
      <c r="G61" s="135">
        <v>0</v>
      </c>
      <c r="H61" s="132"/>
      <c r="I61" s="132"/>
      <c r="J61" s="132"/>
      <c r="K61" s="132"/>
      <c r="L61" s="132"/>
      <c r="M61" s="132"/>
      <c r="N61" s="131"/>
      <c r="O61" s="3"/>
    </row>
    <row r="62" spans="1:15" ht="12.75">
      <c r="A62" s="131"/>
      <c r="B62" s="132"/>
      <c r="C62" s="132"/>
      <c r="D62" s="133" t="s">
        <v>163</v>
      </c>
      <c r="E62" s="134"/>
      <c r="F62" s="132"/>
      <c r="G62" s="135">
        <v>1.14395</v>
      </c>
      <c r="H62" s="132"/>
      <c r="I62" s="132"/>
      <c r="J62" s="132"/>
      <c r="K62" s="132"/>
      <c r="L62" s="132"/>
      <c r="M62" s="132"/>
      <c r="N62" s="131"/>
      <c r="O62" s="3"/>
    </row>
    <row r="63" spans="1:47" ht="12.75">
      <c r="A63" s="139"/>
      <c r="B63" s="140"/>
      <c r="C63" s="140" t="s">
        <v>78</v>
      </c>
      <c r="D63" s="141" t="s">
        <v>164</v>
      </c>
      <c r="E63" s="142"/>
      <c r="F63" s="139" t="s">
        <v>5</v>
      </c>
      <c r="G63" s="139" t="s">
        <v>5</v>
      </c>
      <c r="H63" s="139" t="s">
        <v>5</v>
      </c>
      <c r="I63" s="143">
        <f>SUM(I64:I82)</f>
        <v>0</v>
      </c>
      <c r="J63" s="143">
        <f>SUM(J64:J82)</f>
        <v>0</v>
      </c>
      <c r="K63" s="143">
        <f>SUM(K64:K82)</f>
        <v>0</v>
      </c>
      <c r="L63" s="144"/>
      <c r="M63" s="143">
        <f>SUM(M64:M82)</f>
        <v>233.33273599999995</v>
      </c>
      <c r="N63" s="144"/>
      <c r="O63" s="3"/>
      <c r="AI63" s="19"/>
      <c r="AS63" s="29">
        <f>SUM(AJ64:AJ82)</f>
        <v>0</v>
      </c>
      <c r="AT63" s="29">
        <f>SUM(AK64:AK82)</f>
        <v>0</v>
      </c>
      <c r="AU63" s="29">
        <f>SUM(AL64:AL82)</f>
        <v>0</v>
      </c>
    </row>
    <row r="64" spans="1:64" ht="12.75">
      <c r="A64" s="126" t="s">
        <v>21</v>
      </c>
      <c r="B64" s="126"/>
      <c r="C64" s="126" t="s">
        <v>79</v>
      </c>
      <c r="D64" s="127" t="s">
        <v>165</v>
      </c>
      <c r="E64" s="128"/>
      <c r="F64" s="126" t="s">
        <v>385</v>
      </c>
      <c r="G64" s="129">
        <v>1</v>
      </c>
      <c r="H64" s="129"/>
      <c r="I64" s="129">
        <f>G64*AO64</f>
        <v>0</v>
      </c>
      <c r="J64" s="129">
        <f>G64*AP64</f>
        <v>0</v>
      </c>
      <c r="K64" s="129">
        <f>G64*H64</f>
        <v>0</v>
      </c>
      <c r="L64" s="129">
        <v>0</v>
      </c>
      <c r="M64" s="129">
        <f>G64*L64</f>
        <v>0</v>
      </c>
      <c r="N64" s="130" t="s">
        <v>409</v>
      </c>
      <c r="O64" s="3"/>
      <c r="Z64" s="24">
        <f>IF(AQ64="5",BJ64,0)</f>
        <v>0</v>
      </c>
      <c r="AB64" s="24">
        <f>IF(AQ64="1",BH64,0)</f>
        <v>0</v>
      </c>
      <c r="AC64" s="24">
        <f>IF(AQ64="1",BI64,0)</f>
        <v>0</v>
      </c>
      <c r="AD64" s="24">
        <f>IF(AQ64="7",BH64,0)</f>
        <v>0</v>
      </c>
      <c r="AE64" s="24">
        <f>IF(AQ64="7",BI64,0)</f>
        <v>0</v>
      </c>
      <c r="AF64" s="24">
        <f>IF(AQ64="2",BH64,0)</f>
        <v>0</v>
      </c>
      <c r="AG64" s="24">
        <f>IF(AQ64="2",BI64,0)</f>
        <v>0</v>
      </c>
      <c r="AH64" s="24">
        <f>IF(AQ64="0",BJ64,0)</f>
        <v>0</v>
      </c>
      <c r="AI64" s="19"/>
      <c r="AJ64" s="11">
        <f>IF(AN64=0,K64,0)</f>
        <v>0</v>
      </c>
      <c r="AK64" s="11">
        <f>IF(AN64=15,K64,0)</f>
        <v>0</v>
      </c>
      <c r="AL64" s="11">
        <f>IF(AN64=21,K64,0)</f>
        <v>0</v>
      </c>
      <c r="AN64" s="24">
        <v>21</v>
      </c>
      <c r="AO64" s="24">
        <f>H64*0</f>
        <v>0</v>
      </c>
      <c r="AP64" s="24">
        <f>H64*(1-0)</f>
        <v>0</v>
      </c>
      <c r="AQ64" s="25" t="s">
        <v>6</v>
      </c>
      <c r="AV64" s="24">
        <f>AW64+AX64</f>
        <v>0</v>
      </c>
      <c r="AW64" s="24">
        <f>G64*AO64</f>
        <v>0</v>
      </c>
      <c r="AX64" s="24">
        <f>G64*AP64</f>
        <v>0</v>
      </c>
      <c r="AY64" s="27" t="s">
        <v>427</v>
      </c>
      <c r="AZ64" s="27" t="s">
        <v>433</v>
      </c>
      <c r="BA64" s="19" t="s">
        <v>434</v>
      </c>
      <c r="BC64" s="24">
        <f>AW64+AX64</f>
        <v>0</v>
      </c>
      <c r="BD64" s="24">
        <f>H64/(100-BE64)*100</f>
        <v>0</v>
      </c>
      <c r="BE64" s="24">
        <v>0</v>
      </c>
      <c r="BF64" s="24">
        <f>M64</f>
        <v>0</v>
      </c>
      <c r="BH64" s="11">
        <f>G64*AO64</f>
        <v>0</v>
      </c>
      <c r="BI64" s="11">
        <f>G64*AP64</f>
        <v>0</v>
      </c>
      <c r="BJ64" s="11">
        <f>G64*H64</f>
        <v>0</v>
      </c>
      <c r="BK64" s="11" t="s">
        <v>439</v>
      </c>
      <c r="BL64" s="24">
        <v>96</v>
      </c>
    </row>
    <row r="65" spans="1:64" ht="12.75">
      <c r="A65" s="126" t="s">
        <v>22</v>
      </c>
      <c r="B65" s="126"/>
      <c r="C65" s="126" t="s">
        <v>80</v>
      </c>
      <c r="D65" s="127" t="s">
        <v>166</v>
      </c>
      <c r="E65" s="128"/>
      <c r="F65" s="126" t="s">
        <v>384</v>
      </c>
      <c r="G65" s="129">
        <v>86.9456</v>
      </c>
      <c r="H65" s="129"/>
      <c r="I65" s="129">
        <f>G65*AO65</f>
        <v>0</v>
      </c>
      <c r="J65" s="129">
        <f>G65*AP65</f>
        <v>0</v>
      </c>
      <c r="K65" s="129">
        <f>G65*H65</f>
        <v>0</v>
      </c>
      <c r="L65" s="129">
        <v>0.36</v>
      </c>
      <c r="M65" s="129">
        <f>G65*L65</f>
        <v>31.300416</v>
      </c>
      <c r="N65" s="130" t="s">
        <v>408</v>
      </c>
      <c r="O65" s="3"/>
      <c r="Z65" s="24">
        <f>IF(AQ65="5",BJ65,0)</f>
        <v>0</v>
      </c>
      <c r="AB65" s="24">
        <f>IF(AQ65="1",BH65,0)</f>
        <v>0</v>
      </c>
      <c r="AC65" s="24">
        <f>IF(AQ65="1",BI65,0)</f>
        <v>0</v>
      </c>
      <c r="AD65" s="24">
        <f>IF(AQ65="7",BH65,0)</f>
        <v>0</v>
      </c>
      <c r="AE65" s="24">
        <f>IF(AQ65="7",BI65,0)</f>
        <v>0</v>
      </c>
      <c r="AF65" s="24">
        <f>IF(AQ65="2",BH65,0)</f>
        <v>0</v>
      </c>
      <c r="AG65" s="24">
        <f>IF(AQ65="2",BI65,0)</f>
        <v>0</v>
      </c>
      <c r="AH65" s="24">
        <f>IF(AQ65="0",BJ65,0)</f>
        <v>0</v>
      </c>
      <c r="AI65" s="19"/>
      <c r="AJ65" s="11">
        <f>IF(AN65=0,K65,0)</f>
        <v>0</v>
      </c>
      <c r="AK65" s="11">
        <f>IF(AN65=15,K65,0)</f>
        <v>0</v>
      </c>
      <c r="AL65" s="11">
        <f>IF(AN65=21,K65,0)</f>
        <v>0</v>
      </c>
      <c r="AN65" s="24">
        <v>21</v>
      </c>
      <c r="AO65" s="24">
        <f>H65*0</f>
        <v>0</v>
      </c>
      <c r="AP65" s="24">
        <f>H65*(1-0)</f>
        <v>0</v>
      </c>
      <c r="AQ65" s="25" t="s">
        <v>6</v>
      </c>
      <c r="AV65" s="24">
        <f>AW65+AX65</f>
        <v>0</v>
      </c>
      <c r="AW65" s="24">
        <f>G65*AO65</f>
        <v>0</v>
      </c>
      <c r="AX65" s="24">
        <f>G65*AP65</f>
        <v>0</v>
      </c>
      <c r="AY65" s="27" t="s">
        <v>427</v>
      </c>
      <c r="AZ65" s="27" t="s">
        <v>433</v>
      </c>
      <c r="BA65" s="19" t="s">
        <v>434</v>
      </c>
      <c r="BC65" s="24">
        <f>AW65+AX65</f>
        <v>0</v>
      </c>
      <c r="BD65" s="24">
        <f>H65/(100-BE65)*100</f>
        <v>0</v>
      </c>
      <c r="BE65" s="24">
        <v>0</v>
      </c>
      <c r="BF65" s="24">
        <f>M65</f>
        <v>31.300416</v>
      </c>
      <c r="BH65" s="11">
        <f>G65*AO65</f>
        <v>0</v>
      </c>
      <c r="BI65" s="11">
        <f>G65*AP65</f>
        <v>0</v>
      </c>
      <c r="BJ65" s="11">
        <f>G65*H65</f>
        <v>0</v>
      </c>
      <c r="BK65" s="11" t="s">
        <v>439</v>
      </c>
      <c r="BL65" s="24">
        <v>96</v>
      </c>
    </row>
    <row r="66" spans="1:15" ht="12.75">
      <c r="A66" s="131"/>
      <c r="B66" s="132"/>
      <c r="C66" s="132"/>
      <c r="D66" s="133"/>
      <c r="E66" s="134" t="s">
        <v>334</v>
      </c>
      <c r="F66" s="132"/>
      <c r="G66" s="135">
        <v>0</v>
      </c>
      <c r="H66" s="132"/>
      <c r="I66" s="132"/>
      <c r="J66" s="132"/>
      <c r="K66" s="132"/>
      <c r="L66" s="132"/>
      <c r="M66" s="132"/>
      <c r="N66" s="131"/>
      <c r="O66" s="3"/>
    </row>
    <row r="67" spans="1:15" ht="12.75">
      <c r="A67" s="131"/>
      <c r="B67" s="132"/>
      <c r="C67" s="132"/>
      <c r="D67" s="133" t="s">
        <v>167</v>
      </c>
      <c r="E67" s="134"/>
      <c r="F67" s="132"/>
      <c r="G67" s="135">
        <v>13.45</v>
      </c>
      <c r="H67" s="132"/>
      <c r="I67" s="132"/>
      <c r="J67" s="132"/>
      <c r="K67" s="132"/>
      <c r="L67" s="132"/>
      <c r="M67" s="132"/>
      <c r="N67" s="131"/>
      <c r="O67" s="3"/>
    </row>
    <row r="68" spans="1:15" ht="12.75">
      <c r="A68" s="131"/>
      <c r="B68" s="132"/>
      <c r="C68" s="132"/>
      <c r="D68" s="133"/>
      <c r="E68" s="134" t="s">
        <v>335</v>
      </c>
      <c r="F68" s="132"/>
      <c r="G68" s="135">
        <v>0</v>
      </c>
      <c r="H68" s="132"/>
      <c r="I68" s="132"/>
      <c r="J68" s="132"/>
      <c r="K68" s="132"/>
      <c r="L68" s="132"/>
      <c r="M68" s="132"/>
      <c r="N68" s="131"/>
      <c r="O68" s="3"/>
    </row>
    <row r="69" spans="1:15" ht="12.75">
      <c r="A69" s="131"/>
      <c r="B69" s="132"/>
      <c r="C69" s="132"/>
      <c r="D69" s="133" t="s">
        <v>168</v>
      </c>
      <c r="E69" s="134"/>
      <c r="F69" s="132"/>
      <c r="G69" s="135">
        <v>60.4</v>
      </c>
      <c r="H69" s="132"/>
      <c r="I69" s="132"/>
      <c r="J69" s="132"/>
      <c r="K69" s="132"/>
      <c r="L69" s="132"/>
      <c r="M69" s="132"/>
      <c r="N69" s="131"/>
      <c r="O69" s="3"/>
    </row>
    <row r="70" spans="1:15" ht="12.75">
      <c r="A70" s="131"/>
      <c r="B70" s="132"/>
      <c r="C70" s="132"/>
      <c r="D70" s="133"/>
      <c r="E70" s="134" t="s">
        <v>336</v>
      </c>
      <c r="F70" s="132"/>
      <c r="G70" s="135">
        <v>0</v>
      </c>
      <c r="H70" s="132"/>
      <c r="I70" s="132"/>
      <c r="J70" s="132"/>
      <c r="K70" s="132"/>
      <c r="L70" s="132"/>
      <c r="M70" s="132"/>
      <c r="N70" s="131"/>
      <c r="O70" s="3"/>
    </row>
    <row r="71" spans="1:15" ht="12.75">
      <c r="A71" s="131"/>
      <c r="B71" s="132"/>
      <c r="C71" s="132"/>
      <c r="D71" s="133" t="s">
        <v>169</v>
      </c>
      <c r="E71" s="134"/>
      <c r="F71" s="132"/>
      <c r="G71" s="135">
        <v>13.0956</v>
      </c>
      <c r="H71" s="132"/>
      <c r="I71" s="132"/>
      <c r="J71" s="132"/>
      <c r="K71" s="132"/>
      <c r="L71" s="132"/>
      <c r="M71" s="132"/>
      <c r="N71" s="131"/>
      <c r="O71" s="3"/>
    </row>
    <row r="72" spans="1:64" ht="12.75">
      <c r="A72" s="126" t="s">
        <v>23</v>
      </c>
      <c r="B72" s="126"/>
      <c r="C72" s="126" t="s">
        <v>81</v>
      </c>
      <c r="D72" s="127" t="s">
        <v>170</v>
      </c>
      <c r="E72" s="128"/>
      <c r="F72" s="126" t="s">
        <v>386</v>
      </c>
      <c r="G72" s="129">
        <v>4954.358</v>
      </c>
      <c r="H72" s="129"/>
      <c r="I72" s="129">
        <f>G72*AO72</f>
        <v>0</v>
      </c>
      <c r="J72" s="129">
        <f>G72*AP72</f>
        <v>0</v>
      </c>
      <c r="K72" s="129">
        <f>G72*H72</f>
        <v>0</v>
      </c>
      <c r="L72" s="129">
        <v>0</v>
      </c>
      <c r="M72" s="129">
        <f>G72*L72</f>
        <v>0</v>
      </c>
      <c r="N72" s="130" t="s">
        <v>409</v>
      </c>
      <c r="O72" s="3"/>
      <c r="Z72" s="24">
        <f>IF(AQ72="5",BJ72,0)</f>
        <v>0</v>
      </c>
      <c r="AB72" s="24">
        <f>IF(AQ72="1",BH72,0)</f>
        <v>0</v>
      </c>
      <c r="AC72" s="24">
        <f>IF(AQ72="1",BI72,0)</f>
        <v>0</v>
      </c>
      <c r="AD72" s="24">
        <f>IF(AQ72="7",BH72,0)</f>
        <v>0</v>
      </c>
      <c r="AE72" s="24">
        <f>IF(AQ72="7",BI72,0)</f>
        <v>0</v>
      </c>
      <c r="AF72" s="24">
        <f>IF(AQ72="2",BH72,0)</f>
        <v>0</v>
      </c>
      <c r="AG72" s="24">
        <f>IF(AQ72="2",BI72,0)</f>
        <v>0</v>
      </c>
      <c r="AH72" s="24">
        <f>IF(AQ72="0",BJ72,0)</f>
        <v>0</v>
      </c>
      <c r="AI72" s="19"/>
      <c r="AJ72" s="11">
        <f>IF(AN72=0,K72,0)</f>
        <v>0</v>
      </c>
      <c r="AK72" s="11">
        <f>IF(AN72=15,K72,0)</f>
        <v>0</v>
      </c>
      <c r="AL72" s="11">
        <f>IF(AN72=21,K72,0)</f>
        <v>0</v>
      </c>
      <c r="AN72" s="24">
        <v>21</v>
      </c>
      <c r="AO72" s="24">
        <f>H72*0.0670384615384615</f>
        <v>0</v>
      </c>
      <c r="AP72" s="24">
        <f>H72*(1-0.0670384615384615)</f>
        <v>0</v>
      </c>
      <c r="AQ72" s="25" t="s">
        <v>6</v>
      </c>
      <c r="AV72" s="24">
        <f>AW72+AX72</f>
        <v>0</v>
      </c>
      <c r="AW72" s="24">
        <f>G72*AO72</f>
        <v>0</v>
      </c>
      <c r="AX72" s="24">
        <f>G72*AP72</f>
        <v>0</v>
      </c>
      <c r="AY72" s="27" t="s">
        <v>427</v>
      </c>
      <c r="AZ72" s="27" t="s">
        <v>433</v>
      </c>
      <c r="BA72" s="19" t="s">
        <v>434</v>
      </c>
      <c r="BC72" s="24">
        <f>AW72+AX72</f>
        <v>0</v>
      </c>
      <c r="BD72" s="24">
        <f>H72/(100-BE72)*100</f>
        <v>0</v>
      </c>
      <c r="BE72" s="24">
        <v>0</v>
      </c>
      <c r="BF72" s="24">
        <f>M72</f>
        <v>0</v>
      </c>
      <c r="BH72" s="11">
        <f>G72*AO72</f>
        <v>0</v>
      </c>
      <c r="BI72" s="11">
        <f>G72*AP72</f>
        <v>0</v>
      </c>
      <c r="BJ72" s="11">
        <f>G72*H72</f>
        <v>0</v>
      </c>
      <c r="BK72" s="11" t="s">
        <v>439</v>
      </c>
      <c r="BL72" s="24">
        <v>96</v>
      </c>
    </row>
    <row r="73" spans="1:15" ht="12.75">
      <c r="A73" s="131"/>
      <c r="B73" s="132"/>
      <c r="C73" s="132"/>
      <c r="D73" s="133" t="s">
        <v>171</v>
      </c>
      <c r="E73" s="134" t="s">
        <v>337</v>
      </c>
      <c r="F73" s="132"/>
      <c r="G73" s="135">
        <v>4954.358</v>
      </c>
      <c r="H73" s="132"/>
      <c r="I73" s="132"/>
      <c r="J73" s="132"/>
      <c r="K73" s="132"/>
      <c r="L73" s="132"/>
      <c r="M73" s="132"/>
      <c r="N73" s="131"/>
      <c r="O73" s="3"/>
    </row>
    <row r="74" spans="1:64" ht="12.75">
      <c r="A74" s="126" t="s">
        <v>24</v>
      </c>
      <c r="B74" s="126"/>
      <c r="C74" s="126" t="s">
        <v>82</v>
      </c>
      <c r="D74" s="127" t="s">
        <v>172</v>
      </c>
      <c r="E74" s="128"/>
      <c r="F74" s="126" t="s">
        <v>385</v>
      </c>
      <c r="G74" s="129">
        <v>1</v>
      </c>
      <c r="H74" s="129"/>
      <c r="I74" s="129">
        <f>G74*AO74</f>
        <v>0</v>
      </c>
      <c r="J74" s="129">
        <f>G74*AP74</f>
        <v>0</v>
      </c>
      <c r="K74" s="129">
        <f>G74*H74</f>
        <v>0</v>
      </c>
      <c r="L74" s="129">
        <v>0</v>
      </c>
      <c r="M74" s="129">
        <f>G74*L74</f>
        <v>0</v>
      </c>
      <c r="N74" s="130" t="s">
        <v>409</v>
      </c>
      <c r="O74" s="3"/>
      <c r="Z74" s="24">
        <f>IF(AQ74="5",BJ74,0)</f>
        <v>0</v>
      </c>
      <c r="AB74" s="24">
        <f>IF(AQ74="1",BH74,0)</f>
        <v>0</v>
      </c>
      <c r="AC74" s="24">
        <f>IF(AQ74="1",BI74,0)</f>
        <v>0</v>
      </c>
      <c r="AD74" s="24">
        <f>IF(AQ74="7",BH74,0)</f>
        <v>0</v>
      </c>
      <c r="AE74" s="24">
        <f>IF(AQ74="7",BI74,0)</f>
        <v>0</v>
      </c>
      <c r="AF74" s="24">
        <f>IF(AQ74="2",BH74,0)</f>
        <v>0</v>
      </c>
      <c r="AG74" s="24">
        <f>IF(AQ74="2",BI74,0)</f>
        <v>0</v>
      </c>
      <c r="AH74" s="24">
        <f>IF(AQ74="0",BJ74,0)</f>
        <v>0</v>
      </c>
      <c r="AI74" s="19"/>
      <c r="AJ74" s="11">
        <f>IF(AN74=0,K74,0)</f>
        <v>0</v>
      </c>
      <c r="AK74" s="11">
        <f>IF(AN74=15,K74,0)</f>
        <v>0</v>
      </c>
      <c r="AL74" s="11">
        <f>IF(AN74=21,K74,0)</f>
        <v>0</v>
      </c>
      <c r="AN74" s="24">
        <v>21</v>
      </c>
      <c r="AO74" s="24">
        <f>H74*0.0670385714285714</f>
        <v>0</v>
      </c>
      <c r="AP74" s="24">
        <f>H74*(1-0.0670385714285714)</f>
        <v>0</v>
      </c>
      <c r="AQ74" s="25" t="s">
        <v>6</v>
      </c>
      <c r="AV74" s="24">
        <f>AW74+AX74</f>
        <v>0</v>
      </c>
      <c r="AW74" s="24">
        <f>G74*AO74</f>
        <v>0</v>
      </c>
      <c r="AX74" s="24">
        <f>G74*AP74</f>
        <v>0</v>
      </c>
      <c r="AY74" s="27" t="s">
        <v>427</v>
      </c>
      <c r="AZ74" s="27" t="s">
        <v>433</v>
      </c>
      <c r="BA74" s="19" t="s">
        <v>434</v>
      </c>
      <c r="BC74" s="24">
        <f>AW74+AX74</f>
        <v>0</v>
      </c>
      <c r="BD74" s="24">
        <f>H74/(100-BE74)*100</f>
        <v>0</v>
      </c>
      <c r="BE74" s="24">
        <v>0</v>
      </c>
      <c r="BF74" s="24">
        <f>M74</f>
        <v>0</v>
      </c>
      <c r="BH74" s="11">
        <f>G74*AO74</f>
        <v>0</v>
      </c>
      <c r="BI74" s="11">
        <f>G74*AP74</f>
        <v>0</v>
      </c>
      <c r="BJ74" s="11">
        <f>G74*H74</f>
        <v>0</v>
      </c>
      <c r="BK74" s="11" t="s">
        <v>439</v>
      </c>
      <c r="BL74" s="24">
        <v>96</v>
      </c>
    </row>
    <row r="75" spans="1:15" ht="12.75">
      <c r="A75" s="131"/>
      <c r="B75" s="132"/>
      <c r="C75" s="136" t="s">
        <v>64</v>
      </c>
      <c r="D75" s="137" t="s">
        <v>173</v>
      </c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3"/>
    </row>
    <row r="76" spans="1:64" ht="12.75">
      <c r="A76" s="126" t="s">
        <v>25</v>
      </c>
      <c r="B76" s="126"/>
      <c r="C76" s="126" t="s">
        <v>83</v>
      </c>
      <c r="D76" s="127" t="s">
        <v>174</v>
      </c>
      <c r="E76" s="128"/>
      <c r="F76" s="126" t="s">
        <v>385</v>
      </c>
      <c r="G76" s="129">
        <v>1</v>
      </c>
      <c r="H76" s="129"/>
      <c r="I76" s="129">
        <f>G76*AO76</f>
        <v>0</v>
      </c>
      <c r="J76" s="129">
        <f>G76*AP76</f>
        <v>0</v>
      </c>
      <c r="K76" s="129">
        <f>G76*H76</f>
        <v>0</v>
      </c>
      <c r="L76" s="129">
        <v>0</v>
      </c>
      <c r="M76" s="129">
        <f>G76*L76</f>
        <v>0</v>
      </c>
      <c r="N76" s="130" t="s">
        <v>409</v>
      </c>
      <c r="O76" s="3"/>
      <c r="Z76" s="24">
        <f>IF(AQ76="5",BJ76,0)</f>
        <v>0</v>
      </c>
      <c r="AB76" s="24">
        <f>IF(AQ76="1",BH76,0)</f>
        <v>0</v>
      </c>
      <c r="AC76" s="24">
        <f>IF(AQ76="1",BI76,0)</f>
        <v>0</v>
      </c>
      <c r="AD76" s="24">
        <f>IF(AQ76="7",BH76,0)</f>
        <v>0</v>
      </c>
      <c r="AE76" s="24">
        <f>IF(AQ76="7",BI76,0)</f>
        <v>0</v>
      </c>
      <c r="AF76" s="24">
        <f>IF(AQ76="2",BH76,0)</f>
        <v>0</v>
      </c>
      <c r="AG76" s="24">
        <f>IF(AQ76="2",BI76,0)</f>
        <v>0</v>
      </c>
      <c r="AH76" s="24">
        <f>IF(AQ76="0",BJ76,0)</f>
        <v>0</v>
      </c>
      <c r="AI76" s="19"/>
      <c r="AJ76" s="11">
        <f>IF(AN76=0,K76,0)</f>
        <v>0</v>
      </c>
      <c r="AK76" s="11">
        <f>IF(AN76=15,K76,0)</f>
        <v>0</v>
      </c>
      <c r="AL76" s="11">
        <f>IF(AN76=21,K76,0)</f>
        <v>0</v>
      </c>
      <c r="AN76" s="24">
        <v>21</v>
      </c>
      <c r="AO76" s="24">
        <f>H76*0.0670388059701493</f>
        <v>0</v>
      </c>
      <c r="AP76" s="24">
        <f>H76*(1-0.0670388059701493)</f>
        <v>0</v>
      </c>
      <c r="AQ76" s="25" t="s">
        <v>6</v>
      </c>
      <c r="AV76" s="24">
        <f>AW76+AX76</f>
        <v>0</v>
      </c>
      <c r="AW76" s="24">
        <f>G76*AO76</f>
        <v>0</v>
      </c>
      <c r="AX76" s="24">
        <f>G76*AP76</f>
        <v>0</v>
      </c>
      <c r="AY76" s="27" t="s">
        <v>427</v>
      </c>
      <c r="AZ76" s="27" t="s">
        <v>433</v>
      </c>
      <c r="BA76" s="19" t="s">
        <v>434</v>
      </c>
      <c r="BC76" s="24">
        <f>AW76+AX76</f>
        <v>0</v>
      </c>
      <c r="BD76" s="24">
        <f>H76/(100-BE76)*100</f>
        <v>0</v>
      </c>
      <c r="BE76" s="24">
        <v>0</v>
      </c>
      <c r="BF76" s="24">
        <f>M76</f>
        <v>0</v>
      </c>
      <c r="BH76" s="11">
        <f>G76*AO76</f>
        <v>0</v>
      </c>
      <c r="BI76" s="11">
        <f>G76*AP76</f>
        <v>0</v>
      </c>
      <c r="BJ76" s="11">
        <f>G76*H76</f>
        <v>0</v>
      </c>
      <c r="BK76" s="11" t="s">
        <v>439</v>
      </c>
      <c r="BL76" s="24">
        <v>96</v>
      </c>
    </row>
    <row r="77" spans="1:15" ht="12.75">
      <c r="A77" s="131"/>
      <c r="B77" s="132"/>
      <c r="C77" s="136" t="s">
        <v>64</v>
      </c>
      <c r="D77" s="137" t="s">
        <v>175</v>
      </c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3"/>
    </row>
    <row r="78" spans="1:64" ht="12.75">
      <c r="A78" s="126" t="s">
        <v>26</v>
      </c>
      <c r="B78" s="126"/>
      <c r="C78" s="126" t="s">
        <v>84</v>
      </c>
      <c r="D78" s="127" t="s">
        <v>176</v>
      </c>
      <c r="E78" s="128"/>
      <c r="F78" s="126" t="s">
        <v>385</v>
      </c>
      <c r="G78" s="129">
        <v>1</v>
      </c>
      <c r="H78" s="129"/>
      <c r="I78" s="129">
        <f>G78*AO78</f>
        <v>0</v>
      </c>
      <c r="J78" s="129">
        <f>G78*AP78</f>
        <v>0</v>
      </c>
      <c r="K78" s="129">
        <f>G78*H78</f>
        <v>0</v>
      </c>
      <c r="L78" s="129">
        <v>0</v>
      </c>
      <c r="M78" s="129">
        <f>G78*L78</f>
        <v>0</v>
      </c>
      <c r="N78" s="130" t="s">
        <v>409</v>
      </c>
      <c r="O78" s="3"/>
      <c r="Z78" s="24">
        <f>IF(AQ78="5",BJ78,0)</f>
        <v>0</v>
      </c>
      <c r="AB78" s="24">
        <f>IF(AQ78="1",BH78,0)</f>
        <v>0</v>
      </c>
      <c r="AC78" s="24">
        <f>IF(AQ78="1",BI78,0)</f>
        <v>0</v>
      </c>
      <c r="AD78" s="24">
        <f>IF(AQ78="7",BH78,0)</f>
        <v>0</v>
      </c>
      <c r="AE78" s="24">
        <f>IF(AQ78="7",BI78,0)</f>
        <v>0</v>
      </c>
      <c r="AF78" s="24">
        <f>IF(AQ78="2",BH78,0)</f>
        <v>0</v>
      </c>
      <c r="AG78" s="24">
        <f>IF(AQ78="2",BI78,0)</f>
        <v>0</v>
      </c>
      <c r="AH78" s="24">
        <f>IF(AQ78="0",BJ78,0)</f>
        <v>0</v>
      </c>
      <c r="AI78" s="19"/>
      <c r="AJ78" s="11">
        <f>IF(AN78=0,K78,0)</f>
        <v>0</v>
      </c>
      <c r="AK78" s="11">
        <f>IF(AN78=15,K78,0)</f>
        <v>0</v>
      </c>
      <c r="AL78" s="11">
        <f>IF(AN78=21,K78,0)</f>
        <v>0</v>
      </c>
      <c r="AN78" s="24">
        <v>21</v>
      </c>
      <c r="AO78" s="24">
        <f>H78*0.0670386769230769</f>
        <v>0</v>
      </c>
      <c r="AP78" s="24">
        <f>H78*(1-0.0670386769230769)</f>
        <v>0</v>
      </c>
      <c r="AQ78" s="25" t="s">
        <v>6</v>
      </c>
      <c r="AV78" s="24">
        <f>AW78+AX78</f>
        <v>0</v>
      </c>
      <c r="AW78" s="24">
        <f>G78*AO78</f>
        <v>0</v>
      </c>
      <c r="AX78" s="24">
        <f>G78*AP78</f>
        <v>0</v>
      </c>
      <c r="AY78" s="27" t="s">
        <v>427</v>
      </c>
      <c r="AZ78" s="27" t="s">
        <v>433</v>
      </c>
      <c r="BA78" s="19" t="s">
        <v>434</v>
      </c>
      <c r="BC78" s="24">
        <f>AW78+AX78</f>
        <v>0</v>
      </c>
      <c r="BD78" s="24">
        <f>H78/(100-BE78)*100</f>
        <v>0</v>
      </c>
      <c r="BE78" s="24">
        <v>0</v>
      </c>
      <c r="BF78" s="24">
        <f>M78</f>
        <v>0</v>
      </c>
      <c r="BH78" s="11">
        <f>G78*AO78</f>
        <v>0</v>
      </c>
      <c r="BI78" s="11">
        <f>G78*AP78</f>
        <v>0</v>
      </c>
      <c r="BJ78" s="11">
        <f>G78*H78</f>
        <v>0</v>
      </c>
      <c r="BK78" s="11" t="s">
        <v>439</v>
      </c>
      <c r="BL78" s="24">
        <v>96</v>
      </c>
    </row>
    <row r="79" spans="1:15" ht="12.75">
      <c r="A79" s="131"/>
      <c r="B79" s="132"/>
      <c r="C79" s="136" t="s">
        <v>64</v>
      </c>
      <c r="D79" s="137" t="s">
        <v>177</v>
      </c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3"/>
    </row>
    <row r="80" spans="1:64" ht="12.75">
      <c r="A80" s="126" t="s">
        <v>27</v>
      </c>
      <c r="B80" s="126"/>
      <c r="C80" s="126" t="s">
        <v>85</v>
      </c>
      <c r="D80" s="127" t="s">
        <v>178</v>
      </c>
      <c r="E80" s="128"/>
      <c r="F80" s="126" t="s">
        <v>385</v>
      </c>
      <c r="G80" s="129">
        <v>1</v>
      </c>
      <c r="H80" s="129"/>
      <c r="I80" s="129">
        <f>G80*AO80</f>
        <v>0</v>
      </c>
      <c r="J80" s="129">
        <f>G80*AP80</f>
        <v>0</v>
      </c>
      <c r="K80" s="129">
        <f>G80*H80</f>
        <v>0</v>
      </c>
      <c r="L80" s="129">
        <v>0</v>
      </c>
      <c r="M80" s="129">
        <f>G80*L80</f>
        <v>0</v>
      </c>
      <c r="N80" s="130" t="s">
        <v>409</v>
      </c>
      <c r="O80" s="3"/>
      <c r="Z80" s="24">
        <f>IF(AQ80="5",BJ80,0)</f>
        <v>0</v>
      </c>
      <c r="AB80" s="24">
        <f>IF(AQ80="1",BH80,0)</f>
        <v>0</v>
      </c>
      <c r="AC80" s="24">
        <f>IF(AQ80="1",BI80,0)</f>
        <v>0</v>
      </c>
      <c r="AD80" s="24">
        <f>IF(AQ80="7",BH80,0)</f>
        <v>0</v>
      </c>
      <c r="AE80" s="24">
        <f>IF(AQ80="7",BI80,0)</f>
        <v>0</v>
      </c>
      <c r="AF80" s="24">
        <f>IF(AQ80="2",BH80,0)</f>
        <v>0</v>
      </c>
      <c r="AG80" s="24">
        <f>IF(AQ80="2",BI80,0)</f>
        <v>0</v>
      </c>
      <c r="AH80" s="24">
        <f>IF(AQ80="0",BJ80,0)</f>
        <v>0</v>
      </c>
      <c r="AI80" s="19"/>
      <c r="AJ80" s="11">
        <f>IF(AN80=0,K80,0)</f>
        <v>0</v>
      </c>
      <c r="AK80" s="11">
        <f>IF(AN80=15,K80,0)</f>
        <v>0</v>
      </c>
      <c r="AL80" s="11">
        <f>IF(AN80=21,K80,0)</f>
        <v>0</v>
      </c>
      <c r="AN80" s="24">
        <v>21</v>
      </c>
      <c r="AO80" s="24">
        <f>H80*0.0670385714285714</f>
        <v>0</v>
      </c>
      <c r="AP80" s="24">
        <f>H80*(1-0.0670385714285714)</f>
        <v>0</v>
      </c>
      <c r="AQ80" s="25" t="s">
        <v>6</v>
      </c>
      <c r="AV80" s="24">
        <f>AW80+AX80</f>
        <v>0</v>
      </c>
      <c r="AW80" s="24">
        <f>G80*AO80</f>
        <v>0</v>
      </c>
      <c r="AX80" s="24">
        <f>G80*AP80</f>
        <v>0</v>
      </c>
      <c r="AY80" s="27" t="s">
        <v>427</v>
      </c>
      <c r="AZ80" s="27" t="s">
        <v>433</v>
      </c>
      <c r="BA80" s="19" t="s">
        <v>434</v>
      </c>
      <c r="BC80" s="24">
        <f>AW80+AX80</f>
        <v>0</v>
      </c>
      <c r="BD80" s="24">
        <f>H80/(100-BE80)*100</f>
        <v>0</v>
      </c>
      <c r="BE80" s="24">
        <v>0</v>
      </c>
      <c r="BF80" s="24">
        <f>M80</f>
        <v>0</v>
      </c>
      <c r="BH80" s="11">
        <f>G80*AO80</f>
        <v>0</v>
      </c>
      <c r="BI80" s="11">
        <f>G80*AP80</f>
        <v>0</v>
      </c>
      <c r="BJ80" s="11">
        <f>G80*H80</f>
        <v>0</v>
      </c>
      <c r="BK80" s="11" t="s">
        <v>439</v>
      </c>
      <c r="BL80" s="24">
        <v>96</v>
      </c>
    </row>
    <row r="81" spans="1:64" ht="12.75">
      <c r="A81" s="126" t="s">
        <v>28</v>
      </c>
      <c r="B81" s="126"/>
      <c r="C81" s="126" t="s">
        <v>86</v>
      </c>
      <c r="D81" s="127" t="s">
        <v>179</v>
      </c>
      <c r="E81" s="128"/>
      <c r="F81" s="126" t="s">
        <v>385</v>
      </c>
      <c r="G81" s="129">
        <v>10</v>
      </c>
      <c r="H81" s="129"/>
      <c r="I81" s="129">
        <f>G81*AO81</f>
        <v>0</v>
      </c>
      <c r="J81" s="129">
        <f>G81*AP81</f>
        <v>0</v>
      </c>
      <c r="K81" s="129">
        <f>G81*H81</f>
        <v>0</v>
      </c>
      <c r="L81" s="129">
        <v>0</v>
      </c>
      <c r="M81" s="129">
        <f>G81*L81</f>
        <v>0</v>
      </c>
      <c r="N81" s="130" t="s">
        <v>409</v>
      </c>
      <c r="O81" s="3"/>
      <c r="Z81" s="24">
        <f>IF(AQ81="5",BJ81,0)</f>
        <v>0</v>
      </c>
      <c r="AB81" s="24">
        <f>IF(AQ81="1",BH81,0)</f>
        <v>0</v>
      </c>
      <c r="AC81" s="24">
        <f>IF(AQ81="1",BI81,0)</f>
        <v>0</v>
      </c>
      <c r="AD81" s="24">
        <f>IF(AQ81="7",BH81,0)</f>
        <v>0</v>
      </c>
      <c r="AE81" s="24">
        <f>IF(AQ81="7",BI81,0)</f>
        <v>0</v>
      </c>
      <c r="AF81" s="24">
        <f>IF(AQ81="2",BH81,0)</f>
        <v>0</v>
      </c>
      <c r="AG81" s="24">
        <f>IF(AQ81="2",BI81,0)</f>
        <v>0</v>
      </c>
      <c r="AH81" s="24">
        <f>IF(AQ81="0",BJ81,0)</f>
        <v>0</v>
      </c>
      <c r="AI81" s="19"/>
      <c r="AJ81" s="11">
        <f>IF(AN81=0,K81,0)</f>
        <v>0</v>
      </c>
      <c r="AK81" s="11">
        <f>IF(AN81=15,K81,0)</f>
        <v>0</v>
      </c>
      <c r="AL81" s="11">
        <f>IF(AN81=21,K81,0)</f>
        <v>0</v>
      </c>
      <c r="AN81" s="24">
        <v>21</v>
      </c>
      <c r="AO81" s="24">
        <f>H81*0.0670387096774193</f>
        <v>0</v>
      </c>
      <c r="AP81" s="24">
        <f>H81*(1-0.0670387096774193)</f>
        <v>0</v>
      </c>
      <c r="AQ81" s="25" t="s">
        <v>6</v>
      </c>
      <c r="AV81" s="24">
        <f>AW81+AX81</f>
        <v>0</v>
      </c>
      <c r="AW81" s="24">
        <f>G81*AO81</f>
        <v>0</v>
      </c>
      <c r="AX81" s="24">
        <f>G81*AP81</f>
        <v>0</v>
      </c>
      <c r="AY81" s="27" t="s">
        <v>427</v>
      </c>
      <c r="AZ81" s="27" t="s">
        <v>433</v>
      </c>
      <c r="BA81" s="19" t="s">
        <v>434</v>
      </c>
      <c r="BC81" s="24">
        <f>AW81+AX81</f>
        <v>0</v>
      </c>
      <c r="BD81" s="24">
        <f>H81/(100-BE81)*100</f>
        <v>0</v>
      </c>
      <c r="BE81" s="24">
        <v>0</v>
      </c>
      <c r="BF81" s="24">
        <f>M81</f>
        <v>0</v>
      </c>
      <c r="BH81" s="11">
        <f>G81*AO81</f>
        <v>0</v>
      </c>
      <c r="BI81" s="11">
        <f>G81*AP81</f>
        <v>0</v>
      </c>
      <c r="BJ81" s="11">
        <f>G81*H81</f>
        <v>0</v>
      </c>
      <c r="BK81" s="11" t="s">
        <v>439</v>
      </c>
      <c r="BL81" s="24">
        <v>96</v>
      </c>
    </row>
    <row r="82" spans="1:64" ht="12.75">
      <c r="A82" s="126" t="s">
        <v>29</v>
      </c>
      <c r="B82" s="126"/>
      <c r="C82" s="126" t="s">
        <v>87</v>
      </c>
      <c r="D82" s="127" t="s">
        <v>180</v>
      </c>
      <c r="E82" s="128"/>
      <c r="F82" s="126" t="s">
        <v>386</v>
      </c>
      <c r="G82" s="129">
        <v>144.3088</v>
      </c>
      <c r="H82" s="129"/>
      <c r="I82" s="129">
        <f>G82*AO82</f>
        <v>0</v>
      </c>
      <c r="J82" s="129">
        <f>G82*AP82</f>
        <v>0</v>
      </c>
      <c r="K82" s="129">
        <f>G82*H82</f>
        <v>0</v>
      </c>
      <c r="L82" s="129">
        <v>1.4</v>
      </c>
      <c r="M82" s="129">
        <f>G82*L82</f>
        <v>202.03231999999997</v>
      </c>
      <c r="N82" s="130" t="s">
        <v>408</v>
      </c>
      <c r="O82" s="3"/>
      <c r="Z82" s="24">
        <f>IF(AQ82="5",BJ82,0)</f>
        <v>0</v>
      </c>
      <c r="AB82" s="24">
        <f>IF(AQ82="1",BH82,0)</f>
        <v>0</v>
      </c>
      <c r="AC82" s="24">
        <f>IF(AQ82="1",BI82,0)</f>
        <v>0</v>
      </c>
      <c r="AD82" s="24">
        <f>IF(AQ82="7",BH82,0)</f>
        <v>0</v>
      </c>
      <c r="AE82" s="24">
        <f>IF(AQ82="7",BI82,0)</f>
        <v>0</v>
      </c>
      <c r="AF82" s="24">
        <f>IF(AQ82="2",BH82,0)</f>
        <v>0</v>
      </c>
      <c r="AG82" s="24">
        <f>IF(AQ82="2",BI82,0)</f>
        <v>0</v>
      </c>
      <c r="AH82" s="24">
        <f>IF(AQ82="0",BJ82,0)</f>
        <v>0</v>
      </c>
      <c r="AI82" s="19"/>
      <c r="AJ82" s="11">
        <f>IF(AN82=0,K82,0)</f>
        <v>0</v>
      </c>
      <c r="AK82" s="11">
        <f>IF(AN82=15,K82,0)</f>
        <v>0</v>
      </c>
      <c r="AL82" s="11">
        <f>IF(AN82=21,K82,0)</f>
        <v>0</v>
      </c>
      <c r="AN82" s="24">
        <v>21</v>
      </c>
      <c r="AO82" s="24">
        <f>H82*0</f>
        <v>0</v>
      </c>
      <c r="AP82" s="24">
        <f>H82*(1-0)</f>
        <v>0</v>
      </c>
      <c r="AQ82" s="25" t="s">
        <v>6</v>
      </c>
      <c r="AV82" s="24">
        <f>AW82+AX82</f>
        <v>0</v>
      </c>
      <c r="AW82" s="24">
        <f>G82*AO82</f>
        <v>0</v>
      </c>
      <c r="AX82" s="24">
        <f>G82*AP82</f>
        <v>0</v>
      </c>
      <c r="AY82" s="27" t="s">
        <v>427</v>
      </c>
      <c r="AZ82" s="27" t="s">
        <v>433</v>
      </c>
      <c r="BA82" s="19" t="s">
        <v>434</v>
      </c>
      <c r="BC82" s="24">
        <f>AW82+AX82</f>
        <v>0</v>
      </c>
      <c r="BD82" s="24">
        <f>H82/(100-BE82)*100</f>
        <v>0</v>
      </c>
      <c r="BE82" s="24">
        <v>0</v>
      </c>
      <c r="BF82" s="24">
        <f>M82</f>
        <v>202.03231999999997</v>
      </c>
      <c r="BH82" s="11">
        <f>G82*AO82</f>
        <v>0</v>
      </c>
      <c r="BI82" s="11">
        <f>G82*AP82</f>
        <v>0</v>
      </c>
      <c r="BJ82" s="11">
        <f>G82*H82</f>
        <v>0</v>
      </c>
      <c r="BK82" s="11" t="s">
        <v>439</v>
      </c>
      <c r="BL82" s="24">
        <v>96</v>
      </c>
    </row>
    <row r="83" spans="1:15" ht="12.75">
      <c r="A83" s="131"/>
      <c r="B83" s="132"/>
      <c r="C83" s="132"/>
      <c r="D83" s="133"/>
      <c r="E83" s="134" t="s">
        <v>338</v>
      </c>
      <c r="F83" s="132"/>
      <c r="G83" s="135">
        <v>0</v>
      </c>
      <c r="H83" s="132"/>
      <c r="I83" s="132"/>
      <c r="J83" s="132"/>
      <c r="K83" s="132"/>
      <c r="L83" s="132"/>
      <c r="M83" s="132"/>
      <c r="N83" s="131"/>
      <c r="O83" s="3"/>
    </row>
    <row r="84" spans="1:15" ht="12.75">
      <c r="A84" s="131"/>
      <c r="B84" s="132"/>
      <c r="C84" s="132"/>
      <c r="D84" s="133" t="s">
        <v>181</v>
      </c>
      <c r="E84" s="134"/>
      <c r="F84" s="132"/>
      <c r="G84" s="135">
        <v>54.6043</v>
      </c>
      <c r="H84" s="132"/>
      <c r="I84" s="132"/>
      <c r="J84" s="132"/>
      <c r="K84" s="132"/>
      <c r="L84" s="132"/>
      <c r="M84" s="132"/>
      <c r="N84" s="131"/>
      <c r="O84" s="3"/>
    </row>
    <row r="85" spans="1:15" ht="12.75">
      <c r="A85" s="131"/>
      <c r="B85" s="132"/>
      <c r="C85" s="132"/>
      <c r="D85" s="133" t="s">
        <v>182</v>
      </c>
      <c r="E85" s="134"/>
      <c r="F85" s="132"/>
      <c r="G85" s="135">
        <v>85.88044</v>
      </c>
      <c r="H85" s="132"/>
      <c r="I85" s="132"/>
      <c r="J85" s="132"/>
      <c r="K85" s="132"/>
      <c r="L85" s="132"/>
      <c r="M85" s="132"/>
      <c r="N85" s="131"/>
      <c r="O85" s="3"/>
    </row>
    <row r="86" spans="1:15" ht="12.75">
      <c r="A86" s="131"/>
      <c r="B86" s="132"/>
      <c r="C86" s="132"/>
      <c r="D86" s="133" t="s">
        <v>183</v>
      </c>
      <c r="E86" s="134"/>
      <c r="F86" s="132"/>
      <c r="G86" s="135">
        <v>3.82406</v>
      </c>
      <c r="H86" s="132"/>
      <c r="I86" s="132"/>
      <c r="J86" s="132"/>
      <c r="K86" s="132"/>
      <c r="L86" s="132"/>
      <c r="M86" s="132"/>
      <c r="N86" s="131"/>
      <c r="O86" s="3"/>
    </row>
    <row r="87" spans="1:47" ht="12.75">
      <c r="A87" s="139"/>
      <c r="B87" s="140"/>
      <c r="C87" s="140" t="s">
        <v>88</v>
      </c>
      <c r="D87" s="141" t="s">
        <v>184</v>
      </c>
      <c r="E87" s="142"/>
      <c r="F87" s="139" t="s">
        <v>5</v>
      </c>
      <c r="G87" s="139" t="s">
        <v>5</v>
      </c>
      <c r="H87" s="139" t="s">
        <v>5</v>
      </c>
      <c r="I87" s="143">
        <f>SUM(I88:I90)</f>
        <v>0</v>
      </c>
      <c r="J87" s="143">
        <f>SUM(J88:J90)</f>
        <v>0</v>
      </c>
      <c r="K87" s="143">
        <f>SUM(K88:K90)</f>
        <v>0</v>
      </c>
      <c r="L87" s="144"/>
      <c r="M87" s="143">
        <f>SUM(M88:M90)</f>
        <v>0</v>
      </c>
      <c r="N87" s="144"/>
      <c r="O87" s="3"/>
      <c r="AI87" s="19"/>
      <c r="AS87" s="29">
        <f>SUM(AJ88:AJ90)</f>
        <v>0</v>
      </c>
      <c r="AT87" s="29">
        <f>SUM(AK88:AK90)</f>
        <v>0</v>
      </c>
      <c r="AU87" s="29">
        <f>SUM(AL88:AL90)</f>
        <v>0</v>
      </c>
    </row>
    <row r="88" spans="1:64" ht="12.75">
      <c r="A88" s="126" t="s">
        <v>30</v>
      </c>
      <c r="B88" s="126"/>
      <c r="C88" s="126" t="s">
        <v>89</v>
      </c>
      <c r="D88" s="127" t="s">
        <v>185</v>
      </c>
      <c r="E88" s="128"/>
      <c r="F88" s="126" t="s">
        <v>387</v>
      </c>
      <c r="G88" s="129">
        <v>3747.4561</v>
      </c>
      <c r="H88" s="129"/>
      <c r="I88" s="129">
        <f>G88*AO88</f>
        <v>0</v>
      </c>
      <c r="J88" s="129">
        <f>G88*AP88</f>
        <v>0</v>
      </c>
      <c r="K88" s="129">
        <f>G88*H88</f>
        <v>0</v>
      </c>
      <c r="L88" s="129">
        <v>0</v>
      </c>
      <c r="M88" s="129">
        <f>G88*L88</f>
        <v>0</v>
      </c>
      <c r="N88" s="130" t="s">
        <v>408</v>
      </c>
      <c r="O88" s="3"/>
      <c r="Z88" s="24">
        <f>IF(AQ88="5",BJ88,0)</f>
        <v>0</v>
      </c>
      <c r="AB88" s="24">
        <f>IF(AQ88="1",BH88,0)</f>
        <v>0</v>
      </c>
      <c r="AC88" s="24">
        <f>IF(AQ88="1",BI88,0)</f>
        <v>0</v>
      </c>
      <c r="AD88" s="24">
        <f>IF(AQ88="7",BH88,0)</f>
        <v>0</v>
      </c>
      <c r="AE88" s="24">
        <f>IF(AQ88="7",BI88,0)</f>
        <v>0</v>
      </c>
      <c r="AF88" s="24">
        <f>IF(AQ88="2",BH88,0)</f>
        <v>0</v>
      </c>
      <c r="AG88" s="24">
        <f>IF(AQ88="2",BI88,0)</f>
        <v>0</v>
      </c>
      <c r="AH88" s="24">
        <f>IF(AQ88="0",BJ88,0)</f>
        <v>0</v>
      </c>
      <c r="AI88" s="19"/>
      <c r="AJ88" s="11">
        <f>IF(AN88=0,K88,0)</f>
        <v>0</v>
      </c>
      <c r="AK88" s="11">
        <f>IF(AN88=15,K88,0)</f>
        <v>0</v>
      </c>
      <c r="AL88" s="11">
        <f>IF(AN88=21,K88,0)</f>
        <v>0</v>
      </c>
      <c r="AN88" s="24">
        <v>21</v>
      </c>
      <c r="AO88" s="24">
        <f>H88*0</f>
        <v>0</v>
      </c>
      <c r="AP88" s="24">
        <f>H88*(1-0)</f>
        <v>0</v>
      </c>
      <c r="AQ88" s="25" t="s">
        <v>6</v>
      </c>
      <c r="AV88" s="24">
        <f>AW88+AX88</f>
        <v>0</v>
      </c>
      <c r="AW88" s="24">
        <f>G88*AO88</f>
        <v>0</v>
      </c>
      <c r="AX88" s="24">
        <f>G88*AP88</f>
        <v>0</v>
      </c>
      <c r="AY88" s="27" t="s">
        <v>428</v>
      </c>
      <c r="AZ88" s="27" t="s">
        <v>433</v>
      </c>
      <c r="BA88" s="19" t="s">
        <v>434</v>
      </c>
      <c r="BC88" s="24">
        <f>AW88+AX88</f>
        <v>0</v>
      </c>
      <c r="BD88" s="24">
        <f>H88/(100-BE88)*100</f>
        <v>0</v>
      </c>
      <c r="BE88" s="24">
        <v>0</v>
      </c>
      <c r="BF88" s="24">
        <f>M88</f>
        <v>0</v>
      </c>
      <c r="BH88" s="11">
        <f>G88*AO88</f>
        <v>0</v>
      </c>
      <c r="BI88" s="11">
        <f>G88*AP88</f>
        <v>0</v>
      </c>
      <c r="BJ88" s="11">
        <f>G88*H88</f>
        <v>0</v>
      </c>
      <c r="BK88" s="11" t="s">
        <v>439</v>
      </c>
      <c r="BL88" s="24">
        <v>97</v>
      </c>
    </row>
    <row r="89" spans="1:15" ht="12.75">
      <c r="A89" s="131"/>
      <c r="B89" s="132"/>
      <c r="C89" s="136" t="s">
        <v>64</v>
      </c>
      <c r="D89" s="137" t="s">
        <v>186</v>
      </c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3"/>
    </row>
    <row r="90" spans="1:64" ht="12.75">
      <c r="A90" s="126" t="s">
        <v>31</v>
      </c>
      <c r="B90" s="126"/>
      <c r="C90" s="126" t="s">
        <v>90</v>
      </c>
      <c r="D90" s="127" t="s">
        <v>187</v>
      </c>
      <c r="E90" s="128"/>
      <c r="F90" s="126" t="s">
        <v>387</v>
      </c>
      <c r="G90" s="129">
        <v>3747.4561</v>
      </c>
      <c r="H90" s="129"/>
      <c r="I90" s="129">
        <f>G90*AO90</f>
        <v>0</v>
      </c>
      <c r="J90" s="129">
        <f>G90*AP90</f>
        <v>0</v>
      </c>
      <c r="K90" s="129">
        <f>G90*H90</f>
        <v>0</v>
      </c>
      <c r="L90" s="129">
        <v>0</v>
      </c>
      <c r="M90" s="129">
        <f>G90*L90</f>
        <v>0</v>
      </c>
      <c r="N90" s="130" t="s">
        <v>408</v>
      </c>
      <c r="O90" s="3"/>
      <c r="Z90" s="24">
        <f>IF(AQ90="5",BJ90,0)</f>
        <v>0</v>
      </c>
      <c r="AB90" s="24">
        <f>IF(AQ90="1",BH90,0)</f>
        <v>0</v>
      </c>
      <c r="AC90" s="24">
        <f>IF(AQ90="1",BI90,0)</f>
        <v>0</v>
      </c>
      <c r="AD90" s="24">
        <f>IF(AQ90="7",BH90,0)</f>
        <v>0</v>
      </c>
      <c r="AE90" s="24">
        <f>IF(AQ90="7",BI90,0)</f>
        <v>0</v>
      </c>
      <c r="AF90" s="24">
        <f>IF(AQ90="2",BH90,0)</f>
        <v>0</v>
      </c>
      <c r="AG90" s="24">
        <f>IF(AQ90="2",BI90,0)</f>
        <v>0</v>
      </c>
      <c r="AH90" s="24">
        <f>IF(AQ90="0",BJ90,0)</f>
        <v>0</v>
      </c>
      <c r="AI90" s="19"/>
      <c r="AJ90" s="11">
        <f>IF(AN90=0,K90,0)</f>
        <v>0</v>
      </c>
      <c r="AK90" s="11">
        <f>IF(AN90=15,K90,0)</f>
        <v>0</v>
      </c>
      <c r="AL90" s="11">
        <f>IF(AN90=21,K90,0)</f>
        <v>0</v>
      </c>
      <c r="AN90" s="24">
        <v>21</v>
      </c>
      <c r="AO90" s="24">
        <f>H90*0</f>
        <v>0</v>
      </c>
      <c r="AP90" s="24">
        <f>H90*(1-0)</f>
        <v>0</v>
      </c>
      <c r="AQ90" s="25" t="s">
        <v>6</v>
      </c>
      <c r="AV90" s="24">
        <f>AW90+AX90</f>
        <v>0</v>
      </c>
      <c r="AW90" s="24">
        <f>G90*AO90</f>
        <v>0</v>
      </c>
      <c r="AX90" s="24">
        <f>G90*AP90</f>
        <v>0</v>
      </c>
      <c r="AY90" s="27" t="s">
        <v>428</v>
      </c>
      <c r="AZ90" s="27" t="s">
        <v>433</v>
      </c>
      <c r="BA90" s="19" t="s">
        <v>434</v>
      </c>
      <c r="BC90" s="24">
        <f>AW90+AX90</f>
        <v>0</v>
      </c>
      <c r="BD90" s="24">
        <f>H90/(100-BE90)*100</f>
        <v>0</v>
      </c>
      <c r="BE90" s="24">
        <v>0</v>
      </c>
      <c r="BF90" s="24">
        <f>M90</f>
        <v>0</v>
      </c>
      <c r="BH90" s="11">
        <f>G90*AO90</f>
        <v>0</v>
      </c>
      <c r="BI90" s="11">
        <f>G90*AP90</f>
        <v>0</v>
      </c>
      <c r="BJ90" s="11">
        <f>G90*H90</f>
        <v>0</v>
      </c>
      <c r="BK90" s="11" t="s">
        <v>439</v>
      </c>
      <c r="BL90" s="24">
        <v>97</v>
      </c>
    </row>
    <row r="91" spans="1:47" ht="12.75">
      <c r="A91" s="139"/>
      <c r="B91" s="140"/>
      <c r="C91" s="140" t="s">
        <v>91</v>
      </c>
      <c r="D91" s="141" t="s">
        <v>188</v>
      </c>
      <c r="E91" s="142"/>
      <c r="F91" s="139" t="s">
        <v>5</v>
      </c>
      <c r="G91" s="139" t="s">
        <v>5</v>
      </c>
      <c r="H91" s="139" t="s">
        <v>5</v>
      </c>
      <c r="I91" s="143">
        <f>SUM(I92:I128)</f>
        <v>0</v>
      </c>
      <c r="J91" s="143">
        <f>SUM(J92:J128)</f>
        <v>0</v>
      </c>
      <c r="K91" s="143">
        <f>SUM(K92:K128)</f>
        <v>0</v>
      </c>
      <c r="L91" s="144"/>
      <c r="M91" s="143">
        <f>SUM(M92:M128)</f>
        <v>3398.4603426338003</v>
      </c>
      <c r="N91" s="144"/>
      <c r="O91" s="3"/>
      <c r="AI91" s="19"/>
      <c r="AS91" s="29">
        <f>SUM(AJ92:AJ128)</f>
        <v>0</v>
      </c>
      <c r="AT91" s="29">
        <f>SUM(AK92:AK128)</f>
        <v>0</v>
      </c>
      <c r="AU91" s="29">
        <f>SUM(AL92:AL128)</f>
        <v>0</v>
      </c>
    </row>
    <row r="92" spans="1:64" ht="12.75">
      <c r="A92" s="126" t="s">
        <v>32</v>
      </c>
      <c r="B92" s="126"/>
      <c r="C92" s="126" t="s">
        <v>92</v>
      </c>
      <c r="D92" s="127" t="s">
        <v>189</v>
      </c>
      <c r="E92" s="128"/>
      <c r="F92" s="126" t="s">
        <v>386</v>
      </c>
      <c r="G92" s="129">
        <v>281.22358</v>
      </c>
      <c r="H92" s="129"/>
      <c r="I92" s="129">
        <f>G92*AO92</f>
        <v>0</v>
      </c>
      <c r="J92" s="129">
        <f>G92*AP92</f>
        <v>0</v>
      </c>
      <c r="K92" s="129">
        <f>G92*H92</f>
        <v>0</v>
      </c>
      <c r="L92" s="129">
        <v>2.38134</v>
      </c>
      <c r="M92" s="129">
        <f>G92*L92</f>
        <v>669.6889599972</v>
      </c>
      <c r="N92" s="130" t="s">
        <v>408</v>
      </c>
      <c r="O92" s="3"/>
      <c r="Z92" s="24">
        <f>IF(AQ92="5",BJ92,0)</f>
        <v>0</v>
      </c>
      <c r="AB92" s="24">
        <f>IF(AQ92="1",BH92,0)</f>
        <v>0</v>
      </c>
      <c r="AC92" s="24">
        <f>IF(AQ92="1",BI92,0)</f>
        <v>0</v>
      </c>
      <c r="AD92" s="24">
        <f>IF(AQ92="7",BH92,0)</f>
        <v>0</v>
      </c>
      <c r="AE92" s="24">
        <f>IF(AQ92="7",BI92,0)</f>
        <v>0</v>
      </c>
      <c r="AF92" s="24">
        <f>IF(AQ92="2",BH92,0)</f>
        <v>0</v>
      </c>
      <c r="AG92" s="24">
        <f>IF(AQ92="2",BI92,0)</f>
        <v>0</v>
      </c>
      <c r="AH92" s="24">
        <f>IF(AQ92="0",BJ92,0)</f>
        <v>0</v>
      </c>
      <c r="AI92" s="19"/>
      <c r="AJ92" s="11">
        <f>IF(AN92=0,K92,0)</f>
        <v>0</v>
      </c>
      <c r="AK92" s="11">
        <f>IF(AN92=15,K92,0)</f>
        <v>0</v>
      </c>
      <c r="AL92" s="11">
        <f>IF(AN92=21,K92,0)</f>
        <v>0</v>
      </c>
      <c r="AN92" s="24">
        <v>21</v>
      </c>
      <c r="AO92" s="24">
        <f>H92*0.0039591419934057</f>
        <v>0</v>
      </c>
      <c r="AP92" s="24">
        <f>H92*(1-0.0039591419934057)</f>
        <v>0</v>
      </c>
      <c r="AQ92" s="25" t="s">
        <v>6</v>
      </c>
      <c r="AV92" s="24">
        <f>AW92+AX92</f>
        <v>0</v>
      </c>
      <c r="AW92" s="24">
        <f>G92*AO92</f>
        <v>0</v>
      </c>
      <c r="AX92" s="24">
        <f>G92*AP92</f>
        <v>0</v>
      </c>
      <c r="AY92" s="27" t="s">
        <v>429</v>
      </c>
      <c r="AZ92" s="27" t="s">
        <v>433</v>
      </c>
      <c r="BA92" s="19" t="s">
        <v>434</v>
      </c>
      <c r="BC92" s="24">
        <f>AW92+AX92</f>
        <v>0</v>
      </c>
      <c r="BD92" s="24">
        <f>H92/(100-BE92)*100</f>
        <v>0</v>
      </c>
      <c r="BE92" s="24">
        <v>0</v>
      </c>
      <c r="BF92" s="24">
        <f>M92</f>
        <v>669.6889599972</v>
      </c>
      <c r="BH92" s="11">
        <f>G92*AO92</f>
        <v>0</v>
      </c>
      <c r="BI92" s="11">
        <f>G92*AP92</f>
        <v>0</v>
      </c>
      <c r="BJ92" s="11">
        <f>G92*H92</f>
        <v>0</v>
      </c>
      <c r="BK92" s="11" t="s">
        <v>439</v>
      </c>
      <c r="BL92" s="24">
        <v>98</v>
      </c>
    </row>
    <row r="93" spans="1:15" ht="12.75">
      <c r="A93" s="131"/>
      <c r="B93" s="132"/>
      <c r="C93" s="132"/>
      <c r="D93" s="133"/>
      <c r="E93" s="134" t="s">
        <v>339</v>
      </c>
      <c r="F93" s="132"/>
      <c r="G93" s="135">
        <v>0</v>
      </c>
      <c r="H93" s="132"/>
      <c r="I93" s="132"/>
      <c r="J93" s="132"/>
      <c r="K93" s="132"/>
      <c r="L93" s="132"/>
      <c r="M93" s="132"/>
      <c r="N93" s="131"/>
      <c r="O93" s="3"/>
    </row>
    <row r="94" spans="1:15" ht="12.75">
      <c r="A94" s="131"/>
      <c r="B94" s="132"/>
      <c r="C94" s="132"/>
      <c r="D94" s="133" t="s">
        <v>190</v>
      </c>
      <c r="E94" s="134"/>
      <c r="F94" s="132"/>
      <c r="G94" s="135">
        <v>2.2878</v>
      </c>
      <c r="H94" s="132"/>
      <c r="I94" s="132"/>
      <c r="J94" s="132"/>
      <c r="K94" s="132"/>
      <c r="L94" s="132"/>
      <c r="M94" s="132"/>
      <c r="N94" s="131"/>
      <c r="O94" s="3"/>
    </row>
    <row r="95" spans="1:15" ht="12.75">
      <c r="A95" s="131"/>
      <c r="B95" s="132"/>
      <c r="C95" s="132"/>
      <c r="D95" s="133" t="s">
        <v>191</v>
      </c>
      <c r="E95" s="134"/>
      <c r="F95" s="132"/>
      <c r="G95" s="135">
        <v>0.79254</v>
      </c>
      <c r="H95" s="132"/>
      <c r="I95" s="132"/>
      <c r="J95" s="132"/>
      <c r="K95" s="132"/>
      <c r="L95" s="132"/>
      <c r="M95" s="132"/>
      <c r="N95" s="131"/>
      <c r="O95" s="3"/>
    </row>
    <row r="96" spans="1:15" ht="12.75">
      <c r="A96" s="131"/>
      <c r="B96" s="132"/>
      <c r="C96" s="132"/>
      <c r="D96" s="133" t="s">
        <v>192</v>
      </c>
      <c r="E96" s="134"/>
      <c r="F96" s="132"/>
      <c r="G96" s="135">
        <v>3.03104</v>
      </c>
      <c r="H96" s="132"/>
      <c r="I96" s="132"/>
      <c r="J96" s="132"/>
      <c r="K96" s="132"/>
      <c r="L96" s="132"/>
      <c r="M96" s="132"/>
      <c r="N96" s="131"/>
      <c r="O96" s="3"/>
    </row>
    <row r="97" spans="1:15" ht="12.75">
      <c r="A97" s="131"/>
      <c r="B97" s="132"/>
      <c r="C97" s="132"/>
      <c r="D97" s="133" t="s">
        <v>193</v>
      </c>
      <c r="E97" s="134"/>
      <c r="F97" s="132"/>
      <c r="G97" s="135">
        <v>1.79952</v>
      </c>
      <c r="H97" s="132"/>
      <c r="I97" s="132"/>
      <c r="J97" s="132"/>
      <c r="K97" s="132"/>
      <c r="L97" s="132"/>
      <c r="M97" s="132"/>
      <c r="N97" s="131"/>
      <c r="O97" s="3"/>
    </row>
    <row r="98" spans="1:15" ht="12.75">
      <c r="A98" s="131"/>
      <c r="B98" s="132"/>
      <c r="C98" s="132"/>
      <c r="D98" s="133" t="s">
        <v>194</v>
      </c>
      <c r="E98" s="134"/>
      <c r="F98" s="132"/>
      <c r="G98" s="135">
        <v>0.4753</v>
      </c>
      <c r="H98" s="132"/>
      <c r="I98" s="132"/>
      <c r="J98" s="132"/>
      <c r="K98" s="132"/>
      <c r="L98" s="132"/>
      <c r="M98" s="132"/>
      <c r="N98" s="131"/>
      <c r="O98" s="3"/>
    </row>
    <row r="99" spans="1:15" ht="12.75">
      <c r="A99" s="131"/>
      <c r="B99" s="132"/>
      <c r="C99" s="132"/>
      <c r="D99" s="133" t="s">
        <v>195</v>
      </c>
      <c r="E99" s="134"/>
      <c r="F99" s="132"/>
      <c r="G99" s="135">
        <v>0.9261</v>
      </c>
      <c r="H99" s="132"/>
      <c r="I99" s="132"/>
      <c r="J99" s="132"/>
      <c r="K99" s="132"/>
      <c r="L99" s="132"/>
      <c r="M99" s="132"/>
      <c r="N99" s="131"/>
      <c r="O99" s="3"/>
    </row>
    <row r="100" spans="1:15" ht="12.75">
      <c r="A100" s="131"/>
      <c r="B100" s="132"/>
      <c r="C100" s="132"/>
      <c r="D100" s="133" t="s">
        <v>196</v>
      </c>
      <c r="E100" s="134"/>
      <c r="F100" s="132"/>
      <c r="G100" s="135">
        <v>1.21618</v>
      </c>
      <c r="H100" s="132"/>
      <c r="I100" s="132"/>
      <c r="J100" s="132"/>
      <c r="K100" s="132"/>
      <c r="L100" s="132"/>
      <c r="M100" s="132"/>
      <c r="N100" s="131"/>
      <c r="O100" s="3"/>
    </row>
    <row r="101" spans="1:15" ht="12.75">
      <c r="A101" s="131"/>
      <c r="B101" s="132"/>
      <c r="C101" s="132"/>
      <c r="D101" s="133" t="s">
        <v>197</v>
      </c>
      <c r="E101" s="134"/>
      <c r="F101" s="132"/>
      <c r="G101" s="135">
        <v>23.667</v>
      </c>
      <c r="H101" s="132"/>
      <c r="I101" s="132"/>
      <c r="J101" s="132"/>
      <c r="K101" s="132"/>
      <c r="L101" s="132"/>
      <c r="M101" s="132"/>
      <c r="N101" s="131"/>
      <c r="O101" s="3"/>
    </row>
    <row r="102" spans="1:15" ht="12.75">
      <c r="A102" s="131"/>
      <c r="B102" s="132"/>
      <c r="C102" s="132"/>
      <c r="D102" s="133" t="s">
        <v>198</v>
      </c>
      <c r="E102" s="134"/>
      <c r="F102" s="132"/>
      <c r="G102" s="135">
        <v>1.6128</v>
      </c>
      <c r="H102" s="132"/>
      <c r="I102" s="132"/>
      <c r="J102" s="132"/>
      <c r="K102" s="132"/>
      <c r="L102" s="132"/>
      <c r="M102" s="132"/>
      <c r="N102" s="131"/>
      <c r="O102" s="3"/>
    </row>
    <row r="103" spans="1:15" ht="12.75">
      <c r="A103" s="131"/>
      <c r="B103" s="132"/>
      <c r="C103" s="132"/>
      <c r="D103" s="133" t="s">
        <v>199</v>
      </c>
      <c r="E103" s="134"/>
      <c r="F103" s="132"/>
      <c r="G103" s="135">
        <v>1.4973</v>
      </c>
      <c r="H103" s="132"/>
      <c r="I103" s="132"/>
      <c r="J103" s="132"/>
      <c r="K103" s="132"/>
      <c r="L103" s="132"/>
      <c r="M103" s="132"/>
      <c r="N103" s="131"/>
      <c r="O103" s="3"/>
    </row>
    <row r="104" spans="1:15" ht="12.75">
      <c r="A104" s="131"/>
      <c r="B104" s="132"/>
      <c r="C104" s="132"/>
      <c r="D104" s="133" t="s">
        <v>200</v>
      </c>
      <c r="E104" s="134"/>
      <c r="F104" s="132"/>
      <c r="G104" s="135">
        <v>3.136</v>
      </c>
      <c r="H104" s="132"/>
      <c r="I104" s="132"/>
      <c r="J104" s="132"/>
      <c r="K104" s="132"/>
      <c r="L104" s="132"/>
      <c r="M104" s="132"/>
      <c r="N104" s="131"/>
      <c r="O104" s="3"/>
    </row>
    <row r="105" spans="1:15" ht="12.75">
      <c r="A105" s="131"/>
      <c r="B105" s="132"/>
      <c r="C105" s="132"/>
      <c r="D105" s="133" t="s">
        <v>201</v>
      </c>
      <c r="E105" s="134"/>
      <c r="F105" s="132"/>
      <c r="G105" s="135">
        <v>9.1396</v>
      </c>
      <c r="H105" s="132"/>
      <c r="I105" s="132"/>
      <c r="J105" s="132"/>
      <c r="K105" s="132"/>
      <c r="L105" s="132"/>
      <c r="M105" s="132"/>
      <c r="N105" s="131"/>
      <c r="O105" s="3"/>
    </row>
    <row r="106" spans="1:15" ht="12.75">
      <c r="A106" s="131"/>
      <c r="B106" s="132"/>
      <c r="C106" s="132"/>
      <c r="D106" s="133" t="s">
        <v>202</v>
      </c>
      <c r="E106" s="134"/>
      <c r="F106" s="132"/>
      <c r="G106" s="135">
        <v>15.04531</v>
      </c>
      <c r="H106" s="132"/>
      <c r="I106" s="132"/>
      <c r="J106" s="132"/>
      <c r="K106" s="132"/>
      <c r="L106" s="132"/>
      <c r="M106" s="132"/>
      <c r="N106" s="131"/>
      <c r="O106" s="3"/>
    </row>
    <row r="107" spans="1:15" ht="12.75">
      <c r="A107" s="131"/>
      <c r="B107" s="132"/>
      <c r="C107" s="132"/>
      <c r="D107" s="133" t="s">
        <v>203</v>
      </c>
      <c r="E107" s="134"/>
      <c r="F107" s="132"/>
      <c r="G107" s="135">
        <v>1.5435</v>
      </c>
      <c r="H107" s="132"/>
      <c r="I107" s="132"/>
      <c r="J107" s="132"/>
      <c r="K107" s="132"/>
      <c r="L107" s="132"/>
      <c r="M107" s="132"/>
      <c r="N107" s="131"/>
      <c r="O107" s="3"/>
    </row>
    <row r="108" spans="1:15" ht="12.75">
      <c r="A108" s="131"/>
      <c r="B108" s="132"/>
      <c r="C108" s="132"/>
      <c r="D108" s="133" t="s">
        <v>204</v>
      </c>
      <c r="E108" s="134"/>
      <c r="F108" s="132"/>
      <c r="G108" s="135">
        <v>3.584</v>
      </c>
      <c r="H108" s="132"/>
      <c r="I108" s="132"/>
      <c r="J108" s="132"/>
      <c r="K108" s="132"/>
      <c r="L108" s="132"/>
      <c r="M108" s="132"/>
      <c r="N108" s="131"/>
      <c r="O108" s="3"/>
    </row>
    <row r="109" spans="1:15" ht="12.75">
      <c r="A109" s="131"/>
      <c r="B109" s="132"/>
      <c r="C109" s="132"/>
      <c r="D109" s="133" t="s">
        <v>205</v>
      </c>
      <c r="E109" s="134"/>
      <c r="F109" s="132"/>
      <c r="G109" s="135">
        <v>25.2816</v>
      </c>
      <c r="H109" s="132"/>
      <c r="I109" s="132"/>
      <c r="J109" s="132"/>
      <c r="K109" s="132"/>
      <c r="L109" s="132"/>
      <c r="M109" s="132"/>
      <c r="N109" s="131"/>
      <c r="O109" s="3"/>
    </row>
    <row r="110" spans="1:15" ht="12.75">
      <c r="A110" s="131"/>
      <c r="B110" s="132"/>
      <c r="C110" s="132"/>
      <c r="D110" s="133" t="s">
        <v>206</v>
      </c>
      <c r="E110" s="134"/>
      <c r="F110" s="132"/>
      <c r="G110" s="135">
        <v>61.96003</v>
      </c>
      <c r="H110" s="132"/>
      <c r="I110" s="132"/>
      <c r="J110" s="132"/>
      <c r="K110" s="132"/>
      <c r="L110" s="132"/>
      <c r="M110" s="132"/>
      <c r="N110" s="131"/>
      <c r="O110" s="3"/>
    </row>
    <row r="111" spans="1:15" ht="12.75">
      <c r="A111" s="131"/>
      <c r="B111" s="132"/>
      <c r="C111" s="132"/>
      <c r="D111" s="133" t="s">
        <v>207</v>
      </c>
      <c r="E111" s="134"/>
      <c r="F111" s="132"/>
      <c r="G111" s="135">
        <v>37.3152</v>
      </c>
      <c r="H111" s="132"/>
      <c r="I111" s="132"/>
      <c r="J111" s="132"/>
      <c r="K111" s="132"/>
      <c r="L111" s="132"/>
      <c r="M111" s="132"/>
      <c r="N111" s="131"/>
      <c r="O111" s="3"/>
    </row>
    <row r="112" spans="1:15" ht="12.75">
      <c r="A112" s="131"/>
      <c r="B112" s="132"/>
      <c r="C112" s="132"/>
      <c r="D112" s="133" t="s">
        <v>208</v>
      </c>
      <c r="E112" s="134"/>
      <c r="F112" s="132"/>
      <c r="G112" s="135">
        <v>26.3235</v>
      </c>
      <c r="H112" s="132"/>
      <c r="I112" s="132"/>
      <c r="J112" s="132"/>
      <c r="K112" s="132"/>
      <c r="L112" s="132"/>
      <c r="M112" s="132"/>
      <c r="N112" s="131"/>
      <c r="O112" s="3"/>
    </row>
    <row r="113" spans="1:15" ht="12.75">
      <c r="A113" s="131"/>
      <c r="B113" s="132"/>
      <c r="C113" s="132"/>
      <c r="D113" s="133" t="s">
        <v>209</v>
      </c>
      <c r="E113" s="134"/>
      <c r="F113" s="132"/>
      <c r="G113" s="135">
        <v>1.6</v>
      </c>
      <c r="H113" s="132"/>
      <c r="I113" s="132"/>
      <c r="J113" s="132"/>
      <c r="K113" s="132"/>
      <c r="L113" s="132"/>
      <c r="M113" s="132"/>
      <c r="N113" s="131"/>
      <c r="O113" s="3"/>
    </row>
    <row r="114" spans="1:15" ht="12.75">
      <c r="A114" s="131"/>
      <c r="B114" s="132"/>
      <c r="C114" s="132"/>
      <c r="D114" s="133" t="s">
        <v>210</v>
      </c>
      <c r="E114" s="134"/>
      <c r="F114" s="132"/>
      <c r="G114" s="135">
        <v>1.216</v>
      </c>
      <c r="H114" s="132"/>
      <c r="I114" s="132"/>
      <c r="J114" s="132"/>
      <c r="K114" s="132"/>
      <c r="L114" s="132"/>
      <c r="M114" s="132"/>
      <c r="N114" s="131"/>
      <c r="O114" s="3"/>
    </row>
    <row r="115" spans="1:15" ht="12.75">
      <c r="A115" s="131"/>
      <c r="B115" s="132"/>
      <c r="C115" s="132"/>
      <c r="D115" s="133" t="s">
        <v>211</v>
      </c>
      <c r="E115" s="134"/>
      <c r="F115" s="132"/>
      <c r="G115" s="135">
        <v>2.59706</v>
      </c>
      <c r="H115" s="132"/>
      <c r="I115" s="132"/>
      <c r="J115" s="132"/>
      <c r="K115" s="132"/>
      <c r="L115" s="132"/>
      <c r="M115" s="132"/>
      <c r="N115" s="131"/>
      <c r="O115" s="3"/>
    </row>
    <row r="116" spans="1:15" ht="12.75">
      <c r="A116" s="131"/>
      <c r="B116" s="132"/>
      <c r="C116" s="132"/>
      <c r="D116" s="133" t="s">
        <v>212</v>
      </c>
      <c r="E116" s="134"/>
      <c r="F116" s="132"/>
      <c r="G116" s="135">
        <v>8.91</v>
      </c>
      <c r="H116" s="132"/>
      <c r="I116" s="132"/>
      <c r="J116" s="132"/>
      <c r="K116" s="132"/>
      <c r="L116" s="132"/>
      <c r="M116" s="132"/>
      <c r="N116" s="131"/>
      <c r="O116" s="3"/>
    </row>
    <row r="117" spans="1:15" ht="12.75">
      <c r="A117" s="131"/>
      <c r="B117" s="132"/>
      <c r="C117" s="132"/>
      <c r="D117" s="133" t="s">
        <v>213</v>
      </c>
      <c r="E117" s="134"/>
      <c r="F117" s="132"/>
      <c r="G117" s="135">
        <v>0.3825</v>
      </c>
      <c r="H117" s="132"/>
      <c r="I117" s="132"/>
      <c r="J117" s="132"/>
      <c r="K117" s="132"/>
      <c r="L117" s="132"/>
      <c r="M117" s="132"/>
      <c r="N117" s="131"/>
      <c r="O117" s="3"/>
    </row>
    <row r="118" spans="1:15" ht="12.75">
      <c r="A118" s="131"/>
      <c r="B118" s="132"/>
      <c r="C118" s="132"/>
      <c r="D118" s="133" t="s">
        <v>214</v>
      </c>
      <c r="E118" s="134"/>
      <c r="F118" s="132"/>
      <c r="G118" s="135">
        <v>13.335</v>
      </c>
      <c r="H118" s="132"/>
      <c r="I118" s="132"/>
      <c r="J118" s="132"/>
      <c r="K118" s="132"/>
      <c r="L118" s="132"/>
      <c r="M118" s="132"/>
      <c r="N118" s="131"/>
      <c r="O118" s="3"/>
    </row>
    <row r="119" spans="1:15" ht="12.75">
      <c r="A119" s="131"/>
      <c r="B119" s="132"/>
      <c r="C119" s="132"/>
      <c r="D119" s="133" t="s">
        <v>215</v>
      </c>
      <c r="E119" s="134"/>
      <c r="F119" s="132"/>
      <c r="G119" s="135">
        <v>0.3525</v>
      </c>
      <c r="H119" s="132"/>
      <c r="I119" s="132"/>
      <c r="J119" s="132"/>
      <c r="K119" s="132"/>
      <c r="L119" s="132"/>
      <c r="M119" s="132"/>
      <c r="N119" s="131"/>
      <c r="O119" s="3"/>
    </row>
    <row r="120" spans="1:15" ht="12.75">
      <c r="A120" s="131"/>
      <c r="B120" s="132"/>
      <c r="C120" s="132"/>
      <c r="D120" s="133"/>
      <c r="E120" s="134" t="s">
        <v>340</v>
      </c>
      <c r="F120" s="132"/>
      <c r="G120" s="135">
        <v>0</v>
      </c>
      <c r="H120" s="132"/>
      <c r="I120" s="132"/>
      <c r="J120" s="132"/>
      <c r="K120" s="132"/>
      <c r="L120" s="132"/>
      <c r="M120" s="132"/>
      <c r="N120" s="131"/>
      <c r="O120" s="3"/>
    </row>
    <row r="121" spans="1:15" ht="12.75">
      <c r="A121" s="131"/>
      <c r="B121" s="132"/>
      <c r="C121" s="132"/>
      <c r="D121" s="133" t="s">
        <v>216</v>
      </c>
      <c r="E121" s="134"/>
      <c r="F121" s="132"/>
      <c r="G121" s="135">
        <v>32.1962</v>
      </c>
      <c r="H121" s="132"/>
      <c r="I121" s="132"/>
      <c r="J121" s="132"/>
      <c r="K121" s="132"/>
      <c r="L121" s="132"/>
      <c r="M121" s="132"/>
      <c r="N121" s="131"/>
      <c r="O121" s="3"/>
    </row>
    <row r="122" spans="1:64" ht="12.75">
      <c r="A122" s="126" t="s">
        <v>33</v>
      </c>
      <c r="B122" s="126"/>
      <c r="C122" s="126" t="s">
        <v>93</v>
      </c>
      <c r="D122" s="127" t="s">
        <v>217</v>
      </c>
      <c r="E122" s="128"/>
      <c r="F122" s="126" t="s">
        <v>386</v>
      </c>
      <c r="G122" s="129">
        <v>2655.0716</v>
      </c>
      <c r="H122" s="129"/>
      <c r="I122" s="129">
        <f>G122*AO122</f>
        <v>0</v>
      </c>
      <c r="J122" s="129">
        <f>G122*AP122</f>
        <v>0</v>
      </c>
      <c r="K122" s="129">
        <f>G122*H122</f>
        <v>0</v>
      </c>
      <c r="L122" s="129">
        <v>0.54154</v>
      </c>
      <c r="M122" s="129">
        <f>G122*L122</f>
        <v>1437.827474264</v>
      </c>
      <c r="N122" s="130" t="s">
        <v>408</v>
      </c>
      <c r="O122" s="3"/>
      <c r="Z122" s="24">
        <f>IF(AQ122="5",BJ122,0)</f>
        <v>0</v>
      </c>
      <c r="AB122" s="24">
        <f>IF(AQ122="1",BH122,0)</f>
        <v>0</v>
      </c>
      <c r="AC122" s="24">
        <f>IF(AQ122="1",BI122,0)</f>
        <v>0</v>
      </c>
      <c r="AD122" s="24">
        <f>IF(AQ122="7",BH122,0)</f>
        <v>0</v>
      </c>
      <c r="AE122" s="24">
        <f>IF(AQ122="7",BI122,0)</f>
        <v>0</v>
      </c>
      <c r="AF122" s="24">
        <f>IF(AQ122="2",BH122,0)</f>
        <v>0</v>
      </c>
      <c r="AG122" s="24">
        <f>IF(AQ122="2",BI122,0)</f>
        <v>0</v>
      </c>
      <c r="AH122" s="24">
        <f>IF(AQ122="0",BJ122,0)</f>
        <v>0</v>
      </c>
      <c r="AI122" s="19"/>
      <c r="AJ122" s="11">
        <f>IF(AN122=0,K122,0)</f>
        <v>0</v>
      </c>
      <c r="AK122" s="11">
        <f>IF(AN122=15,K122,0)</f>
        <v>0</v>
      </c>
      <c r="AL122" s="11">
        <f>IF(AN122=21,K122,0)</f>
        <v>0</v>
      </c>
      <c r="AN122" s="24">
        <v>21</v>
      </c>
      <c r="AO122" s="24">
        <f>H122*0.0193258619824304</f>
        <v>0</v>
      </c>
      <c r="AP122" s="24">
        <f>H122*(1-0.0193258619824304)</f>
        <v>0</v>
      </c>
      <c r="AQ122" s="25" t="s">
        <v>6</v>
      </c>
      <c r="AV122" s="24">
        <f>AW122+AX122</f>
        <v>0</v>
      </c>
      <c r="AW122" s="24">
        <f>G122*AO122</f>
        <v>0</v>
      </c>
      <c r="AX122" s="24">
        <f>G122*AP122</f>
        <v>0</v>
      </c>
      <c r="AY122" s="27" t="s">
        <v>429</v>
      </c>
      <c r="AZ122" s="27" t="s">
        <v>433</v>
      </c>
      <c r="BA122" s="19" t="s">
        <v>434</v>
      </c>
      <c r="BC122" s="24">
        <f>AW122+AX122</f>
        <v>0</v>
      </c>
      <c r="BD122" s="24">
        <f>H122/(100-BE122)*100</f>
        <v>0</v>
      </c>
      <c r="BE122" s="24">
        <v>0</v>
      </c>
      <c r="BF122" s="24">
        <f>M122</f>
        <v>1437.827474264</v>
      </c>
      <c r="BH122" s="11">
        <f>G122*AO122</f>
        <v>0</v>
      </c>
      <c r="BI122" s="11">
        <f>G122*AP122</f>
        <v>0</v>
      </c>
      <c r="BJ122" s="11">
        <f>G122*H122</f>
        <v>0</v>
      </c>
      <c r="BK122" s="11" t="s">
        <v>439</v>
      </c>
      <c r="BL122" s="24">
        <v>98</v>
      </c>
    </row>
    <row r="123" spans="1:15" ht="12.75">
      <c r="A123" s="131"/>
      <c r="B123" s="132"/>
      <c r="C123" s="132"/>
      <c r="D123" s="133"/>
      <c r="E123" s="134" t="s">
        <v>341</v>
      </c>
      <c r="F123" s="132"/>
      <c r="G123" s="135">
        <v>0</v>
      </c>
      <c r="H123" s="132"/>
      <c r="I123" s="132"/>
      <c r="J123" s="132"/>
      <c r="K123" s="132"/>
      <c r="L123" s="132"/>
      <c r="M123" s="132"/>
      <c r="N123" s="131"/>
      <c r="O123" s="3"/>
    </row>
    <row r="124" spans="1:15" ht="12.75">
      <c r="A124" s="131"/>
      <c r="B124" s="132"/>
      <c r="C124" s="132"/>
      <c r="D124" s="133" t="s">
        <v>218</v>
      </c>
      <c r="E124" s="134"/>
      <c r="F124" s="132"/>
      <c r="G124" s="135">
        <v>2655.0716</v>
      </c>
      <c r="H124" s="132"/>
      <c r="I124" s="132"/>
      <c r="J124" s="132"/>
      <c r="K124" s="132"/>
      <c r="L124" s="132"/>
      <c r="M124" s="132"/>
      <c r="N124" s="131"/>
      <c r="O124" s="3"/>
    </row>
    <row r="125" spans="1:64" ht="12.75">
      <c r="A125" s="126" t="s">
        <v>34</v>
      </c>
      <c r="B125" s="126"/>
      <c r="C125" s="126" t="s">
        <v>94</v>
      </c>
      <c r="D125" s="127" t="s">
        <v>219</v>
      </c>
      <c r="E125" s="128"/>
      <c r="F125" s="126" t="s">
        <v>386</v>
      </c>
      <c r="G125" s="129">
        <v>4289.90369</v>
      </c>
      <c r="H125" s="129"/>
      <c r="I125" s="129">
        <f>G125*AO125</f>
        <v>0</v>
      </c>
      <c r="J125" s="129">
        <f>G125*AP125</f>
        <v>0</v>
      </c>
      <c r="K125" s="129">
        <f>G125*H125</f>
        <v>0</v>
      </c>
      <c r="L125" s="129">
        <v>0.22254</v>
      </c>
      <c r="M125" s="129">
        <f>G125*L125</f>
        <v>954.6751671725999</v>
      </c>
      <c r="N125" s="130" t="s">
        <v>408</v>
      </c>
      <c r="O125" s="3"/>
      <c r="Z125" s="24">
        <f>IF(AQ125="5",BJ125,0)</f>
        <v>0</v>
      </c>
      <c r="AB125" s="24">
        <f>IF(AQ125="1",BH125,0)</f>
        <v>0</v>
      </c>
      <c r="AC125" s="24">
        <f>IF(AQ125="1",BI125,0)</f>
        <v>0</v>
      </c>
      <c r="AD125" s="24">
        <f>IF(AQ125="7",BH125,0)</f>
        <v>0</v>
      </c>
      <c r="AE125" s="24">
        <f>IF(AQ125="7",BI125,0)</f>
        <v>0</v>
      </c>
      <c r="AF125" s="24">
        <f>IF(AQ125="2",BH125,0)</f>
        <v>0</v>
      </c>
      <c r="AG125" s="24">
        <f>IF(AQ125="2",BI125,0)</f>
        <v>0</v>
      </c>
      <c r="AH125" s="24">
        <f>IF(AQ125="0",BJ125,0)</f>
        <v>0</v>
      </c>
      <c r="AI125" s="19"/>
      <c r="AJ125" s="11">
        <f>IF(AN125=0,K125,0)</f>
        <v>0</v>
      </c>
      <c r="AK125" s="11">
        <f>IF(AN125=15,K125,0)</f>
        <v>0</v>
      </c>
      <c r="AL125" s="11">
        <f>IF(AN125=21,K125,0)</f>
        <v>0</v>
      </c>
      <c r="AN125" s="24">
        <v>21</v>
      </c>
      <c r="AO125" s="24">
        <f>H125*0.0478999998883425</f>
        <v>0</v>
      </c>
      <c r="AP125" s="24">
        <f>H125*(1-0.0478999998883425)</f>
        <v>0</v>
      </c>
      <c r="AQ125" s="25" t="s">
        <v>6</v>
      </c>
      <c r="AV125" s="24">
        <f>AW125+AX125</f>
        <v>0</v>
      </c>
      <c r="AW125" s="24">
        <f>G125*AO125</f>
        <v>0</v>
      </c>
      <c r="AX125" s="24">
        <f>G125*AP125</f>
        <v>0</v>
      </c>
      <c r="AY125" s="27" t="s">
        <v>429</v>
      </c>
      <c r="AZ125" s="27" t="s">
        <v>433</v>
      </c>
      <c r="BA125" s="19" t="s">
        <v>434</v>
      </c>
      <c r="BC125" s="24">
        <f>AW125+AX125</f>
        <v>0</v>
      </c>
      <c r="BD125" s="24">
        <f>H125/(100-BE125)*100</f>
        <v>0</v>
      </c>
      <c r="BE125" s="24">
        <v>0</v>
      </c>
      <c r="BF125" s="24">
        <f>M125</f>
        <v>954.6751671725999</v>
      </c>
      <c r="BH125" s="11">
        <f>G125*AO125</f>
        <v>0</v>
      </c>
      <c r="BI125" s="11">
        <f>G125*AP125</f>
        <v>0</v>
      </c>
      <c r="BJ125" s="11">
        <f>G125*H125</f>
        <v>0</v>
      </c>
      <c r="BK125" s="11" t="s">
        <v>439</v>
      </c>
      <c r="BL125" s="24">
        <v>98</v>
      </c>
    </row>
    <row r="126" spans="1:15" ht="12.75">
      <c r="A126" s="131"/>
      <c r="B126" s="132"/>
      <c r="C126" s="132"/>
      <c r="D126" s="133"/>
      <c r="E126" s="134" t="s">
        <v>336</v>
      </c>
      <c r="F126" s="132"/>
      <c r="G126" s="135">
        <v>0</v>
      </c>
      <c r="H126" s="132"/>
      <c r="I126" s="132"/>
      <c r="J126" s="132"/>
      <c r="K126" s="132"/>
      <c r="L126" s="132"/>
      <c r="M126" s="132"/>
      <c r="N126" s="131"/>
      <c r="O126" s="3"/>
    </row>
    <row r="127" spans="1:15" ht="12.75">
      <c r="A127" s="131"/>
      <c r="B127" s="132"/>
      <c r="C127" s="132"/>
      <c r="D127" s="133" t="s">
        <v>220</v>
      </c>
      <c r="E127" s="134"/>
      <c r="F127" s="132"/>
      <c r="G127" s="135">
        <v>4289.90369</v>
      </c>
      <c r="H127" s="132"/>
      <c r="I127" s="132"/>
      <c r="J127" s="132"/>
      <c r="K127" s="132"/>
      <c r="L127" s="132"/>
      <c r="M127" s="132"/>
      <c r="N127" s="131"/>
      <c r="O127" s="3"/>
    </row>
    <row r="128" spans="1:64" ht="12.75">
      <c r="A128" s="126" t="s">
        <v>35</v>
      </c>
      <c r="B128" s="126"/>
      <c r="C128" s="126" t="s">
        <v>95</v>
      </c>
      <c r="D128" s="127" t="s">
        <v>221</v>
      </c>
      <c r="E128" s="128"/>
      <c r="F128" s="126" t="s">
        <v>386</v>
      </c>
      <c r="G128" s="129">
        <v>139.46</v>
      </c>
      <c r="H128" s="129"/>
      <c r="I128" s="129">
        <f>G128*AO128</f>
        <v>0</v>
      </c>
      <c r="J128" s="129">
        <f>G128*AP128</f>
        <v>0</v>
      </c>
      <c r="K128" s="129">
        <f>G128*H128</f>
        <v>0</v>
      </c>
      <c r="L128" s="129">
        <v>2.41122</v>
      </c>
      <c r="M128" s="129">
        <f>G128*L128</f>
        <v>336.2687412</v>
      </c>
      <c r="N128" s="130" t="s">
        <v>408</v>
      </c>
      <c r="O128" s="3"/>
      <c r="Z128" s="24">
        <f>IF(AQ128="5",BJ128,0)</f>
        <v>0</v>
      </c>
      <c r="AB128" s="24">
        <f>IF(AQ128="1",BH128,0)</f>
        <v>0</v>
      </c>
      <c r="AC128" s="24">
        <f>IF(AQ128="1",BI128,0)</f>
        <v>0</v>
      </c>
      <c r="AD128" s="24">
        <f>IF(AQ128="7",BH128,0)</f>
        <v>0</v>
      </c>
      <c r="AE128" s="24">
        <f>IF(AQ128="7",BI128,0)</f>
        <v>0</v>
      </c>
      <c r="AF128" s="24">
        <f>IF(AQ128="2",BH128,0)</f>
        <v>0</v>
      </c>
      <c r="AG128" s="24">
        <f>IF(AQ128="2",BI128,0)</f>
        <v>0</v>
      </c>
      <c r="AH128" s="24">
        <f>IF(AQ128="0",BJ128,0)</f>
        <v>0</v>
      </c>
      <c r="AI128" s="19"/>
      <c r="AJ128" s="11">
        <f>IF(AN128=0,K128,0)</f>
        <v>0</v>
      </c>
      <c r="AK128" s="11">
        <f>IF(AN128=15,K128,0)</f>
        <v>0</v>
      </c>
      <c r="AL128" s="11">
        <f>IF(AN128=21,K128,0)</f>
        <v>0</v>
      </c>
      <c r="AN128" s="24">
        <v>21</v>
      </c>
      <c r="AO128" s="24">
        <f>H128*0.00287407407407407</f>
        <v>0</v>
      </c>
      <c r="AP128" s="24">
        <f>H128*(1-0.00287407407407407)</f>
        <v>0</v>
      </c>
      <c r="AQ128" s="25" t="s">
        <v>6</v>
      </c>
      <c r="AV128" s="24">
        <f>AW128+AX128</f>
        <v>0</v>
      </c>
      <c r="AW128" s="24">
        <f>G128*AO128</f>
        <v>0</v>
      </c>
      <c r="AX128" s="24">
        <f>G128*AP128</f>
        <v>0</v>
      </c>
      <c r="AY128" s="27" t="s">
        <v>429</v>
      </c>
      <c r="AZ128" s="27" t="s">
        <v>433</v>
      </c>
      <c r="BA128" s="19" t="s">
        <v>434</v>
      </c>
      <c r="BC128" s="24">
        <f>AW128+AX128</f>
        <v>0</v>
      </c>
      <c r="BD128" s="24">
        <f>H128/(100-BE128)*100</f>
        <v>0</v>
      </c>
      <c r="BE128" s="24">
        <v>0</v>
      </c>
      <c r="BF128" s="24">
        <f>M128</f>
        <v>336.2687412</v>
      </c>
      <c r="BH128" s="11">
        <f>G128*AO128</f>
        <v>0</v>
      </c>
      <c r="BI128" s="11">
        <f>G128*AP128</f>
        <v>0</v>
      </c>
      <c r="BJ128" s="11">
        <f>G128*H128</f>
        <v>0</v>
      </c>
      <c r="BK128" s="11" t="s">
        <v>439</v>
      </c>
      <c r="BL128" s="24">
        <v>98</v>
      </c>
    </row>
    <row r="129" spans="1:15" ht="51">
      <c r="A129" s="131"/>
      <c r="B129" s="132"/>
      <c r="C129" s="132"/>
      <c r="D129" s="133" t="s">
        <v>222</v>
      </c>
      <c r="E129" s="154" t="s">
        <v>496</v>
      </c>
      <c r="F129" s="132"/>
      <c r="G129" s="135">
        <v>139.46</v>
      </c>
      <c r="H129" s="132"/>
      <c r="I129" s="132"/>
      <c r="J129" s="132"/>
      <c r="K129" s="132"/>
      <c r="L129" s="132"/>
      <c r="M129" s="132"/>
      <c r="N129" s="131"/>
      <c r="O129" s="3"/>
    </row>
    <row r="130" spans="1:47" ht="12.75">
      <c r="A130" s="139"/>
      <c r="B130" s="140"/>
      <c r="C130" s="140" t="s">
        <v>96</v>
      </c>
      <c r="D130" s="141" t="s">
        <v>223</v>
      </c>
      <c r="E130" s="142"/>
      <c r="F130" s="139" t="s">
        <v>5</v>
      </c>
      <c r="G130" s="139" t="s">
        <v>5</v>
      </c>
      <c r="H130" s="139" t="s">
        <v>5</v>
      </c>
      <c r="I130" s="143">
        <f>SUM(I131:I131)</f>
        <v>0</v>
      </c>
      <c r="J130" s="143">
        <f>SUM(J131:J131)</f>
        <v>0</v>
      </c>
      <c r="K130" s="143">
        <f>SUM(K131:K131)</f>
        <v>0</v>
      </c>
      <c r="L130" s="144"/>
      <c r="M130" s="143">
        <f>SUM(M131:M131)</f>
        <v>0</v>
      </c>
      <c r="N130" s="144"/>
      <c r="O130" s="3"/>
      <c r="AI130" s="19"/>
      <c r="AS130" s="29">
        <f>SUM(AJ131:AJ131)</f>
        <v>0</v>
      </c>
      <c r="AT130" s="29">
        <f>SUM(AK131:AK131)</f>
        <v>0</v>
      </c>
      <c r="AU130" s="29">
        <f>SUM(AL131:AL131)</f>
        <v>0</v>
      </c>
    </row>
    <row r="131" spans="1:64" ht="12.75">
      <c r="A131" s="126" t="s">
        <v>36</v>
      </c>
      <c r="B131" s="126"/>
      <c r="C131" s="126" t="s">
        <v>97</v>
      </c>
      <c r="D131" s="127" t="s">
        <v>224</v>
      </c>
      <c r="E131" s="128"/>
      <c r="F131" s="126" t="s">
        <v>387</v>
      </c>
      <c r="G131" s="129">
        <v>6.0404</v>
      </c>
      <c r="H131" s="129"/>
      <c r="I131" s="129">
        <f>G131*AO131</f>
        <v>0</v>
      </c>
      <c r="J131" s="129">
        <f>G131*AP131</f>
        <v>0</v>
      </c>
      <c r="K131" s="129">
        <f>G131*H131</f>
        <v>0</v>
      </c>
      <c r="L131" s="129">
        <v>0</v>
      </c>
      <c r="M131" s="129">
        <f>G131*L131</f>
        <v>0</v>
      </c>
      <c r="N131" s="130" t="s">
        <v>408</v>
      </c>
      <c r="O131" s="3"/>
      <c r="Z131" s="24">
        <f>IF(AQ131="5",BJ131,0)</f>
        <v>0</v>
      </c>
      <c r="AB131" s="24">
        <f>IF(AQ131="1",BH131,0)</f>
        <v>0</v>
      </c>
      <c r="AC131" s="24">
        <f>IF(AQ131="1",BI131,0)</f>
        <v>0</v>
      </c>
      <c r="AD131" s="24">
        <f>IF(AQ131="7",BH131,0)</f>
        <v>0</v>
      </c>
      <c r="AE131" s="24">
        <f>IF(AQ131="7",BI131,0)</f>
        <v>0</v>
      </c>
      <c r="AF131" s="24">
        <f>IF(AQ131="2",BH131,0)</f>
        <v>0</v>
      </c>
      <c r="AG131" s="24">
        <f>IF(AQ131="2",BI131,0)</f>
        <v>0</v>
      </c>
      <c r="AH131" s="24">
        <f>IF(AQ131="0",BJ131,0)</f>
        <v>0</v>
      </c>
      <c r="AI131" s="19"/>
      <c r="AJ131" s="11">
        <f>IF(AN131=0,K131,0)</f>
        <v>0</v>
      </c>
      <c r="AK131" s="11">
        <f>IF(AN131=15,K131,0)</f>
        <v>0</v>
      </c>
      <c r="AL131" s="11">
        <f>IF(AN131=21,K131,0)</f>
        <v>0</v>
      </c>
      <c r="AN131" s="24">
        <v>21</v>
      </c>
      <c r="AO131" s="24">
        <f>H131*0</f>
        <v>0</v>
      </c>
      <c r="AP131" s="24">
        <f>H131*(1-0)</f>
        <v>0</v>
      </c>
      <c r="AQ131" s="25" t="s">
        <v>10</v>
      </c>
      <c r="AV131" s="24">
        <f>AW131+AX131</f>
        <v>0</v>
      </c>
      <c r="AW131" s="24">
        <f>G131*AO131</f>
        <v>0</v>
      </c>
      <c r="AX131" s="24">
        <f>G131*AP131</f>
        <v>0</v>
      </c>
      <c r="AY131" s="27" t="s">
        <v>430</v>
      </c>
      <c r="AZ131" s="27" t="s">
        <v>433</v>
      </c>
      <c r="BA131" s="19" t="s">
        <v>434</v>
      </c>
      <c r="BC131" s="24">
        <f>AW131+AX131</f>
        <v>0</v>
      </c>
      <c r="BD131" s="24">
        <f>H131/(100-BE131)*100</f>
        <v>0</v>
      </c>
      <c r="BE131" s="24">
        <v>0</v>
      </c>
      <c r="BF131" s="24">
        <f>M131</f>
        <v>0</v>
      </c>
      <c r="BH131" s="11">
        <f>G131*AO131</f>
        <v>0</v>
      </c>
      <c r="BI131" s="11">
        <f>G131*AP131</f>
        <v>0</v>
      </c>
      <c r="BJ131" s="11">
        <f>G131*H131</f>
        <v>0</v>
      </c>
      <c r="BK131" s="11" t="s">
        <v>439</v>
      </c>
      <c r="BL131" s="24">
        <v>99</v>
      </c>
    </row>
    <row r="132" spans="1:15" ht="12.75">
      <c r="A132" s="131"/>
      <c r="B132" s="132"/>
      <c r="C132" s="132"/>
      <c r="D132" s="133" t="s">
        <v>225</v>
      </c>
      <c r="E132" s="134"/>
      <c r="F132" s="132"/>
      <c r="G132" s="135">
        <v>6.0404</v>
      </c>
      <c r="H132" s="132"/>
      <c r="I132" s="132"/>
      <c r="J132" s="132"/>
      <c r="K132" s="132"/>
      <c r="L132" s="132"/>
      <c r="M132" s="132"/>
      <c r="N132" s="131"/>
      <c r="O132" s="3"/>
    </row>
    <row r="133" spans="1:47" ht="12.75">
      <c r="A133" s="139"/>
      <c r="B133" s="140"/>
      <c r="C133" s="140" t="s">
        <v>98</v>
      </c>
      <c r="D133" s="141" t="s">
        <v>226</v>
      </c>
      <c r="E133" s="142"/>
      <c r="F133" s="139" t="s">
        <v>5</v>
      </c>
      <c r="G133" s="139" t="s">
        <v>5</v>
      </c>
      <c r="H133" s="139"/>
      <c r="I133" s="143">
        <f>SUM(I134:I263)</f>
        <v>0</v>
      </c>
      <c r="J133" s="143">
        <f>SUM(J134:J263)</f>
        <v>0</v>
      </c>
      <c r="K133" s="143">
        <f>SUM(K134:K263)</f>
        <v>0</v>
      </c>
      <c r="L133" s="144"/>
      <c r="M133" s="143">
        <f>SUM(M134:M263)</f>
        <v>0</v>
      </c>
      <c r="N133" s="144"/>
      <c r="O133" s="3"/>
      <c r="AI133" s="19"/>
      <c r="AS133" s="29">
        <f>SUM(AJ134:AJ263)</f>
        <v>0</v>
      </c>
      <c r="AT133" s="29">
        <f>SUM(AK134:AK263)</f>
        <v>0</v>
      </c>
      <c r="AU133" s="29">
        <f>SUM(AL134:AL263)</f>
        <v>0</v>
      </c>
    </row>
    <row r="134" spans="1:64" ht="12.75">
      <c r="A134" s="126" t="s">
        <v>37</v>
      </c>
      <c r="B134" s="126"/>
      <c r="C134" s="126" t="s">
        <v>99</v>
      </c>
      <c r="D134" s="127" t="s">
        <v>227</v>
      </c>
      <c r="E134" s="128"/>
      <c r="F134" s="126" t="s">
        <v>387</v>
      </c>
      <c r="G134" s="129">
        <v>3545.4238</v>
      </c>
      <c r="H134" s="129"/>
      <c r="I134" s="129">
        <f>G134*AO134</f>
        <v>0</v>
      </c>
      <c r="J134" s="129">
        <f>G134*AP134</f>
        <v>0</v>
      </c>
      <c r="K134" s="129">
        <f>G134*H134</f>
        <v>0</v>
      </c>
      <c r="L134" s="129">
        <v>0</v>
      </c>
      <c r="M134" s="129">
        <f>G134*L134</f>
        <v>0</v>
      </c>
      <c r="N134" s="130" t="s">
        <v>408</v>
      </c>
      <c r="O134" s="3"/>
      <c r="Z134" s="24">
        <f>IF(AQ134="5",BJ134,0)</f>
        <v>0</v>
      </c>
      <c r="AB134" s="24">
        <f>IF(AQ134="1",BH134,0)</f>
        <v>0</v>
      </c>
      <c r="AC134" s="24">
        <f>IF(AQ134="1",BI134,0)</f>
        <v>0</v>
      </c>
      <c r="AD134" s="24">
        <f>IF(AQ134="7",BH134,0)</f>
        <v>0</v>
      </c>
      <c r="AE134" s="24">
        <f>IF(AQ134="7",BI134,0)</f>
        <v>0</v>
      </c>
      <c r="AF134" s="24">
        <f>IF(AQ134="2",BH134,0)</f>
        <v>0</v>
      </c>
      <c r="AG134" s="24">
        <f>IF(AQ134="2",BI134,0)</f>
        <v>0</v>
      </c>
      <c r="AH134" s="24">
        <f>IF(AQ134="0",BJ134,0)</f>
        <v>0</v>
      </c>
      <c r="AI134" s="19"/>
      <c r="AJ134" s="11">
        <f>IF(AN134=0,K134,0)</f>
        <v>0</v>
      </c>
      <c r="AK134" s="11">
        <f>IF(AN134=15,K134,0)</f>
        <v>0</v>
      </c>
      <c r="AL134" s="11">
        <f>IF(AN134=21,K134,0)</f>
        <v>0</v>
      </c>
      <c r="AN134" s="24">
        <v>21</v>
      </c>
      <c r="AO134" s="24">
        <f>H134*0</f>
        <v>0</v>
      </c>
      <c r="AP134" s="24">
        <f>H134*(1-0)</f>
        <v>0</v>
      </c>
      <c r="AQ134" s="25" t="s">
        <v>10</v>
      </c>
      <c r="AV134" s="24">
        <f>AW134+AX134</f>
        <v>0</v>
      </c>
      <c r="AW134" s="24">
        <f>G134*AO134</f>
        <v>0</v>
      </c>
      <c r="AX134" s="24">
        <f>G134*AP134</f>
        <v>0</v>
      </c>
      <c r="AY134" s="27" t="s">
        <v>431</v>
      </c>
      <c r="AZ134" s="27" t="s">
        <v>433</v>
      </c>
      <c r="BA134" s="19" t="s">
        <v>434</v>
      </c>
      <c r="BC134" s="24">
        <f>AW134+AX134</f>
        <v>0</v>
      </c>
      <c r="BD134" s="24">
        <f>H134/(100-BE134)*100</f>
        <v>0</v>
      </c>
      <c r="BE134" s="24">
        <v>0</v>
      </c>
      <c r="BF134" s="24">
        <f>M134</f>
        <v>0</v>
      </c>
      <c r="BH134" s="11">
        <f>G134*AO134</f>
        <v>0</v>
      </c>
      <c r="BI134" s="11">
        <f>G134*AP134</f>
        <v>0</v>
      </c>
      <c r="BJ134" s="11">
        <f>G134*H134</f>
        <v>0</v>
      </c>
      <c r="BK134" s="11" t="s">
        <v>439</v>
      </c>
      <c r="BL134" s="24" t="s">
        <v>98</v>
      </c>
    </row>
    <row r="135" spans="1:15" ht="12.75">
      <c r="A135" s="131"/>
      <c r="B135" s="132"/>
      <c r="C135" s="132"/>
      <c r="D135" s="133"/>
      <c r="E135" s="134" t="s">
        <v>342</v>
      </c>
      <c r="F135" s="132"/>
      <c r="G135" s="135">
        <v>0</v>
      </c>
      <c r="H135" s="132"/>
      <c r="I135" s="132"/>
      <c r="J135" s="132"/>
      <c r="K135" s="132"/>
      <c r="L135" s="132"/>
      <c r="M135" s="132"/>
      <c r="N135" s="131"/>
      <c r="O135" s="3"/>
    </row>
    <row r="136" spans="1:15" ht="12.75">
      <c r="A136" s="131"/>
      <c r="B136" s="132"/>
      <c r="C136" s="132"/>
      <c r="D136" s="133" t="s">
        <v>228</v>
      </c>
      <c r="E136" s="134" t="s">
        <v>343</v>
      </c>
      <c r="F136" s="132"/>
      <c r="G136" s="135">
        <v>3545.4238</v>
      </c>
      <c r="H136" s="132"/>
      <c r="I136" s="132"/>
      <c r="J136" s="132"/>
      <c r="K136" s="132"/>
      <c r="L136" s="132"/>
      <c r="M136" s="132"/>
      <c r="N136" s="131"/>
      <c r="O136" s="3"/>
    </row>
    <row r="137" spans="1:64" ht="12.75">
      <c r="A137" s="126" t="s">
        <v>38</v>
      </c>
      <c r="B137" s="126"/>
      <c r="C137" s="126" t="s">
        <v>100</v>
      </c>
      <c r="D137" s="127" t="s">
        <v>229</v>
      </c>
      <c r="E137" s="128"/>
      <c r="F137" s="126" t="s">
        <v>387</v>
      </c>
      <c r="G137" s="129">
        <v>14181.6952</v>
      </c>
      <c r="H137" s="129"/>
      <c r="I137" s="129">
        <f>G137*AO137</f>
        <v>0</v>
      </c>
      <c r="J137" s="129">
        <f>G137*AP137</f>
        <v>0</v>
      </c>
      <c r="K137" s="129">
        <f>G137*H137</f>
        <v>0</v>
      </c>
      <c r="L137" s="129">
        <v>0</v>
      </c>
      <c r="M137" s="129">
        <f>G137*L137</f>
        <v>0</v>
      </c>
      <c r="N137" s="130" t="s">
        <v>408</v>
      </c>
      <c r="O137" s="3"/>
      <c r="Z137" s="24">
        <f>IF(AQ137="5",BJ137,0)</f>
        <v>0</v>
      </c>
      <c r="AB137" s="24">
        <f>IF(AQ137="1",BH137,0)</f>
        <v>0</v>
      </c>
      <c r="AC137" s="24">
        <f>IF(AQ137="1",BI137,0)</f>
        <v>0</v>
      </c>
      <c r="AD137" s="24">
        <f>IF(AQ137="7",BH137,0)</f>
        <v>0</v>
      </c>
      <c r="AE137" s="24">
        <f>IF(AQ137="7",BI137,0)</f>
        <v>0</v>
      </c>
      <c r="AF137" s="24">
        <f>IF(AQ137="2",BH137,0)</f>
        <v>0</v>
      </c>
      <c r="AG137" s="24">
        <f>IF(AQ137="2",BI137,0)</f>
        <v>0</v>
      </c>
      <c r="AH137" s="24">
        <f>IF(AQ137="0",BJ137,0)</f>
        <v>0</v>
      </c>
      <c r="AI137" s="19"/>
      <c r="AJ137" s="11">
        <f>IF(AN137=0,K137,0)</f>
        <v>0</v>
      </c>
      <c r="AK137" s="11">
        <f>IF(AN137=15,K137,0)</f>
        <v>0</v>
      </c>
      <c r="AL137" s="11">
        <f>IF(AN137=21,K137,0)</f>
        <v>0</v>
      </c>
      <c r="AN137" s="24">
        <v>21</v>
      </c>
      <c r="AO137" s="24">
        <f>H137*0</f>
        <v>0</v>
      </c>
      <c r="AP137" s="24">
        <f>H137*(1-0)</f>
        <v>0</v>
      </c>
      <c r="AQ137" s="25" t="s">
        <v>10</v>
      </c>
      <c r="AV137" s="24">
        <f>AW137+AX137</f>
        <v>0</v>
      </c>
      <c r="AW137" s="24">
        <f>G137*AO137</f>
        <v>0</v>
      </c>
      <c r="AX137" s="24">
        <f>G137*AP137</f>
        <v>0</v>
      </c>
      <c r="AY137" s="27" t="s">
        <v>431</v>
      </c>
      <c r="AZ137" s="27" t="s">
        <v>433</v>
      </c>
      <c r="BA137" s="19" t="s">
        <v>434</v>
      </c>
      <c r="BC137" s="24">
        <f>AW137+AX137</f>
        <v>0</v>
      </c>
      <c r="BD137" s="24">
        <f>H137/(100-BE137)*100</f>
        <v>0</v>
      </c>
      <c r="BE137" s="24">
        <v>0</v>
      </c>
      <c r="BF137" s="24">
        <f>M137</f>
        <v>0</v>
      </c>
      <c r="BH137" s="11">
        <f>G137*AO137</f>
        <v>0</v>
      </c>
      <c r="BI137" s="11">
        <f>G137*AP137</f>
        <v>0</v>
      </c>
      <c r="BJ137" s="11">
        <f>G137*H137</f>
        <v>0</v>
      </c>
      <c r="BK137" s="11" t="s">
        <v>439</v>
      </c>
      <c r="BL137" s="24" t="s">
        <v>98</v>
      </c>
    </row>
    <row r="138" spans="1:15" ht="12.75">
      <c r="A138" s="131"/>
      <c r="B138" s="132"/>
      <c r="C138" s="136" t="s">
        <v>64</v>
      </c>
      <c r="D138" s="137" t="s">
        <v>230</v>
      </c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3"/>
    </row>
    <row r="139" spans="1:15" ht="12.75">
      <c r="A139" s="131"/>
      <c r="B139" s="132"/>
      <c r="C139" s="132"/>
      <c r="D139" s="133" t="s">
        <v>231</v>
      </c>
      <c r="E139" s="134"/>
      <c r="F139" s="132"/>
      <c r="G139" s="135">
        <v>14181.6952</v>
      </c>
      <c r="H139" s="132"/>
      <c r="I139" s="132"/>
      <c r="J139" s="132"/>
      <c r="K139" s="132"/>
      <c r="L139" s="132"/>
      <c r="M139" s="132"/>
      <c r="N139" s="131"/>
      <c r="O139" s="3"/>
    </row>
    <row r="140" spans="1:64" ht="12.75">
      <c r="A140" s="126" t="s">
        <v>39</v>
      </c>
      <c r="B140" s="126"/>
      <c r="C140" s="126" t="s">
        <v>101</v>
      </c>
      <c r="D140" s="127" t="s">
        <v>232</v>
      </c>
      <c r="E140" s="128"/>
      <c r="F140" s="126" t="s">
        <v>387</v>
      </c>
      <c r="G140" s="129">
        <v>3747.4561</v>
      </c>
      <c r="H140" s="129"/>
      <c r="I140" s="129">
        <f>G140*AO140</f>
        <v>0</v>
      </c>
      <c r="J140" s="129">
        <f>G140*AP140</f>
        <v>0</v>
      </c>
      <c r="K140" s="129">
        <f>G140*H140</f>
        <v>0</v>
      </c>
      <c r="L140" s="129">
        <v>0</v>
      </c>
      <c r="M140" s="129">
        <f>G140*L140</f>
        <v>0</v>
      </c>
      <c r="N140" s="130" t="s">
        <v>408</v>
      </c>
      <c r="O140" s="3"/>
      <c r="Z140" s="24">
        <f>IF(AQ140="5",BJ140,0)</f>
        <v>0</v>
      </c>
      <c r="AB140" s="24">
        <f>IF(AQ140="1",BH140,0)</f>
        <v>0</v>
      </c>
      <c r="AC140" s="24">
        <f>IF(AQ140="1",BI140,0)</f>
        <v>0</v>
      </c>
      <c r="AD140" s="24">
        <f>IF(AQ140="7",BH140,0)</f>
        <v>0</v>
      </c>
      <c r="AE140" s="24">
        <f>IF(AQ140="7",BI140,0)</f>
        <v>0</v>
      </c>
      <c r="AF140" s="24">
        <f>IF(AQ140="2",BH140,0)</f>
        <v>0</v>
      </c>
      <c r="AG140" s="24">
        <f>IF(AQ140="2",BI140,0)</f>
        <v>0</v>
      </c>
      <c r="AH140" s="24">
        <f>IF(AQ140="0",BJ140,0)</f>
        <v>0</v>
      </c>
      <c r="AI140" s="19"/>
      <c r="AJ140" s="11">
        <f>IF(AN140=0,K140,0)</f>
        <v>0</v>
      </c>
      <c r="AK140" s="11">
        <f>IF(AN140=15,K140,0)</f>
        <v>0</v>
      </c>
      <c r="AL140" s="11">
        <f>IF(AN140=21,K140,0)</f>
        <v>0</v>
      </c>
      <c r="AN140" s="24">
        <v>21</v>
      </c>
      <c r="AO140" s="24">
        <f>H140*0</f>
        <v>0</v>
      </c>
      <c r="AP140" s="24">
        <f>H140*(1-0)</f>
        <v>0</v>
      </c>
      <c r="AQ140" s="25" t="s">
        <v>10</v>
      </c>
      <c r="AV140" s="24">
        <f>AW140+AX140</f>
        <v>0</v>
      </c>
      <c r="AW140" s="24">
        <f>G140*AO140</f>
        <v>0</v>
      </c>
      <c r="AX140" s="24">
        <f>G140*AP140</f>
        <v>0</v>
      </c>
      <c r="AY140" s="27" t="s">
        <v>431</v>
      </c>
      <c r="AZ140" s="27" t="s">
        <v>433</v>
      </c>
      <c r="BA140" s="19" t="s">
        <v>434</v>
      </c>
      <c r="BC140" s="24">
        <f>AW140+AX140</f>
        <v>0</v>
      </c>
      <c r="BD140" s="24">
        <f>H140/(100-BE140)*100</f>
        <v>0</v>
      </c>
      <c r="BE140" s="24">
        <v>0</v>
      </c>
      <c r="BF140" s="24">
        <f>M140</f>
        <v>0</v>
      </c>
      <c r="BH140" s="11">
        <f>G140*AO140</f>
        <v>0</v>
      </c>
      <c r="BI140" s="11">
        <f>G140*AP140</f>
        <v>0</v>
      </c>
      <c r="BJ140" s="11">
        <f>G140*H140</f>
        <v>0</v>
      </c>
      <c r="BK140" s="11" t="s">
        <v>439</v>
      </c>
      <c r="BL140" s="24" t="s">
        <v>98</v>
      </c>
    </row>
    <row r="141" spans="1:15" ht="12.75">
      <c r="A141" s="131"/>
      <c r="B141" s="132"/>
      <c r="C141" s="132"/>
      <c r="D141" s="133" t="s">
        <v>233</v>
      </c>
      <c r="E141" s="134" t="s">
        <v>344</v>
      </c>
      <c r="F141" s="132"/>
      <c r="G141" s="135">
        <v>3747.4561</v>
      </c>
      <c r="H141" s="132"/>
      <c r="I141" s="132"/>
      <c r="J141" s="132"/>
      <c r="K141" s="132"/>
      <c r="L141" s="132"/>
      <c r="M141" s="132"/>
      <c r="N141" s="131"/>
      <c r="O141" s="3"/>
    </row>
    <row r="142" spans="1:64" ht="12.75">
      <c r="A142" s="126" t="s">
        <v>40</v>
      </c>
      <c r="B142" s="126"/>
      <c r="C142" s="126" t="s">
        <v>102</v>
      </c>
      <c r="D142" s="127" t="s">
        <v>234</v>
      </c>
      <c r="E142" s="128"/>
      <c r="F142" s="126" t="s">
        <v>387</v>
      </c>
      <c r="G142" s="129">
        <v>29979.6488</v>
      </c>
      <c r="H142" s="129"/>
      <c r="I142" s="129">
        <f>G142*AO142</f>
        <v>0</v>
      </c>
      <c r="J142" s="129">
        <f>G142*AP142</f>
        <v>0</v>
      </c>
      <c r="K142" s="129">
        <f>G142*H142</f>
        <v>0</v>
      </c>
      <c r="L142" s="129">
        <v>0</v>
      </c>
      <c r="M142" s="129">
        <f>G142*L142</f>
        <v>0</v>
      </c>
      <c r="N142" s="130" t="s">
        <v>408</v>
      </c>
      <c r="O142" s="3"/>
      <c r="Z142" s="24">
        <f>IF(AQ142="5",BJ142,0)</f>
        <v>0</v>
      </c>
      <c r="AB142" s="24">
        <f>IF(AQ142="1",BH142,0)</f>
        <v>0</v>
      </c>
      <c r="AC142" s="24">
        <f>IF(AQ142="1",BI142,0)</f>
        <v>0</v>
      </c>
      <c r="AD142" s="24">
        <f>IF(AQ142="7",BH142,0)</f>
        <v>0</v>
      </c>
      <c r="AE142" s="24">
        <f>IF(AQ142="7",BI142,0)</f>
        <v>0</v>
      </c>
      <c r="AF142" s="24">
        <f>IF(AQ142="2",BH142,0)</f>
        <v>0</v>
      </c>
      <c r="AG142" s="24">
        <f>IF(AQ142="2",BI142,0)</f>
        <v>0</v>
      </c>
      <c r="AH142" s="24">
        <f>IF(AQ142="0",BJ142,0)</f>
        <v>0</v>
      </c>
      <c r="AI142" s="19"/>
      <c r="AJ142" s="11">
        <f>IF(AN142=0,K142,0)</f>
        <v>0</v>
      </c>
      <c r="AK142" s="11">
        <f>IF(AN142=15,K142,0)</f>
        <v>0</v>
      </c>
      <c r="AL142" s="11">
        <f>IF(AN142=21,K142,0)</f>
        <v>0</v>
      </c>
      <c r="AN142" s="24">
        <v>21</v>
      </c>
      <c r="AO142" s="24">
        <f>H142*0</f>
        <v>0</v>
      </c>
      <c r="AP142" s="24">
        <f>H142*(1-0)</f>
        <v>0</v>
      </c>
      <c r="AQ142" s="25" t="s">
        <v>10</v>
      </c>
      <c r="AV142" s="24">
        <f>AW142+AX142</f>
        <v>0</v>
      </c>
      <c r="AW142" s="24">
        <f>G142*AO142</f>
        <v>0</v>
      </c>
      <c r="AX142" s="24">
        <f>G142*AP142</f>
        <v>0</v>
      </c>
      <c r="AY142" s="27" t="s">
        <v>431</v>
      </c>
      <c r="AZ142" s="27" t="s">
        <v>433</v>
      </c>
      <c r="BA142" s="19" t="s">
        <v>434</v>
      </c>
      <c r="BC142" s="24">
        <f>AW142+AX142</f>
        <v>0</v>
      </c>
      <c r="BD142" s="24">
        <f>H142/(100-BE142)*100</f>
        <v>0</v>
      </c>
      <c r="BE142" s="24">
        <v>0</v>
      </c>
      <c r="BF142" s="24">
        <f>M142</f>
        <v>0</v>
      </c>
      <c r="BH142" s="11">
        <f>G142*AO142</f>
        <v>0</v>
      </c>
      <c r="BI142" s="11">
        <f>G142*AP142</f>
        <v>0</v>
      </c>
      <c r="BJ142" s="11">
        <f>G142*H142</f>
        <v>0</v>
      </c>
      <c r="BK142" s="11" t="s">
        <v>439</v>
      </c>
      <c r="BL142" s="24" t="s">
        <v>98</v>
      </c>
    </row>
    <row r="143" spans="1:15" ht="12.75">
      <c r="A143" s="131"/>
      <c r="B143" s="132"/>
      <c r="C143" s="132"/>
      <c r="D143" s="133" t="s">
        <v>235</v>
      </c>
      <c r="E143" s="134"/>
      <c r="F143" s="132"/>
      <c r="G143" s="135">
        <v>29979.6488</v>
      </c>
      <c r="H143" s="132"/>
      <c r="I143" s="132"/>
      <c r="J143" s="132"/>
      <c r="K143" s="132"/>
      <c r="L143" s="132"/>
      <c r="M143" s="132"/>
      <c r="N143" s="131"/>
      <c r="O143" s="3"/>
    </row>
    <row r="144" spans="1:64" ht="12.75">
      <c r="A144" s="126" t="s">
        <v>41</v>
      </c>
      <c r="B144" s="126"/>
      <c r="C144" s="126" t="s">
        <v>103</v>
      </c>
      <c r="D144" s="127" t="s">
        <v>236</v>
      </c>
      <c r="E144" s="128"/>
      <c r="F144" s="126" t="s">
        <v>387</v>
      </c>
      <c r="G144" s="129">
        <v>94.82632</v>
      </c>
      <c r="H144" s="129"/>
      <c r="I144" s="129">
        <f>G144*AO144</f>
        <v>0</v>
      </c>
      <c r="J144" s="129">
        <f>G144*AP144</f>
        <v>0</v>
      </c>
      <c r="K144" s="129">
        <f>G144*H144</f>
        <v>0</v>
      </c>
      <c r="L144" s="129">
        <v>0</v>
      </c>
      <c r="M144" s="129">
        <f>G144*L144</f>
        <v>0</v>
      </c>
      <c r="N144" s="130" t="s">
        <v>408</v>
      </c>
      <c r="O144" s="3"/>
      <c r="Z144" s="24">
        <f>IF(AQ144="5",BJ144,0)</f>
        <v>0</v>
      </c>
      <c r="AB144" s="24">
        <f>IF(AQ144="1",BH144,0)</f>
        <v>0</v>
      </c>
      <c r="AC144" s="24">
        <f>IF(AQ144="1",BI144,0)</f>
        <v>0</v>
      </c>
      <c r="AD144" s="24">
        <f>IF(AQ144="7",BH144,0)</f>
        <v>0</v>
      </c>
      <c r="AE144" s="24">
        <f>IF(AQ144="7",BI144,0)</f>
        <v>0</v>
      </c>
      <c r="AF144" s="24">
        <f>IF(AQ144="2",BH144,0)</f>
        <v>0</v>
      </c>
      <c r="AG144" s="24">
        <f>IF(AQ144="2",BI144,0)</f>
        <v>0</v>
      </c>
      <c r="AH144" s="24">
        <f>IF(AQ144="0",BJ144,0)</f>
        <v>0</v>
      </c>
      <c r="AI144" s="19"/>
      <c r="AJ144" s="11">
        <f>IF(AN144=0,K144,0)</f>
        <v>0</v>
      </c>
      <c r="AK144" s="11">
        <f>IF(AN144=15,K144,0)</f>
        <v>0</v>
      </c>
      <c r="AL144" s="11">
        <f>IF(AN144=21,K144,0)</f>
        <v>0</v>
      </c>
      <c r="AN144" s="24">
        <v>21</v>
      </c>
      <c r="AO144" s="24">
        <f>H144*0</f>
        <v>0</v>
      </c>
      <c r="AP144" s="24">
        <f>H144*(1-0)</f>
        <v>0</v>
      </c>
      <c r="AQ144" s="25" t="s">
        <v>10</v>
      </c>
      <c r="AV144" s="24">
        <f>AW144+AX144</f>
        <v>0</v>
      </c>
      <c r="AW144" s="24">
        <f>G144*AO144</f>
        <v>0</v>
      </c>
      <c r="AX144" s="24">
        <f>G144*AP144</f>
        <v>0</v>
      </c>
      <c r="AY144" s="27" t="s">
        <v>431</v>
      </c>
      <c r="AZ144" s="27" t="s">
        <v>433</v>
      </c>
      <c r="BA144" s="19" t="s">
        <v>434</v>
      </c>
      <c r="BC144" s="24">
        <f>AW144+AX144</f>
        <v>0</v>
      </c>
      <c r="BD144" s="24">
        <f>H144/(100-BE144)*100</f>
        <v>0</v>
      </c>
      <c r="BE144" s="24">
        <v>0</v>
      </c>
      <c r="BF144" s="24">
        <f>M144</f>
        <v>0</v>
      </c>
      <c r="BH144" s="11">
        <f>G144*AO144</f>
        <v>0</v>
      </c>
      <c r="BI144" s="11">
        <f>G144*AP144</f>
        <v>0</v>
      </c>
      <c r="BJ144" s="11">
        <f>G144*H144</f>
        <v>0</v>
      </c>
      <c r="BK144" s="11" t="s">
        <v>439</v>
      </c>
      <c r="BL144" s="24" t="s">
        <v>98</v>
      </c>
    </row>
    <row r="145" spans="1:15" ht="12.75">
      <c r="A145" s="131"/>
      <c r="B145" s="132"/>
      <c r="C145" s="132"/>
      <c r="D145" s="133"/>
      <c r="E145" s="134" t="s">
        <v>345</v>
      </c>
      <c r="F145" s="132"/>
      <c r="G145" s="135">
        <v>0</v>
      </c>
      <c r="H145" s="132"/>
      <c r="I145" s="132"/>
      <c r="J145" s="132"/>
      <c r="K145" s="132"/>
      <c r="L145" s="132"/>
      <c r="M145" s="132"/>
      <c r="N145" s="131"/>
      <c r="O145" s="3"/>
    </row>
    <row r="146" spans="1:15" ht="12.75">
      <c r="A146" s="131"/>
      <c r="B146" s="132"/>
      <c r="C146" s="132"/>
      <c r="D146" s="133" t="s">
        <v>237</v>
      </c>
      <c r="E146" s="134"/>
      <c r="F146" s="132"/>
      <c r="G146" s="135">
        <v>2.41704</v>
      </c>
      <c r="H146" s="132"/>
      <c r="I146" s="132"/>
      <c r="J146" s="132"/>
      <c r="K146" s="132"/>
      <c r="L146" s="132"/>
      <c r="M146" s="132"/>
      <c r="N146" s="131"/>
      <c r="O146" s="3"/>
    </row>
    <row r="147" spans="1:15" ht="12.75">
      <c r="A147" s="131"/>
      <c r="B147" s="132"/>
      <c r="C147" s="132"/>
      <c r="D147" s="133"/>
      <c r="E147" s="134" t="s">
        <v>346</v>
      </c>
      <c r="F147" s="132"/>
      <c r="G147" s="135">
        <v>0</v>
      </c>
      <c r="H147" s="132"/>
      <c r="I147" s="132"/>
      <c r="J147" s="132"/>
      <c r="K147" s="132"/>
      <c r="L147" s="132"/>
      <c r="M147" s="132"/>
      <c r="N147" s="131"/>
      <c r="O147" s="3"/>
    </row>
    <row r="148" spans="1:15" ht="12.75">
      <c r="A148" s="131"/>
      <c r="B148" s="132"/>
      <c r="C148" s="132"/>
      <c r="D148" s="133" t="s">
        <v>238</v>
      </c>
      <c r="E148" s="134"/>
      <c r="F148" s="132"/>
      <c r="G148" s="135">
        <v>24.17</v>
      </c>
      <c r="H148" s="132"/>
      <c r="I148" s="132"/>
      <c r="J148" s="132"/>
      <c r="K148" s="132"/>
      <c r="L148" s="132"/>
      <c r="M148" s="132"/>
      <c r="N148" s="131"/>
      <c r="O148" s="3"/>
    </row>
    <row r="149" spans="1:15" ht="12.75">
      <c r="A149" s="131"/>
      <c r="B149" s="132"/>
      <c r="C149" s="132"/>
      <c r="D149" s="133"/>
      <c r="E149" s="134" t="s">
        <v>347</v>
      </c>
      <c r="F149" s="132"/>
      <c r="G149" s="135">
        <v>0</v>
      </c>
      <c r="H149" s="132"/>
      <c r="I149" s="132"/>
      <c r="J149" s="132"/>
      <c r="K149" s="132"/>
      <c r="L149" s="132"/>
      <c r="M149" s="132"/>
      <c r="N149" s="131"/>
      <c r="O149" s="3"/>
    </row>
    <row r="150" spans="1:15" ht="12.75">
      <c r="A150" s="131"/>
      <c r="B150" s="132"/>
      <c r="C150" s="132"/>
      <c r="D150" s="133" t="s">
        <v>239</v>
      </c>
      <c r="E150" s="134"/>
      <c r="F150" s="132"/>
      <c r="G150" s="135">
        <v>1.88954</v>
      </c>
      <c r="H150" s="132"/>
      <c r="I150" s="132"/>
      <c r="J150" s="132"/>
      <c r="K150" s="132"/>
      <c r="L150" s="132"/>
      <c r="M150" s="132"/>
      <c r="N150" s="131"/>
      <c r="O150" s="3"/>
    </row>
    <row r="151" spans="1:15" ht="12.75">
      <c r="A151" s="131"/>
      <c r="B151" s="132"/>
      <c r="C151" s="132"/>
      <c r="D151" s="133"/>
      <c r="E151" s="134" t="s">
        <v>348</v>
      </c>
      <c r="F151" s="132"/>
      <c r="G151" s="135">
        <v>0</v>
      </c>
      <c r="H151" s="132"/>
      <c r="I151" s="132"/>
      <c r="J151" s="132"/>
      <c r="K151" s="132"/>
      <c r="L151" s="132"/>
      <c r="M151" s="132"/>
      <c r="N151" s="131"/>
      <c r="O151" s="3"/>
    </row>
    <row r="152" spans="1:15" ht="12.75">
      <c r="A152" s="131"/>
      <c r="B152" s="132"/>
      <c r="C152" s="132"/>
      <c r="D152" s="133" t="s">
        <v>240</v>
      </c>
      <c r="E152" s="134"/>
      <c r="F152" s="132"/>
      <c r="G152" s="135">
        <v>0.66816</v>
      </c>
      <c r="H152" s="132"/>
      <c r="I152" s="132"/>
      <c r="J152" s="132"/>
      <c r="K152" s="132"/>
      <c r="L152" s="132"/>
      <c r="M152" s="132"/>
      <c r="N152" s="131"/>
      <c r="O152" s="3"/>
    </row>
    <row r="153" spans="1:15" ht="12.75">
      <c r="A153" s="131"/>
      <c r="B153" s="132"/>
      <c r="C153" s="132"/>
      <c r="D153" s="133" t="s">
        <v>241</v>
      </c>
      <c r="E153" s="134"/>
      <c r="F153" s="132"/>
      <c r="G153" s="135">
        <v>0.18868</v>
      </c>
      <c r="H153" s="132"/>
      <c r="I153" s="132"/>
      <c r="J153" s="132"/>
      <c r="K153" s="132"/>
      <c r="L153" s="132"/>
      <c r="M153" s="132"/>
      <c r="N153" s="131"/>
      <c r="O153" s="3"/>
    </row>
    <row r="154" spans="1:15" ht="12.75">
      <c r="A154" s="131"/>
      <c r="B154" s="132"/>
      <c r="C154" s="132"/>
      <c r="D154" s="133" t="s">
        <v>242</v>
      </c>
      <c r="E154" s="134"/>
      <c r="F154" s="132"/>
      <c r="G154" s="135">
        <v>0.4</v>
      </c>
      <c r="H154" s="132"/>
      <c r="I154" s="132"/>
      <c r="J154" s="132"/>
      <c r="K154" s="132"/>
      <c r="L154" s="132"/>
      <c r="M154" s="132"/>
      <c r="N154" s="131"/>
      <c r="O154" s="3"/>
    </row>
    <row r="155" spans="1:15" ht="12.75">
      <c r="A155" s="131"/>
      <c r="B155" s="132"/>
      <c r="C155" s="132"/>
      <c r="D155" s="133" t="s">
        <v>10</v>
      </c>
      <c r="E155" s="134" t="s">
        <v>349</v>
      </c>
      <c r="F155" s="132"/>
      <c r="G155" s="135">
        <v>5</v>
      </c>
      <c r="H155" s="132"/>
      <c r="I155" s="132"/>
      <c r="J155" s="132"/>
      <c r="K155" s="132"/>
      <c r="L155" s="132"/>
      <c r="M155" s="132"/>
      <c r="N155" s="131"/>
      <c r="O155" s="3"/>
    </row>
    <row r="156" spans="1:15" ht="12.75">
      <c r="A156" s="131"/>
      <c r="B156" s="132"/>
      <c r="C156" s="132"/>
      <c r="D156" s="133"/>
      <c r="E156" s="134" t="s">
        <v>350</v>
      </c>
      <c r="F156" s="132"/>
      <c r="G156" s="135">
        <v>0</v>
      </c>
      <c r="H156" s="132"/>
      <c r="I156" s="132"/>
      <c r="J156" s="132"/>
      <c r="K156" s="132"/>
      <c r="L156" s="132"/>
      <c r="M156" s="132"/>
      <c r="N156" s="131"/>
      <c r="O156" s="3"/>
    </row>
    <row r="157" spans="1:15" ht="12.75">
      <c r="A157" s="131"/>
      <c r="B157" s="132"/>
      <c r="C157" s="132"/>
      <c r="D157" s="133"/>
      <c r="E157" s="134" t="s">
        <v>351</v>
      </c>
      <c r="F157" s="132"/>
      <c r="G157" s="135">
        <v>0</v>
      </c>
      <c r="H157" s="132"/>
      <c r="I157" s="132"/>
      <c r="J157" s="132"/>
      <c r="K157" s="132"/>
      <c r="L157" s="132"/>
      <c r="M157" s="132"/>
      <c r="N157" s="131"/>
      <c r="O157" s="3"/>
    </row>
    <row r="158" spans="1:15" ht="12.75">
      <c r="A158" s="131"/>
      <c r="B158" s="132"/>
      <c r="C158" s="132"/>
      <c r="D158" s="133" t="s">
        <v>243</v>
      </c>
      <c r="E158" s="134"/>
      <c r="F158" s="132"/>
      <c r="G158" s="135">
        <v>8.69456</v>
      </c>
      <c r="H158" s="132"/>
      <c r="I158" s="132"/>
      <c r="J158" s="132"/>
      <c r="K158" s="132"/>
      <c r="L158" s="132"/>
      <c r="M158" s="132"/>
      <c r="N158" s="131"/>
      <c r="O158" s="3"/>
    </row>
    <row r="159" spans="1:15" ht="12.75">
      <c r="A159" s="131"/>
      <c r="B159" s="132"/>
      <c r="C159" s="132"/>
      <c r="D159" s="133"/>
      <c r="E159" s="134" t="s">
        <v>352</v>
      </c>
      <c r="F159" s="132"/>
      <c r="G159" s="135">
        <v>0</v>
      </c>
      <c r="H159" s="132"/>
      <c r="I159" s="132"/>
      <c r="J159" s="132"/>
      <c r="K159" s="132"/>
      <c r="L159" s="132"/>
      <c r="M159" s="132"/>
      <c r="N159" s="131"/>
      <c r="O159" s="3"/>
    </row>
    <row r="160" spans="1:15" ht="12.75">
      <c r="A160" s="131"/>
      <c r="B160" s="132"/>
      <c r="C160" s="132"/>
      <c r="D160" s="133" t="s">
        <v>244</v>
      </c>
      <c r="E160" s="134"/>
      <c r="F160" s="132"/>
      <c r="G160" s="135">
        <v>6.43302</v>
      </c>
      <c r="H160" s="132"/>
      <c r="I160" s="132"/>
      <c r="J160" s="132"/>
      <c r="K160" s="132"/>
      <c r="L160" s="132"/>
      <c r="M160" s="132"/>
      <c r="N160" s="131"/>
      <c r="O160" s="3"/>
    </row>
    <row r="161" spans="1:15" ht="12.75">
      <c r="A161" s="131"/>
      <c r="B161" s="132"/>
      <c r="C161" s="132"/>
      <c r="D161" s="133"/>
      <c r="E161" s="134" t="s">
        <v>353</v>
      </c>
      <c r="F161" s="132"/>
      <c r="G161" s="135">
        <v>0</v>
      </c>
      <c r="H161" s="132"/>
      <c r="I161" s="132"/>
      <c r="J161" s="132"/>
      <c r="K161" s="132"/>
      <c r="L161" s="132"/>
      <c r="M161" s="132"/>
      <c r="N161" s="131"/>
      <c r="O161" s="3"/>
    </row>
    <row r="162" spans="1:15" ht="12.75">
      <c r="A162" s="131"/>
      <c r="B162" s="132"/>
      <c r="C162" s="132"/>
      <c r="D162" s="133" t="s">
        <v>245</v>
      </c>
      <c r="E162" s="134"/>
      <c r="F162" s="132"/>
      <c r="G162" s="135">
        <v>3.72247</v>
      </c>
      <c r="H162" s="132"/>
      <c r="I162" s="132"/>
      <c r="J162" s="132"/>
      <c r="K162" s="132"/>
      <c r="L162" s="132"/>
      <c r="M162" s="132"/>
      <c r="N162" s="131"/>
      <c r="O162" s="3"/>
    </row>
    <row r="163" spans="1:15" ht="12.75">
      <c r="A163" s="131"/>
      <c r="B163" s="132"/>
      <c r="C163" s="132"/>
      <c r="D163" s="133"/>
      <c r="E163" s="134" t="s">
        <v>354</v>
      </c>
      <c r="F163" s="132"/>
      <c r="G163" s="135">
        <v>0</v>
      </c>
      <c r="H163" s="132"/>
      <c r="I163" s="132"/>
      <c r="J163" s="132"/>
      <c r="K163" s="132"/>
      <c r="L163" s="132"/>
      <c r="M163" s="132"/>
      <c r="N163" s="131"/>
      <c r="O163" s="3"/>
    </row>
    <row r="164" spans="1:15" ht="12.75">
      <c r="A164" s="131"/>
      <c r="B164" s="132"/>
      <c r="C164" s="132"/>
      <c r="D164" s="133" t="s">
        <v>246</v>
      </c>
      <c r="E164" s="134"/>
      <c r="F164" s="132"/>
      <c r="G164" s="135">
        <v>19.73381</v>
      </c>
      <c r="H164" s="132"/>
      <c r="I164" s="132"/>
      <c r="J164" s="132"/>
      <c r="K164" s="132"/>
      <c r="L164" s="132"/>
      <c r="M164" s="132"/>
      <c r="N164" s="131"/>
      <c r="O164" s="3"/>
    </row>
    <row r="165" spans="1:15" ht="12.75">
      <c r="A165" s="131"/>
      <c r="B165" s="132"/>
      <c r="C165" s="132"/>
      <c r="D165" s="133" t="s">
        <v>247</v>
      </c>
      <c r="E165" s="134"/>
      <c r="F165" s="132"/>
      <c r="G165" s="135">
        <v>-6.22641</v>
      </c>
      <c r="H165" s="132"/>
      <c r="I165" s="132"/>
      <c r="J165" s="132"/>
      <c r="K165" s="132"/>
      <c r="L165" s="132"/>
      <c r="M165" s="132"/>
      <c r="N165" s="131"/>
      <c r="O165" s="3"/>
    </row>
    <row r="166" spans="1:15" ht="12.75">
      <c r="A166" s="131"/>
      <c r="B166" s="132"/>
      <c r="C166" s="132"/>
      <c r="D166" s="133" t="s">
        <v>248</v>
      </c>
      <c r="E166" s="134"/>
      <c r="F166" s="132"/>
      <c r="G166" s="135">
        <v>-0.70211</v>
      </c>
      <c r="H166" s="132"/>
      <c r="I166" s="132"/>
      <c r="J166" s="132"/>
      <c r="K166" s="132"/>
      <c r="L166" s="132"/>
      <c r="M166" s="132"/>
      <c r="N166" s="131"/>
      <c r="O166" s="3"/>
    </row>
    <row r="167" spans="1:15" ht="12.75">
      <c r="A167" s="131"/>
      <c r="B167" s="132"/>
      <c r="C167" s="132"/>
      <c r="D167" s="133"/>
      <c r="E167" s="134" t="s">
        <v>355</v>
      </c>
      <c r="F167" s="132"/>
      <c r="G167" s="135">
        <v>0</v>
      </c>
      <c r="H167" s="132"/>
      <c r="I167" s="132"/>
      <c r="J167" s="132"/>
      <c r="K167" s="132"/>
      <c r="L167" s="132"/>
      <c r="M167" s="132"/>
      <c r="N167" s="131"/>
      <c r="O167" s="3"/>
    </row>
    <row r="168" spans="1:15" ht="12.75">
      <c r="A168" s="131"/>
      <c r="B168" s="132"/>
      <c r="C168" s="132"/>
      <c r="D168" s="133" t="s">
        <v>249</v>
      </c>
      <c r="E168" s="134"/>
      <c r="F168" s="132"/>
      <c r="G168" s="135">
        <v>6.71879</v>
      </c>
      <c r="H168" s="132"/>
      <c r="I168" s="132"/>
      <c r="J168" s="132"/>
      <c r="K168" s="132"/>
      <c r="L168" s="132"/>
      <c r="M168" s="132"/>
      <c r="N168" s="131"/>
      <c r="O168" s="3"/>
    </row>
    <row r="169" spans="1:15" ht="12.75">
      <c r="A169" s="131"/>
      <c r="B169" s="132"/>
      <c r="C169" s="132"/>
      <c r="D169" s="133" t="s">
        <v>250</v>
      </c>
      <c r="E169" s="134"/>
      <c r="F169" s="132"/>
      <c r="G169" s="135">
        <v>5.63302</v>
      </c>
      <c r="H169" s="132"/>
      <c r="I169" s="132"/>
      <c r="J169" s="132"/>
      <c r="K169" s="132"/>
      <c r="L169" s="132"/>
      <c r="M169" s="132"/>
      <c r="N169" s="131"/>
      <c r="O169" s="3"/>
    </row>
    <row r="170" spans="1:15" ht="12.75">
      <c r="A170" s="131"/>
      <c r="B170" s="132"/>
      <c r="C170" s="132"/>
      <c r="D170" s="133"/>
      <c r="E170" s="134" t="s">
        <v>356</v>
      </c>
      <c r="F170" s="132"/>
      <c r="G170" s="135">
        <v>0</v>
      </c>
      <c r="H170" s="132"/>
      <c r="I170" s="132"/>
      <c r="J170" s="132"/>
      <c r="K170" s="132"/>
      <c r="L170" s="132"/>
      <c r="M170" s="132"/>
      <c r="N170" s="131"/>
      <c r="O170" s="3"/>
    </row>
    <row r="171" spans="1:15" ht="12.75">
      <c r="A171" s="131"/>
      <c r="B171" s="132"/>
      <c r="C171" s="132"/>
      <c r="D171" s="133" t="s">
        <v>251</v>
      </c>
      <c r="E171" s="134"/>
      <c r="F171" s="132"/>
      <c r="G171" s="135">
        <v>2.13975</v>
      </c>
      <c r="H171" s="132"/>
      <c r="I171" s="132"/>
      <c r="J171" s="132"/>
      <c r="K171" s="132"/>
      <c r="L171" s="132"/>
      <c r="M171" s="132"/>
      <c r="N171" s="131"/>
      <c r="O171" s="3"/>
    </row>
    <row r="172" spans="1:15" ht="12.75">
      <c r="A172" s="131"/>
      <c r="B172" s="132"/>
      <c r="C172" s="132"/>
      <c r="D172" s="133" t="s">
        <v>252</v>
      </c>
      <c r="E172" s="134" t="s">
        <v>357</v>
      </c>
      <c r="F172" s="132"/>
      <c r="G172" s="135">
        <v>13.946</v>
      </c>
      <c r="H172" s="132"/>
      <c r="I172" s="132"/>
      <c r="J172" s="132"/>
      <c r="K172" s="132"/>
      <c r="L172" s="132"/>
      <c r="M172" s="132"/>
      <c r="N172" s="131"/>
      <c r="O172" s="3"/>
    </row>
    <row r="173" spans="1:64" ht="12.75">
      <c r="A173" s="126" t="s">
        <v>42</v>
      </c>
      <c r="B173" s="126"/>
      <c r="C173" s="126" t="s">
        <v>104</v>
      </c>
      <c r="D173" s="127" t="s">
        <v>253</v>
      </c>
      <c r="E173" s="128"/>
      <c r="F173" s="126" t="s">
        <v>387</v>
      </c>
      <c r="G173" s="129">
        <v>1512.42298</v>
      </c>
      <c r="H173" s="129"/>
      <c r="I173" s="129">
        <f>G173*AO173</f>
        <v>0</v>
      </c>
      <c r="J173" s="129">
        <f>G173*AP173</f>
        <v>0</v>
      </c>
      <c r="K173" s="129">
        <f>G173*H173</f>
        <v>0</v>
      </c>
      <c r="L173" s="129">
        <v>0</v>
      </c>
      <c r="M173" s="129">
        <f>G173*L173</f>
        <v>0</v>
      </c>
      <c r="N173" s="130" t="s">
        <v>408</v>
      </c>
      <c r="O173" s="3"/>
      <c r="Z173" s="24">
        <f>IF(AQ173="5",BJ173,0)</f>
        <v>0</v>
      </c>
      <c r="AB173" s="24">
        <f>IF(AQ173="1",BH173,0)</f>
        <v>0</v>
      </c>
      <c r="AC173" s="24">
        <f>IF(AQ173="1",BI173,0)</f>
        <v>0</v>
      </c>
      <c r="AD173" s="24">
        <f>IF(AQ173="7",BH173,0)</f>
        <v>0</v>
      </c>
      <c r="AE173" s="24">
        <f>IF(AQ173="7",BI173,0)</f>
        <v>0</v>
      </c>
      <c r="AF173" s="24">
        <f>IF(AQ173="2",BH173,0)</f>
        <v>0</v>
      </c>
      <c r="AG173" s="24">
        <f>IF(AQ173="2",BI173,0)</f>
        <v>0</v>
      </c>
      <c r="AH173" s="24">
        <f>IF(AQ173="0",BJ173,0)</f>
        <v>0</v>
      </c>
      <c r="AI173" s="19"/>
      <c r="AJ173" s="11">
        <f>IF(AN173=0,K173,0)</f>
        <v>0</v>
      </c>
      <c r="AK173" s="11">
        <f>IF(AN173=15,K173,0)</f>
        <v>0</v>
      </c>
      <c r="AL173" s="11">
        <f>IF(AN173=21,K173,0)</f>
        <v>0</v>
      </c>
      <c r="AN173" s="24">
        <v>21</v>
      </c>
      <c r="AO173" s="24">
        <f>H173*0</f>
        <v>0</v>
      </c>
      <c r="AP173" s="24">
        <f>H173*(1-0)</f>
        <v>0</v>
      </c>
      <c r="AQ173" s="25" t="s">
        <v>10</v>
      </c>
      <c r="AV173" s="24">
        <f>AW173+AX173</f>
        <v>0</v>
      </c>
      <c r="AW173" s="24">
        <f>G173*AO173</f>
        <v>0</v>
      </c>
      <c r="AX173" s="24">
        <f>G173*AP173</f>
        <v>0</v>
      </c>
      <c r="AY173" s="27" t="s">
        <v>431</v>
      </c>
      <c r="AZ173" s="27" t="s">
        <v>433</v>
      </c>
      <c r="BA173" s="19" t="s">
        <v>434</v>
      </c>
      <c r="BC173" s="24">
        <f>AW173+AX173</f>
        <v>0</v>
      </c>
      <c r="BD173" s="24">
        <f>H173/(100-BE173)*100</f>
        <v>0</v>
      </c>
      <c r="BE173" s="24">
        <v>0</v>
      </c>
      <c r="BF173" s="24">
        <f>M173</f>
        <v>0</v>
      </c>
      <c r="BH173" s="11">
        <f>G173*AO173</f>
        <v>0</v>
      </c>
      <c r="BI173" s="11">
        <f>G173*AP173</f>
        <v>0</v>
      </c>
      <c r="BJ173" s="11">
        <f>G173*H173</f>
        <v>0</v>
      </c>
      <c r="BK173" s="11" t="s">
        <v>439</v>
      </c>
      <c r="BL173" s="24" t="s">
        <v>98</v>
      </c>
    </row>
    <row r="174" spans="1:15" ht="12.75">
      <c r="A174" s="131"/>
      <c r="B174" s="132"/>
      <c r="C174" s="132"/>
      <c r="D174" s="133"/>
      <c r="E174" s="134" t="s">
        <v>351</v>
      </c>
      <c r="F174" s="132"/>
      <c r="G174" s="135">
        <v>0</v>
      </c>
      <c r="H174" s="132"/>
      <c r="I174" s="132"/>
      <c r="J174" s="132"/>
      <c r="K174" s="132"/>
      <c r="L174" s="132"/>
      <c r="M174" s="132"/>
      <c r="N174" s="131"/>
      <c r="O174" s="3"/>
    </row>
    <row r="175" spans="1:15" ht="12.75">
      <c r="A175" s="131"/>
      <c r="B175" s="132"/>
      <c r="C175" s="132"/>
      <c r="D175" s="133" t="s">
        <v>254</v>
      </c>
      <c r="E175" s="134"/>
      <c r="F175" s="132"/>
      <c r="G175" s="135">
        <v>31.3004</v>
      </c>
      <c r="H175" s="132"/>
      <c r="I175" s="132"/>
      <c r="J175" s="132"/>
      <c r="K175" s="132"/>
      <c r="L175" s="132"/>
      <c r="M175" s="132"/>
      <c r="N175" s="131"/>
      <c r="O175" s="3"/>
    </row>
    <row r="176" spans="1:15" ht="12.75">
      <c r="A176" s="131"/>
      <c r="B176" s="132"/>
      <c r="C176" s="132"/>
      <c r="D176" s="133"/>
      <c r="E176" s="134" t="s">
        <v>352</v>
      </c>
      <c r="F176" s="132"/>
      <c r="G176" s="135">
        <v>0</v>
      </c>
      <c r="H176" s="132"/>
      <c r="I176" s="132"/>
      <c r="J176" s="132"/>
      <c r="K176" s="132"/>
      <c r="L176" s="132"/>
      <c r="M176" s="132"/>
      <c r="N176" s="131"/>
      <c r="O176" s="3"/>
    </row>
    <row r="177" spans="1:15" ht="12.75">
      <c r="A177" s="131"/>
      <c r="B177" s="132"/>
      <c r="C177" s="132"/>
      <c r="D177" s="133" t="s">
        <v>255</v>
      </c>
      <c r="E177" s="134"/>
      <c r="F177" s="132"/>
      <c r="G177" s="135">
        <v>178.90229</v>
      </c>
      <c r="H177" s="132"/>
      <c r="I177" s="132"/>
      <c r="J177" s="132"/>
      <c r="K177" s="132"/>
      <c r="L177" s="132"/>
      <c r="M177" s="132"/>
      <c r="N177" s="131"/>
      <c r="O177" s="3"/>
    </row>
    <row r="178" spans="1:15" ht="12.75">
      <c r="A178" s="131"/>
      <c r="B178" s="132"/>
      <c r="C178" s="132"/>
      <c r="D178" s="133"/>
      <c r="E178" s="134" t="s">
        <v>353</v>
      </c>
      <c r="F178" s="132"/>
      <c r="G178" s="135">
        <v>0</v>
      </c>
      <c r="H178" s="132"/>
      <c r="I178" s="132"/>
      <c r="J178" s="132"/>
      <c r="K178" s="132"/>
      <c r="L178" s="132"/>
      <c r="M178" s="132"/>
      <c r="N178" s="131"/>
      <c r="O178" s="3"/>
    </row>
    <row r="179" spans="1:15" ht="12.75">
      <c r="A179" s="131"/>
      <c r="B179" s="132"/>
      <c r="C179" s="132"/>
      <c r="D179" s="133" t="s">
        <v>256</v>
      </c>
      <c r="E179" s="134"/>
      <c r="F179" s="132"/>
      <c r="G179" s="135">
        <v>318.72232</v>
      </c>
      <c r="H179" s="132"/>
      <c r="I179" s="132"/>
      <c r="J179" s="132"/>
      <c r="K179" s="132"/>
      <c r="L179" s="132"/>
      <c r="M179" s="132"/>
      <c r="N179" s="131"/>
      <c r="O179" s="3"/>
    </row>
    <row r="180" spans="1:15" ht="12.75">
      <c r="A180" s="131"/>
      <c r="B180" s="132"/>
      <c r="C180" s="132"/>
      <c r="D180" s="133"/>
      <c r="E180" s="134" t="s">
        <v>354</v>
      </c>
      <c r="F180" s="132"/>
      <c r="G180" s="135">
        <v>0</v>
      </c>
      <c r="H180" s="132"/>
      <c r="I180" s="132"/>
      <c r="J180" s="132"/>
      <c r="K180" s="132"/>
      <c r="L180" s="132"/>
      <c r="M180" s="132"/>
      <c r="N180" s="131"/>
      <c r="O180" s="3"/>
    </row>
    <row r="181" spans="1:15" ht="12.75">
      <c r="A181" s="131"/>
      <c r="B181" s="132"/>
      <c r="C181" s="132"/>
      <c r="D181" s="133" t="s">
        <v>257</v>
      </c>
      <c r="E181" s="134"/>
      <c r="F181" s="132"/>
      <c r="G181" s="135">
        <v>548.79721</v>
      </c>
      <c r="H181" s="132"/>
      <c r="I181" s="132"/>
      <c r="J181" s="132"/>
      <c r="K181" s="132"/>
      <c r="L181" s="132"/>
      <c r="M181" s="132"/>
      <c r="N181" s="131"/>
      <c r="O181" s="3"/>
    </row>
    <row r="182" spans="1:15" ht="12.75">
      <c r="A182" s="131"/>
      <c r="B182" s="132"/>
      <c r="C182" s="132"/>
      <c r="D182" s="133" t="s">
        <v>258</v>
      </c>
      <c r="E182" s="134"/>
      <c r="F182" s="132"/>
      <c r="G182" s="135">
        <v>-173.15646</v>
      </c>
      <c r="H182" s="132"/>
      <c r="I182" s="132"/>
      <c r="J182" s="132"/>
      <c r="K182" s="132"/>
      <c r="L182" s="132"/>
      <c r="M182" s="132"/>
      <c r="N182" s="131"/>
      <c r="O182" s="3"/>
    </row>
    <row r="183" spans="1:15" ht="12.75">
      <c r="A183" s="131"/>
      <c r="B183" s="132"/>
      <c r="C183" s="132"/>
      <c r="D183" s="133" t="s">
        <v>259</v>
      </c>
      <c r="E183" s="134"/>
      <c r="F183" s="132"/>
      <c r="G183" s="135">
        <v>-19.52562</v>
      </c>
      <c r="H183" s="132"/>
      <c r="I183" s="132"/>
      <c r="J183" s="132"/>
      <c r="K183" s="132"/>
      <c r="L183" s="132"/>
      <c r="M183" s="132"/>
      <c r="N183" s="131"/>
      <c r="O183" s="3"/>
    </row>
    <row r="184" spans="1:15" ht="12.75">
      <c r="A184" s="131"/>
      <c r="B184" s="132"/>
      <c r="C184" s="132"/>
      <c r="D184" s="133"/>
      <c r="E184" s="134" t="s">
        <v>355</v>
      </c>
      <c r="F184" s="132"/>
      <c r="G184" s="135">
        <v>0</v>
      </c>
      <c r="H184" s="132"/>
      <c r="I184" s="132"/>
      <c r="J184" s="132"/>
      <c r="K184" s="132"/>
      <c r="L184" s="132"/>
      <c r="M184" s="132"/>
      <c r="N184" s="131"/>
      <c r="O184" s="3"/>
    </row>
    <row r="185" spans="1:15" ht="12.75">
      <c r="A185" s="131"/>
      <c r="B185" s="132"/>
      <c r="C185" s="132"/>
      <c r="D185" s="133" t="s">
        <v>260</v>
      </c>
      <c r="E185" s="134"/>
      <c r="F185" s="132"/>
      <c r="G185" s="135">
        <v>186.84962</v>
      </c>
      <c r="H185" s="132"/>
      <c r="I185" s="132"/>
      <c r="J185" s="132"/>
      <c r="K185" s="132"/>
      <c r="L185" s="132"/>
      <c r="M185" s="132"/>
      <c r="N185" s="131"/>
      <c r="O185" s="3"/>
    </row>
    <row r="186" spans="1:15" ht="12.75">
      <c r="A186" s="131"/>
      <c r="B186" s="132"/>
      <c r="C186" s="132"/>
      <c r="D186" s="133" t="s">
        <v>261</v>
      </c>
      <c r="E186" s="134"/>
      <c r="F186" s="132"/>
      <c r="G186" s="135">
        <v>156.65432</v>
      </c>
      <c r="H186" s="132"/>
      <c r="I186" s="132"/>
      <c r="J186" s="132"/>
      <c r="K186" s="132"/>
      <c r="L186" s="132"/>
      <c r="M186" s="132"/>
      <c r="N186" s="131"/>
      <c r="O186" s="3"/>
    </row>
    <row r="187" spans="1:15" ht="12.75">
      <c r="A187" s="131"/>
      <c r="B187" s="132"/>
      <c r="C187" s="132"/>
      <c r="D187" s="133"/>
      <c r="E187" s="134" t="s">
        <v>356</v>
      </c>
      <c r="F187" s="132"/>
      <c r="G187" s="135">
        <v>0</v>
      </c>
      <c r="H187" s="132"/>
      <c r="I187" s="132"/>
      <c r="J187" s="132"/>
      <c r="K187" s="132"/>
      <c r="L187" s="132"/>
      <c r="M187" s="132"/>
      <c r="N187" s="131"/>
      <c r="O187" s="3"/>
    </row>
    <row r="188" spans="1:15" ht="12.75">
      <c r="A188" s="131"/>
      <c r="B188" s="132"/>
      <c r="C188" s="132"/>
      <c r="D188" s="133" t="s">
        <v>262</v>
      </c>
      <c r="E188" s="134"/>
      <c r="F188" s="132"/>
      <c r="G188" s="135">
        <v>7.7031</v>
      </c>
      <c r="H188" s="132"/>
      <c r="I188" s="132"/>
      <c r="J188" s="132"/>
      <c r="K188" s="132"/>
      <c r="L188" s="132"/>
      <c r="M188" s="132"/>
      <c r="N188" s="131"/>
      <c r="O188" s="3"/>
    </row>
    <row r="189" spans="1:15" ht="12.75">
      <c r="A189" s="131"/>
      <c r="B189" s="132"/>
      <c r="C189" s="132"/>
      <c r="D189" s="133" t="s">
        <v>263</v>
      </c>
      <c r="E189" s="134" t="s">
        <v>357</v>
      </c>
      <c r="F189" s="132"/>
      <c r="G189" s="135">
        <v>336.2687</v>
      </c>
      <c r="H189" s="132"/>
      <c r="I189" s="132"/>
      <c r="J189" s="132"/>
      <c r="K189" s="132"/>
      <c r="L189" s="132"/>
      <c r="M189" s="132"/>
      <c r="N189" s="131"/>
      <c r="O189" s="3"/>
    </row>
    <row r="190" spans="1:15" ht="12.75">
      <c r="A190" s="131"/>
      <c r="B190" s="132"/>
      <c r="C190" s="132"/>
      <c r="D190" s="133"/>
      <c r="E190" s="134" t="s">
        <v>358</v>
      </c>
      <c r="F190" s="132"/>
      <c r="G190" s="135">
        <v>0</v>
      </c>
      <c r="H190" s="132"/>
      <c r="I190" s="132"/>
      <c r="J190" s="132"/>
      <c r="K190" s="132"/>
      <c r="L190" s="132"/>
      <c r="M190" s="132"/>
      <c r="N190" s="131"/>
      <c r="O190" s="3"/>
    </row>
    <row r="191" spans="1:15" ht="12.75">
      <c r="A191" s="131"/>
      <c r="B191" s="132"/>
      <c r="C191" s="132"/>
      <c r="D191" s="133" t="s">
        <v>264</v>
      </c>
      <c r="E191" s="134"/>
      <c r="F191" s="132"/>
      <c r="G191" s="135">
        <v>-60.0929</v>
      </c>
      <c r="H191" s="132"/>
      <c r="I191" s="132"/>
      <c r="J191" s="132"/>
      <c r="K191" s="132"/>
      <c r="L191" s="132"/>
      <c r="M191" s="132"/>
      <c r="N191" s="131"/>
      <c r="O191" s="3"/>
    </row>
    <row r="192" spans="1:64" ht="12.75">
      <c r="A192" s="126" t="s">
        <v>43</v>
      </c>
      <c r="B192" s="126"/>
      <c r="C192" s="126" t="s">
        <v>104</v>
      </c>
      <c r="D192" s="127" t="s">
        <v>265</v>
      </c>
      <c r="E192" s="128"/>
      <c r="F192" s="126" t="s">
        <v>387</v>
      </c>
      <c r="G192" s="129">
        <v>1122.24264</v>
      </c>
      <c r="H192" s="129"/>
      <c r="I192" s="129">
        <f>G192*AO192</f>
        <v>0</v>
      </c>
      <c r="J192" s="129">
        <f>G192*AP192</f>
        <v>0</v>
      </c>
      <c r="K192" s="129">
        <f>G192*H192</f>
        <v>0</v>
      </c>
      <c r="L192" s="129">
        <v>0</v>
      </c>
      <c r="M192" s="129">
        <f>G192*L192</f>
        <v>0</v>
      </c>
      <c r="N192" s="130" t="s">
        <v>408</v>
      </c>
      <c r="O192" s="3"/>
      <c r="Z192" s="24">
        <f>IF(AQ192="5",BJ192,0)</f>
        <v>0</v>
      </c>
      <c r="AB192" s="24">
        <f>IF(AQ192="1",BH192,0)</f>
        <v>0</v>
      </c>
      <c r="AC192" s="24">
        <f>IF(AQ192="1",BI192,0)</f>
        <v>0</v>
      </c>
      <c r="AD192" s="24">
        <f>IF(AQ192="7",BH192,0)</f>
        <v>0</v>
      </c>
      <c r="AE192" s="24">
        <f>IF(AQ192="7",BI192,0)</f>
        <v>0</v>
      </c>
      <c r="AF192" s="24">
        <f>IF(AQ192="2",BH192,0)</f>
        <v>0</v>
      </c>
      <c r="AG192" s="24">
        <f>IF(AQ192="2",BI192,0)</f>
        <v>0</v>
      </c>
      <c r="AH192" s="24">
        <f>IF(AQ192="0",BJ192,0)</f>
        <v>0</v>
      </c>
      <c r="AI192" s="19"/>
      <c r="AJ192" s="11">
        <f>IF(AN192=0,K192,0)</f>
        <v>0</v>
      </c>
      <c r="AK192" s="11">
        <f>IF(AN192=15,K192,0)</f>
        <v>0</v>
      </c>
      <c r="AL192" s="11">
        <f>IF(AN192=21,K192,0)</f>
        <v>0</v>
      </c>
      <c r="AN192" s="24">
        <v>21</v>
      </c>
      <c r="AO192" s="24">
        <f>H192*0</f>
        <v>0</v>
      </c>
      <c r="AP192" s="24">
        <f>H192*(1-0)</f>
        <v>0</v>
      </c>
      <c r="AQ192" s="25" t="s">
        <v>10</v>
      </c>
      <c r="AV192" s="24">
        <f>AW192+AX192</f>
        <v>0</v>
      </c>
      <c r="AW192" s="24">
        <f>G192*AO192</f>
        <v>0</v>
      </c>
      <c r="AX192" s="24">
        <f>G192*AP192</f>
        <v>0</v>
      </c>
      <c r="AY192" s="27" t="s">
        <v>431</v>
      </c>
      <c r="AZ192" s="27" t="s">
        <v>433</v>
      </c>
      <c r="BA192" s="19" t="s">
        <v>434</v>
      </c>
      <c r="BC192" s="24">
        <f>AW192+AX192</f>
        <v>0</v>
      </c>
      <c r="BD192" s="24">
        <f>H192/(100-BE192)*100</f>
        <v>0</v>
      </c>
      <c r="BE192" s="24">
        <v>0</v>
      </c>
      <c r="BF192" s="24">
        <f>M192</f>
        <v>0</v>
      </c>
      <c r="BH192" s="11">
        <f>G192*AO192</f>
        <v>0</v>
      </c>
      <c r="BI192" s="11">
        <f>G192*AP192</f>
        <v>0</v>
      </c>
      <c r="BJ192" s="11">
        <f>G192*H192</f>
        <v>0</v>
      </c>
      <c r="BK192" s="11" t="s">
        <v>439</v>
      </c>
      <c r="BL192" s="24" t="s">
        <v>98</v>
      </c>
    </row>
    <row r="193" spans="1:15" ht="12.75">
      <c r="A193" s="131"/>
      <c r="B193" s="132"/>
      <c r="C193" s="132"/>
      <c r="D193" s="133"/>
      <c r="E193" s="134" t="s">
        <v>359</v>
      </c>
      <c r="F193" s="132"/>
      <c r="G193" s="135">
        <v>0</v>
      </c>
      <c r="H193" s="132"/>
      <c r="I193" s="132"/>
      <c r="J193" s="132"/>
      <c r="K193" s="132"/>
      <c r="L193" s="132"/>
      <c r="M193" s="132"/>
      <c r="N193" s="131"/>
      <c r="O193" s="3"/>
    </row>
    <row r="194" spans="1:15" ht="12.75">
      <c r="A194" s="131"/>
      <c r="B194" s="132"/>
      <c r="C194" s="132"/>
      <c r="D194" s="133" t="s">
        <v>266</v>
      </c>
      <c r="E194" s="134"/>
      <c r="F194" s="132"/>
      <c r="G194" s="135">
        <v>669.689</v>
      </c>
      <c r="H194" s="132"/>
      <c r="I194" s="132"/>
      <c r="J194" s="132"/>
      <c r="K194" s="132"/>
      <c r="L194" s="132"/>
      <c r="M194" s="132"/>
      <c r="N194" s="131"/>
      <c r="O194" s="3"/>
    </row>
    <row r="195" spans="1:15" ht="12.75">
      <c r="A195" s="131"/>
      <c r="B195" s="132"/>
      <c r="C195" s="132"/>
      <c r="D195" s="133"/>
      <c r="E195" s="134" t="s">
        <v>360</v>
      </c>
      <c r="F195" s="132"/>
      <c r="G195" s="135">
        <v>0</v>
      </c>
      <c r="H195" s="132"/>
      <c r="I195" s="132"/>
      <c r="J195" s="132"/>
      <c r="K195" s="132"/>
      <c r="L195" s="132"/>
      <c r="M195" s="132"/>
      <c r="N195" s="131"/>
      <c r="O195" s="3"/>
    </row>
    <row r="196" spans="1:15" ht="12.75">
      <c r="A196" s="131"/>
      <c r="B196" s="132"/>
      <c r="C196" s="132"/>
      <c r="D196" s="133" t="s">
        <v>267</v>
      </c>
      <c r="E196" s="134"/>
      <c r="F196" s="132"/>
      <c r="G196" s="135">
        <v>406.15064</v>
      </c>
      <c r="H196" s="132"/>
      <c r="I196" s="132"/>
      <c r="J196" s="132"/>
      <c r="K196" s="132"/>
      <c r="L196" s="132"/>
      <c r="M196" s="132"/>
      <c r="N196" s="131"/>
      <c r="O196" s="3"/>
    </row>
    <row r="197" spans="1:15" ht="12.75">
      <c r="A197" s="131"/>
      <c r="B197" s="132"/>
      <c r="C197" s="132"/>
      <c r="D197" s="133" t="s">
        <v>268</v>
      </c>
      <c r="E197" s="134" t="s">
        <v>361</v>
      </c>
      <c r="F197" s="132"/>
      <c r="G197" s="135">
        <v>46.403</v>
      </c>
      <c r="H197" s="132"/>
      <c r="I197" s="132"/>
      <c r="J197" s="132"/>
      <c r="K197" s="132"/>
      <c r="L197" s="132"/>
      <c r="M197" s="132"/>
      <c r="N197" s="131"/>
      <c r="O197" s="3"/>
    </row>
    <row r="198" spans="1:64" ht="12.75">
      <c r="A198" s="126" t="s">
        <v>44</v>
      </c>
      <c r="B198" s="126"/>
      <c r="C198" s="126" t="s">
        <v>105</v>
      </c>
      <c r="D198" s="127" t="s">
        <v>269</v>
      </c>
      <c r="E198" s="128"/>
      <c r="F198" s="126" t="s">
        <v>387</v>
      </c>
      <c r="G198" s="129">
        <v>102.25218</v>
      </c>
      <c r="H198" s="129"/>
      <c r="I198" s="129">
        <f>G198*AO198</f>
        <v>0</v>
      </c>
      <c r="J198" s="129">
        <f>G198*AP198</f>
        <v>0</v>
      </c>
      <c r="K198" s="129">
        <f>G198*H198</f>
        <v>0</v>
      </c>
      <c r="L198" s="129">
        <v>0</v>
      </c>
      <c r="M198" s="129">
        <f>G198*L198</f>
        <v>0</v>
      </c>
      <c r="N198" s="130" t="s">
        <v>408</v>
      </c>
      <c r="O198" s="3"/>
      <c r="Z198" s="24">
        <f>IF(AQ198="5",BJ198,0)</f>
        <v>0</v>
      </c>
      <c r="AB198" s="24">
        <f>IF(AQ198="1",BH198,0)</f>
        <v>0</v>
      </c>
      <c r="AC198" s="24">
        <f>IF(AQ198="1",BI198,0)</f>
        <v>0</v>
      </c>
      <c r="AD198" s="24">
        <f>IF(AQ198="7",BH198,0)</f>
        <v>0</v>
      </c>
      <c r="AE198" s="24">
        <f>IF(AQ198="7",BI198,0)</f>
        <v>0</v>
      </c>
      <c r="AF198" s="24">
        <f>IF(AQ198="2",BH198,0)</f>
        <v>0</v>
      </c>
      <c r="AG198" s="24">
        <f>IF(AQ198="2",BI198,0)</f>
        <v>0</v>
      </c>
      <c r="AH198" s="24">
        <f>IF(AQ198="0",BJ198,0)</f>
        <v>0</v>
      </c>
      <c r="AI198" s="19"/>
      <c r="AJ198" s="11">
        <f>IF(AN198=0,K198,0)</f>
        <v>0</v>
      </c>
      <c r="AK198" s="11">
        <f>IF(AN198=15,K198,0)</f>
        <v>0</v>
      </c>
      <c r="AL198" s="11">
        <f>IF(AN198=21,K198,0)</f>
        <v>0</v>
      </c>
      <c r="AN198" s="24">
        <v>21</v>
      </c>
      <c r="AO198" s="24">
        <f>H198*0</f>
        <v>0</v>
      </c>
      <c r="AP198" s="24">
        <f>H198*(1-0)</f>
        <v>0</v>
      </c>
      <c r="AQ198" s="25" t="s">
        <v>10</v>
      </c>
      <c r="AV198" s="24">
        <f>AW198+AX198</f>
        <v>0</v>
      </c>
      <c r="AW198" s="24">
        <f>G198*AO198</f>
        <v>0</v>
      </c>
      <c r="AX198" s="24">
        <f>G198*AP198</f>
        <v>0</v>
      </c>
      <c r="AY198" s="27" t="s">
        <v>431</v>
      </c>
      <c r="AZ198" s="27" t="s">
        <v>433</v>
      </c>
      <c r="BA198" s="19" t="s">
        <v>434</v>
      </c>
      <c r="BC198" s="24">
        <f>AW198+AX198</f>
        <v>0</v>
      </c>
      <c r="BD198" s="24">
        <f>H198/(100-BE198)*100</f>
        <v>0</v>
      </c>
      <c r="BE198" s="24">
        <v>0</v>
      </c>
      <c r="BF198" s="24">
        <f>M198</f>
        <v>0</v>
      </c>
      <c r="BH198" s="11">
        <f>G198*AO198</f>
        <v>0</v>
      </c>
      <c r="BI198" s="11">
        <f>G198*AP198</f>
        <v>0</v>
      </c>
      <c r="BJ198" s="11">
        <f>G198*H198</f>
        <v>0</v>
      </c>
      <c r="BK198" s="11" t="s">
        <v>439</v>
      </c>
      <c r="BL198" s="24" t="s">
        <v>98</v>
      </c>
    </row>
    <row r="199" spans="1:15" ht="12.75">
      <c r="A199" s="131"/>
      <c r="B199" s="132"/>
      <c r="C199" s="132"/>
      <c r="D199" s="133"/>
      <c r="E199" s="134" t="s">
        <v>362</v>
      </c>
      <c r="F199" s="132"/>
      <c r="G199" s="135">
        <v>0</v>
      </c>
      <c r="H199" s="132"/>
      <c r="I199" s="132"/>
      <c r="J199" s="132"/>
      <c r="K199" s="132"/>
      <c r="L199" s="132"/>
      <c r="M199" s="132"/>
      <c r="N199" s="131"/>
      <c r="O199" s="3"/>
    </row>
    <row r="200" spans="1:15" ht="12.75">
      <c r="A200" s="131"/>
      <c r="B200" s="132"/>
      <c r="C200" s="132"/>
      <c r="D200" s="133" t="s">
        <v>270</v>
      </c>
      <c r="E200" s="134"/>
      <c r="F200" s="132"/>
      <c r="G200" s="135">
        <v>48.17736</v>
      </c>
      <c r="H200" s="132"/>
      <c r="I200" s="132"/>
      <c r="J200" s="132"/>
      <c r="K200" s="132"/>
      <c r="L200" s="132"/>
      <c r="M200" s="132"/>
      <c r="N200" s="131"/>
      <c r="O200" s="3"/>
    </row>
    <row r="201" spans="1:15" ht="12.75">
      <c r="A201" s="131"/>
      <c r="B201" s="132"/>
      <c r="C201" s="132"/>
      <c r="D201" s="133"/>
      <c r="E201" s="134" t="s">
        <v>363</v>
      </c>
      <c r="F201" s="132"/>
      <c r="G201" s="135">
        <v>0</v>
      </c>
      <c r="H201" s="132"/>
      <c r="I201" s="132"/>
      <c r="J201" s="132"/>
      <c r="K201" s="132"/>
      <c r="L201" s="132"/>
      <c r="M201" s="132"/>
      <c r="N201" s="131"/>
      <c r="O201" s="3"/>
    </row>
    <row r="202" spans="1:15" ht="12.75">
      <c r="A202" s="131"/>
      <c r="B202" s="132"/>
      <c r="C202" s="132"/>
      <c r="D202" s="133" t="s">
        <v>271</v>
      </c>
      <c r="E202" s="134"/>
      <c r="F202" s="132"/>
      <c r="G202" s="135">
        <v>48.10592</v>
      </c>
      <c r="H202" s="132"/>
      <c r="I202" s="132"/>
      <c r="J202" s="132"/>
      <c r="K202" s="132"/>
      <c r="L202" s="132"/>
      <c r="M202" s="132"/>
      <c r="N202" s="131"/>
      <c r="O202" s="3"/>
    </row>
    <row r="203" spans="1:15" ht="12.75">
      <c r="A203" s="131"/>
      <c r="B203" s="132"/>
      <c r="C203" s="132"/>
      <c r="D203" s="133" t="s">
        <v>272</v>
      </c>
      <c r="E203" s="134"/>
      <c r="F203" s="132"/>
      <c r="G203" s="135">
        <v>5.9689</v>
      </c>
      <c r="H203" s="132"/>
      <c r="I203" s="132"/>
      <c r="J203" s="132"/>
      <c r="K203" s="132"/>
      <c r="L203" s="132"/>
      <c r="M203" s="132"/>
      <c r="N203" s="131"/>
      <c r="O203" s="3"/>
    </row>
    <row r="204" spans="1:64" ht="12.75">
      <c r="A204" s="126" t="s">
        <v>45</v>
      </c>
      <c r="B204" s="126"/>
      <c r="C204" s="126" t="s">
        <v>106</v>
      </c>
      <c r="D204" s="127" t="s">
        <v>273</v>
      </c>
      <c r="E204" s="128"/>
      <c r="F204" s="126" t="s">
        <v>387</v>
      </c>
      <c r="G204" s="129">
        <v>6.43844</v>
      </c>
      <c r="H204" s="129"/>
      <c r="I204" s="129">
        <f>G204*AO204</f>
        <v>0</v>
      </c>
      <c r="J204" s="129">
        <f>G204*AP204</f>
        <v>0</v>
      </c>
      <c r="K204" s="129">
        <f>G204*H204</f>
        <v>0</v>
      </c>
      <c r="L204" s="129">
        <v>0</v>
      </c>
      <c r="M204" s="129">
        <f>G204*L204</f>
        <v>0</v>
      </c>
      <c r="N204" s="130" t="s">
        <v>408</v>
      </c>
      <c r="O204" s="3"/>
      <c r="Z204" s="24">
        <f>IF(AQ204="5",BJ204,0)</f>
        <v>0</v>
      </c>
      <c r="AB204" s="24">
        <f>IF(AQ204="1",BH204,0)</f>
        <v>0</v>
      </c>
      <c r="AC204" s="24">
        <f>IF(AQ204="1",BI204,0)</f>
        <v>0</v>
      </c>
      <c r="AD204" s="24">
        <f>IF(AQ204="7",BH204,0)</f>
        <v>0</v>
      </c>
      <c r="AE204" s="24">
        <f>IF(AQ204="7",BI204,0)</f>
        <v>0</v>
      </c>
      <c r="AF204" s="24">
        <f>IF(AQ204="2",BH204,0)</f>
        <v>0</v>
      </c>
      <c r="AG204" s="24">
        <f>IF(AQ204="2",BI204,0)</f>
        <v>0</v>
      </c>
      <c r="AH204" s="24">
        <f>IF(AQ204="0",BJ204,0)</f>
        <v>0</v>
      </c>
      <c r="AI204" s="19"/>
      <c r="AJ204" s="11">
        <f>IF(AN204=0,K204,0)</f>
        <v>0</v>
      </c>
      <c r="AK204" s="11">
        <f>IF(AN204=15,K204,0)</f>
        <v>0</v>
      </c>
      <c r="AL204" s="11">
        <f>IF(AN204=21,K204,0)</f>
        <v>0</v>
      </c>
      <c r="AN204" s="24">
        <v>21</v>
      </c>
      <c r="AO204" s="24">
        <f>H204*0</f>
        <v>0</v>
      </c>
      <c r="AP204" s="24">
        <f>H204*(1-0)</f>
        <v>0</v>
      </c>
      <c r="AQ204" s="25" t="s">
        <v>10</v>
      </c>
      <c r="AV204" s="24">
        <f>AW204+AX204</f>
        <v>0</v>
      </c>
      <c r="AW204" s="24">
        <f>G204*AO204</f>
        <v>0</v>
      </c>
      <c r="AX204" s="24">
        <f>G204*AP204</f>
        <v>0</v>
      </c>
      <c r="AY204" s="27" t="s">
        <v>431</v>
      </c>
      <c r="AZ204" s="27" t="s">
        <v>433</v>
      </c>
      <c r="BA204" s="19" t="s">
        <v>434</v>
      </c>
      <c r="BC204" s="24">
        <f>AW204+AX204</f>
        <v>0</v>
      </c>
      <c r="BD204" s="24">
        <f>H204/(100-BE204)*100</f>
        <v>0</v>
      </c>
      <c r="BE204" s="24">
        <v>0</v>
      </c>
      <c r="BF204" s="24">
        <f>M204</f>
        <v>0</v>
      </c>
      <c r="BH204" s="11">
        <f>G204*AO204</f>
        <v>0</v>
      </c>
      <c r="BI204" s="11">
        <f>G204*AP204</f>
        <v>0</v>
      </c>
      <c r="BJ204" s="11">
        <f>G204*H204</f>
        <v>0</v>
      </c>
      <c r="BK204" s="11" t="s">
        <v>439</v>
      </c>
      <c r="BL204" s="24" t="s">
        <v>98</v>
      </c>
    </row>
    <row r="205" spans="1:15" ht="12.75">
      <c r="A205" s="131"/>
      <c r="B205" s="132"/>
      <c r="C205" s="132"/>
      <c r="D205" s="133"/>
      <c r="E205" s="134" t="s">
        <v>364</v>
      </c>
      <c r="F205" s="132"/>
      <c r="G205" s="135">
        <v>0</v>
      </c>
      <c r="H205" s="132"/>
      <c r="I205" s="132"/>
      <c r="J205" s="132"/>
      <c r="K205" s="132"/>
      <c r="L205" s="132"/>
      <c r="M205" s="132"/>
      <c r="N205" s="131"/>
      <c r="O205" s="3"/>
    </row>
    <row r="206" spans="1:15" ht="12.75">
      <c r="A206" s="131"/>
      <c r="B206" s="132"/>
      <c r="C206" s="132"/>
      <c r="D206" s="133" t="s">
        <v>274</v>
      </c>
      <c r="E206" s="134"/>
      <c r="F206" s="132"/>
      <c r="G206" s="135">
        <v>6.43844</v>
      </c>
      <c r="H206" s="132"/>
      <c r="I206" s="132"/>
      <c r="J206" s="132"/>
      <c r="K206" s="132"/>
      <c r="L206" s="132"/>
      <c r="M206" s="132"/>
      <c r="N206" s="131"/>
      <c r="O206" s="3"/>
    </row>
    <row r="207" spans="1:64" ht="12.75">
      <c r="A207" s="126" t="s">
        <v>46</v>
      </c>
      <c r="B207" s="126"/>
      <c r="C207" s="126" t="s">
        <v>107</v>
      </c>
      <c r="D207" s="127" t="s">
        <v>275</v>
      </c>
      <c r="E207" s="128"/>
      <c r="F207" s="126" t="s">
        <v>387</v>
      </c>
      <c r="G207" s="129">
        <v>42.21982</v>
      </c>
      <c r="H207" s="129"/>
      <c r="I207" s="129">
        <f>G207*AO207</f>
        <v>0</v>
      </c>
      <c r="J207" s="129">
        <f>G207*AP207</f>
        <v>0</v>
      </c>
      <c r="K207" s="129">
        <f>G207*H207</f>
        <v>0</v>
      </c>
      <c r="L207" s="129">
        <v>0</v>
      </c>
      <c r="M207" s="129">
        <f>G207*L207</f>
        <v>0</v>
      </c>
      <c r="N207" s="130" t="s">
        <v>408</v>
      </c>
      <c r="O207" s="3"/>
      <c r="Z207" s="24">
        <f>IF(AQ207="5",BJ207,0)</f>
        <v>0</v>
      </c>
      <c r="AB207" s="24">
        <f>IF(AQ207="1",BH207,0)</f>
        <v>0</v>
      </c>
      <c r="AC207" s="24">
        <f>IF(AQ207="1",BI207,0)</f>
        <v>0</v>
      </c>
      <c r="AD207" s="24">
        <f>IF(AQ207="7",BH207,0)</f>
        <v>0</v>
      </c>
      <c r="AE207" s="24">
        <f>IF(AQ207="7",BI207,0)</f>
        <v>0</v>
      </c>
      <c r="AF207" s="24">
        <f>IF(AQ207="2",BH207,0)</f>
        <v>0</v>
      </c>
      <c r="AG207" s="24">
        <f>IF(AQ207="2",BI207,0)</f>
        <v>0</v>
      </c>
      <c r="AH207" s="24">
        <f>IF(AQ207="0",BJ207,0)</f>
        <v>0</v>
      </c>
      <c r="AI207" s="19"/>
      <c r="AJ207" s="11">
        <f>IF(AN207=0,K207,0)</f>
        <v>0</v>
      </c>
      <c r="AK207" s="11">
        <f>IF(AN207=15,K207,0)</f>
        <v>0</v>
      </c>
      <c r="AL207" s="11">
        <f>IF(AN207=21,K207,0)</f>
        <v>0</v>
      </c>
      <c r="AN207" s="24">
        <v>21</v>
      </c>
      <c r="AO207" s="24">
        <f>H207*0</f>
        <v>0</v>
      </c>
      <c r="AP207" s="24">
        <f>H207*(1-0)</f>
        <v>0</v>
      </c>
      <c r="AQ207" s="25" t="s">
        <v>10</v>
      </c>
      <c r="AV207" s="24">
        <f>AW207+AX207</f>
        <v>0</v>
      </c>
      <c r="AW207" s="24">
        <f>G207*AO207</f>
        <v>0</v>
      </c>
      <c r="AX207" s="24">
        <f>G207*AP207</f>
        <v>0</v>
      </c>
      <c r="AY207" s="27" t="s">
        <v>431</v>
      </c>
      <c r="AZ207" s="27" t="s">
        <v>433</v>
      </c>
      <c r="BA207" s="19" t="s">
        <v>434</v>
      </c>
      <c r="BC207" s="24">
        <f>AW207+AX207</f>
        <v>0</v>
      </c>
      <c r="BD207" s="24">
        <f>H207/(100-BE207)*100</f>
        <v>0</v>
      </c>
      <c r="BE207" s="24">
        <v>0</v>
      </c>
      <c r="BF207" s="24">
        <f>M207</f>
        <v>0</v>
      </c>
      <c r="BH207" s="11">
        <f>G207*AO207</f>
        <v>0</v>
      </c>
      <c r="BI207" s="11">
        <f>G207*AP207</f>
        <v>0</v>
      </c>
      <c r="BJ207" s="11">
        <f>G207*H207</f>
        <v>0</v>
      </c>
      <c r="BK207" s="11" t="s">
        <v>439</v>
      </c>
      <c r="BL207" s="24" t="s">
        <v>98</v>
      </c>
    </row>
    <row r="208" spans="1:15" ht="12.75">
      <c r="A208" s="131"/>
      <c r="B208" s="132"/>
      <c r="C208" s="132"/>
      <c r="D208" s="133"/>
      <c r="E208" s="134" t="s">
        <v>365</v>
      </c>
      <c r="F208" s="132"/>
      <c r="G208" s="135">
        <v>0</v>
      </c>
      <c r="H208" s="132"/>
      <c r="I208" s="132"/>
      <c r="J208" s="132"/>
      <c r="K208" s="132"/>
      <c r="L208" s="132"/>
      <c r="M208" s="132"/>
      <c r="N208" s="131"/>
      <c r="O208" s="3"/>
    </row>
    <row r="209" spans="1:15" ht="12.75">
      <c r="A209" s="131"/>
      <c r="B209" s="132"/>
      <c r="C209" s="132"/>
      <c r="D209" s="133" t="s">
        <v>276</v>
      </c>
      <c r="E209" s="134"/>
      <c r="F209" s="132"/>
      <c r="G209" s="135">
        <v>19.49238</v>
      </c>
      <c r="H209" s="132"/>
      <c r="I209" s="132"/>
      <c r="J209" s="132"/>
      <c r="K209" s="132"/>
      <c r="L209" s="132"/>
      <c r="M209" s="132"/>
      <c r="N209" s="131"/>
      <c r="O209" s="3"/>
    </row>
    <row r="210" spans="1:15" ht="12.75">
      <c r="A210" s="131"/>
      <c r="B210" s="132"/>
      <c r="C210" s="132"/>
      <c r="D210" s="133" t="s">
        <v>277</v>
      </c>
      <c r="E210" s="134"/>
      <c r="F210" s="132"/>
      <c r="G210" s="135">
        <v>9.19065</v>
      </c>
      <c r="H210" s="132"/>
      <c r="I210" s="132"/>
      <c r="J210" s="132"/>
      <c r="K210" s="132"/>
      <c r="L210" s="132"/>
      <c r="M210" s="132"/>
      <c r="N210" s="131"/>
      <c r="O210" s="3"/>
    </row>
    <row r="211" spans="1:15" ht="12.75">
      <c r="A211" s="131"/>
      <c r="B211" s="132"/>
      <c r="C211" s="132"/>
      <c r="D211" s="133"/>
      <c r="E211" s="134" t="s">
        <v>366</v>
      </c>
      <c r="F211" s="132"/>
      <c r="G211" s="135">
        <v>0</v>
      </c>
      <c r="H211" s="132"/>
      <c r="I211" s="132"/>
      <c r="J211" s="132"/>
      <c r="K211" s="132"/>
      <c r="L211" s="132"/>
      <c r="M211" s="132"/>
      <c r="N211" s="131"/>
      <c r="O211" s="3"/>
    </row>
    <row r="212" spans="1:15" ht="12.75">
      <c r="A212" s="131"/>
      <c r="B212" s="132"/>
      <c r="C212" s="132"/>
      <c r="D212" s="133" t="s">
        <v>278</v>
      </c>
      <c r="E212" s="134"/>
      <c r="F212" s="132"/>
      <c r="G212" s="135">
        <v>1.66654</v>
      </c>
      <c r="H212" s="132"/>
      <c r="I212" s="132"/>
      <c r="J212" s="132"/>
      <c r="K212" s="132"/>
      <c r="L212" s="132"/>
      <c r="M212" s="132"/>
      <c r="N212" s="131"/>
      <c r="O212" s="3"/>
    </row>
    <row r="213" spans="1:15" ht="12.75">
      <c r="A213" s="131"/>
      <c r="B213" s="132"/>
      <c r="C213" s="132"/>
      <c r="D213" s="133" t="s">
        <v>279</v>
      </c>
      <c r="E213" s="134"/>
      <c r="F213" s="132"/>
      <c r="G213" s="135">
        <v>0.62712</v>
      </c>
      <c r="H213" s="132"/>
      <c r="I213" s="132"/>
      <c r="J213" s="132"/>
      <c r="K213" s="132"/>
      <c r="L213" s="132"/>
      <c r="M213" s="132"/>
      <c r="N213" s="131"/>
      <c r="O213" s="3"/>
    </row>
    <row r="214" spans="1:15" ht="12.75">
      <c r="A214" s="131"/>
      <c r="B214" s="132"/>
      <c r="C214" s="132"/>
      <c r="D214" s="133" t="s">
        <v>280</v>
      </c>
      <c r="E214" s="134"/>
      <c r="F214" s="132"/>
      <c r="G214" s="135">
        <v>0.98707</v>
      </c>
      <c r="H214" s="132"/>
      <c r="I214" s="132"/>
      <c r="J214" s="132"/>
      <c r="K214" s="132"/>
      <c r="L214" s="132"/>
      <c r="M214" s="132"/>
      <c r="N214" s="131"/>
      <c r="O214" s="3"/>
    </row>
    <row r="215" spans="1:15" ht="12.75">
      <c r="A215" s="131"/>
      <c r="B215" s="132"/>
      <c r="C215" s="132"/>
      <c r="D215" s="133" t="s">
        <v>281</v>
      </c>
      <c r="E215" s="134"/>
      <c r="F215" s="132"/>
      <c r="G215" s="135">
        <v>0.42811</v>
      </c>
      <c r="H215" s="132"/>
      <c r="I215" s="132"/>
      <c r="J215" s="132"/>
      <c r="K215" s="132"/>
      <c r="L215" s="132"/>
      <c r="M215" s="132"/>
      <c r="N215" s="131"/>
      <c r="O215" s="3"/>
    </row>
    <row r="216" spans="1:15" ht="12.75">
      <c r="A216" s="131"/>
      <c r="B216" s="132"/>
      <c r="C216" s="132"/>
      <c r="D216" s="133"/>
      <c r="E216" s="134" t="s">
        <v>367</v>
      </c>
      <c r="F216" s="132"/>
      <c r="G216" s="135">
        <v>0</v>
      </c>
      <c r="H216" s="132"/>
      <c r="I216" s="132"/>
      <c r="J216" s="132"/>
      <c r="K216" s="132"/>
      <c r="L216" s="132"/>
      <c r="M216" s="132"/>
      <c r="N216" s="131"/>
      <c r="O216" s="3"/>
    </row>
    <row r="217" spans="1:15" ht="12.75">
      <c r="A217" s="131"/>
      <c r="B217" s="132"/>
      <c r="C217" s="132"/>
      <c r="D217" s="133" t="s">
        <v>282</v>
      </c>
      <c r="E217" s="134"/>
      <c r="F217" s="132"/>
      <c r="G217" s="135">
        <v>6.59175</v>
      </c>
      <c r="H217" s="132"/>
      <c r="I217" s="132"/>
      <c r="J217" s="132"/>
      <c r="K217" s="132"/>
      <c r="L217" s="132"/>
      <c r="M217" s="132"/>
      <c r="N217" s="131"/>
      <c r="O217" s="3"/>
    </row>
    <row r="218" spans="1:15" ht="12.75">
      <c r="A218" s="131"/>
      <c r="B218" s="132"/>
      <c r="C218" s="132"/>
      <c r="D218" s="133"/>
      <c r="E218" s="134" t="s">
        <v>368</v>
      </c>
      <c r="F218" s="132"/>
      <c r="G218" s="135">
        <v>0</v>
      </c>
      <c r="H218" s="132"/>
      <c r="I218" s="132"/>
      <c r="J218" s="132"/>
      <c r="K218" s="132"/>
      <c r="L218" s="132"/>
      <c r="M218" s="132"/>
      <c r="N218" s="131"/>
      <c r="O218" s="3"/>
    </row>
    <row r="219" spans="1:15" ht="12.75">
      <c r="A219" s="131"/>
      <c r="B219" s="132"/>
      <c r="C219" s="132"/>
      <c r="D219" s="133" t="s">
        <v>283</v>
      </c>
      <c r="E219" s="134"/>
      <c r="F219" s="132"/>
      <c r="G219" s="135">
        <v>0.2224</v>
      </c>
      <c r="H219" s="132"/>
      <c r="I219" s="132"/>
      <c r="J219" s="132"/>
      <c r="K219" s="132"/>
      <c r="L219" s="132"/>
      <c r="M219" s="132"/>
      <c r="N219" s="131"/>
      <c r="O219" s="3"/>
    </row>
    <row r="220" spans="1:15" ht="12.75">
      <c r="A220" s="131"/>
      <c r="B220" s="132"/>
      <c r="C220" s="132"/>
      <c r="D220" s="133"/>
      <c r="E220" s="134" t="s">
        <v>369</v>
      </c>
      <c r="F220" s="132"/>
      <c r="G220" s="135">
        <v>0</v>
      </c>
      <c r="H220" s="132"/>
      <c r="I220" s="132"/>
      <c r="J220" s="132"/>
      <c r="K220" s="132"/>
      <c r="L220" s="132"/>
      <c r="M220" s="132"/>
      <c r="N220" s="131"/>
      <c r="O220" s="3"/>
    </row>
    <row r="221" spans="1:15" ht="12.75">
      <c r="A221" s="131"/>
      <c r="B221" s="132"/>
      <c r="C221" s="132"/>
      <c r="D221" s="133" t="s">
        <v>284</v>
      </c>
      <c r="E221" s="134"/>
      <c r="F221" s="132"/>
      <c r="G221" s="135">
        <v>3.0138</v>
      </c>
      <c r="H221" s="132"/>
      <c r="I221" s="132"/>
      <c r="J221" s="132"/>
      <c r="K221" s="132"/>
      <c r="L221" s="132"/>
      <c r="M221" s="132"/>
      <c r="N221" s="131"/>
      <c r="O221" s="3"/>
    </row>
    <row r="222" spans="1:64" ht="12.75">
      <c r="A222" s="126" t="s">
        <v>47</v>
      </c>
      <c r="B222" s="126"/>
      <c r="C222" s="126" t="s">
        <v>108</v>
      </c>
      <c r="D222" s="127" t="s">
        <v>285</v>
      </c>
      <c r="E222" s="128"/>
      <c r="F222" s="126" t="s">
        <v>387</v>
      </c>
      <c r="G222" s="129">
        <v>0.98725</v>
      </c>
      <c r="H222" s="129"/>
      <c r="I222" s="129">
        <f>G222*AO222</f>
        <v>0</v>
      </c>
      <c r="J222" s="129">
        <f>G222*AP222</f>
        <v>0</v>
      </c>
      <c r="K222" s="129">
        <f>G222*H222</f>
        <v>0</v>
      </c>
      <c r="L222" s="129">
        <v>0</v>
      </c>
      <c r="M222" s="129">
        <f>G222*L222</f>
        <v>0</v>
      </c>
      <c r="N222" s="130" t="s">
        <v>408</v>
      </c>
      <c r="O222" s="3"/>
      <c r="Z222" s="24">
        <f>IF(AQ222="5",BJ222,0)</f>
        <v>0</v>
      </c>
      <c r="AB222" s="24">
        <f>IF(AQ222="1",BH222,0)</f>
        <v>0</v>
      </c>
      <c r="AC222" s="24">
        <f>IF(AQ222="1",BI222,0)</f>
        <v>0</v>
      </c>
      <c r="AD222" s="24">
        <f>IF(AQ222="7",BH222,0)</f>
        <v>0</v>
      </c>
      <c r="AE222" s="24">
        <f>IF(AQ222="7",BI222,0)</f>
        <v>0</v>
      </c>
      <c r="AF222" s="24">
        <f>IF(AQ222="2",BH222,0)</f>
        <v>0</v>
      </c>
      <c r="AG222" s="24">
        <f>IF(AQ222="2",BI222,0)</f>
        <v>0</v>
      </c>
      <c r="AH222" s="24">
        <f>IF(AQ222="0",BJ222,0)</f>
        <v>0</v>
      </c>
      <c r="AI222" s="19"/>
      <c r="AJ222" s="11">
        <f>IF(AN222=0,K222,0)</f>
        <v>0</v>
      </c>
      <c r="AK222" s="11">
        <f>IF(AN222=15,K222,0)</f>
        <v>0</v>
      </c>
      <c r="AL222" s="11">
        <f>IF(AN222=21,K222,0)</f>
        <v>0</v>
      </c>
      <c r="AN222" s="24">
        <v>21</v>
      </c>
      <c r="AO222" s="24">
        <f>H222*0</f>
        <v>0</v>
      </c>
      <c r="AP222" s="24">
        <f>H222*(1-0)</f>
        <v>0</v>
      </c>
      <c r="AQ222" s="25" t="s">
        <v>10</v>
      </c>
      <c r="AV222" s="24">
        <f>AW222+AX222</f>
        <v>0</v>
      </c>
      <c r="AW222" s="24">
        <f>G222*AO222</f>
        <v>0</v>
      </c>
      <c r="AX222" s="24">
        <f>G222*AP222</f>
        <v>0</v>
      </c>
      <c r="AY222" s="27" t="s">
        <v>431</v>
      </c>
      <c r="AZ222" s="27" t="s">
        <v>433</v>
      </c>
      <c r="BA222" s="19" t="s">
        <v>434</v>
      </c>
      <c r="BC222" s="24">
        <f>AW222+AX222</f>
        <v>0</v>
      </c>
      <c r="BD222" s="24">
        <f>H222/(100-BE222)*100</f>
        <v>0</v>
      </c>
      <c r="BE222" s="24">
        <v>0</v>
      </c>
      <c r="BF222" s="24">
        <f>M222</f>
        <v>0</v>
      </c>
      <c r="BH222" s="11">
        <f>G222*AO222</f>
        <v>0</v>
      </c>
      <c r="BI222" s="11">
        <f>G222*AP222</f>
        <v>0</v>
      </c>
      <c r="BJ222" s="11">
        <f>G222*H222</f>
        <v>0</v>
      </c>
      <c r="BK222" s="11" t="s">
        <v>439</v>
      </c>
      <c r="BL222" s="24" t="s">
        <v>98</v>
      </c>
    </row>
    <row r="223" spans="1:15" ht="12.75">
      <c r="A223" s="131"/>
      <c r="B223" s="132"/>
      <c r="C223" s="132"/>
      <c r="D223" s="133"/>
      <c r="E223" s="134" t="s">
        <v>335</v>
      </c>
      <c r="F223" s="132"/>
      <c r="G223" s="135">
        <v>0</v>
      </c>
      <c r="H223" s="132"/>
      <c r="I223" s="132"/>
      <c r="J223" s="132"/>
      <c r="K223" s="132"/>
      <c r="L223" s="132"/>
      <c r="M223" s="132"/>
      <c r="N223" s="131"/>
      <c r="O223" s="3"/>
    </row>
    <row r="224" spans="1:15" ht="12.75">
      <c r="A224" s="131"/>
      <c r="B224" s="132"/>
      <c r="C224" s="132"/>
      <c r="D224" s="133" t="s">
        <v>286</v>
      </c>
      <c r="E224" s="134"/>
      <c r="F224" s="132"/>
      <c r="G224" s="135">
        <v>0.20329</v>
      </c>
      <c r="H224" s="132"/>
      <c r="I224" s="132"/>
      <c r="J224" s="132"/>
      <c r="K224" s="132"/>
      <c r="L224" s="132"/>
      <c r="M224" s="132"/>
      <c r="N224" s="131"/>
      <c r="O224" s="3"/>
    </row>
    <row r="225" spans="1:15" ht="12.75">
      <c r="A225" s="131"/>
      <c r="B225" s="132"/>
      <c r="C225" s="132"/>
      <c r="D225" s="133"/>
      <c r="E225" s="134" t="s">
        <v>336</v>
      </c>
      <c r="F225" s="132"/>
      <c r="G225" s="135">
        <v>0</v>
      </c>
      <c r="H225" s="132"/>
      <c r="I225" s="132"/>
      <c r="J225" s="132"/>
      <c r="K225" s="132"/>
      <c r="L225" s="132"/>
      <c r="M225" s="132"/>
      <c r="N225" s="131"/>
      <c r="O225" s="3"/>
    </row>
    <row r="226" spans="1:15" ht="12.75">
      <c r="A226" s="131"/>
      <c r="B226" s="132"/>
      <c r="C226" s="132"/>
      <c r="D226" s="133" t="s">
        <v>287</v>
      </c>
      <c r="E226" s="134"/>
      <c r="F226" s="132"/>
      <c r="G226" s="135">
        <v>0.78396</v>
      </c>
      <c r="H226" s="132"/>
      <c r="I226" s="132"/>
      <c r="J226" s="132"/>
      <c r="K226" s="132"/>
      <c r="L226" s="132"/>
      <c r="M226" s="132"/>
      <c r="N226" s="131"/>
      <c r="O226" s="3"/>
    </row>
    <row r="227" spans="1:64" ht="12.75">
      <c r="A227" s="126" t="s">
        <v>48</v>
      </c>
      <c r="B227" s="126"/>
      <c r="C227" s="126" t="s">
        <v>109</v>
      </c>
      <c r="D227" s="127" t="s">
        <v>288</v>
      </c>
      <c r="E227" s="128"/>
      <c r="F227" s="126" t="s">
        <v>387</v>
      </c>
      <c r="G227" s="129">
        <v>0.10527</v>
      </c>
      <c r="H227" s="129"/>
      <c r="I227" s="129">
        <f>G227*AO227</f>
        <v>0</v>
      </c>
      <c r="J227" s="129">
        <f>G227*AP227</f>
        <v>0</v>
      </c>
      <c r="K227" s="129">
        <f>G227*H227</f>
        <v>0</v>
      </c>
      <c r="L227" s="129">
        <v>0</v>
      </c>
      <c r="M227" s="129">
        <f>G227*L227</f>
        <v>0</v>
      </c>
      <c r="N227" s="130" t="s">
        <v>408</v>
      </c>
      <c r="O227" s="3"/>
      <c r="Z227" s="24">
        <f>IF(AQ227="5",BJ227,0)</f>
        <v>0</v>
      </c>
      <c r="AB227" s="24">
        <f>IF(AQ227="1",BH227,0)</f>
        <v>0</v>
      </c>
      <c r="AC227" s="24">
        <f>IF(AQ227="1",BI227,0)</f>
        <v>0</v>
      </c>
      <c r="AD227" s="24">
        <f>IF(AQ227="7",BH227,0)</f>
        <v>0</v>
      </c>
      <c r="AE227" s="24">
        <f>IF(AQ227="7",BI227,0)</f>
        <v>0</v>
      </c>
      <c r="AF227" s="24">
        <f>IF(AQ227="2",BH227,0)</f>
        <v>0</v>
      </c>
      <c r="AG227" s="24">
        <f>IF(AQ227="2",BI227,0)</f>
        <v>0</v>
      </c>
      <c r="AH227" s="24">
        <f>IF(AQ227="0",BJ227,0)</f>
        <v>0</v>
      </c>
      <c r="AI227" s="19"/>
      <c r="AJ227" s="11">
        <f>IF(AN227=0,K227,0)</f>
        <v>0</v>
      </c>
      <c r="AK227" s="11">
        <f>IF(AN227=15,K227,0)</f>
        <v>0</v>
      </c>
      <c r="AL227" s="11">
        <f>IF(AN227=21,K227,0)</f>
        <v>0</v>
      </c>
      <c r="AN227" s="24">
        <v>21</v>
      </c>
      <c r="AO227" s="24">
        <f>H227*0</f>
        <v>0</v>
      </c>
      <c r="AP227" s="24">
        <f>H227*(1-0)</f>
        <v>0</v>
      </c>
      <c r="AQ227" s="25" t="s">
        <v>10</v>
      </c>
      <c r="AV227" s="24">
        <f>AW227+AX227</f>
        <v>0</v>
      </c>
      <c r="AW227" s="24">
        <f>G227*AO227</f>
        <v>0</v>
      </c>
      <c r="AX227" s="24">
        <f>G227*AP227</f>
        <v>0</v>
      </c>
      <c r="AY227" s="27" t="s">
        <v>431</v>
      </c>
      <c r="AZ227" s="27" t="s">
        <v>433</v>
      </c>
      <c r="BA227" s="19" t="s">
        <v>434</v>
      </c>
      <c r="BC227" s="24">
        <f>AW227+AX227</f>
        <v>0</v>
      </c>
      <c r="BD227" s="24">
        <f>H227/(100-BE227)*100</f>
        <v>0</v>
      </c>
      <c r="BE227" s="24">
        <v>0</v>
      </c>
      <c r="BF227" s="24">
        <f>M227</f>
        <v>0</v>
      </c>
      <c r="BH227" s="11">
        <f>G227*AO227</f>
        <v>0</v>
      </c>
      <c r="BI227" s="11">
        <f>G227*AP227</f>
        <v>0</v>
      </c>
      <c r="BJ227" s="11">
        <f>G227*H227</f>
        <v>0</v>
      </c>
      <c r="BK227" s="11" t="s">
        <v>439</v>
      </c>
      <c r="BL227" s="24" t="s">
        <v>98</v>
      </c>
    </row>
    <row r="228" spans="1:15" ht="12.75">
      <c r="A228" s="131"/>
      <c r="B228" s="132"/>
      <c r="C228" s="132"/>
      <c r="D228" s="133"/>
      <c r="E228" s="134" t="s">
        <v>336</v>
      </c>
      <c r="F228" s="132"/>
      <c r="G228" s="135">
        <v>0</v>
      </c>
      <c r="H228" s="132"/>
      <c r="I228" s="132"/>
      <c r="J228" s="132"/>
      <c r="K228" s="132"/>
      <c r="L228" s="132"/>
      <c r="M228" s="132"/>
      <c r="N228" s="131"/>
      <c r="O228" s="3"/>
    </row>
    <row r="229" spans="1:15" ht="12.75">
      <c r="A229" s="131"/>
      <c r="B229" s="132"/>
      <c r="C229" s="132"/>
      <c r="D229" s="133" t="s">
        <v>289</v>
      </c>
      <c r="E229" s="134"/>
      <c r="F229" s="132"/>
      <c r="G229" s="135">
        <v>0.10527</v>
      </c>
      <c r="H229" s="132"/>
      <c r="I229" s="132"/>
      <c r="J229" s="132"/>
      <c r="K229" s="132"/>
      <c r="L229" s="132"/>
      <c r="M229" s="132"/>
      <c r="N229" s="131"/>
      <c r="O229" s="3"/>
    </row>
    <row r="230" spans="1:64" ht="12.75">
      <c r="A230" s="126" t="s">
        <v>49</v>
      </c>
      <c r="B230" s="126"/>
      <c r="C230" s="126" t="s">
        <v>110</v>
      </c>
      <c r="D230" s="127" t="s">
        <v>290</v>
      </c>
      <c r="E230" s="128"/>
      <c r="F230" s="126" t="s">
        <v>387</v>
      </c>
      <c r="G230" s="129">
        <v>8.3288</v>
      </c>
      <c r="H230" s="129"/>
      <c r="I230" s="129">
        <f>G230*AO230</f>
        <v>0</v>
      </c>
      <c r="J230" s="129">
        <f>G230*AP230</f>
        <v>0</v>
      </c>
      <c r="K230" s="129">
        <f>G230*H230</f>
        <v>0</v>
      </c>
      <c r="L230" s="129">
        <v>0</v>
      </c>
      <c r="M230" s="129">
        <f>G230*L230</f>
        <v>0</v>
      </c>
      <c r="N230" s="130" t="s">
        <v>408</v>
      </c>
      <c r="O230" s="3"/>
      <c r="Z230" s="24">
        <f>IF(AQ230="5",BJ230,0)</f>
        <v>0</v>
      </c>
      <c r="AB230" s="24">
        <f>IF(AQ230="1",BH230,0)</f>
        <v>0</v>
      </c>
      <c r="AC230" s="24">
        <f>IF(AQ230="1",BI230,0)</f>
        <v>0</v>
      </c>
      <c r="AD230" s="24">
        <f>IF(AQ230="7",BH230,0)</f>
        <v>0</v>
      </c>
      <c r="AE230" s="24">
        <f>IF(AQ230="7",BI230,0)</f>
        <v>0</v>
      </c>
      <c r="AF230" s="24">
        <f>IF(AQ230="2",BH230,0)</f>
        <v>0</v>
      </c>
      <c r="AG230" s="24">
        <f>IF(AQ230="2",BI230,0)</f>
        <v>0</v>
      </c>
      <c r="AH230" s="24">
        <f>IF(AQ230="0",BJ230,0)</f>
        <v>0</v>
      </c>
      <c r="AI230" s="19"/>
      <c r="AJ230" s="11">
        <f>IF(AN230=0,K230,0)</f>
        <v>0</v>
      </c>
      <c r="AK230" s="11">
        <f>IF(AN230=15,K230,0)</f>
        <v>0</v>
      </c>
      <c r="AL230" s="11">
        <f>IF(AN230=21,K230,0)</f>
        <v>0</v>
      </c>
      <c r="AN230" s="24">
        <v>21</v>
      </c>
      <c r="AO230" s="24">
        <f>H230*0</f>
        <v>0</v>
      </c>
      <c r="AP230" s="24">
        <f>H230*(1-0)</f>
        <v>0</v>
      </c>
      <c r="AQ230" s="25" t="s">
        <v>10</v>
      </c>
      <c r="AV230" s="24">
        <f>AW230+AX230</f>
        <v>0</v>
      </c>
      <c r="AW230" s="24">
        <f>G230*AO230</f>
        <v>0</v>
      </c>
      <c r="AX230" s="24">
        <f>G230*AP230</f>
        <v>0</v>
      </c>
      <c r="AY230" s="27" t="s">
        <v>431</v>
      </c>
      <c r="AZ230" s="27" t="s">
        <v>433</v>
      </c>
      <c r="BA230" s="19" t="s">
        <v>434</v>
      </c>
      <c r="BC230" s="24">
        <f>AW230+AX230</f>
        <v>0</v>
      </c>
      <c r="BD230" s="24">
        <f>H230/(100-BE230)*100</f>
        <v>0</v>
      </c>
      <c r="BE230" s="24">
        <v>0</v>
      </c>
      <c r="BF230" s="24">
        <f>M230</f>
        <v>0</v>
      </c>
      <c r="BH230" s="11">
        <f>G230*AO230</f>
        <v>0</v>
      </c>
      <c r="BI230" s="11">
        <f>G230*AP230</f>
        <v>0</v>
      </c>
      <c r="BJ230" s="11">
        <f>G230*H230</f>
        <v>0</v>
      </c>
      <c r="BK230" s="11" t="s">
        <v>439</v>
      </c>
      <c r="BL230" s="24" t="s">
        <v>98</v>
      </c>
    </row>
    <row r="231" spans="1:15" ht="12.75">
      <c r="A231" s="131"/>
      <c r="B231" s="132"/>
      <c r="C231" s="132"/>
      <c r="D231" s="133"/>
      <c r="E231" s="134" t="s">
        <v>370</v>
      </c>
      <c r="F231" s="132"/>
      <c r="G231" s="135">
        <v>0</v>
      </c>
      <c r="H231" s="132"/>
      <c r="I231" s="132"/>
      <c r="J231" s="132"/>
      <c r="K231" s="132"/>
      <c r="L231" s="132"/>
      <c r="M231" s="132"/>
      <c r="N231" s="131"/>
      <c r="O231" s="3"/>
    </row>
    <row r="232" spans="1:15" ht="12.75">
      <c r="A232" s="131"/>
      <c r="B232" s="132"/>
      <c r="C232" s="132"/>
      <c r="D232" s="133" t="s">
        <v>291</v>
      </c>
      <c r="E232" s="134"/>
      <c r="F232" s="132"/>
      <c r="G232" s="135">
        <v>4.3106</v>
      </c>
      <c r="H232" s="132"/>
      <c r="I232" s="132"/>
      <c r="J232" s="132"/>
      <c r="K232" s="132"/>
      <c r="L232" s="132"/>
      <c r="M232" s="132"/>
      <c r="N232" s="131"/>
      <c r="O232" s="3"/>
    </row>
    <row r="233" spans="1:15" ht="12.75">
      <c r="A233" s="131"/>
      <c r="B233" s="132"/>
      <c r="C233" s="132"/>
      <c r="D233" s="133"/>
      <c r="E233" s="134" t="s">
        <v>371</v>
      </c>
      <c r="F233" s="132"/>
      <c r="G233" s="135">
        <v>0</v>
      </c>
      <c r="H233" s="132"/>
      <c r="I233" s="132"/>
      <c r="J233" s="132"/>
      <c r="K233" s="132"/>
      <c r="L233" s="132"/>
      <c r="M233" s="132"/>
      <c r="N233" s="131"/>
      <c r="O233" s="3"/>
    </row>
    <row r="234" spans="1:15" ht="12.75">
      <c r="A234" s="131"/>
      <c r="B234" s="132"/>
      <c r="C234" s="132"/>
      <c r="D234" s="133" t="s">
        <v>292</v>
      </c>
      <c r="E234" s="134"/>
      <c r="F234" s="132"/>
      <c r="G234" s="135">
        <v>0.1596</v>
      </c>
      <c r="H234" s="132"/>
      <c r="I234" s="132"/>
      <c r="J234" s="132"/>
      <c r="K234" s="132"/>
      <c r="L234" s="132"/>
      <c r="M234" s="132"/>
      <c r="N234" s="131"/>
      <c r="O234" s="3"/>
    </row>
    <row r="235" spans="1:15" ht="12.75">
      <c r="A235" s="131"/>
      <c r="B235" s="132"/>
      <c r="C235" s="132"/>
      <c r="D235" s="133" t="s">
        <v>293</v>
      </c>
      <c r="E235" s="134"/>
      <c r="F235" s="132"/>
      <c r="G235" s="135">
        <v>0.4418</v>
      </c>
      <c r="H235" s="132"/>
      <c r="I235" s="132"/>
      <c r="J235" s="132"/>
      <c r="K235" s="132"/>
      <c r="L235" s="132"/>
      <c r="M235" s="132"/>
      <c r="N235" s="131"/>
      <c r="O235" s="3"/>
    </row>
    <row r="236" spans="1:15" ht="12.75">
      <c r="A236" s="131"/>
      <c r="B236" s="132"/>
      <c r="C236" s="132"/>
      <c r="D236" s="133" t="s">
        <v>294</v>
      </c>
      <c r="E236" s="134"/>
      <c r="F236" s="132"/>
      <c r="G236" s="135">
        <v>0.6252</v>
      </c>
      <c r="H236" s="132"/>
      <c r="I236" s="132"/>
      <c r="J236" s="132"/>
      <c r="K236" s="132"/>
      <c r="L236" s="132"/>
      <c r="M236" s="132"/>
      <c r="N236" s="131"/>
      <c r="O236" s="3"/>
    </row>
    <row r="237" spans="1:15" ht="12.75">
      <c r="A237" s="131"/>
      <c r="B237" s="132"/>
      <c r="C237" s="132"/>
      <c r="D237" s="133" t="s">
        <v>295</v>
      </c>
      <c r="E237" s="134"/>
      <c r="F237" s="132"/>
      <c r="G237" s="135">
        <v>1.11284</v>
      </c>
      <c r="H237" s="132"/>
      <c r="I237" s="132"/>
      <c r="J237" s="132"/>
      <c r="K237" s="132"/>
      <c r="L237" s="132"/>
      <c r="M237" s="132"/>
      <c r="N237" s="131"/>
      <c r="O237" s="3"/>
    </row>
    <row r="238" spans="1:15" ht="12.75">
      <c r="A238" s="131"/>
      <c r="B238" s="132"/>
      <c r="C238" s="132"/>
      <c r="D238" s="133"/>
      <c r="E238" s="134" t="s">
        <v>372</v>
      </c>
      <c r="F238" s="132"/>
      <c r="G238" s="135">
        <v>0</v>
      </c>
      <c r="H238" s="132"/>
      <c r="I238" s="132"/>
      <c r="J238" s="132"/>
      <c r="K238" s="132"/>
      <c r="L238" s="132"/>
      <c r="M238" s="132"/>
      <c r="N238" s="131"/>
      <c r="O238" s="3"/>
    </row>
    <row r="239" spans="1:15" ht="12.75">
      <c r="A239" s="131"/>
      <c r="B239" s="132"/>
      <c r="C239" s="132"/>
      <c r="D239" s="133" t="s">
        <v>296</v>
      </c>
      <c r="E239" s="134"/>
      <c r="F239" s="132"/>
      <c r="G239" s="135">
        <v>1.67876</v>
      </c>
      <c r="H239" s="132"/>
      <c r="I239" s="132"/>
      <c r="J239" s="132"/>
      <c r="K239" s="132"/>
      <c r="L239" s="132"/>
      <c r="M239" s="132"/>
      <c r="N239" s="131"/>
      <c r="O239" s="3"/>
    </row>
    <row r="240" spans="1:64" ht="12.75">
      <c r="A240" s="126" t="s">
        <v>50</v>
      </c>
      <c r="B240" s="126"/>
      <c r="C240" s="126" t="s">
        <v>111</v>
      </c>
      <c r="D240" s="127" t="s">
        <v>297</v>
      </c>
      <c r="E240" s="128"/>
      <c r="F240" s="126" t="s">
        <v>387</v>
      </c>
      <c r="G240" s="129">
        <v>21.85978</v>
      </c>
      <c r="H240" s="129"/>
      <c r="I240" s="129">
        <f>G240*AO240</f>
        <v>0</v>
      </c>
      <c r="J240" s="129">
        <f>G240*AP240</f>
        <v>0</v>
      </c>
      <c r="K240" s="129">
        <f>G240*H240</f>
        <v>0</v>
      </c>
      <c r="L240" s="129">
        <v>0</v>
      </c>
      <c r="M240" s="129">
        <f>G240*L240</f>
        <v>0</v>
      </c>
      <c r="N240" s="130" t="s">
        <v>408</v>
      </c>
      <c r="O240" s="3"/>
      <c r="Z240" s="24">
        <f>IF(AQ240="5",BJ240,0)</f>
        <v>0</v>
      </c>
      <c r="AB240" s="24">
        <f>IF(AQ240="1",BH240,0)</f>
        <v>0</v>
      </c>
      <c r="AC240" s="24">
        <f>IF(AQ240="1",BI240,0)</f>
        <v>0</v>
      </c>
      <c r="AD240" s="24">
        <f>IF(AQ240="7",BH240,0)</f>
        <v>0</v>
      </c>
      <c r="AE240" s="24">
        <f>IF(AQ240="7",BI240,0)</f>
        <v>0</v>
      </c>
      <c r="AF240" s="24">
        <f>IF(AQ240="2",BH240,0)</f>
        <v>0</v>
      </c>
      <c r="AG240" s="24">
        <f>IF(AQ240="2",BI240,0)</f>
        <v>0</v>
      </c>
      <c r="AH240" s="24">
        <f>IF(AQ240="0",BJ240,0)</f>
        <v>0</v>
      </c>
      <c r="AI240" s="19"/>
      <c r="AJ240" s="11">
        <f>IF(AN240=0,K240,0)</f>
        <v>0</v>
      </c>
      <c r="AK240" s="11">
        <f>IF(AN240=15,K240,0)</f>
        <v>0</v>
      </c>
      <c r="AL240" s="11">
        <f>IF(AN240=21,K240,0)</f>
        <v>0</v>
      </c>
      <c r="AN240" s="24">
        <v>21</v>
      </c>
      <c r="AO240" s="24">
        <f>H240*0</f>
        <v>0</v>
      </c>
      <c r="AP240" s="24">
        <f>H240*(1-0)</f>
        <v>0</v>
      </c>
      <c r="AQ240" s="25" t="s">
        <v>10</v>
      </c>
      <c r="AV240" s="24">
        <f>AW240+AX240</f>
        <v>0</v>
      </c>
      <c r="AW240" s="24">
        <f>G240*AO240</f>
        <v>0</v>
      </c>
      <c r="AX240" s="24">
        <f>G240*AP240</f>
        <v>0</v>
      </c>
      <c r="AY240" s="27" t="s">
        <v>431</v>
      </c>
      <c r="AZ240" s="27" t="s">
        <v>433</v>
      </c>
      <c r="BA240" s="19" t="s">
        <v>434</v>
      </c>
      <c r="BC240" s="24">
        <f>AW240+AX240</f>
        <v>0</v>
      </c>
      <c r="BD240" s="24">
        <f>H240/(100-BE240)*100</f>
        <v>0</v>
      </c>
      <c r="BE240" s="24">
        <v>0</v>
      </c>
      <c r="BF240" s="24">
        <f>M240</f>
        <v>0</v>
      </c>
      <c r="BH240" s="11">
        <f>G240*AO240</f>
        <v>0</v>
      </c>
      <c r="BI240" s="11">
        <f>G240*AP240</f>
        <v>0</v>
      </c>
      <c r="BJ240" s="11">
        <f>G240*H240</f>
        <v>0</v>
      </c>
      <c r="BK240" s="11" t="s">
        <v>439</v>
      </c>
      <c r="BL240" s="24" t="s">
        <v>98</v>
      </c>
    </row>
    <row r="241" spans="1:15" ht="12.75">
      <c r="A241" s="131"/>
      <c r="B241" s="132"/>
      <c r="C241" s="132"/>
      <c r="D241" s="133"/>
      <c r="E241" s="134" t="s">
        <v>335</v>
      </c>
      <c r="F241" s="132"/>
      <c r="G241" s="135">
        <v>0</v>
      </c>
      <c r="H241" s="132"/>
      <c r="I241" s="132"/>
      <c r="J241" s="132"/>
      <c r="K241" s="132"/>
      <c r="L241" s="132"/>
      <c r="M241" s="132"/>
      <c r="N241" s="131"/>
      <c r="O241" s="3"/>
    </row>
    <row r="242" spans="1:15" ht="12.75">
      <c r="A242" s="131"/>
      <c r="B242" s="132"/>
      <c r="C242" s="132"/>
      <c r="D242" s="133" t="s">
        <v>298</v>
      </c>
      <c r="E242" s="134"/>
      <c r="F242" s="132"/>
      <c r="G242" s="135">
        <v>6.80145</v>
      </c>
      <c r="H242" s="132"/>
      <c r="I242" s="132"/>
      <c r="J242" s="132"/>
      <c r="K242" s="132"/>
      <c r="L242" s="132"/>
      <c r="M242" s="132"/>
      <c r="N242" s="131"/>
      <c r="O242" s="3"/>
    </row>
    <row r="243" spans="1:15" ht="12.75">
      <c r="A243" s="131"/>
      <c r="B243" s="132"/>
      <c r="C243" s="132"/>
      <c r="D243" s="133"/>
      <c r="E243" s="134" t="s">
        <v>336</v>
      </c>
      <c r="F243" s="132"/>
      <c r="G243" s="135">
        <v>0</v>
      </c>
      <c r="H243" s="132"/>
      <c r="I243" s="132"/>
      <c r="J243" s="132"/>
      <c r="K243" s="132"/>
      <c r="L243" s="132"/>
      <c r="M243" s="132"/>
      <c r="N243" s="131"/>
      <c r="O243" s="3"/>
    </row>
    <row r="244" spans="1:15" ht="12.75">
      <c r="A244" s="131"/>
      <c r="B244" s="132"/>
      <c r="C244" s="132"/>
      <c r="D244" s="133" t="s">
        <v>299</v>
      </c>
      <c r="E244" s="134"/>
      <c r="F244" s="132"/>
      <c r="G244" s="135">
        <v>10.18297</v>
      </c>
      <c r="H244" s="132"/>
      <c r="I244" s="132"/>
      <c r="J244" s="132"/>
      <c r="K244" s="132"/>
      <c r="L244" s="132"/>
      <c r="M244" s="132"/>
      <c r="N244" s="131"/>
      <c r="O244" s="3"/>
    </row>
    <row r="245" spans="1:15" ht="12.75">
      <c r="A245" s="131"/>
      <c r="B245" s="132"/>
      <c r="C245" s="132"/>
      <c r="D245" s="133" t="s">
        <v>300</v>
      </c>
      <c r="E245" s="134"/>
      <c r="F245" s="132"/>
      <c r="G245" s="135">
        <v>4.87536</v>
      </c>
      <c r="H245" s="132"/>
      <c r="I245" s="132"/>
      <c r="J245" s="132"/>
      <c r="K245" s="132"/>
      <c r="L245" s="132"/>
      <c r="M245" s="132"/>
      <c r="N245" s="131"/>
      <c r="O245" s="3"/>
    </row>
    <row r="246" spans="1:64" ht="12.75">
      <c r="A246" s="126" t="s">
        <v>51</v>
      </c>
      <c r="B246" s="126"/>
      <c r="C246" s="126" t="s">
        <v>112</v>
      </c>
      <c r="D246" s="127" t="s">
        <v>301</v>
      </c>
      <c r="E246" s="128"/>
      <c r="F246" s="126" t="s">
        <v>387</v>
      </c>
      <c r="G246" s="129">
        <v>19.10984</v>
      </c>
      <c r="H246" s="129"/>
      <c r="I246" s="129">
        <f>G246*AO246</f>
        <v>0</v>
      </c>
      <c r="J246" s="129">
        <f>G246*AP246</f>
        <v>0</v>
      </c>
      <c r="K246" s="129">
        <f>G246*H246</f>
        <v>0</v>
      </c>
      <c r="L246" s="129">
        <v>0</v>
      </c>
      <c r="M246" s="129">
        <f>G246*L246</f>
        <v>0</v>
      </c>
      <c r="N246" s="130" t="s">
        <v>408</v>
      </c>
      <c r="O246" s="3"/>
      <c r="Z246" s="24">
        <f>IF(AQ246="5",BJ246,0)</f>
        <v>0</v>
      </c>
      <c r="AB246" s="24">
        <f>IF(AQ246="1",BH246,0)</f>
        <v>0</v>
      </c>
      <c r="AC246" s="24">
        <f>IF(AQ246="1",BI246,0)</f>
        <v>0</v>
      </c>
      <c r="AD246" s="24">
        <f>IF(AQ246="7",BH246,0)</f>
        <v>0</v>
      </c>
      <c r="AE246" s="24">
        <f>IF(AQ246="7",BI246,0)</f>
        <v>0</v>
      </c>
      <c r="AF246" s="24">
        <f>IF(AQ246="2",BH246,0)</f>
        <v>0</v>
      </c>
      <c r="AG246" s="24">
        <f>IF(AQ246="2",BI246,0)</f>
        <v>0</v>
      </c>
      <c r="AH246" s="24">
        <f>IF(AQ246="0",BJ246,0)</f>
        <v>0</v>
      </c>
      <c r="AI246" s="19"/>
      <c r="AJ246" s="11">
        <f>IF(AN246=0,K246,0)</f>
        <v>0</v>
      </c>
      <c r="AK246" s="11">
        <f>IF(AN246=15,K246,0)</f>
        <v>0</v>
      </c>
      <c r="AL246" s="11">
        <f>IF(AN246=21,K246,0)</f>
        <v>0</v>
      </c>
      <c r="AN246" s="24">
        <v>21</v>
      </c>
      <c r="AO246" s="24">
        <f>H246*0</f>
        <v>0</v>
      </c>
      <c r="AP246" s="24">
        <f>H246*(1-0)</f>
        <v>0</v>
      </c>
      <c r="AQ246" s="25" t="s">
        <v>10</v>
      </c>
      <c r="AV246" s="24">
        <f>AW246+AX246</f>
        <v>0</v>
      </c>
      <c r="AW246" s="24">
        <f>G246*AO246</f>
        <v>0</v>
      </c>
      <c r="AX246" s="24">
        <f>G246*AP246</f>
        <v>0</v>
      </c>
      <c r="AY246" s="27" t="s">
        <v>431</v>
      </c>
      <c r="AZ246" s="27" t="s">
        <v>433</v>
      </c>
      <c r="BA246" s="19" t="s">
        <v>434</v>
      </c>
      <c r="BC246" s="24">
        <f>AW246+AX246</f>
        <v>0</v>
      </c>
      <c r="BD246" s="24">
        <f>H246/(100-BE246)*100</f>
        <v>0</v>
      </c>
      <c r="BE246" s="24">
        <v>0</v>
      </c>
      <c r="BF246" s="24">
        <f>M246</f>
        <v>0</v>
      </c>
      <c r="BH246" s="11">
        <f>G246*AO246</f>
        <v>0</v>
      </c>
      <c r="BI246" s="11">
        <f>G246*AP246</f>
        <v>0</v>
      </c>
      <c r="BJ246" s="11">
        <f>G246*H246</f>
        <v>0</v>
      </c>
      <c r="BK246" s="11" t="s">
        <v>439</v>
      </c>
      <c r="BL246" s="24" t="s">
        <v>98</v>
      </c>
    </row>
    <row r="247" spans="1:15" ht="12.75">
      <c r="A247" s="131"/>
      <c r="B247" s="132"/>
      <c r="C247" s="132"/>
      <c r="D247" s="133"/>
      <c r="E247" s="134" t="s">
        <v>373</v>
      </c>
      <c r="F247" s="132"/>
      <c r="G247" s="135">
        <v>0</v>
      </c>
      <c r="H247" s="132"/>
      <c r="I247" s="132"/>
      <c r="J247" s="132"/>
      <c r="K247" s="132"/>
      <c r="L247" s="132"/>
      <c r="M247" s="132"/>
      <c r="N247" s="131"/>
      <c r="O247" s="3"/>
    </row>
    <row r="248" spans="1:15" ht="12.75">
      <c r="A248" s="131"/>
      <c r="B248" s="132"/>
      <c r="C248" s="132"/>
      <c r="D248" s="133" t="s">
        <v>302</v>
      </c>
      <c r="E248" s="134"/>
      <c r="F248" s="132"/>
      <c r="G248" s="135">
        <v>19.05835</v>
      </c>
      <c r="H248" s="132"/>
      <c r="I248" s="132"/>
      <c r="J248" s="132"/>
      <c r="K248" s="132"/>
      <c r="L248" s="132"/>
      <c r="M248" s="132"/>
      <c r="N248" s="131"/>
      <c r="O248" s="3"/>
    </row>
    <row r="249" spans="1:15" ht="12.75">
      <c r="A249" s="131"/>
      <c r="B249" s="132"/>
      <c r="C249" s="132"/>
      <c r="D249" s="133" t="s">
        <v>303</v>
      </c>
      <c r="E249" s="134"/>
      <c r="F249" s="132"/>
      <c r="G249" s="135">
        <v>0.05149</v>
      </c>
      <c r="H249" s="132"/>
      <c r="I249" s="132"/>
      <c r="J249" s="132"/>
      <c r="K249" s="132"/>
      <c r="L249" s="132"/>
      <c r="M249" s="132"/>
      <c r="N249" s="131"/>
      <c r="O249" s="3"/>
    </row>
    <row r="250" spans="1:64" ht="12.75">
      <c r="A250" s="126" t="s">
        <v>52</v>
      </c>
      <c r="B250" s="126"/>
      <c r="C250" s="126" t="s">
        <v>113</v>
      </c>
      <c r="D250" s="127" t="s">
        <v>304</v>
      </c>
      <c r="E250" s="128"/>
      <c r="F250" s="126" t="s">
        <v>387</v>
      </c>
      <c r="G250" s="129">
        <v>27.79927</v>
      </c>
      <c r="H250" s="129"/>
      <c r="I250" s="129">
        <f>G250*AO250</f>
        <v>0</v>
      </c>
      <c r="J250" s="129">
        <f>G250*AP250</f>
        <v>0</v>
      </c>
      <c r="K250" s="129">
        <f>G250*H250</f>
        <v>0</v>
      </c>
      <c r="L250" s="129">
        <v>0</v>
      </c>
      <c r="M250" s="129">
        <f>G250*L250</f>
        <v>0</v>
      </c>
      <c r="N250" s="130" t="s">
        <v>408</v>
      </c>
      <c r="O250" s="3"/>
      <c r="Z250" s="24">
        <f>IF(AQ250="5",BJ250,0)</f>
        <v>0</v>
      </c>
      <c r="AB250" s="24">
        <f>IF(AQ250="1",BH250,0)</f>
        <v>0</v>
      </c>
      <c r="AC250" s="24">
        <f>IF(AQ250="1",BI250,0)</f>
        <v>0</v>
      </c>
      <c r="AD250" s="24">
        <f>IF(AQ250="7",BH250,0)</f>
        <v>0</v>
      </c>
      <c r="AE250" s="24">
        <f>IF(AQ250="7",BI250,0)</f>
        <v>0</v>
      </c>
      <c r="AF250" s="24">
        <f>IF(AQ250="2",BH250,0)</f>
        <v>0</v>
      </c>
      <c r="AG250" s="24">
        <f>IF(AQ250="2",BI250,0)</f>
        <v>0</v>
      </c>
      <c r="AH250" s="24">
        <f>IF(AQ250="0",BJ250,0)</f>
        <v>0</v>
      </c>
      <c r="AI250" s="19"/>
      <c r="AJ250" s="11">
        <f>IF(AN250=0,K250,0)</f>
        <v>0</v>
      </c>
      <c r="AK250" s="11">
        <f>IF(AN250=15,K250,0)</f>
        <v>0</v>
      </c>
      <c r="AL250" s="11">
        <f>IF(AN250=21,K250,0)</f>
        <v>0</v>
      </c>
      <c r="AN250" s="24">
        <v>21</v>
      </c>
      <c r="AO250" s="24">
        <f>H250*0</f>
        <v>0</v>
      </c>
      <c r="AP250" s="24">
        <f>H250*(1-0)</f>
        <v>0</v>
      </c>
      <c r="AQ250" s="25" t="s">
        <v>10</v>
      </c>
      <c r="AV250" s="24">
        <f>AW250+AX250</f>
        <v>0</v>
      </c>
      <c r="AW250" s="24">
        <f>G250*AO250</f>
        <v>0</v>
      </c>
      <c r="AX250" s="24">
        <f>G250*AP250</f>
        <v>0</v>
      </c>
      <c r="AY250" s="27" t="s">
        <v>431</v>
      </c>
      <c r="AZ250" s="27" t="s">
        <v>433</v>
      </c>
      <c r="BA250" s="19" t="s">
        <v>434</v>
      </c>
      <c r="BC250" s="24">
        <f>AW250+AX250</f>
        <v>0</v>
      </c>
      <c r="BD250" s="24">
        <f>H250/(100-BE250)*100</f>
        <v>0</v>
      </c>
      <c r="BE250" s="24">
        <v>0</v>
      </c>
      <c r="BF250" s="24">
        <f>M250</f>
        <v>0</v>
      </c>
      <c r="BH250" s="11">
        <f>G250*AO250</f>
        <v>0</v>
      </c>
      <c r="BI250" s="11">
        <f>G250*AP250</f>
        <v>0</v>
      </c>
      <c r="BJ250" s="11">
        <f>G250*H250</f>
        <v>0</v>
      </c>
      <c r="BK250" s="11" t="s">
        <v>439</v>
      </c>
      <c r="BL250" s="24" t="s">
        <v>98</v>
      </c>
    </row>
    <row r="251" spans="1:15" ht="12.75">
      <c r="A251" s="131"/>
      <c r="B251" s="132"/>
      <c r="C251" s="132"/>
      <c r="D251" s="133"/>
      <c r="E251" s="134" t="s">
        <v>374</v>
      </c>
      <c r="F251" s="132"/>
      <c r="G251" s="135">
        <v>0</v>
      </c>
      <c r="H251" s="132"/>
      <c r="I251" s="132"/>
      <c r="J251" s="132"/>
      <c r="K251" s="132"/>
      <c r="L251" s="132"/>
      <c r="M251" s="132"/>
      <c r="N251" s="131"/>
      <c r="O251" s="3"/>
    </row>
    <row r="252" spans="1:15" ht="12.75">
      <c r="A252" s="131"/>
      <c r="B252" s="132"/>
      <c r="C252" s="132"/>
      <c r="D252" s="133" t="s">
        <v>305</v>
      </c>
      <c r="E252" s="134"/>
      <c r="F252" s="132"/>
      <c r="G252" s="135">
        <v>3.06527</v>
      </c>
      <c r="H252" s="132"/>
      <c r="I252" s="132"/>
      <c r="J252" s="132"/>
      <c r="K252" s="132"/>
      <c r="L252" s="132"/>
      <c r="M252" s="132"/>
      <c r="N252" s="131"/>
      <c r="O252" s="3"/>
    </row>
    <row r="253" spans="1:15" ht="12.75">
      <c r="A253" s="131"/>
      <c r="B253" s="132"/>
      <c r="C253" s="132"/>
      <c r="D253" s="133"/>
      <c r="E253" s="134" t="s">
        <v>375</v>
      </c>
      <c r="F253" s="132"/>
      <c r="G253" s="135">
        <v>0</v>
      </c>
      <c r="H253" s="132"/>
      <c r="I253" s="132"/>
      <c r="J253" s="132"/>
      <c r="K253" s="132"/>
      <c r="L253" s="132"/>
      <c r="M253" s="132"/>
      <c r="N253" s="131"/>
      <c r="O253" s="3"/>
    </row>
    <row r="254" spans="1:15" ht="12.75">
      <c r="A254" s="131"/>
      <c r="B254" s="132"/>
      <c r="C254" s="132"/>
      <c r="D254" s="133" t="s">
        <v>306</v>
      </c>
      <c r="E254" s="134"/>
      <c r="F254" s="132"/>
      <c r="G254" s="135">
        <v>24.734</v>
      </c>
      <c r="H254" s="132"/>
      <c r="I254" s="132"/>
      <c r="J254" s="132"/>
      <c r="K254" s="132"/>
      <c r="L254" s="132"/>
      <c r="M254" s="132"/>
      <c r="N254" s="131"/>
      <c r="O254" s="3"/>
    </row>
    <row r="255" spans="1:64" ht="12.75">
      <c r="A255" s="126" t="s">
        <v>53</v>
      </c>
      <c r="B255" s="126"/>
      <c r="C255" s="126" t="s">
        <v>114</v>
      </c>
      <c r="D255" s="127" t="s">
        <v>307</v>
      </c>
      <c r="E255" s="128"/>
      <c r="F255" s="126" t="s">
        <v>387</v>
      </c>
      <c r="G255" s="129">
        <v>303.85106</v>
      </c>
      <c r="H255" s="129"/>
      <c r="I255" s="129">
        <f>G255*AO255</f>
        <v>0</v>
      </c>
      <c r="J255" s="129">
        <f>G255*AP255</f>
        <v>0</v>
      </c>
      <c r="K255" s="129">
        <f>G255*H255</f>
        <v>0</v>
      </c>
      <c r="L255" s="129">
        <v>0</v>
      </c>
      <c r="M255" s="129">
        <f>G255*L255</f>
        <v>0</v>
      </c>
      <c r="N255" s="130" t="s">
        <v>408</v>
      </c>
      <c r="O255" s="3"/>
      <c r="Z255" s="24">
        <f>IF(AQ255="5",BJ255,0)</f>
        <v>0</v>
      </c>
      <c r="AB255" s="24">
        <f>IF(AQ255="1",BH255,0)</f>
        <v>0</v>
      </c>
      <c r="AC255" s="24">
        <f>IF(AQ255="1",BI255,0)</f>
        <v>0</v>
      </c>
      <c r="AD255" s="24">
        <f>IF(AQ255="7",BH255,0)</f>
        <v>0</v>
      </c>
      <c r="AE255" s="24">
        <f>IF(AQ255="7",BI255,0)</f>
        <v>0</v>
      </c>
      <c r="AF255" s="24">
        <f>IF(AQ255="2",BH255,0)</f>
        <v>0</v>
      </c>
      <c r="AG255" s="24">
        <f>IF(AQ255="2",BI255,0)</f>
        <v>0</v>
      </c>
      <c r="AH255" s="24">
        <f>IF(AQ255="0",BJ255,0)</f>
        <v>0</v>
      </c>
      <c r="AI255" s="19"/>
      <c r="AJ255" s="11">
        <f>IF(AN255=0,K255,0)</f>
        <v>0</v>
      </c>
      <c r="AK255" s="11">
        <f>IF(AN255=15,K255,0)</f>
        <v>0</v>
      </c>
      <c r="AL255" s="11">
        <f>IF(AN255=21,K255,0)</f>
        <v>0</v>
      </c>
      <c r="AN255" s="24">
        <v>21</v>
      </c>
      <c r="AO255" s="24">
        <f>H255*0</f>
        <v>0</v>
      </c>
      <c r="AP255" s="24">
        <f>H255*(1-0)</f>
        <v>0</v>
      </c>
      <c r="AQ255" s="25" t="s">
        <v>10</v>
      </c>
      <c r="AV255" s="24">
        <f>AW255+AX255</f>
        <v>0</v>
      </c>
      <c r="AW255" s="24">
        <f>G255*AO255</f>
        <v>0</v>
      </c>
      <c r="AX255" s="24">
        <f>G255*AP255</f>
        <v>0</v>
      </c>
      <c r="AY255" s="27" t="s">
        <v>431</v>
      </c>
      <c r="AZ255" s="27" t="s">
        <v>433</v>
      </c>
      <c r="BA255" s="19" t="s">
        <v>434</v>
      </c>
      <c r="BC255" s="24">
        <f>AW255+AX255</f>
        <v>0</v>
      </c>
      <c r="BD255" s="24">
        <f>H255/(100-BE255)*100</f>
        <v>0</v>
      </c>
      <c r="BE255" s="24">
        <v>0</v>
      </c>
      <c r="BF255" s="24">
        <f>M255</f>
        <v>0</v>
      </c>
      <c r="BH255" s="11">
        <f>G255*AO255</f>
        <v>0</v>
      </c>
      <c r="BI255" s="11">
        <f>G255*AP255</f>
        <v>0</v>
      </c>
      <c r="BJ255" s="11">
        <f>G255*H255</f>
        <v>0</v>
      </c>
      <c r="BK255" s="11" t="s">
        <v>439</v>
      </c>
      <c r="BL255" s="24" t="s">
        <v>98</v>
      </c>
    </row>
    <row r="256" spans="1:15" ht="12.75">
      <c r="A256" s="131"/>
      <c r="B256" s="132"/>
      <c r="C256" s="132"/>
      <c r="D256" s="133"/>
      <c r="E256" s="134" t="s">
        <v>376</v>
      </c>
      <c r="F256" s="132"/>
      <c r="G256" s="135">
        <v>0</v>
      </c>
      <c r="H256" s="132"/>
      <c r="I256" s="132"/>
      <c r="J256" s="132"/>
      <c r="K256" s="132"/>
      <c r="L256" s="132"/>
      <c r="M256" s="132"/>
      <c r="N256" s="131"/>
      <c r="O256" s="3"/>
    </row>
    <row r="257" spans="1:15" ht="12.75">
      <c r="A257" s="131"/>
      <c r="B257" s="132"/>
      <c r="C257" s="132"/>
      <c r="D257" s="133" t="s">
        <v>308</v>
      </c>
      <c r="E257" s="134"/>
      <c r="F257" s="132"/>
      <c r="G257" s="135">
        <v>3398.4604</v>
      </c>
      <c r="H257" s="132"/>
      <c r="I257" s="132"/>
      <c r="J257" s="132"/>
      <c r="K257" s="132"/>
      <c r="L257" s="132"/>
      <c r="M257" s="132"/>
      <c r="N257" s="131"/>
      <c r="O257" s="3"/>
    </row>
    <row r="258" spans="1:15" ht="12.75">
      <c r="A258" s="131"/>
      <c r="B258" s="132"/>
      <c r="C258" s="132"/>
      <c r="D258" s="133" t="s">
        <v>309</v>
      </c>
      <c r="E258" s="134"/>
      <c r="F258" s="132"/>
      <c r="G258" s="135">
        <v>-2865.27784</v>
      </c>
      <c r="H258" s="132"/>
      <c r="I258" s="132"/>
      <c r="J258" s="132"/>
      <c r="K258" s="132"/>
      <c r="L258" s="132"/>
      <c r="M258" s="132"/>
      <c r="N258" s="131"/>
      <c r="O258" s="3"/>
    </row>
    <row r="259" spans="1:15" ht="12.75">
      <c r="A259" s="131"/>
      <c r="B259" s="132"/>
      <c r="C259" s="132"/>
      <c r="D259" s="133" t="s">
        <v>310</v>
      </c>
      <c r="E259" s="134"/>
      <c r="F259" s="132"/>
      <c r="G259" s="135">
        <v>-229.3315</v>
      </c>
      <c r="H259" s="132"/>
      <c r="I259" s="132"/>
      <c r="J259" s="132"/>
      <c r="K259" s="132"/>
      <c r="L259" s="132"/>
      <c r="M259" s="132"/>
      <c r="N259" s="131"/>
      <c r="O259" s="3"/>
    </row>
    <row r="260" spans="1:64" ht="12.75">
      <c r="A260" s="126" t="s">
        <v>54</v>
      </c>
      <c r="B260" s="126"/>
      <c r="C260" s="126" t="s">
        <v>115</v>
      </c>
      <c r="D260" s="127" t="s">
        <v>311</v>
      </c>
      <c r="E260" s="128"/>
      <c r="F260" s="126" t="s">
        <v>387</v>
      </c>
      <c r="G260" s="129">
        <v>69.122</v>
      </c>
      <c r="H260" s="129"/>
      <c r="I260" s="129">
        <f>G260*AO260</f>
        <v>0</v>
      </c>
      <c r="J260" s="129">
        <f>G260*AP260</f>
        <v>0</v>
      </c>
      <c r="K260" s="129">
        <f>G260*H260</f>
        <v>0</v>
      </c>
      <c r="L260" s="129">
        <v>0</v>
      </c>
      <c r="M260" s="129">
        <f>G260*L260</f>
        <v>0</v>
      </c>
      <c r="N260" s="130" t="s">
        <v>408</v>
      </c>
      <c r="O260" s="3"/>
      <c r="Z260" s="24">
        <f>IF(AQ260="5",BJ260,0)</f>
        <v>0</v>
      </c>
      <c r="AB260" s="24">
        <f>IF(AQ260="1",BH260,0)</f>
        <v>0</v>
      </c>
      <c r="AC260" s="24">
        <f>IF(AQ260="1",BI260,0)</f>
        <v>0</v>
      </c>
      <c r="AD260" s="24">
        <f>IF(AQ260="7",BH260,0)</f>
        <v>0</v>
      </c>
      <c r="AE260" s="24">
        <f>IF(AQ260="7",BI260,0)</f>
        <v>0</v>
      </c>
      <c r="AF260" s="24">
        <f>IF(AQ260="2",BH260,0)</f>
        <v>0</v>
      </c>
      <c r="AG260" s="24">
        <f>IF(AQ260="2",BI260,0)</f>
        <v>0</v>
      </c>
      <c r="AH260" s="24">
        <f>IF(AQ260="0",BJ260,0)</f>
        <v>0</v>
      </c>
      <c r="AI260" s="19"/>
      <c r="AJ260" s="11">
        <f>IF(AN260=0,K260,0)</f>
        <v>0</v>
      </c>
      <c r="AK260" s="11">
        <f>IF(AN260=15,K260,0)</f>
        <v>0</v>
      </c>
      <c r="AL260" s="11">
        <f>IF(AN260=21,K260,0)</f>
        <v>0</v>
      </c>
      <c r="AN260" s="24">
        <v>21</v>
      </c>
      <c r="AO260" s="24">
        <f>H260*0</f>
        <v>0</v>
      </c>
      <c r="AP260" s="24">
        <f>H260*(1-0)</f>
        <v>0</v>
      </c>
      <c r="AQ260" s="25" t="s">
        <v>10</v>
      </c>
      <c r="AV260" s="24">
        <f>AW260+AX260</f>
        <v>0</v>
      </c>
      <c r="AW260" s="24">
        <f>G260*AO260</f>
        <v>0</v>
      </c>
      <c r="AX260" s="24">
        <f>G260*AP260</f>
        <v>0</v>
      </c>
      <c r="AY260" s="27" t="s">
        <v>431</v>
      </c>
      <c r="AZ260" s="27" t="s">
        <v>433</v>
      </c>
      <c r="BA260" s="19" t="s">
        <v>434</v>
      </c>
      <c r="BC260" s="24">
        <f>AW260+AX260</f>
        <v>0</v>
      </c>
      <c r="BD260" s="24">
        <f>H260/(100-BE260)*100</f>
        <v>0</v>
      </c>
      <c r="BE260" s="24">
        <v>0</v>
      </c>
      <c r="BF260" s="24">
        <f>M260</f>
        <v>0</v>
      </c>
      <c r="BH260" s="11">
        <f>G260*AO260</f>
        <v>0</v>
      </c>
      <c r="BI260" s="11">
        <f>G260*AP260</f>
        <v>0</v>
      </c>
      <c r="BJ260" s="11">
        <f>G260*H260</f>
        <v>0</v>
      </c>
      <c r="BK260" s="11" t="s">
        <v>439</v>
      </c>
      <c r="BL260" s="24" t="s">
        <v>98</v>
      </c>
    </row>
    <row r="261" spans="1:15" ht="12.75">
      <c r="A261" s="131"/>
      <c r="B261" s="132"/>
      <c r="C261" s="132"/>
      <c r="D261" s="133" t="s">
        <v>312</v>
      </c>
      <c r="E261" s="134"/>
      <c r="F261" s="132"/>
      <c r="G261" s="135">
        <v>69.122</v>
      </c>
      <c r="H261" s="132"/>
      <c r="I261" s="132"/>
      <c r="J261" s="132"/>
      <c r="K261" s="132"/>
      <c r="L261" s="132"/>
      <c r="M261" s="132"/>
      <c r="N261" s="131"/>
      <c r="O261" s="3"/>
    </row>
    <row r="262" spans="1:64" ht="12.75">
      <c r="A262" s="126" t="s">
        <v>55</v>
      </c>
      <c r="B262" s="126"/>
      <c r="C262" s="126" t="s">
        <v>116</v>
      </c>
      <c r="D262" s="127" t="s">
        <v>313</v>
      </c>
      <c r="E262" s="128"/>
      <c r="F262" s="126" t="s">
        <v>387</v>
      </c>
      <c r="G262" s="129">
        <v>182.42243</v>
      </c>
      <c r="H262" s="129"/>
      <c r="I262" s="129">
        <f>G262*AO262</f>
        <v>0</v>
      </c>
      <c r="J262" s="129">
        <f>G262*AP262</f>
        <v>0</v>
      </c>
      <c r="K262" s="129">
        <f>G262*H262</f>
        <v>0</v>
      </c>
      <c r="L262" s="129">
        <v>0</v>
      </c>
      <c r="M262" s="129">
        <f>G262*L262</f>
        <v>0</v>
      </c>
      <c r="N262" s="130" t="s">
        <v>408</v>
      </c>
      <c r="O262" s="3"/>
      <c r="Z262" s="24">
        <f>IF(AQ262="5",BJ262,0)</f>
        <v>0</v>
      </c>
      <c r="AB262" s="24">
        <f>IF(AQ262="1",BH262,0)</f>
        <v>0</v>
      </c>
      <c r="AC262" s="24">
        <f>IF(AQ262="1",BI262,0)</f>
        <v>0</v>
      </c>
      <c r="AD262" s="24">
        <f>IF(AQ262="7",BH262,0)</f>
        <v>0</v>
      </c>
      <c r="AE262" s="24">
        <f>IF(AQ262="7",BI262,0)</f>
        <v>0</v>
      </c>
      <c r="AF262" s="24">
        <f>IF(AQ262="2",BH262,0)</f>
        <v>0</v>
      </c>
      <c r="AG262" s="24">
        <f>IF(AQ262="2",BI262,0)</f>
        <v>0</v>
      </c>
      <c r="AH262" s="24">
        <f>IF(AQ262="0",BJ262,0)</f>
        <v>0</v>
      </c>
      <c r="AI262" s="19"/>
      <c r="AJ262" s="11">
        <f>IF(AN262=0,K262,0)</f>
        <v>0</v>
      </c>
      <c r="AK262" s="11">
        <f>IF(AN262=15,K262,0)</f>
        <v>0</v>
      </c>
      <c r="AL262" s="11">
        <f>IF(AN262=21,K262,0)</f>
        <v>0</v>
      </c>
      <c r="AN262" s="24">
        <v>21</v>
      </c>
      <c r="AO262" s="24">
        <f>H262*0</f>
        <v>0</v>
      </c>
      <c r="AP262" s="24">
        <f>H262*(1-0)</f>
        <v>0</v>
      </c>
      <c r="AQ262" s="25" t="s">
        <v>10</v>
      </c>
      <c r="AV262" s="24">
        <f>AW262+AX262</f>
        <v>0</v>
      </c>
      <c r="AW262" s="24">
        <f>G262*AO262</f>
        <v>0</v>
      </c>
      <c r="AX262" s="24">
        <f>G262*AP262</f>
        <v>0</v>
      </c>
      <c r="AY262" s="27" t="s">
        <v>431</v>
      </c>
      <c r="AZ262" s="27" t="s">
        <v>433</v>
      </c>
      <c r="BA262" s="19" t="s">
        <v>434</v>
      </c>
      <c r="BC262" s="24">
        <f>AW262+AX262</f>
        <v>0</v>
      </c>
      <c r="BD262" s="24">
        <f>H262/(100-BE262)*100</f>
        <v>0</v>
      </c>
      <c r="BE262" s="24">
        <v>0</v>
      </c>
      <c r="BF262" s="24">
        <f>M262</f>
        <v>0</v>
      </c>
      <c r="BH262" s="11">
        <f>G262*AO262</f>
        <v>0</v>
      </c>
      <c r="BI262" s="11">
        <f>G262*AP262</f>
        <v>0</v>
      </c>
      <c r="BJ262" s="11">
        <f>G262*H262</f>
        <v>0</v>
      </c>
      <c r="BK262" s="11" t="s">
        <v>439</v>
      </c>
      <c r="BL262" s="24" t="s">
        <v>98</v>
      </c>
    </row>
    <row r="263" spans="1:64" ht="12.75">
      <c r="A263" s="126" t="s">
        <v>56</v>
      </c>
      <c r="B263" s="126"/>
      <c r="C263" s="126" t="s">
        <v>117</v>
      </c>
      <c r="D263" s="127" t="s">
        <v>314</v>
      </c>
      <c r="E263" s="128"/>
      <c r="F263" s="126" t="s">
        <v>387</v>
      </c>
      <c r="G263" s="129">
        <v>182.42243</v>
      </c>
      <c r="H263" s="129"/>
      <c r="I263" s="129">
        <f>G263*AO263</f>
        <v>0</v>
      </c>
      <c r="J263" s="129">
        <f>G263*AP263</f>
        <v>0</v>
      </c>
      <c r="K263" s="129">
        <f>G263*H263</f>
        <v>0</v>
      </c>
      <c r="L263" s="129">
        <v>0</v>
      </c>
      <c r="M263" s="129">
        <f>G263*L263</f>
        <v>0</v>
      </c>
      <c r="N263" s="130" t="s">
        <v>409</v>
      </c>
      <c r="O263" s="3"/>
      <c r="Z263" s="24">
        <f>IF(AQ263="5",BJ263,0)</f>
        <v>0</v>
      </c>
      <c r="AB263" s="24">
        <f>IF(AQ263="1",BH263,0)</f>
        <v>0</v>
      </c>
      <c r="AC263" s="24">
        <f>IF(AQ263="1",BI263,0)</f>
        <v>0</v>
      </c>
      <c r="AD263" s="24">
        <f>IF(AQ263="7",BH263,0)</f>
        <v>0</v>
      </c>
      <c r="AE263" s="24">
        <f>IF(AQ263="7",BI263,0)</f>
        <v>0</v>
      </c>
      <c r="AF263" s="24">
        <f>IF(AQ263="2",BH263,0)</f>
        <v>0</v>
      </c>
      <c r="AG263" s="24">
        <f>IF(AQ263="2",BI263,0)</f>
        <v>0</v>
      </c>
      <c r="AH263" s="24">
        <f>IF(AQ263="0",BJ263,0)</f>
        <v>0</v>
      </c>
      <c r="AI263" s="19"/>
      <c r="AJ263" s="11">
        <f>IF(AN263=0,K263,0)</f>
        <v>0</v>
      </c>
      <c r="AK263" s="11">
        <f>IF(AN263=15,K263,0)</f>
        <v>0</v>
      </c>
      <c r="AL263" s="11">
        <f>IF(AN263=21,K263,0)</f>
        <v>0</v>
      </c>
      <c r="AN263" s="24">
        <v>21</v>
      </c>
      <c r="AO263" s="24">
        <f>H263*0</f>
        <v>0</v>
      </c>
      <c r="AP263" s="24">
        <f>H263*(1-0)</f>
        <v>0</v>
      </c>
      <c r="AQ263" s="25" t="s">
        <v>10</v>
      </c>
      <c r="AV263" s="24">
        <f>AW263+AX263</f>
        <v>0</v>
      </c>
      <c r="AW263" s="24">
        <f>G263*AO263</f>
        <v>0</v>
      </c>
      <c r="AX263" s="24">
        <f>G263*AP263</f>
        <v>0</v>
      </c>
      <c r="AY263" s="27" t="s">
        <v>431</v>
      </c>
      <c r="AZ263" s="27" t="s">
        <v>433</v>
      </c>
      <c r="BA263" s="19" t="s">
        <v>434</v>
      </c>
      <c r="BC263" s="24">
        <f>AW263+AX263</f>
        <v>0</v>
      </c>
      <c r="BD263" s="24">
        <f>H263/(100-BE263)*100</f>
        <v>0</v>
      </c>
      <c r="BE263" s="24">
        <v>0</v>
      </c>
      <c r="BF263" s="24">
        <f>M263</f>
        <v>0</v>
      </c>
      <c r="BH263" s="11">
        <f>G263*AO263</f>
        <v>0</v>
      </c>
      <c r="BI263" s="11">
        <f>G263*AP263</f>
        <v>0</v>
      </c>
      <c r="BJ263" s="11">
        <f>G263*H263</f>
        <v>0</v>
      </c>
      <c r="BK263" s="11" t="s">
        <v>439</v>
      </c>
      <c r="BL263" s="24" t="s">
        <v>98</v>
      </c>
    </row>
    <row r="264" spans="1:15" ht="12.75">
      <c r="A264" s="131"/>
      <c r="B264" s="132"/>
      <c r="C264" s="132"/>
      <c r="D264" s="133"/>
      <c r="E264" s="134" t="s">
        <v>377</v>
      </c>
      <c r="F264" s="132"/>
      <c r="G264" s="135">
        <v>0</v>
      </c>
      <c r="H264" s="132"/>
      <c r="I264" s="132"/>
      <c r="J264" s="132"/>
      <c r="K264" s="132"/>
      <c r="L264" s="132"/>
      <c r="M264" s="132"/>
      <c r="N264" s="131"/>
      <c r="O264" s="3"/>
    </row>
    <row r="265" spans="1:15" ht="12.75">
      <c r="A265" s="131"/>
      <c r="B265" s="132"/>
      <c r="C265" s="132"/>
      <c r="D265" s="133"/>
      <c r="E265" s="134" t="s">
        <v>378</v>
      </c>
      <c r="F265" s="132"/>
      <c r="G265" s="135">
        <v>0</v>
      </c>
      <c r="H265" s="132"/>
      <c r="I265" s="132"/>
      <c r="J265" s="132"/>
      <c r="K265" s="132"/>
      <c r="L265" s="132"/>
      <c r="M265" s="132"/>
      <c r="N265" s="131"/>
      <c r="O265" s="3"/>
    </row>
    <row r="266" spans="1:15" ht="12.75">
      <c r="A266" s="131"/>
      <c r="B266" s="132"/>
      <c r="C266" s="132"/>
      <c r="D266" s="133" t="s">
        <v>315</v>
      </c>
      <c r="E266" s="134"/>
      <c r="F266" s="132"/>
      <c r="G266" s="135">
        <v>25.83448</v>
      </c>
      <c r="H266" s="132"/>
      <c r="I266" s="132"/>
      <c r="J266" s="132"/>
      <c r="K266" s="132"/>
      <c r="L266" s="132"/>
      <c r="M266" s="132"/>
      <c r="N266" s="131"/>
      <c r="O266" s="3"/>
    </row>
    <row r="267" spans="1:15" ht="12.75">
      <c r="A267" s="131"/>
      <c r="B267" s="132"/>
      <c r="C267" s="132"/>
      <c r="D267" s="133" t="s">
        <v>316</v>
      </c>
      <c r="E267" s="134"/>
      <c r="F267" s="132"/>
      <c r="G267" s="135">
        <v>1.24531</v>
      </c>
      <c r="H267" s="132"/>
      <c r="I267" s="132"/>
      <c r="J267" s="132"/>
      <c r="K267" s="132"/>
      <c r="L267" s="132"/>
      <c r="M267" s="132"/>
      <c r="N267" s="131"/>
      <c r="O267" s="3"/>
    </row>
    <row r="268" spans="1:15" ht="12.75">
      <c r="A268" s="131"/>
      <c r="B268" s="132"/>
      <c r="C268" s="132"/>
      <c r="D268" s="133" t="s">
        <v>317</v>
      </c>
      <c r="E268" s="134"/>
      <c r="F268" s="132"/>
      <c r="G268" s="135">
        <v>7.17657</v>
      </c>
      <c r="H268" s="132"/>
      <c r="I268" s="132"/>
      <c r="J268" s="132"/>
      <c r="K268" s="132"/>
      <c r="L268" s="132"/>
      <c r="M268" s="132"/>
      <c r="N268" s="131"/>
      <c r="O268" s="3"/>
    </row>
    <row r="269" spans="1:15" ht="12.75">
      <c r="A269" s="131"/>
      <c r="B269" s="132"/>
      <c r="C269" s="132"/>
      <c r="D269" s="133" t="s">
        <v>318</v>
      </c>
      <c r="E269" s="134"/>
      <c r="F269" s="132"/>
      <c r="G269" s="135">
        <v>17.29484</v>
      </c>
      <c r="H269" s="132"/>
      <c r="I269" s="132"/>
      <c r="J269" s="132"/>
      <c r="K269" s="132"/>
      <c r="L269" s="132"/>
      <c r="M269" s="132"/>
      <c r="N269" s="131"/>
      <c r="O269" s="3"/>
    </row>
    <row r="270" spans="1:15" ht="12.75">
      <c r="A270" s="131"/>
      <c r="B270" s="132"/>
      <c r="C270" s="132"/>
      <c r="D270" s="133" t="s">
        <v>319</v>
      </c>
      <c r="E270" s="134"/>
      <c r="F270" s="132"/>
      <c r="G270" s="135">
        <v>14.37897</v>
      </c>
      <c r="H270" s="132"/>
      <c r="I270" s="132"/>
      <c r="J270" s="132"/>
      <c r="K270" s="132"/>
      <c r="L270" s="132"/>
      <c r="M270" s="132"/>
      <c r="N270" s="131"/>
      <c r="O270" s="3"/>
    </row>
    <row r="271" spans="1:15" ht="12.75">
      <c r="A271" s="131"/>
      <c r="B271" s="132"/>
      <c r="C271" s="132"/>
      <c r="D271" s="133" t="s">
        <v>320</v>
      </c>
      <c r="E271" s="134"/>
      <c r="F271" s="132"/>
      <c r="G271" s="135">
        <v>-1.96645</v>
      </c>
      <c r="H271" s="132"/>
      <c r="I271" s="132"/>
      <c r="J271" s="132"/>
      <c r="K271" s="132"/>
      <c r="L271" s="132"/>
      <c r="M271" s="132"/>
      <c r="N271" s="131"/>
      <c r="O271" s="3"/>
    </row>
    <row r="272" spans="1:15" ht="12.75">
      <c r="A272" s="131"/>
      <c r="B272" s="132"/>
      <c r="C272" s="132"/>
      <c r="D272" s="133"/>
      <c r="E272" s="134" t="s">
        <v>379</v>
      </c>
      <c r="F272" s="132"/>
      <c r="G272" s="135">
        <v>0</v>
      </c>
      <c r="H272" s="132"/>
      <c r="I272" s="132"/>
      <c r="J272" s="132"/>
      <c r="K272" s="132"/>
      <c r="L272" s="132"/>
      <c r="M272" s="132"/>
      <c r="N272" s="131"/>
      <c r="O272" s="3"/>
    </row>
    <row r="273" spans="1:15" ht="12.75">
      <c r="A273" s="131"/>
      <c r="B273" s="132"/>
      <c r="C273" s="132"/>
      <c r="D273" s="133" t="s">
        <v>321</v>
      </c>
      <c r="E273" s="134"/>
      <c r="F273" s="132"/>
      <c r="G273" s="135">
        <v>105.20371</v>
      </c>
      <c r="H273" s="132"/>
      <c r="I273" s="132"/>
      <c r="J273" s="132"/>
      <c r="K273" s="132"/>
      <c r="L273" s="132"/>
      <c r="M273" s="132"/>
      <c r="N273" s="131"/>
      <c r="O273" s="3"/>
    </row>
    <row r="274" spans="1:15" ht="12.75">
      <c r="A274" s="131"/>
      <c r="B274" s="132"/>
      <c r="C274" s="132"/>
      <c r="D274" s="133" t="s">
        <v>322</v>
      </c>
      <c r="E274" s="134"/>
      <c r="F274" s="132"/>
      <c r="G274" s="135">
        <v>13.105</v>
      </c>
      <c r="H274" s="132"/>
      <c r="I274" s="132"/>
      <c r="J274" s="132"/>
      <c r="K274" s="132"/>
      <c r="L274" s="132"/>
      <c r="M274" s="132"/>
      <c r="N274" s="131"/>
      <c r="O274" s="3"/>
    </row>
    <row r="275" spans="1:15" ht="12.75">
      <c r="A275" s="131"/>
      <c r="B275" s="132"/>
      <c r="C275" s="132"/>
      <c r="D275" s="133"/>
      <c r="E275" s="134" t="s">
        <v>380</v>
      </c>
      <c r="F275" s="132"/>
      <c r="G275" s="135">
        <v>0</v>
      </c>
      <c r="H275" s="132"/>
      <c r="I275" s="132"/>
      <c r="J275" s="132"/>
      <c r="K275" s="132"/>
      <c r="L275" s="132"/>
      <c r="M275" s="132"/>
      <c r="N275" s="131"/>
      <c r="O275" s="3"/>
    </row>
    <row r="276" spans="1:15" ht="12.75">
      <c r="A276" s="150"/>
      <c r="B276" s="150"/>
      <c r="C276" s="150"/>
      <c r="D276" s="151" t="s">
        <v>323</v>
      </c>
      <c r="E276" s="152"/>
      <c r="F276" s="150"/>
      <c r="G276" s="153">
        <v>0.15</v>
      </c>
      <c r="H276" s="150"/>
      <c r="I276" s="150"/>
      <c r="J276" s="150"/>
      <c r="K276" s="150"/>
      <c r="L276" s="150"/>
      <c r="M276" s="150"/>
      <c r="N276" s="150"/>
      <c r="O276" s="3"/>
    </row>
    <row r="277" spans="1:14" ht="12.75">
      <c r="A277" s="5"/>
      <c r="B277" s="5"/>
      <c r="C277" s="5"/>
      <c r="D277" s="5"/>
      <c r="E277" s="5"/>
      <c r="F277" s="5"/>
      <c r="G277" s="5"/>
      <c r="H277" s="5"/>
      <c r="I277" s="85" t="s">
        <v>401</v>
      </c>
      <c r="J277" s="86"/>
      <c r="K277" s="30">
        <f>K12+K28+K36+K39+K43+K52+K55+K58+K63+K87+K91+K130+K133</f>
        <v>0</v>
      </c>
      <c r="L277" s="5"/>
      <c r="M277" s="5"/>
      <c r="N277" s="5"/>
    </row>
    <row r="278" ht="11.25" customHeight="1">
      <c r="A278" s="6" t="s">
        <v>57</v>
      </c>
    </row>
    <row r="279" spans="1:14" ht="12.75">
      <c r="A279" s="73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</row>
  </sheetData>
  <sheetProtection/>
  <mergeCells count="106">
    <mergeCell ref="D263:E263"/>
    <mergeCell ref="I277:J277"/>
    <mergeCell ref="A279:N279"/>
    <mergeCell ref="D240:E240"/>
    <mergeCell ref="D246:E246"/>
    <mergeCell ref="D250:E250"/>
    <mergeCell ref="D255:E255"/>
    <mergeCell ref="D260:E260"/>
    <mergeCell ref="D262:E262"/>
    <mergeCell ref="D198:E198"/>
    <mergeCell ref="D204:E204"/>
    <mergeCell ref="D207:E207"/>
    <mergeCell ref="D222:E222"/>
    <mergeCell ref="D227:E227"/>
    <mergeCell ref="D230:E230"/>
    <mergeCell ref="D138:N138"/>
    <mergeCell ref="D140:E140"/>
    <mergeCell ref="D142:E142"/>
    <mergeCell ref="D144:E144"/>
    <mergeCell ref="D173:E173"/>
    <mergeCell ref="D192:E192"/>
    <mergeCell ref="D128:E128"/>
    <mergeCell ref="D130:E130"/>
    <mergeCell ref="D131:E131"/>
    <mergeCell ref="D133:E133"/>
    <mergeCell ref="D134:E134"/>
    <mergeCell ref="D137:E137"/>
    <mergeCell ref="D89:N89"/>
    <mergeCell ref="D90:E90"/>
    <mergeCell ref="D91:E91"/>
    <mergeCell ref="D92:E92"/>
    <mergeCell ref="D122:E122"/>
    <mergeCell ref="D125:E125"/>
    <mergeCell ref="D79:N79"/>
    <mergeCell ref="D80:E80"/>
    <mergeCell ref="D81:E81"/>
    <mergeCell ref="D82:E82"/>
    <mergeCell ref="D87:E87"/>
    <mergeCell ref="D88:E88"/>
    <mergeCell ref="D72:E72"/>
    <mergeCell ref="D74:E74"/>
    <mergeCell ref="D75:N75"/>
    <mergeCell ref="D76:E76"/>
    <mergeCell ref="D77:N77"/>
    <mergeCell ref="D78:E78"/>
    <mergeCell ref="D58:E58"/>
    <mergeCell ref="D59:E59"/>
    <mergeCell ref="D60:N60"/>
    <mergeCell ref="D63:E63"/>
    <mergeCell ref="D64:E64"/>
    <mergeCell ref="D65:E65"/>
    <mergeCell ref="D52:E52"/>
    <mergeCell ref="D53:E53"/>
    <mergeCell ref="D54:N54"/>
    <mergeCell ref="D55:E55"/>
    <mergeCell ref="D56:E56"/>
    <mergeCell ref="D57:N57"/>
    <mergeCell ref="D39:E39"/>
    <mergeCell ref="D40:E40"/>
    <mergeCell ref="D42:E42"/>
    <mergeCell ref="D43:E43"/>
    <mergeCell ref="D44:E44"/>
    <mergeCell ref="D50:E50"/>
    <mergeCell ref="D28:E28"/>
    <mergeCell ref="D29:E29"/>
    <mergeCell ref="D34:E34"/>
    <mergeCell ref="D36:E36"/>
    <mergeCell ref="D37:E37"/>
    <mergeCell ref="D38:N38"/>
    <mergeCell ref="D16:E16"/>
    <mergeCell ref="D19:E19"/>
    <mergeCell ref="D20:E20"/>
    <mergeCell ref="D21:N21"/>
    <mergeCell ref="D24:E24"/>
    <mergeCell ref="D25:N25"/>
    <mergeCell ref="D10:E10"/>
    <mergeCell ref="I10:K10"/>
    <mergeCell ref="L10:M10"/>
    <mergeCell ref="D11:E11"/>
    <mergeCell ref="D12:E12"/>
    <mergeCell ref="D13:E13"/>
    <mergeCell ref="A8:C9"/>
    <mergeCell ref="D8:D9"/>
    <mergeCell ref="E8:E9"/>
    <mergeCell ref="F8:G9"/>
    <mergeCell ref="H8:H9"/>
    <mergeCell ref="I8:N9"/>
    <mergeCell ref="A6:C7"/>
    <mergeCell ref="D6:D7"/>
    <mergeCell ref="E6:E7"/>
    <mergeCell ref="F6:G7"/>
    <mergeCell ref="H6:H7"/>
    <mergeCell ref="I6:N7"/>
    <mergeCell ref="A4:C5"/>
    <mergeCell ref="D4:D5"/>
    <mergeCell ref="E4:E5"/>
    <mergeCell ref="F4:G5"/>
    <mergeCell ref="H4:H5"/>
    <mergeCell ref="I4:N5"/>
    <mergeCell ref="A1:N1"/>
    <mergeCell ref="A2:C3"/>
    <mergeCell ref="D2:D3"/>
    <mergeCell ref="E2:E3"/>
    <mergeCell ref="F2:G3"/>
    <mergeCell ref="H2:H3"/>
    <mergeCell ref="I2:N3"/>
  </mergeCell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husak</cp:lastModifiedBy>
  <cp:lastPrinted>2022-09-08T07:37:58Z</cp:lastPrinted>
  <dcterms:created xsi:type="dcterms:W3CDTF">2022-09-08T07:38:28Z</dcterms:created>
  <dcterms:modified xsi:type="dcterms:W3CDTF">2022-09-08T07:40:24Z</dcterms:modified>
  <cp:category/>
  <cp:version/>
  <cp:contentType/>
  <cp:contentStatus/>
</cp:coreProperties>
</file>