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Odb_EP\!sdílený\0. PRACOVNÍ_RM_ZM_PV\RM\2023\16_RM_2023_09_12\alej Dobiášova Krejčího\"/>
    </mc:Choice>
  </mc:AlternateContent>
  <bookViews>
    <workbookView xWindow="0" yWindow="0" windowWidth="28800" windowHeight="12300" activeTab="4"/>
  </bookViews>
  <sheets>
    <sheet name="Rekapitulace" sheetId="4" r:id="rId1"/>
    <sheet name="Arboristika" sheetId="1" r:id="rId2"/>
    <sheet name="Výsadby" sheetId="2" r:id="rId3"/>
    <sheet name="Půdní injektáž" sheetId="5" r:id="rId4"/>
    <sheet name="VRN" sheetId="3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8" i="1" l="1"/>
  <c r="W94" i="1"/>
  <c r="R223" i="1"/>
  <c r="R221" i="1"/>
  <c r="R185" i="1"/>
  <c r="R111" i="1"/>
  <c r="R104" i="1"/>
  <c r="R103" i="1"/>
  <c r="R98" i="1"/>
  <c r="R97" i="1"/>
  <c r="R83" i="1"/>
  <c r="R6" i="1"/>
  <c r="V257" i="1" l="1"/>
  <c r="F28" i="5" l="1"/>
  <c r="F26" i="5"/>
  <c r="F25" i="5"/>
  <c r="F24" i="5"/>
  <c r="A1" i="5"/>
  <c r="F29" i="5" l="1"/>
  <c r="E9" i="5" s="1"/>
  <c r="E11" i="5" s="1"/>
  <c r="D13" i="5" s="1"/>
  <c r="H6" i="4" s="1"/>
  <c r="D14" i="5" l="1"/>
  <c r="D15" i="5" s="1"/>
  <c r="T99" i="1" l="1"/>
  <c r="S99" i="1"/>
  <c r="A1" i="3" l="1"/>
  <c r="A1" i="2"/>
  <c r="F88" i="2"/>
  <c r="F87" i="2"/>
  <c r="F76" i="2"/>
  <c r="F74" i="2"/>
  <c r="F73" i="2"/>
  <c r="F57" i="2"/>
  <c r="D78" i="2" s="1"/>
  <c r="F78" i="2" s="1"/>
  <c r="E9" i="2" l="1"/>
  <c r="E41" i="2"/>
  <c r="D70" i="2" s="1"/>
  <c r="F70" i="2" s="1"/>
  <c r="E23" i="2"/>
  <c r="D80" i="2"/>
  <c r="D83" i="2"/>
  <c r="F83" i="2" s="1"/>
  <c r="D85" i="2"/>
  <c r="F85" i="2" s="1"/>
  <c r="D90" i="2"/>
  <c r="F90" i="2" s="1"/>
  <c r="X269" i="1"/>
  <c r="X268" i="1"/>
  <c r="X267" i="1"/>
  <c r="X258" i="1"/>
  <c r="X257" i="1"/>
  <c r="D115" i="2" l="1"/>
  <c r="F115" i="2" s="1"/>
  <c r="D84" i="2"/>
  <c r="F84" i="2" s="1"/>
  <c r="D89" i="2"/>
  <c r="D82" i="2"/>
  <c r="F82" i="2" s="1"/>
  <c r="D67" i="2"/>
  <c r="D65" i="2"/>
  <c r="D69" i="2"/>
  <c r="F80" i="2"/>
  <c r="D97" i="2"/>
  <c r="O6" i="1"/>
  <c r="O104" i="1"/>
  <c r="O83" i="1"/>
  <c r="O185" i="1"/>
  <c r="O223" i="1"/>
  <c r="O221" i="1"/>
  <c r="O103" i="1"/>
  <c r="O97" i="1"/>
  <c r="O98" i="1"/>
  <c r="O111" i="1"/>
  <c r="D86" i="2" l="1"/>
  <c r="F86" i="2" s="1"/>
  <c r="F69" i="2"/>
  <c r="D91" i="2"/>
  <c r="F91" i="2" s="1"/>
  <c r="F89" i="2"/>
  <c r="F65" i="2"/>
  <c r="D66" i="2"/>
  <c r="F66" i="2" s="1"/>
  <c r="D77" i="2"/>
  <c r="F77" i="2" s="1"/>
  <c r="D68" i="2"/>
  <c r="D71" i="2"/>
  <c r="F71" i="2" s="1"/>
  <c r="F67" i="2"/>
  <c r="D100" i="2"/>
  <c r="F97" i="2"/>
  <c r="F189" i="1"/>
  <c r="F68" i="2" l="1"/>
  <c r="E7" i="2" s="1"/>
  <c r="D72" i="2"/>
  <c r="F72" i="2" s="1"/>
  <c r="F100" i="2"/>
  <c r="D103" i="2"/>
  <c r="X94" i="1"/>
  <c r="W247" i="1"/>
  <c r="O247" i="1"/>
  <c r="R247" i="1" s="1"/>
  <c r="W246" i="1"/>
  <c r="O246" i="1"/>
  <c r="R246" i="1" s="1"/>
  <c r="W245" i="1"/>
  <c r="O245" i="1"/>
  <c r="R245" i="1" s="1"/>
  <c r="W244" i="1"/>
  <c r="O244" i="1"/>
  <c r="R244" i="1" s="1"/>
  <c r="S244" i="1" s="1"/>
  <c r="W243" i="1"/>
  <c r="O243" i="1"/>
  <c r="R243" i="1" s="1"/>
  <c r="W242" i="1"/>
  <c r="O242" i="1"/>
  <c r="R242" i="1" s="1"/>
  <c r="W241" i="1"/>
  <c r="O241" i="1"/>
  <c r="R241" i="1" s="1"/>
  <c r="W240" i="1"/>
  <c r="O240" i="1"/>
  <c r="R240" i="1" s="1"/>
  <c r="W239" i="1"/>
  <c r="O239" i="1"/>
  <c r="R239" i="1" s="1"/>
  <c r="S239" i="1" s="1"/>
  <c r="W238" i="1"/>
  <c r="O238" i="1"/>
  <c r="R238" i="1" s="1"/>
  <c r="W237" i="1"/>
  <c r="O237" i="1"/>
  <c r="R237" i="1" s="1"/>
  <c r="W236" i="1"/>
  <c r="O236" i="1"/>
  <c r="R236" i="1" s="1"/>
  <c r="W235" i="1"/>
  <c r="O235" i="1"/>
  <c r="R235" i="1" s="1"/>
  <c r="W234" i="1"/>
  <c r="O234" i="1"/>
  <c r="R234" i="1" s="1"/>
  <c r="W233" i="1"/>
  <c r="O233" i="1"/>
  <c r="R233" i="1" s="1"/>
  <c r="W232" i="1"/>
  <c r="O232" i="1"/>
  <c r="R232" i="1" s="1"/>
  <c r="W231" i="1"/>
  <c r="O231" i="1"/>
  <c r="R231" i="1" s="1"/>
  <c r="W230" i="1"/>
  <c r="O230" i="1"/>
  <c r="R230" i="1" s="1"/>
  <c r="W229" i="1"/>
  <c r="O229" i="1"/>
  <c r="R229" i="1" s="1"/>
  <c r="S229" i="1" s="1"/>
  <c r="W228" i="1"/>
  <c r="O228" i="1"/>
  <c r="R228" i="1" s="1"/>
  <c r="T228" i="1" s="1"/>
  <c r="W227" i="1"/>
  <c r="O227" i="1"/>
  <c r="R227" i="1" s="1"/>
  <c r="S227" i="1" s="1"/>
  <c r="W226" i="1"/>
  <c r="O226" i="1"/>
  <c r="R226" i="1" s="1"/>
  <c r="W225" i="1"/>
  <c r="O225" i="1"/>
  <c r="R225" i="1" s="1"/>
  <c r="S225" i="1" s="1"/>
  <c r="W224" i="1"/>
  <c r="O224" i="1"/>
  <c r="R224" i="1" s="1"/>
  <c r="S224" i="1" s="1"/>
  <c r="W223" i="1"/>
  <c r="X223" i="1" s="1"/>
  <c r="S223" i="1"/>
  <c r="W222" i="1"/>
  <c r="O222" i="1"/>
  <c r="R222" i="1" s="1"/>
  <c r="T222" i="1" s="1"/>
  <c r="W221" i="1"/>
  <c r="X221" i="1" s="1"/>
  <c r="S221" i="1"/>
  <c r="W220" i="1"/>
  <c r="O220" i="1"/>
  <c r="R220" i="1" s="1"/>
  <c r="W219" i="1"/>
  <c r="O219" i="1"/>
  <c r="R219" i="1" s="1"/>
  <c r="W218" i="1"/>
  <c r="O218" i="1"/>
  <c r="R218" i="1" s="1"/>
  <c r="W217" i="1"/>
  <c r="O217" i="1"/>
  <c r="R217" i="1" s="1"/>
  <c r="W216" i="1"/>
  <c r="O216" i="1"/>
  <c r="R216" i="1" s="1"/>
  <c r="S216" i="1" s="1"/>
  <c r="W215" i="1"/>
  <c r="O215" i="1"/>
  <c r="R215" i="1" s="1"/>
  <c r="W214" i="1"/>
  <c r="O214" i="1"/>
  <c r="R214" i="1" s="1"/>
  <c r="W213" i="1"/>
  <c r="O213" i="1"/>
  <c r="R213" i="1" s="1"/>
  <c r="W212" i="1"/>
  <c r="O212" i="1"/>
  <c r="R212" i="1" s="1"/>
  <c r="S212" i="1" s="1"/>
  <c r="W211" i="1"/>
  <c r="O211" i="1"/>
  <c r="R211" i="1" s="1"/>
  <c r="S211" i="1" s="1"/>
  <c r="W210" i="1"/>
  <c r="O210" i="1"/>
  <c r="R210" i="1" s="1"/>
  <c r="S210" i="1" s="1"/>
  <c r="W209" i="1"/>
  <c r="O209" i="1"/>
  <c r="R209" i="1" s="1"/>
  <c r="W208" i="1"/>
  <c r="O208" i="1"/>
  <c r="R208" i="1" s="1"/>
  <c r="W207" i="1"/>
  <c r="O207" i="1"/>
  <c r="R207" i="1" s="1"/>
  <c r="W206" i="1"/>
  <c r="O206" i="1"/>
  <c r="R206" i="1" s="1"/>
  <c r="W205" i="1"/>
  <c r="O205" i="1"/>
  <c r="R205" i="1" s="1"/>
  <c r="W204" i="1"/>
  <c r="O204" i="1"/>
  <c r="R204" i="1" s="1"/>
  <c r="W203" i="1"/>
  <c r="O203" i="1"/>
  <c r="R203" i="1" s="1"/>
  <c r="W202" i="1"/>
  <c r="O202" i="1"/>
  <c r="R202" i="1" s="1"/>
  <c r="W201" i="1"/>
  <c r="O201" i="1"/>
  <c r="R201" i="1" s="1"/>
  <c r="S201" i="1" s="1"/>
  <c r="W200" i="1"/>
  <c r="O200" i="1"/>
  <c r="R200" i="1" s="1"/>
  <c r="S200" i="1" s="1"/>
  <c r="W199" i="1"/>
  <c r="O199" i="1"/>
  <c r="R199" i="1" s="1"/>
  <c r="W198" i="1"/>
  <c r="O198" i="1"/>
  <c r="R198" i="1" s="1"/>
  <c r="W197" i="1"/>
  <c r="O197" i="1"/>
  <c r="R197" i="1" s="1"/>
  <c r="S197" i="1" s="1"/>
  <c r="W196" i="1"/>
  <c r="O196" i="1"/>
  <c r="R196" i="1" s="1"/>
  <c r="S196" i="1" s="1"/>
  <c r="W195" i="1"/>
  <c r="O195" i="1"/>
  <c r="R195" i="1" s="1"/>
  <c r="W194" i="1"/>
  <c r="O194" i="1"/>
  <c r="R194" i="1" s="1"/>
  <c r="S194" i="1" s="1"/>
  <c r="W193" i="1"/>
  <c r="X193" i="1" s="1"/>
  <c r="W192" i="1"/>
  <c r="O192" i="1"/>
  <c r="R192" i="1" s="1"/>
  <c r="W191" i="1"/>
  <c r="X191" i="1" s="1"/>
  <c r="W190" i="1"/>
  <c r="O190" i="1"/>
  <c r="R190" i="1" s="1"/>
  <c r="W189" i="1"/>
  <c r="O189" i="1"/>
  <c r="R189" i="1" s="1"/>
  <c r="S189" i="1" s="1"/>
  <c r="W188" i="1"/>
  <c r="X188" i="1" s="1"/>
  <c r="W187" i="1"/>
  <c r="O187" i="1"/>
  <c r="R187" i="1" s="1"/>
  <c r="W186" i="1"/>
  <c r="O186" i="1"/>
  <c r="R186" i="1" s="1"/>
  <c r="W185" i="1"/>
  <c r="X185" i="1" s="1"/>
  <c r="S185" i="1"/>
  <c r="W184" i="1"/>
  <c r="O184" i="1"/>
  <c r="R184" i="1" s="1"/>
  <c r="W183" i="1"/>
  <c r="O183" i="1"/>
  <c r="R183" i="1" s="1"/>
  <c r="W182" i="1"/>
  <c r="O182" i="1"/>
  <c r="R182" i="1" s="1"/>
  <c r="W181" i="1"/>
  <c r="O181" i="1"/>
  <c r="R181" i="1" s="1"/>
  <c r="W180" i="1"/>
  <c r="O180" i="1"/>
  <c r="R180" i="1" s="1"/>
  <c r="W179" i="1"/>
  <c r="O179" i="1"/>
  <c r="R179" i="1" s="1"/>
  <c r="W178" i="1"/>
  <c r="O178" i="1"/>
  <c r="R178" i="1" s="1"/>
  <c r="S178" i="1" s="1"/>
  <c r="W177" i="1"/>
  <c r="O177" i="1"/>
  <c r="R177" i="1" s="1"/>
  <c r="S177" i="1" s="1"/>
  <c r="W176" i="1"/>
  <c r="O176" i="1"/>
  <c r="R176" i="1" s="1"/>
  <c r="W175" i="1"/>
  <c r="O175" i="1"/>
  <c r="R175" i="1" s="1"/>
  <c r="S175" i="1" s="1"/>
  <c r="W174" i="1"/>
  <c r="O174" i="1"/>
  <c r="R174" i="1" s="1"/>
  <c r="W173" i="1"/>
  <c r="O173" i="1"/>
  <c r="R173" i="1" s="1"/>
  <c r="W172" i="1"/>
  <c r="O172" i="1"/>
  <c r="R172" i="1" s="1"/>
  <c r="W171" i="1"/>
  <c r="O171" i="1"/>
  <c r="R171" i="1" s="1"/>
  <c r="W170" i="1"/>
  <c r="O170" i="1"/>
  <c r="R170" i="1" s="1"/>
  <c r="T170" i="1" s="1"/>
  <c r="W169" i="1"/>
  <c r="O169" i="1"/>
  <c r="R169" i="1" s="1"/>
  <c r="W168" i="1"/>
  <c r="O168" i="1"/>
  <c r="R168" i="1" s="1"/>
  <c r="W167" i="1"/>
  <c r="O167" i="1"/>
  <c r="R167" i="1" s="1"/>
  <c r="W166" i="1"/>
  <c r="O166" i="1"/>
  <c r="R166" i="1" s="1"/>
  <c r="W165" i="1"/>
  <c r="O165" i="1"/>
  <c r="R165" i="1" s="1"/>
  <c r="S165" i="1" s="1"/>
  <c r="W164" i="1"/>
  <c r="O164" i="1"/>
  <c r="R164" i="1" s="1"/>
  <c r="W163" i="1"/>
  <c r="O163" i="1"/>
  <c r="R163" i="1" s="1"/>
  <c r="W162" i="1"/>
  <c r="O162" i="1"/>
  <c r="R162" i="1" s="1"/>
  <c r="W161" i="1"/>
  <c r="O161" i="1"/>
  <c r="R161" i="1" s="1"/>
  <c r="S161" i="1" s="1"/>
  <c r="W160" i="1"/>
  <c r="O160" i="1"/>
  <c r="R160" i="1" s="1"/>
  <c r="W159" i="1"/>
  <c r="O159" i="1"/>
  <c r="R159" i="1" s="1"/>
  <c r="S159" i="1" s="1"/>
  <c r="W158" i="1"/>
  <c r="O158" i="1"/>
  <c r="R158" i="1" s="1"/>
  <c r="W157" i="1"/>
  <c r="O157" i="1"/>
  <c r="R157" i="1" s="1"/>
  <c r="W156" i="1"/>
  <c r="O156" i="1"/>
  <c r="R156" i="1" s="1"/>
  <c r="W155" i="1"/>
  <c r="O155" i="1"/>
  <c r="R155" i="1" s="1"/>
  <c r="S155" i="1" s="1"/>
  <c r="W154" i="1"/>
  <c r="O154" i="1"/>
  <c r="R154" i="1" s="1"/>
  <c r="S154" i="1" s="1"/>
  <c r="W153" i="1"/>
  <c r="O153" i="1"/>
  <c r="W152" i="1"/>
  <c r="O152" i="1"/>
  <c r="R152" i="1" s="1"/>
  <c r="W151" i="1"/>
  <c r="O151" i="1"/>
  <c r="R151" i="1" s="1"/>
  <c r="W149" i="1"/>
  <c r="O149" i="1"/>
  <c r="R149" i="1" s="1"/>
  <c r="W148" i="1"/>
  <c r="O148" i="1"/>
  <c r="R148" i="1" s="1"/>
  <c r="S148" i="1" s="1"/>
  <c r="W146" i="1"/>
  <c r="O146" i="1"/>
  <c r="R146" i="1" s="1"/>
  <c r="W144" i="1"/>
  <c r="O144" i="1"/>
  <c r="R144" i="1" s="1"/>
  <c r="S144" i="1" s="1"/>
  <c r="W143" i="1"/>
  <c r="O143" i="1"/>
  <c r="R143" i="1" s="1"/>
  <c r="W142" i="1"/>
  <c r="O142" i="1"/>
  <c r="R142" i="1" s="1"/>
  <c r="S142" i="1" s="1"/>
  <c r="W141" i="1"/>
  <c r="O141" i="1"/>
  <c r="R141" i="1" s="1"/>
  <c r="W140" i="1"/>
  <c r="O140" i="1"/>
  <c r="R140" i="1" s="1"/>
  <c r="S140" i="1" s="1"/>
  <c r="W139" i="1"/>
  <c r="O139" i="1"/>
  <c r="R139" i="1" s="1"/>
  <c r="S139" i="1" s="1"/>
  <c r="W138" i="1"/>
  <c r="O138" i="1"/>
  <c r="R138" i="1" s="1"/>
  <c r="S138" i="1" s="1"/>
  <c r="W137" i="1"/>
  <c r="O137" i="1"/>
  <c r="R137" i="1" s="1"/>
  <c r="S137" i="1" s="1"/>
  <c r="W136" i="1"/>
  <c r="O136" i="1"/>
  <c r="R136" i="1" s="1"/>
  <c r="W135" i="1"/>
  <c r="O135" i="1"/>
  <c r="R135" i="1" s="1"/>
  <c r="W134" i="1"/>
  <c r="O134" i="1"/>
  <c r="R134" i="1" s="1"/>
  <c r="W133" i="1"/>
  <c r="O133" i="1"/>
  <c r="R133" i="1" s="1"/>
  <c r="W132" i="1"/>
  <c r="O132" i="1"/>
  <c r="R132" i="1" s="1"/>
  <c r="W131" i="1"/>
  <c r="O131" i="1"/>
  <c r="R131" i="1" s="1"/>
  <c r="S131" i="1" s="1"/>
  <c r="W130" i="1"/>
  <c r="O130" i="1"/>
  <c r="R130" i="1" s="1"/>
  <c r="W129" i="1"/>
  <c r="O129" i="1"/>
  <c r="R129" i="1" s="1"/>
  <c r="W128" i="1"/>
  <c r="O128" i="1"/>
  <c r="R128" i="1" s="1"/>
  <c r="W127" i="1"/>
  <c r="O127" i="1"/>
  <c r="R127" i="1" s="1"/>
  <c r="S127" i="1" s="1"/>
  <c r="W126" i="1"/>
  <c r="O126" i="1"/>
  <c r="R126" i="1" s="1"/>
  <c r="S126" i="1" s="1"/>
  <c r="W125" i="1"/>
  <c r="O125" i="1"/>
  <c r="R125" i="1" s="1"/>
  <c r="W124" i="1"/>
  <c r="O124" i="1"/>
  <c r="R124" i="1" s="1"/>
  <c r="W123" i="1"/>
  <c r="O123" i="1"/>
  <c r="R123" i="1" s="1"/>
  <c r="S123" i="1" s="1"/>
  <c r="W122" i="1"/>
  <c r="O122" i="1"/>
  <c r="R122" i="1" s="1"/>
  <c r="S122" i="1" s="1"/>
  <c r="W121" i="1"/>
  <c r="O121" i="1"/>
  <c r="R121" i="1" s="1"/>
  <c r="W120" i="1"/>
  <c r="O120" i="1"/>
  <c r="R120" i="1" s="1"/>
  <c r="W119" i="1"/>
  <c r="O119" i="1"/>
  <c r="R119" i="1" s="1"/>
  <c r="S119" i="1" s="1"/>
  <c r="W118" i="1"/>
  <c r="O118" i="1"/>
  <c r="R118" i="1" s="1"/>
  <c r="W117" i="1"/>
  <c r="O117" i="1"/>
  <c r="R117" i="1" s="1"/>
  <c r="W116" i="1"/>
  <c r="O116" i="1"/>
  <c r="R116" i="1" s="1"/>
  <c r="W115" i="1"/>
  <c r="O115" i="1"/>
  <c r="R115" i="1" s="1"/>
  <c r="T115" i="1" s="1"/>
  <c r="W114" i="1"/>
  <c r="O114" i="1"/>
  <c r="R114" i="1" s="1"/>
  <c r="W113" i="1"/>
  <c r="O113" i="1"/>
  <c r="R113" i="1" s="1"/>
  <c r="W112" i="1"/>
  <c r="O112" i="1"/>
  <c r="R112" i="1" s="1"/>
  <c r="W111" i="1"/>
  <c r="X111" i="1" s="1"/>
  <c r="S111" i="1"/>
  <c r="W110" i="1"/>
  <c r="O110" i="1"/>
  <c r="R110" i="1" s="1"/>
  <c r="W109" i="1"/>
  <c r="O109" i="1"/>
  <c r="R109" i="1" s="1"/>
  <c r="S109" i="1" s="1"/>
  <c r="W108" i="1"/>
  <c r="O108" i="1"/>
  <c r="R108" i="1" s="1"/>
  <c r="S108" i="1" s="1"/>
  <c r="W106" i="1"/>
  <c r="O106" i="1"/>
  <c r="R106" i="1" s="1"/>
  <c r="S106" i="1" s="1"/>
  <c r="W105" i="1"/>
  <c r="O105" i="1"/>
  <c r="R105" i="1" s="1"/>
  <c r="S105" i="1" s="1"/>
  <c r="W104" i="1"/>
  <c r="X104" i="1" s="1"/>
  <c r="S104" i="1"/>
  <c r="W103" i="1"/>
  <c r="X103" i="1" s="1"/>
  <c r="S103" i="1"/>
  <c r="W102" i="1"/>
  <c r="O102" i="1"/>
  <c r="R102" i="1" s="1"/>
  <c r="S102" i="1" s="1"/>
  <c r="W101" i="1"/>
  <c r="O101" i="1"/>
  <c r="R101" i="1" s="1"/>
  <c r="S101" i="1" s="1"/>
  <c r="W100" i="1"/>
  <c r="O100" i="1"/>
  <c r="R100" i="1" s="1"/>
  <c r="W99" i="1"/>
  <c r="O99" i="1"/>
  <c r="R99" i="1" s="1"/>
  <c r="W98" i="1"/>
  <c r="X98" i="1" s="1"/>
  <c r="S98" i="1"/>
  <c r="W97" i="1"/>
  <c r="X97" i="1" s="1"/>
  <c r="S97" i="1"/>
  <c r="W96" i="1"/>
  <c r="O96" i="1"/>
  <c r="R96" i="1" s="1"/>
  <c r="T96" i="1" s="1"/>
  <c r="W95" i="1"/>
  <c r="O95" i="1"/>
  <c r="R95" i="1" s="1"/>
  <c r="S95" i="1" s="1"/>
  <c r="W93" i="1"/>
  <c r="O93" i="1"/>
  <c r="R93" i="1" s="1"/>
  <c r="S93" i="1" s="1"/>
  <c r="W92" i="1"/>
  <c r="O92" i="1"/>
  <c r="R92" i="1" s="1"/>
  <c r="W91" i="1"/>
  <c r="O91" i="1"/>
  <c r="R91" i="1" s="1"/>
  <c r="S91" i="1" s="1"/>
  <c r="W90" i="1"/>
  <c r="O90" i="1"/>
  <c r="R90" i="1" s="1"/>
  <c r="S90" i="1" s="1"/>
  <c r="W89" i="1"/>
  <c r="O89" i="1"/>
  <c r="R89" i="1" s="1"/>
  <c r="S89" i="1" s="1"/>
  <c r="W88" i="1"/>
  <c r="O88" i="1"/>
  <c r="R88" i="1" s="1"/>
  <c r="W87" i="1"/>
  <c r="O87" i="1"/>
  <c r="R87" i="1" s="1"/>
  <c r="W86" i="1"/>
  <c r="O86" i="1"/>
  <c r="R86" i="1" s="1"/>
  <c r="S86" i="1" s="1"/>
  <c r="W85" i="1"/>
  <c r="O85" i="1"/>
  <c r="R85" i="1" s="1"/>
  <c r="S85" i="1" s="1"/>
  <c r="W84" i="1"/>
  <c r="O84" i="1"/>
  <c r="R84" i="1" s="1"/>
  <c r="W83" i="1"/>
  <c r="X83" i="1" s="1"/>
  <c r="S83" i="1"/>
  <c r="W82" i="1"/>
  <c r="O82" i="1"/>
  <c r="R82" i="1" s="1"/>
  <c r="W81" i="1"/>
  <c r="O81" i="1"/>
  <c r="R81" i="1" s="1"/>
  <c r="S81" i="1" s="1"/>
  <c r="W80" i="1"/>
  <c r="O80" i="1"/>
  <c r="R80" i="1" s="1"/>
  <c r="W79" i="1"/>
  <c r="O79" i="1"/>
  <c r="R79" i="1" s="1"/>
  <c r="W78" i="1"/>
  <c r="O78" i="1"/>
  <c r="R78" i="1" s="1"/>
  <c r="W77" i="1"/>
  <c r="O77" i="1"/>
  <c r="R77" i="1" s="1"/>
  <c r="S77" i="1" s="1"/>
  <c r="W76" i="1"/>
  <c r="O76" i="1"/>
  <c r="R76" i="1" s="1"/>
  <c r="S76" i="1" s="1"/>
  <c r="W75" i="1"/>
  <c r="O75" i="1"/>
  <c r="R75" i="1" s="1"/>
  <c r="S75" i="1" s="1"/>
  <c r="W74" i="1"/>
  <c r="O74" i="1"/>
  <c r="R74" i="1" s="1"/>
  <c r="W73" i="1"/>
  <c r="O73" i="1"/>
  <c r="R73" i="1" s="1"/>
  <c r="W72" i="1"/>
  <c r="O72" i="1"/>
  <c r="R72" i="1" s="1"/>
  <c r="S72" i="1" s="1"/>
  <c r="W71" i="1"/>
  <c r="O71" i="1"/>
  <c r="R71" i="1" s="1"/>
  <c r="W70" i="1"/>
  <c r="O70" i="1"/>
  <c r="R70" i="1" s="1"/>
  <c r="W69" i="1"/>
  <c r="O69" i="1"/>
  <c r="R69" i="1" s="1"/>
  <c r="W68" i="1"/>
  <c r="O68" i="1"/>
  <c r="R68" i="1" s="1"/>
  <c r="S68" i="1" s="1"/>
  <c r="W67" i="1"/>
  <c r="O67" i="1"/>
  <c r="R67" i="1" s="1"/>
  <c r="W66" i="1"/>
  <c r="O66" i="1"/>
  <c r="R66" i="1" s="1"/>
  <c r="W65" i="1"/>
  <c r="O65" i="1"/>
  <c r="R65" i="1" s="1"/>
  <c r="S65" i="1" s="1"/>
  <c r="W64" i="1"/>
  <c r="O64" i="1"/>
  <c r="R64" i="1" s="1"/>
  <c r="S64" i="1" s="1"/>
  <c r="W63" i="1"/>
  <c r="O63" i="1"/>
  <c r="R63" i="1" s="1"/>
  <c r="W62" i="1"/>
  <c r="O62" i="1"/>
  <c r="R62" i="1" s="1"/>
  <c r="W61" i="1"/>
  <c r="O61" i="1"/>
  <c r="R61" i="1" s="1"/>
  <c r="S61" i="1" s="1"/>
  <c r="W60" i="1"/>
  <c r="O60" i="1"/>
  <c r="R60" i="1" s="1"/>
  <c r="S60" i="1" s="1"/>
  <c r="W59" i="1"/>
  <c r="O59" i="1"/>
  <c r="R59" i="1" s="1"/>
  <c r="S59" i="1" s="1"/>
  <c r="W58" i="1"/>
  <c r="O58" i="1"/>
  <c r="R58" i="1" s="1"/>
  <c r="X58" i="1" s="1"/>
  <c r="W57" i="1"/>
  <c r="O57" i="1"/>
  <c r="R57" i="1" s="1"/>
  <c r="W56" i="1"/>
  <c r="O56" i="1"/>
  <c r="R56" i="1" s="1"/>
  <c r="S56" i="1" s="1"/>
  <c r="W55" i="1"/>
  <c r="O55" i="1"/>
  <c r="R55" i="1" s="1"/>
  <c r="W54" i="1"/>
  <c r="O54" i="1"/>
  <c r="R54" i="1" s="1"/>
  <c r="X54" i="1" s="1"/>
  <c r="W53" i="1"/>
  <c r="O53" i="1"/>
  <c r="R53" i="1" s="1"/>
  <c r="W52" i="1"/>
  <c r="O52" i="1"/>
  <c r="R52" i="1" s="1"/>
  <c r="S52" i="1" s="1"/>
  <c r="W51" i="1"/>
  <c r="O51" i="1"/>
  <c r="R51" i="1" s="1"/>
  <c r="W50" i="1"/>
  <c r="O50" i="1"/>
  <c r="R50" i="1" s="1"/>
  <c r="W49" i="1"/>
  <c r="O49" i="1"/>
  <c r="R49" i="1" s="1"/>
  <c r="S49" i="1" s="1"/>
  <c r="W48" i="1"/>
  <c r="O48" i="1"/>
  <c r="R48" i="1" s="1"/>
  <c r="S48" i="1" s="1"/>
  <c r="W47" i="1"/>
  <c r="O47" i="1"/>
  <c r="R47" i="1" s="1"/>
  <c r="W46" i="1"/>
  <c r="O46" i="1"/>
  <c r="R46" i="1" s="1"/>
  <c r="W45" i="1"/>
  <c r="O45" i="1"/>
  <c r="R45" i="1" s="1"/>
  <c r="S45" i="1" s="1"/>
  <c r="W44" i="1"/>
  <c r="O44" i="1"/>
  <c r="R44" i="1" s="1"/>
  <c r="S44" i="1" s="1"/>
  <c r="W43" i="1"/>
  <c r="O43" i="1"/>
  <c r="R43" i="1" s="1"/>
  <c r="W42" i="1"/>
  <c r="O42" i="1"/>
  <c r="R42" i="1" s="1"/>
  <c r="W41" i="1"/>
  <c r="O41" i="1"/>
  <c r="R41" i="1" s="1"/>
  <c r="W40" i="1"/>
  <c r="O40" i="1"/>
  <c r="R40" i="1" s="1"/>
  <c r="S40" i="1" s="1"/>
  <c r="W39" i="1"/>
  <c r="O39" i="1"/>
  <c r="R39" i="1" s="1"/>
  <c r="W38" i="1"/>
  <c r="O38" i="1"/>
  <c r="R38" i="1" s="1"/>
  <c r="W37" i="1"/>
  <c r="O37" i="1"/>
  <c r="R37" i="1" s="1"/>
  <c r="W36" i="1"/>
  <c r="O36" i="1"/>
  <c r="R36" i="1" s="1"/>
  <c r="W35" i="1"/>
  <c r="O35" i="1"/>
  <c r="R35" i="1" s="1"/>
  <c r="W34" i="1"/>
  <c r="O34" i="1"/>
  <c r="R34" i="1" s="1"/>
  <c r="W33" i="1"/>
  <c r="O33" i="1"/>
  <c r="R33" i="1" s="1"/>
  <c r="W32" i="1"/>
  <c r="O32" i="1"/>
  <c r="R32" i="1" s="1"/>
  <c r="S32" i="1" s="1"/>
  <c r="W31" i="1"/>
  <c r="O31" i="1"/>
  <c r="R31" i="1" s="1"/>
  <c r="S31" i="1" s="1"/>
  <c r="W30" i="1"/>
  <c r="O30" i="1"/>
  <c r="R30" i="1" s="1"/>
  <c r="W29" i="1"/>
  <c r="O29" i="1"/>
  <c r="R29" i="1" s="1"/>
  <c r="S29" i="1" s="1"/>
  <c r="W28" i="1"/>
  <c r="O28" i="1"/>
  <c r="R28" i="1" s="1"/>
  <c r="S28" i="1" s="1"/>
  <c r="W27" i="1"/>
  <c r="O27" i="1"/>
  <c r="R27" i="1" s="1"/>
  <c r="W26" i="1"/>
  <c r="O26" i="1"/>
  <c r="R26" i="1" s="1"/>
  <c r="W25" i="1"/>
  <c r="O25" i="1"/>
  <c r="R25" i="1" s="1"/>
  <c r="W24" i="1"/>
  <c r="O24" i="1"/>
  <c r="R24" i="1" s="1"/>
  <c r="W23" i="1"/>
  <c r="O23" i="1"/>
  <c r="R23" i="1" s="1"/>
  <c r="O22" i="1"/>
  <c r="R22" i="1" s="1"/>
  <c r="O21" i="1"/>
  <c r="R21" i="1" s="1"/>
  <c r="O20" i="1"/>
  <c r="R20" i="1" s="1"/>
  <c r="W19" i="1"/>
  <c r="O19" i="1"/>
  <c r="R19" i="1" s="1"/>
  <c r="W18" i="1"/>
  <c r="O18" i="1"/>
  <c r="R18" i="1" s="1"/>
  <c r="W17" i="1"/>
  <c r="O17" i="1"/>
  <c r="R17" i="1" s="1"/>
  <c r="W16" i="1"/>
  <c r="O16" i="1"/>
  <c r="R16" i="1" s="1"/>
  <c r="W15" i="1"/>
  <c r="O15" i="1"/>
  <c r="R15" i="1" s="1"/>
  <c r="W14" i="1"/>
  <c r="O14" i="1"/>
  <c r="R14" i="1" s="1"/>
  <c r="W13" i="1"/>
  <c r="O13" i="1"/>
  <c r="R13" i="1" s="1"/>
  <c r="W12" i="1"/>
  <c r="O12" i="1"/>
  <c r="R12" i="1" s="1"/>
  <c r="W11" i="1"/>
  <c r="O11" i="1"/>
  <c r="R11" i="1" s="1"/>
  <c r="W10" i="1"/>
  <c r="O10" i="1"/>
  <c r="R10" i="1" s="1"/>
  <c r="W9" i="1"/>
  <c r="O9" i="1"/>
  <c r="R9" i="1" s="1"/>
  <c r="W8" i="1"/>
  <c r="O8" i="1"/>
  <c r="R8" i="1" s="1"/>
  <c r="W7" i="1"/>
  <c r="O7" i="1"/>
  <c r="R7" i="1" s="1"/>
  <c r="W6" i="1"/>
  <c r="X6" i="1" s="1"/>
  <c r="S6" i="1"/>
  <c r="W5" i="1"/>
  <c r="O5" i="1"/>
  <c r="R5" i="1" s="1"/>
  <c r="X96" i="1" l="1"/>
  <c r="F92" i="2"/>
  <c r="X232" i="1"/>
  <c r="D109" i="2"/>
  <c r="F103" i="2"/>
  <c r="E104" i="2" s="1"/>
  <c r="E11" i="2" s="1"/>
  <c r="D112" i="2"/>
  <c r="F112" i="2" s="1"/>
  <c r="T265" i="1"/>
  <c r="X99" i="1"/>
  <c r="T254" i="1"/>
  <c r="X37" i="1"/>
  <c r="X57" i="1"/>
  <c r="X73" i="1"/>
  <c r="X162" i="1"/>
  <c r="X5" i="1"/>
  <c r="X11" i="1"/>
  <c r="X15" i="1"/>
  <c r="X19" i="1"/>
  <c r="X209" i="1"/>
  <c r="X217" i="1"/>
  <c r="X40" i="1"/>
  <c r="X62" i="1"/>
  <c r="X140" i="1"/>
  <c r="X163" i="1"/>
  <c r="X181" i="1"/>
  <c r="X224" i="1"/>
  <c r="X44" i="1"/>
  <c r="X138" i="1"/>
  <c r="X74" i="1"/>
  <c r="X126" i="1"/>
  <c r="X220" i="1"/>
  <c r="X23" i="1"/>
  <c r="X34" i="1"/>
  <c r="X36" i="1"/>
  <c r="X48" i="1"/>
  <c r="X66" i="1"/>
  <c r="X70" i="1"/>
  <c r="X105" i="1"/>
  <c r="X124" i="1"/>
  <c r="S181" i="1"/>
  <c r="X228" i="1"/>
  <c r="X32" i="1"/>
  <c r="X78" i="1"/>
  <c r="X122" i="1"/>
  <c r="X157" i="1"/>
  <c r="X165" i="1"/>
  <c r="X173" i="1"/>
  <c r="X202" i="1"/>
  <c r="X210" i="1"/>
  <c r="X212" i="1"/>
  <c r="X244" i="1"/>
  <c r="X7" i="1"/>
  <c r="X33" i="1"/>
  <c r="S78" i="1"/>
  <c r="X82" i="1"/>
  <c r="X87" i="1"/>
  <c r="X91" i="1"/>
  <c r="X108" i="1"/>
  <c r="X120" i="1"/>
  <c r="X128" i="1"/>
  <c r="S157" i="1"/>
  <c r="S173" i="1"/>
  <c r="X196" i="1"/>
  <c r="X200" i="1"/>
  <c r="X237" i="1"/>
  <c r="S172" i="1"/>
  <c r="X172" i="1"/>
  <c r="X53" i="1"/>
  <c r="S53" i="1"/>
  <c r="S156" i="1"/>
  <c r="X156" i="1"/>
  <c r="X69" i="1"/>
  <c r="S69" i="1"/>
  <c r="S80" i="1"/>
  <c r="X80" i="1"/>
  <c r="S118" i="1"/>
  <c r="X118" i="1"/>
  <c r="S190" i="1"/>
  <c r="X190" i="1"/>
  <c r="S246" i="1"/>
  <c r="X246" i="1"/>
  <c r="S73" i="1"/>
  <c r="S195" i="1"/>
  <c r="X195" i="1"/>
  <c r="S232" i="1"/>
  <c r="X139" i="1"/>
  <c r="T171" i="1"/>
  <c r="X171" i="1"/>
  <c r="S217" i="1"/>
  <c r="S238" i="1"/>
  <c r="X238" i="1"/>
  <c r="S240" i="1"/>
  <c r="X240" i="1"/>
  <c r="X230" i="1"/>
  <c r="S230" i="1"/>
  <c r="S57" i="1"/>
  <c r="S62" i="1"/>
  <c r="S130" i="1"/>
  <c r="X130" i="1"/>
  <c r="S162" i="1"/>
  <c r="S220" i="1"/>
  <c r="X28" i="1"/>
  <c r="X50" i="1"/>
  <c r="X64" i="1"/>
  <c r="X110" i="1"/>
  <c r="X112" i="1"/>
  <c r="T114" i="1"/>
  <c r="X114" i="1"/>
  <c r="X227" i="1"/>
  <c r="X76" i="1"/>
  <c r="X179" i="1"/>
  <c r="X187" i="1"/>
  <c r="X204" i="1"/>
  <c r="X222" i="1"/>
  <c r="X60" i="1"/>
  <c r="X116" i="1"/>
  <c r="X132" i="1"/>
  <c r="T179" i="1"/>
  <c r="S187" i="1"/>
  <c r="S204" i="1"/>
  <c r="X218" i="1"/>
  <c r="S10" i="1"/>
  <c r="X10" i="1"/>
  <c r="S14" i="1"/>
  <c r="X14" i="1"/>
  <c r="S21" i="1"/>
  <c r="X21" i="1"/>
  <c r="S9" i="1"/>
  <c r="X9" i="1"/>
  <c r="S16" i="1"/>
  <c r="X16" i="1"/>
  <c r="X18" i="1"/>
  <c r="S18" i="1"/>
  <c r="S39" i="1"/>
  <c r="X39" i="1"/>
  <c r="T42" i="1"/>
  <c r="X42" i="1"/>
  <c r="S47" i="1"/>
  <c r="X47" i="1"/>
  <c r="S51" i="1"/>
  <c r="X51" i="1"/>
  <c r="S13" i="1"/>
  <c r="X13" i="1"/>
  <c r="X20" i="1"/>
  <c r="S20" i="1"/>
  <c r="S22" i="1"/>
  <c r="X22" i="1"/>
  <c r="S27" i="1"/>
  <c r="X27" i="1"/>
  <c r="S30" i="1"/>
  <c r="X30" i="1"/>
  <c r="X8" i="1"/>
  <c r="S8" i="1"/>
  <c r="S17" i="1"/>
  <c r="X17" i="1"/>
  <c r="X24" i="1"/>
  <c r="S24" i="1"/>
  <c r="X38" i="1"/>
  <c r="T38" i="1"/>
  <c r="T43" i="1"/>
  <c r="X43" i="1"/>
  <c r="X46" i="1"/>
  <c r="S46" i="1"/>
  <c r="S71" i="1"/>
  <c r="X71" i="1"/>
  <c r="S79" i="1"/>
  <c r="X79" i="1"/>
  <c r="X84" i="1"/>
  <c r="T84" i="1"/>
  <c r="X12" i="1"/>
  <c r="S12" i="1"/>
  <c r="S26" i="1"/>
  <c r="X26" i="1"/>
  <c r="S35" i="1"/>
  <c r="X35" i="1"/>
  <c r="S55" i="1"/>
  <c r="X55" i="1"/>
  <c r="S63" i="1"/>
  <c r="X63" i="1"/>
  <c r="S67" i="1"/>
  <c r="X67" i="1"/>
  <c r="X169" i="1"/>
  <c r="S169" i="1"/>
  <c r="S215" i="1"/>
  <c r="X215" i="1"/>
  <c r="S5" i="1"/>
  <c r="S7" i="1"/>
  <c r="S11" i="1"/>
  <c r="S15" i="1"/>
  <c r="S23" i="1"/>
  <c r="S33" i="1"/>
  <c r="S34" i="1"/>
  <c r="S58" i="1"/>
  <c r="S74" i="1"/>
  <c r="S110" i="1"/>
  <c r="X113" i="1"/>
  <c r="S113" i="1"/>
  <c r="X117" i="1"/>
  <c r="S117" i="1"/>
  <c r="X121" i="1"/>
  <c r="S121" i="1"/>
  <c r="X125" i="1"/>
  <c r="S125" i="1"/>
  <c r="X129" i="1"/>
  <c r="S129" i="1"/>
  <c r="X133" i="1"/>
  <c r="S133" i="1"/>
  <c r="S146" i="1"/>
  <c r="X146" i="1"/>
  <c r="X166" i="1"/>
  <c r="S166" i="1"/>
  <c r="X183" i="1"/>
  <c r="S183" i="1"/>
  <c r="S186" i="1"/>
  <c r="X186" i="1"/>
  <c r="S192" i="1"/>
  <c r="X192" i="1"/>
  <c r="S198" i="1"/>
  <c r="X198" i="1"/>
  <c r="S202" i="1"/>
  <c r="X206" i="1"/>
  <c r="S206" i="1"/>
  <c r="X208" i="1"/>
  <c r="S208" i="1"/>
  <c r="S218" i="1"/>
  <c r="X234" i="1"/>
  <c r="S234" i="1"/>
  <c r="X236" i="1"/>
  <c r="S236" i="1"/>
  <c r="X65" i="1"/>
  <c r="S70" i="1"/>
  <c r="X72" i="1"/>
  <c r="X75" i="1"/>
  <c r="X81" i="1"/>
  <c r="X85" i="1"/>
  <c r="X88" i="1"/>
  <c r="S88" i="1"/>
  <c r="X89" i="1"/>
  <c r="X92" i="1"/>
  <c r="S92" i="1"/>
  <c r="X93" i="1"/>
  <c r="X100" i="1"/>
  <c r="S100" i="1"/>
  <c r="X101" i="1"/>
  <c r="S112" i="1"/>
  <c r="S116" i="1"/>
  <c r="S120" i="1"/>
  <c r="S124" i="1"/>
  <c r="S128" i="1"/>
  <c r="S132" i="1"/>
  <c r="S135" i="1"/>
  <c r="X135" i="1"/>
  <c r="S160" i="1"/>
  <c r="X160" i="1"/>
  <c r="S164" i="1"/>
  <c r="X164" i="1"/>
  <c r="S168" i="1"/>
  <c r="X168" i="1"/>
  <c r="X182" i="1"/>
  <c r="S182" i="1"/>
  <c r="X189" i="1"/>
  <c r="X194" i="1"/>
  <c r="X205" i="1"/>
  <c r="S205" i="1"/>
  <c r="S214" i="1"/>
  <c r="X214" i="1"/>
  <c r="X233" i="1"/>
  <c r="S233" i="1"/>
  <c r="S242" i="1"/>
  <c r="X242" i="1"/>
  <c r="X134" i="1"/>
  <c r="S134" i="1"/>
  <c r="S203" i="1"/>
  <c r="X203" i="1"/>
  <c r="S19" i="1"/>
  <c r="S36" i="1"/>
  <c r="S152" i="1"/>
  <c r="X152" i="1"/>
  <c r="X25" i="1"/>
  <c r="X31" i="1"/>
  <c r="S37" i="1"/>
  <c r="X41" i="1"/>
  <c r="X49" i="1"/>
  <c r="S54" i="1"/>
  <c r="X56" i="1"/>
  <c r="X59" i="1"/>
  <c r="S25" i="1"/>
  <c r="X29" i="1"/>
  <c r="T41" i="1"/>
  <c r="X45" i="1"/>
  <c r="S50" i="1"/>
  <c r="X52" i="1"/>
  <c r="X61" i="1"/>
  <c r="S66" i="1"/>
  <c r="X68" i="1"/>
  <c r="X77" i="1"/>
  <c r="S82" i="1"/>
  <c r="S87" i="1"/>
  <c r="S143" i="1"/>
  <c r="X143" i="1"/>
  <c r="S149" i="1"/>
  <c r="X149" i="1"/>
  <c r="X151" i="1"/>
  <c r="S151" i="1"/>
  <c r="X155" i="1"/>
  <c r="S163" i="1"/>
  <c r="S176" i="1"/>
  <c r="X176" i="1"/>
  <c r="S180" i="1"/>
  <c r="X180" i="1"/>
  <c r="S184" i="1"/>
  <c r="X184" i="1"/>
  <c r="S199" i="1"/>
  <c r="X199" i="1"/>
  <c r="S207" i="1"/>
  <c r="X207" i="1"/>
  <c r="X211" i="1"/>
  <c r="S226" i="1"/>
  <c r="X226" i="1"/>
  <c r="S235" i="1"/>
  <c r="X235" i="1"/>
  <c r="X239" i="1"/>
  <c r="X136" i="1"/>
  <c r="S136" i="1"/>
  <c r="X167" i="1"/>
  <c r="S167" i="1"/>
  <c r="S219" i="1"/>
  <c r="X219" i="1"/>
  <c r="S231" i="1"/>
  <c r="X231" i="1"/>
  <c r="S243" i="1"/>
  <c r="X243" i="1"/>
  <c r="X86" i="1"/>
  <c r="X90" i="1"/>
  <c r="X95" i="1"/>
  <c r="X102" i="1"/>
  <c r="X106" i="1"/>
  <c r="X109" i="1"/>
  <c r="X115" i="1"/>
  <c r="X119" i="1"/>
  <c r="X123" i="1"/>
  <c r="X127" i="1"/>
  <c r="X131" i="1"/>
  <c r="X137" i="1"/>
  <c r="X142" i="1"/>
  <c r="X144" i="1"/>
  <c r="X148" i="1"/>
  <c r="X154" i="1"/>
  <c r="X159" i="1"/>
  <c r="X161" i="1"/>
  <c r="X170" i="1"/>
  <c r="X175" i="1"/>
  <c r="X177" i="1"/>
  <c r="X216" i="1"/>
  <c r="X141" i="1"/>
  <c r="X158" i="1"/>
  <c r="X174" i="1"/>
  <c r="X197" i="1"/>
  <c r="S209" i="1"/>
  <c r="X213" i="1"/>
  <c r="X225" i="1"/>
  <c r="S237" i="1"/>
  <c r="X241" i="1"/>
  <c r="X247" i="1"/>
  <c r="S247" i="1"/>
  <c r="S141" i="1"/>
  <c r="S158" i="1"/>
  <c r="S174" i="1"/>
  <c r="X178" i="1"/>
  <c r="X201" i="1"/>
  <c r="S213" i="1"/>
  <c r="X229" i="1"/>
  <c r="S241" i="1"/>
  <c r="S245" i="1"/>
  <c r="X245" i="1"/>
  <c r="E13" i="2" l="1"/>
  <c r="D16" i="2" s="1"/>
  <c r="D118" i="2"/>
  <c r="F118" i="2" s="1"/>
  <c r="F109" i="2"/>
  <c r="E119" i="2" s="1"/>
  <c r="E25" i="2" s="1"/>
  <c r="T255" i="1"/>
  <c r="D17" i="2" l="1"/>
  <c r="D18" i="2" s="1"/>
  <c r="E27" i="2"/>
  <c r="D29" i="2" s="1"/>
  <c r="R153" i="1"/>
  <c r="X153" i="1" s="1"/>
  <c r="S153" i="1" l="1"/>
  <c r="T253" i="1" s="1"/>
  <c r="X260" i="1" s="1"/>
  <c r="X270" i="1" s="1"/>
  <c r="X272" i="1" s="1"/>
  <c r="H4" i="4" s="1"/>
  <c r="D30" i="2"/>
  <c r="D31" i="2" s="1"/>
  <c r="D33" i="2"/>
  <c r="H5" i="4" s="1"/>
  <c r="L8" i="4" l="1"/>
  <c r="L9" i="4" s="1"/>
  <c r="L10" i="4" s="1"/>
  <c r="X261" i="1"/>
  <c r="X262" i="1" s="1"/>
  <c r="D34" i="2"/>
  <c r="D35" i="2" s="1"/>
  <c r="X273" i="1" l="1"/>
  <c r="X274" i="1" s="1"/>
</calcChain>
</file>

<file path=xl/sharedStrings.xml><?xml version="1.0" encoding="utf-8"?>
<sst xmlns="http://schemas.openxmlformats.org/spreadsheetml/2006/main" count="1824" uniqueCount="576">
  <si>
    <t>položkový rozpočet</t>
  </si>
  <si>
    <t>číslo stromu</t>
  </si>
  <si>
    <t>taxon</t>
  </si>
  <si>
    <t>průměr kmene (cm)</t>
  </si>
  <si>
    <t>výška stromu (m)</t>
  </si>
  <si>
    <t>šířka koruny (m)</t>
  </si>
  <si>
    <t>plocha koruny (m2)</t>
  </si>
  <si>
    <t>průměr na pařezu (cm)</t>
  </si>
  <si>
    <t>technologie</t>
  </si>
  <si>
    <t>poznámka k technologii</t>
  </si>
  <si>
    <t>vazba</t>
  </si>
  <si>
    <t>cena
 1. činnost</t>
  </si>
  <si>
    <t>cena 
2. činnost</t>
  </si>
  <si>
    <t>cena 
3. činnost</t>
  </si>
  <si>
    <t>základní sazba</t>
  </si>
  <si>
    <t>srážky *</t>
  </si>
  <si>
    <t>příplatky **</t>
  </si>
  <si>
    <t>celková cena za opatření</t>
  </si>
  <si>
    <t>z toho řez</t>
  </si>
  <si>
    <t>z toho kácení</t>
  </si>
  <si>
    <t>základní cena za vazbu</t>
  </si>
  <si>
    <t>příplatky ***</t>
  </si>
  <si>
    <t>celková cena za vazbu</t>
  </si>
  <si>
    <t>celková cena za opatření na stromě (bez frézování a štěpkování)</t>
  </si>
  <si>
    <t>3</t>
  </si>
  <si>
    <t>buk lesní (Fagus sylvatica)</t>
  </si>
  <si>
    <t>20,18,17,15,14</t>
  </si>
  <si>
    <t>7</t>
  </si>
  <si>
    <t>S-RZ, S-RLPV</t>
  </si>
  <si>
    <t>5</t>
  </si>
  <si>
    <t>růže šípková (Rosa canina)</t>
  </si>
  <si>
    <t>4</t>
  </si>
  <si>
    <t>S-RLPV</t>
  </si>
  <si>
    <t>lípa srdčitá (Tilia cordata)</t>
  </si>
  <si>
    <t>34</t>
  </si>
  <si>
    <t>11,5</t>
  </si>
  <si>
    <t>8</t>
  </si>
  <si>
    <t>S-RZ</t>
  </si>
  <si>
    <t>33</t>
  </si>
  <si>
    <t>9</t>
  </si>
  <si>
    <t xml:space="preserve">odlehčit úzce nasazené kosterní větve </t>
  </si>
  <si>
    <t>37</t>
  </si>
  <si>
    <t>10</t>
  </si>
  <si>
    <t>S-RZ, S-RLLR</t>
  </si>
  <si>
    <t>39</t>
  </si>
  <si>
    <t xml:space="preserve">odlehčit dlouhé spodní větve </t>
  </si>
  <si>
    <t>11</t>
  </si>
  <si>
    <t>S-RZ, S-RLLR, S-RLPV</t>
  </si>
  <si>
    <t>12</t>
  </si>
  <si>
    <t>29</t>
  </si>
  <si>
    <t>odlehčit část koruny nad chodníkem</t>
  </si>
  <si>
    <t>13</t>
  </si>
  <si>
    <t>27</t>
  </si>
  <si>
    <t>14</t>
  </si>
  <si>
    <t>15</t>
  </si>
  <si>
    <t>32</t>
  </si>
  <si>
    <t>16</t>
  </si>
  <si>
    <t>17</t>
  </si>
  <si>
    <t>18</t>
  </si>
  <si>
    <t>40</t>
  </si>
  <si>
    <t>odlehčit úzce nasazené kosterní větve, zapěstovat sekundární obrost po redukci</t>
  </si>
  <si>
    <t>19</t>
  </si>
  <si>
    <t>35</t>
  </si>
  <si>
    <t>20</t>
  </si>
  <si>
    <t>28</t>
  </si>
  <si>
    <t>21</t>
  </si>
  <si>
    <t>36</t>
  </si>
  <si>
    <t xml:space="preserve">odlehčit větev s dutinou v nasazení </t>
  </si>
  <si>
    <t>22</t>
  </si>
  <si>
    <t>23</t>
  </si>
  <si>
    <t>24</t>
  </si>
  <si>
    <t>odlehčit úzce nasazené kosterní větve, opravný řez</t>
  </si>
  <si>
    <t>25</t>
  </si>
  <si>
    <t>30</t>
  </si>
  <si>
    <t>26</t>
  </si>
  <si>
    <t>31</t>
  </si>
  <si>
    <t>12,5</t>
  </si>
  <si>
    <t>38</t>
  </si>
  <si>
    <t>dále redukovat kodominantní výhon, zapěstovat sekundární obrost</t>
  </si>
  <si>
    <t>odlehčit úzce nasazené kosterní větve</t>
  </si>
  <si>
    <t>redukovat spodní podrůstavé kosterní větve</t>
  </si>
  <si>
    <t>topol osika (Populus tremula)</t>
  </si>
  <si>
    <t>S-KSP, S-OF</t>
  </si>
  <si>
    <t>21,5</t>
  </si>
  <si>
    <t xml:space="preserve">odlehčit přetížené kosterní větve </t>
  </si>
  <si>
    <t>41</t>
  </si>
  <si>
    <t>odlehčit přetížené kosterní větve</t>
  </si>
  <si>
    <t>42</t>
  </si>
  <si>
    <t>44</t>
  </si>
  <si>
    <t>vrba jíva (Salix caprea)</t>
  </si>
  <si>
    <t>38,19</t>
  </si>
  <si>
    <t>S-KV</t>
  </si>
  <si>
    <t>48</t>
  </si>
  <si>
    <t>6</t>
  </si>
  <si>
    <t>49</t>
  </si>
  <si>
    <t>33,30,25</t>
  </si>
  <si>
    <t>S-RZ, S-RLLR, S-RLSP</t>
  </si>
  <si>
    <t xml:space="preserve">odstranit část koruny k lípě, odlehčit spodní kosterní větve a sekundární výhony </t>
  </si>
  <si>
    <t>50</t>
  </si>
  <si>
    <t>redukovat kodominant</t>
  </si>
  <si>
    <t>51</t>
  </si>
  <si>
    <t>52</t>
  </si>
  <si>
    <t xml:space="preserve">odlehčit podrůstavý výhon </t>
  </si>
  <si>
    <t>53</t>
  </si>
  <si>
    <t>54</t>
  </si>
  <si>
    <t>55</t>
  </si>
  <si>
    <t xml:space="preserve">odlehčit spodní větve nad chodníkem </t>
  </si>
  <si>
    <t>56</t>
  </si>
  <si>
    <t>57</t>
  </si>
  <si>
    <t xml:space="preserve">odlehčit spodní podrůstající větev </t>
  </si>
  <si>
    <t>58</t>
  </si>
  <si>
    <t>59</t>
  </si>
  <si>
    <t>60</t>
  </si>
  <si>
    <t>1</t>
  </si>
  <si>
    <t>61</t>
  </si>
  <si>
    <t xml:space="preserve">odlehčit spodní úzce nasazené kosterní větve 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</si>
  <si>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</si>
  <si>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</si>
  <si>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</si>
  <si>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</si>
  <si>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</si>
  <si>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</si>
  <si>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</si>
  <si>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</si>
  <si>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</si>
  <si>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</si>
  <si>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</si>
  <si>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</si>
  <si>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</si>
  <si>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</si>
  <si>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</si>
  <si>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</si>
  <si>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</si>
  <si>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</si>
  <si>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</si>
  <si>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</si>
  <si>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</si>
  <si>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</si>
  <si>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</si>
  <si>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</si>
  <si>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pokud to bude možné neodstraňovat všechny výmladky</t>
  </si>
  <si>
    <t>87</t>
  </si>
  <si>
    <t>jabloň domácí (Malus domestica)</t>
  </si>
  <si>
    <t>92</t>
  </si>
  <si>
    <t>24,18,16,14</t>
  </si>
  <si>
    <t>odlehčit kmen s plodnicemi, opravný řez</t>
  </si>
  <si>
    <t>93</t>
  </si>
  <si>
    <t>borovice pokroucená (Pinus contorta)</t>
  </si>
  <si>
    <t>S-KSP, S-OF, VYS</t>
  </si>
  <si>
    <t>v blízkosti odfrézovat pařez průměr 30 cm</t>
  </si>
  <si>
    <t>95</t>
  </si>
  <si>
    <t>odlehčit tlakovou vidlici, redukovat úzce nasazené kosterní větve</t>
  </si>
  <si>
    <t>96</t>
  </si>
  <si>
    <t>97</t>
  </si>
  <si>
    <t>98</t>
  </si>
  <si>
    <t xml:space="preserve">redukovat spodní podrůstavé kosterní větve </t>
  </si>
  <si>
    <t>99</t>
  </si>
  <si>
    <t>odlehčit tlakovou vidlici</t>
  </si>
  <si>
    <t>100</t>
  </si>
  <si>
    <t>101</t>
  </si>
  <si>
    <t xml:space="preserve">redukovat kodominant a úzce nasazené kosterní větve </t>
  </si>
  <si>
    <t>102</t>
  </si>
  <si>
    <t>jeřáb ptačí (Sorbus aucuparia)</t>
  </si>
  <si>
    <t>104</t>
  </si>
  <si>
    <t>109</t>
  </si>
  <si>
    <t xml:space="preserve">odstranit suché větve nad cestou </t>
  </si>
  <si>
    <t>110</t>
  </si>
  <si>
    <t xml:space="preserve">odstranit i sousední suchou borovici průměr 15 cm </t>
  </si>
  <si>
    <t>111</t>
  </si>
  <si>
    <t>24,17</t>
  </si>
  <si>
    <t>112</t>
  </si>
  <si>
    <t>124</t>
  </si>
  <si>
    <t>višeň obecná (Cerasus vulgaris)</t>
  </si>
  <si>
    <t>odstranit borovici průměr 10 cm</t>
  </si>
  <si>
    <t>129</t>
  </si>
  <si>
    <t>javor klen (Acer pseudoplatanus)</t>
  </si>
  <si>
    <t>131</t>
  </si>
  <si>
    <t>javor (Acer sp.)</t>
  </si>
  <si>
    <t>132</t>
  </si>
  <si>
    <t>skupina</t>
  </si>
  <si>
    <t>S-RV</t>
  </si>
  <si>
    <t>u 2 ks lip</t>
  </si>
  <si>
    <t>133</t>
  </si>
  <si>
    <t>smrk pichlavý (Picea pungens)</t>
  </si>
  <si>
    <t>134</t>
  </si>
  <si>
    <t>borovice kleč (Pinus mugo)</t>
  </si>
  <si>
    <t>13,10,10</t>
  </si>
  <si>
    <t>136</t>
  </si>
  <si>
    <t>138</t>
  </si>
  <si>
    <t>borovice vejmutovka (Pinus strobus)</t>
  </si>
  <si>
    <t>49,37</t>
  </si>
  <si>
    <t>RB, S-RLLR</t>
  </si>
  <si>
    <t>139</t>
  </si>
  <si>
    <t>skupina [18.2m2]</t>
  </si>
  <si>
    <t>S-OVD</t>
  </si>
  <si>
    <t>6 ks do 5 cm</t>
  </si>
  <si>
    <t>143</t>
  </si>
  <si>
    <t>31,23</t>
  </si>
  <si>
    <t>144</t>
  </si>
  <si>
    <t xml:space="preserve">redukovat úzce nasazené kosterní větve </t>
  </si>
  <si>
    <t>145</t>
  </si>
  <si>
    <t>skupina [25.1m2]</t>
  </si>
  <si>
    <t>S-RV, S-OVD</t>
  </si>
  <si>
    <t>odstranit 1 ks průměr 5 cm, u druhého výšky 5 m RV</t>
  </si>
  <si>
    <t>146</t>
  </si>
  <si>
    <t>borovice (Pinus sp.)</t>
  </si>
  <si>
    <t>odstranit suchý výhon u báze</t>
  </si>
  <si>
    <t>148</t>
  </si>
  <si>
    <t>149</t>
  </si>
  <si>
    <t>bříza bělokorá (Betula pendula)</t>
  </si>
  <si>
    <t>150</t>
  </si>
  <si>
    <t>S-KSP</t>
  </si>
  <si>
    <t>151</t>
  </si>
  <si>
    <t>18,18</t>
  </si>
  <si>
    <t>153</t>
  </si>
  <si>
    <t>skupina [63.6m2]</t>
  </si>
  <si>
    <t>řez u jabloně plocha koruny 48 m2</t>
  </si>
  <si>
    <t>155</t>
  </si>
  <si>
    <t>lípa velkolistá (Tilia platyphyllos)</t>
  </si>
  <si>
    <t xml:space="preserve">strukturální řez </t>
  </si>
  <si>
    <t>156</t>
  </si>
  <si>
    <t>zapěstovat sekundární obrost</t>
  </si>
  <si>
    <t>157</t>
  </si>
  <si>
    <t>158</t>
  </si>
  <si>
    <t>S-RO20, S-RZ, S-RLLR</t>
  </si>
  <si>
    <t>zachovat původní vazbu (historické hledisko)</t>
  </si>
  <si>
    <t>3xVDSΔ, 3xVDSΔ</t>
  </si>
  <si>
    <t>159</t>
  </si>
  <si>
    <t>třešeň ptačí (Cerasus avium)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</si>
  <si>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</si>
  <si>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</si>
  <si>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</si>
  <si>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</si>
  <si>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</si>
  <si>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</si>
  <si>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</si>
  <si>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</si>
  <si>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</si>
  <si>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</si>
  <si>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</si>
  <si>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</si>
  <si>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S-RZ, S-RLSP</t>
  </si>
  <si>
    <t xml:space="preserve">redukovat větev ke střeše </t>
  </si>
  <si>
    <t>172</t>
  </si>
  <si>
    <t>173</t>
  </si>
  <si>
    <t>174</t>
  </si>
  <si>
    <t>175</t>
  </si>
  <si>
    <t>S-RZ, S-RLSP, S-RLPV</t>
  </si>
  <si>
    <t>redukce ke značce</t>
  </si>
  <si>
    <t>176</t>
  </si>
  <si>
    <t>177</t>
  </si>
  <si>
    <t>178</t>
  </si>
  <si>
    <t>179</t>
  </si>
  <si>
    <t>27,13,12</t>
  </si>
  <si>
    <t>S-RO30, S-RZ</t>
  </si>
  <si>
    <t>180</t>
  </si>
  <si>
    <t>javor babyka (Acer campestre)</t>
  </si>
  <si>
    <t>2</t>
  </si>
  <si>
    <t>181</t>
  </si>
  <si>
    <t>182</t>
  </si>
  <si>
    <t>S-KV, VYS</t>
  </si>
  <si>
    <t>184</t>
  </si>
  <si>
    <t>186</t>
  </si>
  <si>
    <t>187</t>
  </si>
  <si>
    <t>S-RV, S-RLPV</t>
  </si>
  <si>
    <t>190</t>
  </si>
  <si>
    <t>191</t>
  </si>
  <si>
    <t>193</t>
  </si>
  <si>
    <t>18,14,13,11</t>
  </si>
  <si>
    <t>194</t>
  </si>
  <si>
    <t>195</t>
  </si>
  <si>
    <t>10,.5</t>
  </si>
  <si>
    <t xml:space="preserve">redukovat spodní podrůstavé větve </t>
  </si>
  <si>
    <t>196</t>
  </si>
  <si>
    <t>197</t>
  </si>
  <si>
    <t>202</t>
  </si>
  <si>
    <t>jírovec pleťový (Aesculus x carnea)</t>
  </si>
  <si>
    <t>204</t>
  </si>
  <si>
    <t>205</t>
  </si>
  <si>
    <t>206</t>
  </si>
  <si>
    <t>207</t>
  </si>
  <si>
    <t>209</t>
  </si>
  <si>
    <t>26,8</t>
  </si>
  <si>
    <t>210</t>
  </si>
  <si>
    <t>jeřáb muk (Sorbus aria)</t>
  </si>
  <si>
    <t>211</t>
  </si>
  <si>
    <t>212</t>
  </si>
  <si>
    <t>213</t>
  </si>
  <si>
    <t>214</t>
  </si>
  <si>
    <t>215</t>
  </si>
  <si>
    <t>javor mléč (Acer platanoides)</t>
  </si>
  <si>
    <t>220</t>
  </si>
  <si>
    <t xml:space="preserve">redukovat kodominanty </t>
  </si>
  <si>
    <t>224</t>
  </si>
  <si>
    <t>225</t>
  </si>
  <si>
    <t>javor stříbrný (Acer sacharinum)</t>
  </si>
  <si>
    <t>226</t>
  </si>
  <si>
    <t>227</t>
  </si>
  <si>
    <t>opravný řez</t>
  </si>
  <si>
    <t>228</t>
  </si>
  <si>
    <t>redukovat kodominanty</t>
  </si>
  <si>
    <t>231</t>
  </si>
  <si>
    <t>233</t>
  </si>
  <si>
    <t>opravný řez, odlehčit úzce nasazené kosterní větve a větev s žebrem</t>
  </si>
  <si>
    <t>234</t>
  </si>
  <si>
    <t>235</t>
  </si>
  <si>
    <t>236</t>
  </si>
  <si>
    <t>237</t>
  </si>
  <si>
    <t>239</t>
  </si>
  <si>
    <t>246</t>
  </si>
  <si>
    <t>dub letní (Quercus robur)</t>
  </si>
  <si>
    <t>247</t>
  </si>
  <si>
    <t>248</t>
  </si>
  <si>
    <t>43</t>
  </si>
  <si>
    <t>1xVDS</t>
  </si>
  <si>
    <t>249</t>
  </si>
  <si>
    <t>252</t>
  </si>
  <si>
    <t>27,25,24,24</t>
  </si>
  <si>
    <t>3xVDSΔ, 1xVDS</t>
  </si>
  <si>
    <t>260</t>
  </si>
  <si>
    <t>borovice černá (Pinus nigra)</t>
  </si>
  <si>
    <t>266</t>
  </si>
  <si>
    <t>borovice lesní (Pinus sylvestris)</t>
  </si>
  <si>
    <t>16,5</t>
  </si>
  <si>
    <t>267</t>
  </si>
  <si>
    <t>268</t>
  </si>
  <si>
    <t>272</t>
  </si>
  <si>
    <t>S-RLLR</t>
  </si>
  <si>
    <t>redukovat kosterní větev o 30 %</t>
  </si>
  <si>
    <t>273</t>
  </si>
  <si>
    <t>jasan ztepilý (Fraxinus excelsior)</t>
  </si>
  <si>
    <t>16,14,11</t>
  </si>
  <si>
    <t>274</t>
  </si>
  <si>
    <t>lípa stříbrná (Tilia tomentosa)</t>
  </si>
  <si>
    <t>276</t>
  </si>
  <si>
    <t>277</t>
  </si>
  <si>
    <t>279</t>
  </si>
  <si>
    <t xml:space="preserve">redukovat podrůstavou větev </t>
  </si>
  <si>
    <t>280</t>
  </si>
  <si>
    <t>285</t>
  </si>
  <si>
    <t>286</t>
  </si>
  <si>
    <t>287</t>
  </si>
  <si>
    <t>288</t>
  </si>
  <si>
    <t>lípa (Tilia sp.)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</si>
  <si>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</si>
  <si>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</si>
  <si>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</si>
  <si>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</si>
  <si>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</si>
  <si>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</si>
  <si>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</si>
  <si>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</si>
  <si>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</si>
  <si>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</si>
  <si>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</si>
  <si>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</si>
  <si>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strukturální řez</t>
  </si>
  <si>
    <t>304</t>
  </si>
  <si>
    <t>305</t>
  </si>
  <si>
    <t>306</t>
  </si>
  <si>
    <t>308</t>
  </si>
  <si>
    <t>smrk ztepilý (Picea abies)</t>
  </si>
  <si>
    <t>309</t>
  </si>
  <si>
    <t>smrk omorika (Picea omorica)</t>
  </si>
  <si>
    <t>1.5</t>
  </si>
  <si>
    <t>310</t>
  </si>
  <si>
    <t>312</t>
  </si>
  <si>
    <t>314</t>
  </si>
  <si>
    <t>315</t>
  </si>
  <si>
    <t>316</t>
  </si>
  <si>
    <t>318</t>
  </si>
  <si>
    <t>12,11</t>
  </si>
  <si>
    <t>319</t>
  </si>
  <si>
    <t>321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</si>
  <si>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</si>
  <si>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</si>
  <si>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</si>
  <si>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</si>
  <si>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</si>
  <si>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</si>
  <si>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</si>
  <si>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</si>
  <si>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</si>
  <si>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</si>
  <si>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</si>
  <si>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</si>
  <si>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</si>
  <si>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</si>
  <si>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</si>
  <si>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</si>
  <si>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341</t>
  </si>
  <si>
    <t>*</t>
  </si>
  <si>
    <t>srážka za více souběžně aplikovaných řezů</t>
  </si>
  <si>
    <t>**</t>
  </si>
  <si>
    <t>příplatek za pomístní překážky pod stromem, částečné spouštění ořezaného materiálu do lan (strom č. 158), úprava průjezdního či průchozího profilu stromu</t>
  </si>
  <si>
    <t>***</t>
  </si>
  <si>
    <t>vazba u senescentního stromu při celkové ploše stromu 200-400 m2</t>
  </si>
  <si>
    <t>CELKOVÉ NÁKLADY</t>
  </si>
  <si>
    <t>cena za řezy</t>
  </si>
  <si>
    <t>cena za vazby</t>
  </si>
  <si>
    <t>cena za kácení</t>
  </si>
  <si>
    <t>množ.</t>
  </si>
  <si>
    <t>jedn.cena</t>
  </si>
  <si>
    <t>zákl. sazba
/příplatek</t>
  </si>
  <si>
    <t>cena celkem</t>
  </si>
  <si>
    <t>cena za odfrézování pařezů</t>
  </si>
  <si>
    <t>m2</t>
  </si>
  <si>
    <t>cena za likvidaci dřevní hmoty po řezu a kácení štěpkováním</t>
  </si>
  <si>
    <t>m3</t>
  </si>
  <si>
    <t>cena za odstranění vrůstajících dřevin OVD (ruční odstranění náletu nad 3 m výšky do 10 cm průměru kmene na řezné ploše pařezu)</t>
  </si>
  <si>
    <t>ha</t>
  </si>
  <si>
    <t>ks</t>
  </si>
  <si>
    <t>DPH</t>
  </si>
  <si>
    <t>cena celkem s DPH</t>
  </si>
  <si>
    <t>1xVV4</t>
  </si>
  <si>
    <t>táhlo</t>
  </si>
  <si>
    <t>ZE35b, ZE35c</t>
  </si>
  <si>
    <t>ZE03a</t>
  </si>
  <si>
    <t>ZE03d</t>
  </si>
  <si>
    <t>ZE03b</t>
  </si>
  <si>
    <t>ZE03c, ZE11a</t>
  </si>
  <si>
    <t>ZE03b, ZE11a</t>
  </si>
  <si>
    <t>ZE03d, ZE11a</t>
  </si>
  <si>
    <t>ZE03c, ZE11a, ZE02t</t>
  </si>
  <si>
    <t>ZE03d, ZE11a, ZE02t</t>
  </si>
  <si>
    <t>ZE04c</t>
  </si>
  <si>
    <t>ZE04e</t>
  </si>
  <si>
    <t>naceněno v rámci OVD</t>
  </si>
  <si>
    <t>ZE10c</t>
  </si>
  <si>
    <t>ZE34c</t>
  </si>
  <si>
    <t>ZE37a, ZE37c, ZE37d</t>
  </si>
  <si>
    <t>ZE33a, ZE33d</t>
  </si>
  <si>
    <t>ZE24d</t>
  </si>
  <si>
    <t>ZE24e</t>
  </si>
  <si>
    <t xml:space="preserve">ZE33a </t>
  </si>
  <si>
    <t>ZE34a</t>
  </si>
  <si>
    <t>ZE35a</t>
  </si>
  <si>
    <t>ZE36a, ZE22a</t>
  </si>
  <si>
    <t>ZE33a, ZE24e</t>
  </si>
  <si>
    <t>ZE33a, ZE33c</t>
  </si>
  <si>
    <t>ZE34a, ZE34c</t>
  </si>
  <si>
    <t>ZE35a, ZE35c</t>
  </si>
  <si>
    <t>ZE36a, ZE36c</t>
  </si>
  <si>
    <t>ZE22f</t>
  </si>
  <si>
    <t>ZE22a</t>
  </si>
  <si>
    <t>kód činnosti</t>
  </si>
  <si>
    <t>ZE24e, ZE10c</t>
  </si>
  <si>
    <t>Součástí S-RZ je i odstranění kmenových, pařezových a kořenových výmladků.</t>
  </si>
  <si>
    <t>UZNATELNÉ NÁKLADY</t>
  </si>
  <si>
    <t>NEUZNATELNÉ NÁKLADY</t>
  </si>
  <si>
    <t>Péče o stávající stromy a doplnění zeleně v ul. Dobiášova a Krejčího v Liberci</t>
  </si>
  <si>
    <t>Statutární město Liberec</t>
  </si>
  <si>
    <t>ROZPOČET REKAPITULACE</t>
  </si>
  <si>
    <t>Sadové úpravy</t>
  </si>
  <si>
    <t>Závlahový límec AquaMax - V5, V9, V10, V11, V12, V13</t>
  </si>
  <si>
    <t xml:space="preserve">Dokončovací a rozvojová péče </t>
  </si>
  <si>
    <t>Vedlejší rozpočtové náklady 1% (zajištění pracoviště apod.)</t>
  </si>
  <si>
    <t>CELKEM ZPŮSOBILÉ NÁKLADY BEZ DPH</t>
  </si>
  <si>
    <t>DPH 21%</t>
  </si>
  <si>
    <t>CELKEM VČETNĚ DPH</t>
  </si>
  <si>
    <t>OSTATNÍ NÁKLADY NEZPŮSOBILÉ</t>
  </si>
  <si>
    <t>Závlahový límec AquaMax</t>
  </si>
  <si>
    <t>Následná péče nad rámec způsobilých nákladů</t>
  </si>
  <si>
    <t>CELKEM NÁKLADY BEZ DPH</t>
  </si>
  <si>
    <t>Náhradní výsadby</t>
  </si>
  <si>
    <t>VÝKAZ VYMĚR</t>
  </si>
  <si>
    <t>Stromy listnaté alejové a soliterní vysazované celkem</t>
  </si>
  <si>
    <t>ROSTLINNÝ MATERIÁL</t>
  </si>
  <si>
    <t>Stromy listnaté alejové a soliterní</t>
  </si>
  <si>
    <t>doporučená velikost</t>
  </si>
  <si>
    <t>Počet ks</t>
  </si>
  <si>
    <t>V1-V4</t>
  </si>
  <si>
    <t>Tillia cordata (lípa srdčitá)</t>
  </si>
  <si>
    <t>20/25</t>
  </si>
  <si>
    <t>V5</t>
  </si>
  <si>
    <t>Prunus avium ’Plena‘ (třešeň ptačí)</t>
  </si>
  <si>
    <t>V6</t>
  </si>
  <si>
    <t>Crataegus monogyna (hloh jednosemenný)</t>
  </si>
  <si>
    <t>V7</t>
  </si>
  <si>
    <t>Acer platanoides 'Crimson King' (javor mléč)</t>
  </si>
  <si>
    <t>V8</t>
  </si>
  <si>
    <r>
      <t>Platanus hispanica 'Huissen'</t>
    </r>
    <r>
      <rPr>
        <sz val="11"/>
        <color rgb="FF111111"/>
        <rFont val="Arial Narrow"/>
        <family val="2"/>
        <charset val="238"/>
      </rPr>
      <t> (Platan javorolistý) Vk Zb</t>
    </r>
  </si>
  <si>
    <t>V9-10</t>
  </si>
  <si>
    <t>V11-13</t>
  </si>
  <si>
    <t>Acer campestre 'Elsrijk'</t>
  </si>
  <si>
    <t>V14-16</t>
  </si>
  <si>
    <t>V17-21</t>
  </si>
  <si>
    <t>Acer platanoides (javor mléč)</t>
  </si>
  <si>
    <t>V22-23</t>
  </si>
  <si>
    <t>Sorbus aucuparia (ječáb ptačí)</t>
  </si>
  <si>
    <t>V24</t>
  </si>
  <si>
    <t>Acer platanoides (javor mléč) - kultivar dle stáv. aleje</t>
  </si>
  <si>
    <t>V25</t>
  </si>
  <si>
    <t xml:space="preserve">Celkem </t>
  </si>
  <si>
    <t>ROZPOČET</t>
  </si>
  <si>
    <t xml:space="preserve">Ocenění navržených pěstebních operací bylo stanoveno na základě Katalogu popisů a směrných cen stavebních prací (823-1 ÚRS Praha), dle Nákladů obvyklých opatření pro posuzování v OP ŽP, dle ceníků okrasných a lesních školek, případně na základě znalosti cen v čase a místě obvyklých. </t>
  </si>
  <si>
    <t xml:space="preserve">Výsadby dřevin </t>
  </si>
  <si>
    <t>Založení</t>
  </si>
  <si>
    <t>Rozměření a příprava výsadeb</t>
  </si>
  <si>
    <t>Aplikace půdního kondicionéru a mykorhizního preparátu se zapravením do výsadbových jam stromů</t>
  </si>
  <si>
    <t>Hloubení jam o objemu min. 1 m3 se 100% výměnou  v rovině nebo ve svahu</t>
  </si>
  <si>
    <t>Výsadba dřeviny s balem, v rovině, při průměru balu do 80 cm</t>
  </si>
  <si>
    <t>Ochranný nátěr kmene Arboflex</t>
  </si>
  <si>
    <t xml:space="preserve">Kotvení dřeviny 3 kůly </t>
  </si>
  <si>
    <t>Hnojení rostlin tabletovým hnojivem</t>
  </si>
  <si>
    <t>Zřízení závlahové mísy a namulčování štepkou soliterní stromy vrstva 10-15 cm</t>
  </si>
  <si>
    <t>Zřízení závlahového límce AquaMax</t>
  </si>
  <si>
    <t>Zřízení závlahového límce AquaMax - V5, V9, V10, V11, V12, V13</t>
  </si>
  <si>
    <t>Další práce</t>
  </si>
  <si>
    <t>Zalití vysazených dřevin po výsadbě včetně dodávky a dopravy 3x</t>
  </si>
  <si>
    <t>Ošetření dřevin soliterních po výsadbě včetně výchovného řezu</t>
  </si>
  <si>
    <t>Vodorovný přesun hmot pro SÚ</t>
  </si>
  <si>
    <t>t</t>
  </si>
  <si>
    <t>Rostlinný materiál  - velikost a kvalita dle PD</t>
  </si>
  <si>
    <t xml:space="preserve">Stromy listnaté </t>
  </si>
  <si>
    <t>Ostatní materilály</t>
  </si>
  <si>
    <t>Tabletové pomalurozpustné hnojivo</t>
  </si>
  <si>
    <t>kg</t>
  </si>
  <si>
    <t>Půdní kondicionér</t>
  </si>
  <si>
    <t>Mykorhizní preparát - dle druhu dřeviny</t>
  </si>
  <si>
    <t>Zahradnický substrát pro výsadbu stromů dle TZ</t>
  </si>
  <si>
    <t>Závlahový límec AquaMAx včetně spojovacího prvku min. 2,8 m</t>
  </si>
  <si>
    <t>Kůly frézované tlakově impregnované prům.7cm, 2,5 m</t>
  </si>
  <si>
    <t>Příčky půlené tlakově impregnované prům.6 cm</t>
  </si>
  <si>
    <t>Úvazky ke stromům</t>
  </si>
  <si>
    <t>Celkem výsadby</t>
  </si>
  <si>
    <t>Dokončovací a rozvojová péče o založené výsadby - způsobilé náklady</t>
  </si>
  <si>
    <t>1.Rok</t>
  </si>
  <si>
    <t>zahrnuje všechny nezbytné činnosti a materiály,- zahrnuje zálivku včetně dopravy vody (běžně 10-12 x ročně), kontrolu, doplnění nebo odstranění kotvících a ochranných prvků, hnojení, kypření výsadbové mísy, výchovný řez, vyžínání porostu, odplevelování, ochranu proti chorobám a škůdcům, doplnění mulče</t>
  </si>
  <si>
    <t>Jednotlivé stromy</t>
  </si>
  <si>
    <t>2.Rok</t>
  </si>
  <si>
    <t>zahrnuje všechny nezbytné činnosti a materiály,- zahrnuje zálivku včetně dopravy vody (běžně 8-10 x ročně), kontrolu, doplnění nebo odstranění kotvících a ochranných prvků, hnojení, kypření výsadbové mísy, výchovný řez, vyžínání porostu, odplevelování, ochranu proti chorobám a škůdcům, doplnění mulče</t>
  </si>
  <si>
    <t>3.Rok</t>
  </si>
  <si>
    <t>zahrnuje všechny nezbytné činnosti a materiály,- zahrnuje zálivku včetně dopravy vody (běžně 6-8 x ročně), kontrolu, doplnění nebo odstranění kotvících a ochranných prvků, hnojení, kypření výsadbové mísy, výchovný řez, vyžínání porostu, odplevelování, ochranu proti chorobám a škůdcům, doplnění mulče</t>
  </si>
  <si>
    <t>Celkem rozvojová péče způsobilá</t>
  </si>
  <si>
    <t>Dokončovací a rozvojová péče o založené výsadby - nezpůsobilé náklady</t>
  </si>
  <si>
    <t>4.Rok</t>
  </si>
  <si>
    <t>zahrnuje všechny nezbytné činnosti a materiály,zahrnuje zálivku včetně dopravy vody, běžně 2-4x ročně, kontrolu, doplnění nebo odstranění kotvících a ochranných prvků, hnojení, kypření výsadbové mísy, výchovný řez, vyžínání porostu, odplevelování, ochranu proti chorobám a škůdcům, doplnění mulče</t>
  </si>
  <si>
    <t>5.Rok</t>
  </si>
  <si>
    <t>zahrnuje všechny nezbytné činnosti a materiály, zahrnuje zálivku včetně dopravy vody, běžně 1-2x ročně,kontrolu, doplnění nebo odstranění kotvících a ochranných prvků, hnojení, kypření výsadbové mísy, výchovný řez, vyžínání porostu, odplevelování, ochranu proti chorobám a škůdcům, doplnění mulče</t>
  </si>
  <si>
    <t>6.Rok</t>
  </si>
  <si>
    <t>zahrnuje všechny nezbytné činnosti a materiály, zahrnuje kontrolu, doplnění nebo odstranění kotvících a ochranných prvků, hnojení, kypření výsadbové mísy, výchovný řez, vyžínání porostu, odplevelování, ochranu proti chorobám a škůdcům, doplnění mulče</t>
  </si>
  <si>
    <t>7.Rok</t>
  </si>
  <si>
    <t>zahrnuje všechny nezbytné činnosti a materiály, zahrnuje doplnění nebo odstranění kotvících a ochranných prvků, hnojení, kypření výsadbové mísy, výchovný řez, vyžínání porostu, odplevelování, ochranu proti chorobám a škůdcům, doplnění mulče</t>
  </si>
  <si>
    <t>Celkem rozvojová péče nezpůsobilá</t>
  </si>
  <si>
    <t>Výčet ostatních a vedlejších nákladů, nezbytných pro realizaci díla a zahrnutých do 1% nákladů VRN v Rekapitulaci</t>
  </si>
  <si>
    <t>P.Č.</t>
  </si>
  <si>
    <t>TEXT</t>
  </si>
  <si>
    <t>M.J.</t>
  </si>
  <si>
    <t>MNOŽSTVÍ</t>
  </si>
  <si>
    <t>zařízení staveniště a související náklady - vytýčení nezbytných IS apod.</t>
  </si>
  <si>
    <t>kpt</t>
  </si>
  <si>
    <t>případné zajištění povolení záboru veřejného prostranství či komunikací nutných k provedení prací, včetně úhrady poplatků</t>
  </si>
  <si>
    <t xml:space="preserve"> případné zajištění dopravního značení po dobu plnění předmětu zakázky </t>
  </si>
  <si>
    <t>zajištění informovanosti občanů v dané lokalitě o způsobu obslužnosti, parkování atd. v dostatečném předstihu a míře v případě realizace dopravních opatření</t>
  </si>
  <si>
    <t xml:space="preserve"> zajištění bezpečnosti při plnění předmětu zakázky a zajištění ochrany životního prostředí</t>
  </si>
  <si>
    <t>ostatní související práce potřebné ke kompletnímu dokončení zakázky podle zadávací PD, příslušných povolení a vyjádření v rámci realizace díla a platných norem a předpisů</t>
  </si>
  <si>
    <t xml:space="preserve"> zajištění čistoty staveniště a zejména okolí, v případě potřeby zajistit čištění komunikací dotčených provozem dodavatele, zejména výjezd a příjezd na místo plnění zakázky</t>
  </si>
  <si>
    <t>odvoz a likvidace odpadů vzniklých při plnění zakázky včetně poplatků ve smyslu platné legislativy</t>
  </si>
  <si>
    <t>průběžná fotodokumentace z průběhu provádění zakázky (digitální forma) především fotodokumentace dřevin před ošetřením a po ošetření</t>
  </si>
  <si>
    <t>Částky zahrnují veškeré činnosti a materiály potřebné k realizaci opatření včetně nákladů na dopravu, skládkovného, zajištění staveniště, VRN a dalších vyvolaných investic.</t>
  </si>
  <si>
    <t>Půdní injektáž</t>
  </si>
  <si>
    <t>CELKEM NEZPŮSOBILÉ NÁKLADY BEZ DPH</t>
  </si>
  <si>
    <t>Půdní injektáže</t>
  </si>
  <si>
    <t>Rozměření a příprava injektáže</t>
  </si>
  <si>
    <t>Vpich do hl. 50 cm</t>
  </si>
  <si>
    <t>Celkem injektáže</t>
  </si>
  <si>
    <t>cena za výsadby</t>
  </si>
  <si>
    <t>cena za půdní injektáže</t>
  </si>
  <si>
    <t>VRN</t>
  </si>
  <si>
    <t>%</t>
  </si>
  <si>
    <t xml:space="preserve">Ocenění navržených pěstebních operací bylo stanoveno na základě Katalogu popisů a směrných cen stavebních prací (823-1 ÚRS Praha), dle Nákladů obvyklých opatření pro posuzování v OPŽP, dle ceníků okrasných a lesních školek, případně na základě znalosti cen v čase a místě obvyklých. </t>
  </si>
  <si>
    <t>Aplikace směsi</t>
  </si>
  <si>
    <t>Injektážní směs - zeolit, biouhel, kompost, mykorhizní preparát,..dle stanoviště a taxonu,</t>
  </si>
  <si>
    <t>cena za arboristiku a asanaci</t>
  </si>
  <si>
    <t>zajištění dokumentace skutečného provedení (dále jen „DSPS“) (1x dig. forma ; výkresy ve formátu .dwg, textová část ve formátech Word a Excel), příprava všech dokladů nezbytných ze strany zhotovitele pro přejímku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</si>
</sst>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36" x14ac:knownFonts="1">
    <font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CE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Arial Narrow"/>
      <family val="2"/>
      <charset val="238"/>
    </font>
    <font>
      <sz val="11"/>
      <color rgb="FF11111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 Narrow"/>
      <family val="2"/>
      <charset val="238"/>
    </font>
    <font>
      <sz val="11"/>
      <name val="Arial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theme="1"/>
      <name val="Arial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76933C"/>
        <bgColor indexed="64"/>
      </patternFill>
    </fill>
    <fill>
      <patternFill patternType="solid">
        <fgColor rgb="FFCCF1A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4" fillId="0" borderId="0"/>
    <xf numFmtId="44" fontId="10" fillId="0" borderId="0" applyFon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8" fillId="0" borderId="0"/>
    <xf numFmtId="0" fontId="14" fillId="0" borderId="0"/>
    <xf numFmtId="44" fontId="10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vertical="center"/>
    </xf>
    <xf numFmtId="0" fontId="6" fillId="0" borderId="0" xfId="0" applyFont="1"/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164" fontId="5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9" fontId="4" fillId="4" borderId="1" xfId="0" applyNumberFormat="1" applyFont="1" applyFill="1" applyBorder="1" applyAlignment="1">
      <alignment horizontal="right" vertical="center"/>
    </xf>
    <xf numFmtId="164" fontId="4" fillId="4" borderId="3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0" fillId="0" borderId="9" xfId="0" applyBorder="1"/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right" vertical="center"/>
    </xf>
    <xf numFmtId="165" fontId="8" fillId="0" borderId="10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165" fontId="9" fillId="0" borderId="10" xfId="0" applyNumberFormat="1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9" fillId="0" borderId="13" xfId="0" applyFont="1" applyBorder="1" applyAlignment="1">
      <alignment horizontal="right" vertical="center"/>
    </xf>
    <xf numFmtId="165" fontId="9" fillId="0" borderId="14" xfId="0" applyNumberFormat="1" applyFont="1" applyBorder="1" applyAlignment="1">
      <alignment vertical="center"/>
    </xf>
    <xf numFmtId="165" fontId="9" fillId="0" borderId="15" xfId="0" applyNumberFormat="1" applyFont="1" applyBorder="1" applyAlignment="1">
      <alignment vertical="center"/>
    </xf>
    <xf numFmtId="0" fontId="13" fillId="0" borderId="0" xfId="0" applyFont="1"/>
    <xf numFmtId="0" fontId="15" fillId="0" borderId="0" xfId="1" applyFont="1" applyAlignment="1">
      <alignment horizontal="left" vertical="center"/>
    </xf>
    <xf numFmtId="165" fontId="13" fillId="0" borderId="0" xfId="2" applyNumberFormat="1" applyFont="1" applyAlignment="1" applyProtection="1">
      <alignment vertical="center"/>
    </xf>
    <xf numFmtId="0" fontId="16" fillId="0" borderId="24" xfId="1" applyFont="1" applyBorder="1" applyAlignment="1">
      <alignment horizontal="center" vertical="center"/>
    </xf>
    <xf numFmtId="0" fontId="16" fillId="0" borderId="24" xfId="4" applyFont="1" applyBorder="1" applyAlignment="1">
      <alignment vertical="center" wrapText="1"/>
    </xf>
    <xf numFmtId="2" fontId="16" fillId="0" borderId="24" xfId="1" applyNumberFormat="1" applyFont="1" applyBorder="1" applyAlignment="1" applyProtection="1">
      <alignment horizontal="right" vertical="center"/>
      <protection locked="0"/>
    </xf>
    <xf numFmtId="0" fontId="16" fillId="0" borderId="24" xfId="4" applyFont="1" applyBorder="1" applyAlignment="1">
      <alignment horizontal="center" vertical="center" wrapText="1"/>
    </xf>
    <xf numFmtId="2" fontId="16" fillId="0" borderId="24" xfId="4" applyNumberFormat="1" applyFont="1" applyBorder="1" applyAlignment="1" applyProtection="1">
      <alignment vertical="center" wrapText="1"/>
      <protection locked="0"/>
    </xf>
    <xf numFmtId="165" fontId="19" fillId="0" borderId="24" xfId="8" applyNumberFormat="1" applyFont="1" applyBorder="1" applyAlignment="1" applyProtection="1">
      <alignment vertical="center" wrapText="1"/>
    </xf>
    <xf numFmtId="4" fontId="16" fillId="0" borderId="24" xfId="0" applyNumberFormat="1" applyFont="1" applyBorder="1" applyAlignment="1" applyProtection="1">
      <alignment horizontal="right" vertical="center"/>
      <protection locked="0"/>
    </xf>
    <xf numFmtId="4" fontId="16" fillId="5" borderId="24" xfId="0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24" xfId="1" applyFont="1" applyBorder="1" applyAlignment="1">
      <alignment horizontal="center" vertical="center"/>
    </xf>
    <xf numFmtId="0" fontId="27" fillId="0" borderId="0" xfId="4" applyFont="1" applyAlignment="1">
      <alignment vertical="center"/>
    </xf>
    <xf numFmtId="0" fontId="16" fillId="0" borderId="24" xfId="1" applyFont="1" applyBorder="1" applyAlignment="1">
      <alignment horizontal="left" vertical="center"/>
    </xf>
    <xf numFmtId="0" fontId="16" fillId="0" borderId="24" xfId="1" applyFont="1" applyBorder="1" applyAlignment="1">
      <alignment vertical="center" wrapText="1"/>
    </xf>
    <xf numFmtId="0" fontId="18" fillId="0" borderId="0" xfId="4" applyFont="1" applyAlignment="1">
      <alignment vertical="center"/>
    </xf>
    <xf numFmtId="0" fontId="33" fillId="0" borderId="0" xfId="0" applyFont="1" applyAlignment="1">
      <alignment vertical="center"/>
    </xf>
    <xf numFmtId="0" fontId="16" fillId="0" borderId="0" xfId="4" applyFont="1" applyAlignment="1">
      <alignment vertical="center"/>
    </xf>
    <xf numFmtId="0" fontId="34" fillId="0" borderId="0" xfId="0" applyFont="1" applyAlignment="1">
      <alignment vertical="center"/>
    </xf>
    <xf numFmtId="2" fontId="34" fillId="0" borderId="0" xfId="0" applyNumberFormat="1" applyFont="1" applyAlignment="1">
      <alignment vertical="center"/>
    </xf>
    <xf numFmtId="0" fontId="35" fillId="0" borderId="9" xfId="0" applyFont="1" applyBorder="1"/>
    <xf numFmtId="0" fontId="35" fillId="0" borderId="0" xfId="0" applyFont="1"/>
    <xf numFmtId="0" fontId="3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vertical="center"/>
    </xf>
    <xf numFmtId="0" fontId="0" fillId="0" borderId="0" xfId="0" applyProtection="1"/>
    <xf numFmtId="0" fontId="13" fillId="0" borderId="0" xfId="0" applyFont="1" applyProtection="1"/>
    <xf numFmtId="0" fontId="13" fillId="0" borderId="0" xfId="0" applyFont="1" applyBorder="1" applyProtection="1"/>
    <xf numFmtId="0" fontId="13" fillId="0" borderId="0" xfId="0" applyFont="1" applyBorder="1" applyAlignment="1" applyProtection="1">
      <alignment horizontal="center"/>
    </xf>
    <xf numFmtId="0" fontId="13" fillId="0" borderId="0" xfId="0" applyFont="1" applyFill="1" applyProtection="1"/>
    <xf numFmtId="165" fontId="13" fillId="0" borderId="0" xfId="0" applyNumberFormat="1" applyFont="1" applyFill="1" applyProtection="1"/>
    <xf numFmtId="0" fontId="13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164" fontId="16" fillId="0" borderId="0" xfId="0" applyNumberFormat="1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2" fillId="0" borderId="16" xfId="0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22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left"/>
    </xf>
    <xf numFmtId="0" fontId="16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center"/>
    </xf>
    <xf numFmtId="0" fontId="12" fillId="0" borderId="0" xfId="1" applyFont="1" applyAlignment="1" applyProtection="1">
      <alignment horizontal="left"/>
    </xf>
    <xf numFmtId="0" fontId="12" fillId="0" borderId="0" xfId="1" applyFont="1" applyProtection="1"/>
    <xf numFmtId="0" fontId="12" fillId="0" borderId="0" xfId="1" applyFont="1" applyAlignment="1" applyProtection="1">
      <alignment horizontal="center"/>
    </xf>
    <xf numFmtId="0" fontId="16" fillId="0" borderId="24" xfId="1" applyFont="1" applyBorder="1" applyAlignment="1" applyProtection="1">
      <alignment horizontal="center" vertical="center"/>
    </xf>
    <xf numFmtId="0" fontId="19" fillId="0" borderId="24" xfId="4" applyFont="1" applyBorder="1" applyAlignment="1" applyProtection="1">
      <alignment vertical="center" wrapText="1"/>
    </xf>
    <xf numFmtId="2" fontId="16" fillId="0" borderId="24" xfId="1" applyNumberFormat="1" applyFont="1" applyBorder="1" applyAlignment="1" applyProtection="1">
      <alignment horizontal="right" vertical="center"/>
    </xf>
    <xf numFmtId="2" fontId="16" fillId="0" borderId="24" xfId="1" applyNumberFormat="1" applyFont="1" applyBorder="1" applyAlignment="1" applyProtection="1">
      <alignment horizontal="center" vertical="center"/>
    </xf>
    <xf numFmtId="0" fontId="16" fillId="0" borderId="24" xfId="4" applyFont="1" applyBorder="1" applyAlignment="1" applyProtection="1">
      <alignment vertical="center" wrapText="1"/>
    </xf>
    <xf numFmtId="0" fontId="16" fillId="0" borderId="24" xfId="1" applyFont="1" applyBorder="1" applyAlignment="1" applyProtection="1">
      <alignment vertical="center"/>
    </xf>
    <xf numFmtId="2" fontId="16" fillId="0" borderId="24" xfId="0" applyNumberFormat="1" applyFont="1" applyBorder="1" applyAlignment="1" applyProtection="1">
      <alignment vertical="center"/>
    </xf>
    <xf numFmtId="0" fontId="16" fillId="0" borderId="24" xfId="1" applyFont="1" applyBorder="1" applyAlignment="1" applyProtection="1">
      <alignment horizontal="left" vertical="center" wrapText="1"/>
    </xf>
    <xf numFmtId="0" fontId="16" fillId="0" borderId="24" xfId="4" applyFont="1" applyBorder="1" applyAlignment="1" applyProtection="1">
      <alignment horizontal="left" vertical="center" wrapText="1"/>
    </xf>
    <xf numFmtId="0" fontId="16" fillId="0" borderId="24" xfId="4" applyFont="1" applyBorder="1" applyAlignment="1" applyProtection="1">
      <alignment horizontal="center" vertical="center"/>
    </xf>
    <xf numFmtId="2" fontId="16" fillId="0" borderId="24" xfId="4" applyNumberFormat="1" applyFont="1" applyBorder="1" applyAlignment="1" applyProtection="1">
      <alignment horizontal="right" vertical="center"/>
    </xf>
    <xf numFmtId="0" fontId="16" fillId="0" borderId="24" xfId="4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left" vertical="center"/>
    </xf>
    <xf numFmtId="2" fontId="16" fillId="0" borderId="24" xfId="4" applyNumberFormat="1" applyFont="1" applyBorder="1" applyAlignment="1" applyProtection="1">
      <alignment vertical="center" wrapText="1"/>
    </xf>
    <xf numFmtId="0" fontId="16" fillId="0" borderId="24" xfId="0" applyFont="1" applyBorder="1" applyAlignment="1" applyProtection="1">
      <alignment wrapText="1"/>
    </xf>
    <xf numFmtId="2" fontId="16" fillId="0" borderId="24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vertical="center"/>
    </xf>
    <xf numFmtId="165" fontId="19" fillId="0" borderId="25" xfId="2" applyNumberFormat="1" applyFont="1" applyFill="1" applyBorder="1" applyAlignment="1" applyProtection="1">
      <alignment horizontal="right" vertical="center" wrapText="1"/>
    </xf>
    <xf numFmtId="165" fontId="19" fillId="0" borderId="27" xfId="2" applyNumberFormat="1" applyFont="1" applyFill="1" applyBorder="1" applyAlignment="1" applyProtection="1">
      <alignment horizontal="right" vertical="center" wrapText="1"/>
    </xf>
    <xf numFmtId="0" fontId="19" fillId="0" borderId="24" xfId="4" applyFont="1" applyBorder="1" applyAlignment="1" applyProtection="1">
      <alignment horizontal="left" vertical="center" wrapText="1"/>
    </xf>
    <xf numFmtId="0" fontId="15" fillId="0" borderId="0" xfId="1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7" fillId="0" borderId="8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0" fillId="0" borderId="11" xfId="0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165" fontId="0" fillId="0" borderId="10" xfId="0" applyNumberFormat="1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9" fillId="0" borderId="13" xfId="0" applyFont="1" applyBorder="1" applyAlignment="1" applyProtection="1">
      <alignment horizontal="right" vertical="center"/>
    </xf>
    <xf numFmtId="165" fontId="0" fillId="0" borderId="14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165" fontId="9" fillId="0" borderId="15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164" fontId="4" fillId="7" borderId="1" xfId="0" applyNumberFormat="1" applyFont="1" applyFill="1" applyBorder="1" applyAlignment="1" applyProtection="1">
      <alignment horizontal="right" vertical="center"/>
      <protection locked="0"/>
    </xf>
    <xf numFmtId="164" fontId="5" fillId="7" borderId="4" xfId="0" applyNumberFormat="1" applyFont="1" applyFill="1" applyBorder="1" applyAlignment="1" applyProtection="1">
      <alignment horizontal="center" vertical="center"/>
      <protection locked="0"/>
    </xf>
    <xf numFmtId="164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164" fontId="16" fillId="0" borderId="0" xfId="0" applyNumberFormat="1" applyFont="1" applyAlignment="1" applyProtection="1">
      <alignment vertical="center"/>
    </xf>
    <xf numFmtId="44" fontId="16" fillId="0" borderId="0" xfId="0" applyNumberFormat="1" applyFont="1" applyAlignment="1" applyProtection="1">
      <alignment vertical="center"/>
    </xf>
    <xf numFmtId="0" fontId="16" fillId="0" borderId="0" xfId="0" applyFont="1" applyProtection="1"/>
    <xf numFmtId="165" fontId="13" fillId="0" borderId="0" xfId="0" applyNumberFormat="1" applyFont="1" applyProtection="1"/>
    <xf numFmtId="165" fontId="13" fillId="0" borderId="0" xfId="0" applyNumberFormat="1" applyFont="1" applyAlignment="1" applyProtection="1">
      <alignment vertical="center"/>
    </xf>
    <xf numFmtId="164" fontId="13" fillId="0" borderId="0" xfId="0" applyNumberFormat="1" applyFont="1" applyProtection="1"/>
    <xf numFmtId="0" fontId="12" fillId="0" borderId="16" xfId="0" applyFont="1" applyBorder="1" applyAlignment="1" applyProtection="1">
      <alignment vertical="center"/>
    </xf>
    <xf numFmtId="0" fontId="12" fillId="0" borderId="17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44" fontId="13" fillId="0" borderId="0" xfId="0" applyNumberFormat="1" applyFont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13" fillId="5" borderId="0" xfId="0" applyFont="1" applyFill="1" applyProtection="1"/>
    <xf numFmtId="165" fontId="13" fillId="5" borderId="0" xfId="0" applyNumberFormat="1" applyFont="1" applyFill="1" applyProtection="1"/>
    <xf numFmtId="164" fontId="13" fillId="5" borderId="0" xfId="0" applyNumberFormat="1" applyFont="1" applyFill="1" applyProtection="1"/>
    <xf numFmtId="0" fontId="13" fillId="5" borderId="0" xfId="0" applyFont="1" applyFill="1" applyAlignment="1" applyProtection="1">
      <alignment vertical="center"/>
    </xf>
    <xf numFmtId="0" fontId="16" fillId="5" borderId="0" xfId="0" applyFont="1" applyFill="1" applyAlignment="1" applyProtection="1">
      <alignment vertical="center"/>
    </xf>
    <xf numFmtId="0" fontId="16" fillId="5" borderId="0" xfId="0" applyFont="1" applyFill="1" applyAlignment="1" applyProtection="1">
      <alignment horizontal="center" vertical="center"/>
    </xf>
    <xf numFmtId="164" fontId="16" fillId="5" borderId="0" xfId="0" applyNumberFormat="1" applyFont="1" applyFill="1" applyAlignment="1" applyProtection="1">
      <alignment vertical="center"/>
    </xf>
    <xf numFmtId="165" fontId="13" fillId="5" borderId="0" xfId="0" applyNumberFormat="1" applyFont="1" applyFill="1" applyAlignment="1" applyProtection="1">
      <alignment vertical="center"/>
    </xf>
    <xf numFmtId="0" fontId="12" fillId="5" borderId="16" xfId="0" applyFont="1" applyFill="1" applyBorder="1" applyAlignment="1" applyProtection="1">
      <alignment vertical="center"/>
    </xf>
    <xf numFmtId="0" fontId="12" fillId="5" borderId="17" xfId="0" applyFont="1" applyFill="1" applyBorder="1" applyAlignment="1" applyProtection="1">
      <alignment vertical="center"/>
    </xf>
    <xf numFmtId="0" fontId="12" fillId="5" borderId="0" xfId="0" applyFont="1" applyFill="1" applyAlignment="1" applyProtection="1">
      <alignment vertical="center"/>
    </xf>
    <xf numFmtId="0" fontId="12" fillId="5" borderId="22" xfId="0" applyFont="1" applyFill="1" applyBorder="1" applyAlignment="1" applyProtection="1">
      <alignment vertical="center"/>
    </xf>
    <xf numFmtId="0" fontId="12" fillId="6" borderId="16" xfId="0" applyFont="1" applyFill="1" applyBorder="1" applyAlignment="1" applyProtection="1">
      <alignment vertical="center"/>
    </xf>
    <xf numFmtId="0" fontId="12" fillId="6" borderId="17" xfId="0" applyFont="1" applyFill="1" applyBorder="1" applyAlignment="1" applyProtection="1">
      <alignment vertical="center"/>
    </xf>
    <xf numFmtId="0" fontId="12" fillId="6" borderId="0" xfId="0" applyFont="1" applyFill="1" applyAlignment="1" applyProtection="1">
      <alignment vertical="center"/>
    </xf>
    <xf numFmtId="0" fontId="12" fillId="6" borderId="22" xfId="0" applyFont="1" applyFill="1" applyBorder="1" applyAlignment="1" applyProtection="1">
      <alignment vertical="center"/>
    </xf>
    <xf numFmtId="0" fontId="17" fillId="0" borderId="0" xfId="0" applyFont="1" applyProtection="1"/>
    <xf numFmtId="0" fontId="15" fillId="0" borderId="0" xfId="1" applyFont="1" applyAlignment="1" applyProtection="1">
      <alignment horizontal="left"/>
    </xf>
    <xf numFmtId="0" fontId="16" fillId="0" borderId="0" xfId="3" applyFont="1" applyProtection="1"/>
    <xf numFmtId="0" fontId="13" fillId="0" borderId="0" xfId="1" applyFont="1" applyAlignment="1" applyProtection="1">
      <alignment horizontal="left"/>
    </xf>
    <xf numFmtId="0" fontId="13" fillId="0" borderId="0" xfId="3" applyFont="1" applyProtection="1"/>
    <xf numFmtId="0" fontId="13" fillId="0" borderId="0" xfId="1" applyFont="1" applyProtection="1"/>
    <xf numFmtId="0" fontId="13" fillId="0" borderId="0" xfId="1" applyFont="1" applyAlignment="1" applyProtection="1">
      <alignment horizontal="center"/>
    </xf>
    <xf numFmtId="2" fontId="13" fillId="0" borderId="0" xfId="1" applyNumberFormat="1" applyFont="1" applyProtection="1"/>
    <xf numFmtId="0" fontId="19" fillId="0" borderId="0" xfId="1" applyFont="1" applyProtection="1"/>
    <xf numFmtId="0" fontId="4" fillId="0" borderId="0" xfId="0" applyFont="1" applyProtection="1"/>
    <xf numFmtId="0" fontId="13" fillId="0" borderId="16" xfId="1" applyFont="1" applyBorder="1" applyProtection="1"/>
    <xf numFmtId="0" fontId="13" fillId="0" borderId="17" xfId="1" applyFont="1" applyBorder="1" applyProtection="1"/>
    <xf numFmtId="0" fontId="13" fillId="0" borderId="17" xfId="1" applyFont="1" applyBorder="1" applyAlignment="1" applyProtection="1">
      <alignment horizontal="center"/>
    </xf>
    <xf numFmtId="0" fontId="18" fillId="0" borderId="0" xfId="4" applyFont="1" applyProtection="1"/>
    <xf numFmtId="0" fontId="19" fillId="0" borderId="21" xfId="1" applyFont="1" applyBorder="1" applyProtection="1"/>
    <xf numFmtId="0" fontId="19" fillId="0" borderId="22" xfId="1" applyFont="1" applyBorder="1" applyProtection="1"/>
    <xf numFmtId="0" fontId="19" fillId="0" borderId="22" xfId="1" applyFont="1" applyBorder="1" applyAlignment="1" applyProtection="1">
      <alignment horizontal="center"/>
    </xf>
    <xf numFmtId="0" fontId="20" fillId="0" borderId="0" xfId="4" applyFont="1" applyProtection="1"/>
    <xf numFmtId="0" fontId="3" fillId="0" borderId="0" xfId="0" applyFont="1" applyProtection="1"/>
    <xf numFmtId="0" fontId="16" fillId="0" borderId="24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21" fillId="0" borderId="0" xfId="0" applyFont="1" applyProtection="1"/>
    <xf numFmtId="0" fontId="13" fillId="0" borderId="24" xfId="0" applyFont="1" applyBorder="1" applyAlignment="1" applyProtection="1">
      <alignment horizontal="center" vertical="center"/>
    </xf>
    <xf numFmtId="0" fontId="13" fillId="0" borderId="24" xfId="0" applyFont="1" applyBorder="1" applyProtection="1"/>
    <xf numFmtId="0" fontId="13" fillId="0" borderId="24" xfId="0" applyFont="1" applyBorder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11" fillId="0" borderId="0" xfId="0" applyFont="1" applyProtection="1"/>
    <xf numFmtId="0" fontId="12" fillId="0" borderId="24" xfId="0" applyFont="1" applyBorder="1" applyAlignment="1" applyProtection="1">
      <alignment horizontal="center" vertical="center"/>
    </xf>
    <xf numFmtId="0" fontId="12" fillId="0" borderId="24" xfId="0" applyFont="1" applyBorder="1" applyProtection="1"/>
    <xf numFmtId="0" fontId="12" fillId="0" borderId="24" xfId="0" applyFont="1" applyBorder="1" applyAlignment="1" applyProtection="1">
      <alignment horizontal="center"/>
    </xf>
    <xf numFmtId="0" fontId="12" fillId="0" borderId="0" xfId="5" applyFont="1" applyAlignment="1" applyProtection="1">
      <alignment horizontal="center" vertical="center"/>
    </xf>
    <xf numFmtId="0" fontId="24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12" fillId="0" borderId="0" xfId="0" applyFont="1" applyProtection="1"/>
    <xf numFmtId="49" fontId="12" fillId="0" borderId="0" xfId="0" applyNumberFormat="1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16" fillId="0" borderId="0" xfId="1" applyFont="1" applyProtection="1"/>
    <xf numFmtId="0" fontId="16" fillId="0" borderId="0" xfId="1" applyFont="1" applyAlignment="1" applyProtection="1">
      <alignment horizontal="center"/>
    </xf>
    <xf numFmtId="0" fontId="25" fillId="0" borderId="0" xfId="0" applyFont="1" applyProtection="1"/>
    <xf numFmtId="0" fontId="10" fillId="0" borderId="0" xfId="4" applyProtection="1"/>
    <xf numFmtId="0" fontId="27" fillId="0" borderId="0" xfId="4" applyFont="1" applyProtection="1"/>
    <xf numFmtId="0" fontId="10" fillId="0" borderId="0" xfId="4" applyAlignment="1" applyProtection="1">
      <alignment vertical="center"/>
    </xf>
    <xf numFmtId="0" fontId="25" fillId="0" borderId="0" xfId="0" applyFont="1" applyAlignment="1" applyProtection="1">
      <alignment vertical="center"/>
    </xf>
    <xf numFmtId="2" fontId="16" fillId="0" borderId="24" xfId="1" applyNumberFormat="1" applyFont="1" applyBorder="1" applyAlignment="1" applyProtection="1">
      <alignment vertical="center"/>
    </xf>
    <xf numFmtId="0" fontId="16" fillId="5" borderId="24" xfId="1" applyFont="1" applyFill="1" applyBorder="1" applyAlignment="1" applyProtection="1">
      <alignment horizontal="center" vertical="center"/>
    </xf>
    <xf numFmtId="0" fontId="16" fillId="5" borderId="24" xfId="4" applyFont="1" applyFill="1" applyBorder="1" applyAlignment="1" applyProtection="1">
      <alignment horizontal="left" vertical="center" wrapText="1"/>
    </xf>
    <xf numFmtId="2" fontId="16" fillId="5" borderId="24" xfId="4" applyNumberFormat="1" applyFont="1" applyFill="1" applyBorder="1" applyAlignment="1" applyProtection="1">
      <alignment vertical="center"/>
    </xf>
    <xf numFmtId="2" fontId="16" fillId="5" borderId="24" xfId="4" applyNumberFormat="1" applyFont="1" applyFill="1" applyBorder="1" applyAlignment="1" applyProtection="1">
      <alignment horizontal="right" vertical="center"/>
    </xf>
    <xf numFmtId="2" fontId="16" fillId="0" borderId="24" xfId="4" applyNumberFormat="1" applyFont="1" applyBorder="1" applyAlignment="1" applyProtection="1">
      <alignment vertical="center"/>
    </xf>
    <xf numFmtId="2" fontId="16" fillId="0" borderId="24" xfId="4" applyNumberFormat="1" applyFont="1" applyBorder="1" applyAlignment="1" applyProtection="1">
      <alignment horizontal="right" vertical="center" wrapText="1"/>
    </xf>
    <xf numFmtId="0" fontId="16" fillId="0" borderId="0" xfId="0" applyFont="1" applyAlignment="1" applyProtection="1">
      <alignment vertical="center" wrapText="1"/>
    </xf>
    <xf numFmtId="0" fontId="16" fillId="0" borderId="24" xfId="7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 wrapText="1"/>
    </xf>
    <xf numFmtId="2" fontId="25" fillId="0" borderId="0" xfId="0" applyNumberFormat="1" applyFont="1" applyAlignment="1" applyProtection="1">
      <alignment vertical="center" wrapText="1"/>
    </xf>
    <xf numFmtId="0" fontId="16" fillId="0" borderId="24" xfId="4" applyFont="1" applyBorder="1" applyAlignment="1" applyProtection="1">
      <alignment vertical="center"/>
    </xf>
    <xf numFmtId="0" fontId="16" fillId="5" borderId="24" xfId="7" applyFont="1" applyFill="1" applyBorder="1" applyAlignment="1" applyProtection="1">
      <alignment horizontal="center" vertical="center"/>
    </xf>
    <xf numFmtId="0" fontId="16" fillId="5" borderId="24" xfId="4" applyFont="1" applyFill="1" applyBorder="1" applyAlignment="1" applyProtection="1">
      <alignment vertical="center"/>
    </xf>
    <xf numFmtId="0" fontId="16" fillId="5" borderId="24" xfId="4" applyFont="1" applyFill="1" applyBorder="1" applyAlignment="1" applyProtection="1">
      <alignment horizontal="center" vertical="center"/>
    </xf>
    <xf numFmtId="2" fontId="16" fillId="5" borderId="24" xfId="4" applyNumberFormat="1" applyFont="1" applyFill="1" applyBorder="1" applyAlignment="1" applyProtection="1">
      <alignment vertical="center" wrapText="1"/>
    </xf>
    <xf numFmtId="0" fontId="19" fillId="0" borderId="24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vertical="center"/>
    </xf>
    <xf numFmtId="4" fontId="19" fillId="0" borderId="24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6" fillId="0" borderId="24" xfId="0" applyFont="1" applyBorder="1" applyAlignment="1" applyProtection="1">
      <alignment vertical="center"/>
    </xf>
    <xf numFmtId="2" fontId="16" fillId="0" borderId="24" xfId="0" applyNumberFormat="1" applyFont="1" applyBorder="1" applyAlignment="1" applyProtection="1">
      <alignment horizontal="right" vertical="center"/>
    </xf>
    <xf numFmtId="4" fontId="16" fillId="0" borderId="24" xfId="0" applyNumberFormat="1" applyFont="1" applyBorder="1" applyAlignment="1" applyProtection="1">
      <alignment vertical="center"/>
    </xf>
    <xf numFmtId="0" fontId="16" fillId="5" borderId="24" xfId="0" applyFont="1" applyFill="1" applyBorder="1" applyAlignment="1" applyProtection="1">
      <alignment horizontal="center" vertical="center"/>
    </xf>
    <xf numFmtId="0" fontId="19" fillId="5" borderId="24" xfId="0" applyFont="1" applyFill="1" applyBorder="1" applyAlignment="1" applyProtection="1">
      <alignment vertical="center"/>
    </xf>
    <xf numFmtId="2" fontId="16" fillId="5" borderId="24" xfId="0" applyNumberFormat="1" applyFont="1" applyFill="1" applyBorder="1" applyAlignment="1" applyProtection="1">
      <alignment horizontal="right" vertical="center"/>
    </xf>
    <xf numFmtId="4" fontId="16" fillId="5" borderId="24" xfId="0" applyNumberFormat="1" applyFont="1" applyFill="1" applyBorder="1" applyAlignment="1" applyProtection="1">
      <alignment horizontal="right" vertical="center"/>
    </xf>
    <xf numFmtId="4" fontId="16" fillId="5" borderId="24" xfId="0" applyNumberFormat="1" applyFont="1" applyFill="1" applyBorder="1" applyAlignment="1" applyProtection="1">
      <alignment vertical="center"/>
    </xf>
    <xf numFmtId="0" fontId="19" fillId="5" borderId="24" xfId="0" applyFont="1" applyFill="1" applyBorder="1" applyAlignment="1" applyProtection="1">
      <alignment horizontal="center" vertical="center"/>
    </xf>
    <xf numFmtId="4" fontId="19" fillId="5" borderId="24" xfId="0" applyNumberFormat="1" applyFont="1" applyFill="1" applyBorder="1" applyAlignment="1" applyProtection="1">
      <alignment horizontal="center" vertical="center"/>
    </xf>
    <xf numFmtId="0" fontId="16" fillId="5" borderId="24" xfId="0" applyFont="1" applyFill="1" applyBorder="1" applyAlignment="1" applyProtection="1">
      <alignment vertical="center"/>
    </xf>
    <xf numFmtId="0" fontId="16" fillId="5" borderId="24" xfId="4" applyFont="1" applyFill="1" applyBorder="1" applyAlignment="1" applyProtection="1">
      <alignment horizontal="center" vertical="center" wrapText="1"/>
    </xf>
    <xf numFmtId="2" fontId="16" fillId="5" borderId="24" xfId="4" applyNumberFormat="1" applyFont="1" applyFill="1" applyBorder="1" applyAlignment="1" applyProtection="1">
      <alignment vertical="center" wrapText="1"/>
      <protection locked="0"/>
    </xf>
    <xf numFmtId="2" fontId="16" fillId="5" borderId="24" xfId="1" applyNumberFormat="1" applyFont="1" applyFill="1" applyBorder="1" applyAlignment="1" applyProtection="1">
      <alignment horizontal="right" vertical="center"/>
      <protection locked="0"/>
    </xf>
    <xf numFmtId="165" fontId="5" fillId="0" borderId="3" xfId="0" applyNumberFormat="1" applyFont="1" applyFill="1" applyBorder="1" applyAlignment="1" applyProtection="1">
      <alignment horizontal="right" vertical="center"/>
    </xf>
    <xf numFmtId="165" fontId="5" fillId="0" borderId="28" xfId="0" applyNumberFormat="1" applyFont="1" applyFill="1" applyBorder="1" applyAlignment="1" applyProtection="1">
      <alignment horizontal="right" vertical="center"/>
    </xf>
    <xf numFmtId="165" fontId="5" fillId="0" borderId="2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wrapText="1"/>
    </xf>
    <xf numFmtId="165" fontId="8" fillId="0" borderId="4" xfId="0" applyNumberFormat="1" applyFont="1" applyBorder="1" applyAlignment="1">
      <alignment horizontal="right" vertical="center"/>
    </xf>
    <xf numFmtId="165" fontId="8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64" fontId="4" fillId="0" borderId="3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12" fillId="5" borderId="19" xfId="0" applyFont="1" applyFill="1" applyBorder="1" applyAlignment="1" applyProtection="1">
      <alignment horizontal="left" vertical="center"/>
    </xf>
    <xf numFmtId="0" fontId="12" fillId="5" borderId="0" xfId="0" applyFont="1" applyFill="1" applyAlignment="1" applyProtection="1">
      <alignment horizontal="left" vertical="center"/>
    </xf>
    <xf numFmtId="165" fontId="12" fillId="5" borderId="0" xfId="2" applyNumberFormat="1" applyFont="1" applyFill="1" applyBorder="1" applyAlignment="1" applyProtection="1">
      <alignment horizontal="right" vertical="center"/>
    </xf>
    <xf numFmtId="165" fontId="12" fillId="5" borderId="20" xfId="2" applyNumberFormat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horizontal="left"/>
    </xf>
    <xf numFmtId="0" fontId="15" fillId="0" borderId="0" xfId="1" applyFont="1" applyAlignment="1" applyProtection="1">
      <alignment horizontal="left" vertical="center"/>
    </xf>
    <xf numFmtId="0" fontId="13" fillId="0" borderId="0" xfId="0" applyFont="1" applyAlignment="1" applyProtection="1">
      <alignment horizontal="left"/>
    </xf>
    <xf numFmtId="165" fontId="12" fillId="0" borderId="17" xfId="2" applyNumberFormat="1" applyFont="1" applyBorder="1" applyAlignment="1" applyProtection="1">
      <alignment horizontal="right" vertical="center"/>
    </xf>
    <xf numFmtId="165" fontId="12" fillId="0" borderId="18" xfId="2" applyNumberFormat="1" applyFont="1" applyBorder="1" applyAlignment="1" applyProtection="1">
      <alignment horizontal="right" vertical="center"/>
    </xf>
    <xf numFmtId="0" fontId="12" fillId="0" borderId="19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165" fontId="12" fillId="0" borderId="0" xfId="2" applyNumberFormat="1" applyFont="1" applyBorder="1" applyAlignment="1" applyProtection="1">
      <alignment horizontal="right" vertical="center"/>
    </xf>
    <xf numFmtId="165" fontId="12" fillId="0" borderId="20" xfId="2" applyNumberFormat="1" applyFont="1" applyBorder="1" applyAlignment="1" applyProtection="1">
      <alignment horizontal="right" vertical="center"/>
    </xf>
    <xf numFmtId="0" fontId="12" fillId="0" borderId="21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left" vertical="center"/>
    </xf>
    <xf numFmtId="165" fontId="12" fillId="0" borderId="22" xfId="0" applyNumberFormat="1" applyFont="1" applyBorder="1" applyAlignment="1" applyProtection="1">
      <alignment horizontal="right" vertical="center"/>
    </xf>
    <xf numFmtId="165" fontId="12" fillId="0" borderId="23" xfId="0" applyNumberFormat="1" applyFont="1" applyBorder="1" applyAlignment="1" applyProtection="1">
      <alignment horizontal="right" vertical="center"/>
    </xf>
    <xf numFmtId="0" fontId="13" fillId="5" borderId="0" xfId="0" applyFont="1" applyFill="1" applyAlignment="1" applyProtection="1">
      <alignment horizontal="left"/>
    </xf>
    <xf numFmtId="165" fontId="12" fillId="5" borderId="17" xfId="2" applyNumberFormat="1" applyFont="1" applyFill="1" applyBorder="1" applyAlignment="1" applyProtection="1">
      <alignment horizontal="right" vertical="center"/>
    </xf>
    <xf numFmtId="165" fontId="12" fillId="5" borderId="18" xfId="2" applyNumberFormat="1" applyFont="1" applyFill="1" applyBorder="1" applyAlignment="1" applyProtection="1">
      <alignment horizontal="right" vertical="center"/>
    </xf>
    <xf numFmtId="0" fontId="13" fillId="0" borderId="25" xfId="0" applyFont="1" applyBorder="1" applyAlignment="1" applyProtection="1">
      <alignment horizontal="center"/>
    </xf>
    <xf numFmtId="0" fontId="13" fillId="0" borderId="26" xfId="0" applyFont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12" fillId="5" borderId="21" xfId="0" applyFont="1" applyFill="1" applyBorder="1" applyAlignment="1" applyProtection="1">
      <alignment horizontal="left" vertical="center"/>
    </xf>
    <xf numFmtId="0" fontId="12" fillId="5" borderId="22" xfId="0" applyFont="1" applyFill="1" applyBorder="1" applyAlignment="1" applyProtection="1">
      <alignment horizontal="left" vertical="center"/>
    </xf>
    <xf numFmtId="165" fontId="12" fillId="5" borderId="22" xfId="0" applyNumberFormat="1" applyFont="1" applyFill="1" applyBorder="1" applyAlignment="1" applyProtection="1">
      <alignment horizontal="right" vertical="center"/>
    </xf>
    <xf numFmtId="165" fontId="12" fillId="5" borderId="23" xfId="0" applyNumberFormat="1" applyFont="1" applyFill="1" applyBorder="1" applyAlignment="1" applyProtection="1">
      <alignment horizontal="right" vertical="center"/>
    </xf>
    <xf numFmtId="165" fontId="12" fillId="6" borderId="17" xfId="2" applyNumberFormat="1" applyFont="1" applyFill="1" applyBorder="1" applyAlignment="1" applyProtection="1">
      <alignment horizontal="right" vertical="center"/>
    </xf>
    <xf numFmtId="165" fontId="12" fillId="6" borderId="18" xfId="2" applyNumberFormat="1" applyFont="1" applyFill="1" applyBorder="1" applyAlignment="1" applyProtection="1">
      <alignment horizontal="right" vertical="center"/>
    </xf>
    <xf numFmtId="0" fontId="12" fillId="6" borderId="19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horizontal="left" vertical="center"/>
    </xf>
    <xf numFmtId="165" fontId="12" fillId="6" borderId="0" xfId="2" applyNumberFormat="1" applyFont="1" applyFill="1" applyBorder="1" applyAlignment="1" applyProtection="1">
      <alignment horizontal="right" vertical="center"/>
    </xf>
    <xf numFmtId="165" fontId="12" fillId="6" borderId="20" xfId="2" applyNumberFormat="1" applyFont="1" applyFill="1" applyBorder="1" applyAlignment="1" applyProtection="1">
      <alignment horizontal="right" vertical="center"/>
    </xf>
    <xf numFmtId="0" fontId="12" fillId="6" borderId="21" xfId="0" applyFont="1" applyFill="1" applyBorder="1" applyAlignment="1" applyProtection="1">
      <alignment horizontal="left" vertical="center"/>
    </xf>
    <xf numFmtId="0" fontId="12" fillId="6" borderId="22" xfId="0" applyFont="1" applyFill="1" applyBorder="1" applyAlignment="1" applyProtection="1">
      <alignment horizontal="left" vertical="center"/>
    </xf>
    <xf numFmtId="165" fontId="12" fillId="6" borderId="22" xfId="0" applyNumberFormat="1" applyFont="1" applyFill="1" applyBorder="1" applyAlignment="1" applyProtection="1">
      <alignment horizontal="right" vertical="center"/>
    </xf>
    <xf numFmtId="165" fontId="12" fillId="6" borderId="23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/>
    </xf>
    <xf numFmtId="1" fontId="13" fillId="0" borderId="17" xfId="1" applyNumberFormat="1" applyFont="1" applyBorder="1" applyAlignment="1" applyProtection="1">
      <alignment horizontal="center"/>
    </xf>
    <xf numFmtId="1" fontId="13" fillId="0" borderId="18" xfId="1" applyNumberFormat="1" applyFont="1" applyBorder="1" applyAlignment="1" applyProtection="1">
      <alignment horizontal="center"/>
    </xf>
    <xf numFmtId="0" fontId="19" fillId="0" borderId="22" xfId="1" applyFont="1" applyBorder="1" applyAlignment="1" applyProtection="1">
      <alignment horizontal="center"/>
    </xf>
    <xf numFmtId="0" fontId="19" fillId="0" borderId="23" xfId="1" applyFont="1" applyBorder="1" applyAlignment="1" applyProtection="1">
      <alignment horizontal="center"/>
    </xf>
    <xf numFmtId="0" fontId="26" fillId="0" borderId="0" xfId="6" applyFont="1" applyAlignment="1" applyProtection="1">
      <alignment horizontal="left" vertical="center" wrapText="1"/>
    </xf>
    <xf numFmtId="0" fontId="19" fillId="0" borderId="24" xfId="4" applyFont="1" applyBorder="1" applyAlignment="1" applyProtection="1">
      <alignment horizontal="left" vertical="center" wrapText="1"/>
    </xf>
    <xf numFmtId="0" fontId="28" fillId="0" borderId="21" xfId="0" applyFont="1" applyBorder="1" applyAlignment="1" applyProtection="1">
      <alignment horizontal="left" vertical="top" wrapText="1"/>
    </xf>
    <xf numFmtId="0" fontId="28" fillId="0" borderId="22" xfId="0" applyFont="1" applyBorder="1" applyAlignment="1" applyProtection="1">
      <alignment horizontal="left" vertical="top" wrapText="1"/>
    </xf>
    <xf numFmtId="0" fontId="28" fillId="0" borderId="23" xfId="0" applyFont="1" applyBorder="1" applyAlignment="1" applyProtection="1">
      <alignment horizontal="left" vertical="top" wrapText="1"/>
    </xf>
    <xf numFmtId="165" fontId="19" fillId="0" borderId="25" xfId="2" applyNumberFormat="1" applyFont="1" applyFill="1" applyBorder="1" applyAlignment="1" applyProtection="1">
      <alignment horizontal="right" vertical="center" wrapText="1"/>
    </xf>
    <xf numFmtId="165" fontId="19" fillId="0" borderId="27" xfId="2" applyNumberFormat="1" applyFont="1" applyFill="1" applyBorder="1" applyAlignment="1" applyProtection="1">
      <alignment horizontal="right" vertical="center" wrapText="1"/>
    </xf>
    <xf numFmtId="0" fontId="29" fillId="5" borderId="21" xfId="0" applyFont="1" applyFill="1" applyBorder="1" applyAlignment="1" applyProtection="1">
      <alignment horizontal="left" vertical="center" wrapText="1"/>
    </xf>
    <xf numFmtId="0" fontId="29" fillId="5" borderId="22" xfId="0" applyFont="1" applyFill="1" applyBorder="1" applyAlignment="1" applyProtection="1">
      <alignment horizontal="left" vertical="center" wrapText="1"/>
    </xf>
    <xf numFmtId="0" fontId="29" fillId="5" borderId="23" xfId="0" applyFont="1" applyFill="1" applyBorder="1" applyAlignment="1" applyProtection="1">
      <alignment horizontal="left" vertical="center" wrapText="1"/>
    </xf>
    <xf numFmtId="0" fontId="28" fillId="5" borderId="25" xfId="0" applyFont="1" applyFill="1" applyBorder="1" applyAlignment="1" applyProtection="1">
      <alignment horizontal="left" vertical="top" wrapText="1"/>
    </xf>
    <xf numFmtId="0" fontId="28" fillId="5" borderId="26" xfId="0" applyFont="1" applyFill="1" applyBorder="1" applyAlignment="1" applyProtection="1">
      <alignment horizontal="left" vertical="top" wrapText="1"/>
    </xf>
    <xf numFmtId="0" fontId="28" fillId="5" borderId="27" xfId="0" applyFont="1" applyFill="1" applyBorder="1" applyAlignment="1" applyProtection="1">
      <alignment horizontal="left" vertical="top" wrapText="1"/>
    </xf>
    <xf numFmtId="0" fontId="19" fillId="5" borderId="25" xfId="4" applyFont="1" applyFill="1" applyBorder="1" applyAlignment="1" applyProtection="1">
      <alignment horizontal="left" vertical="center" wrapText="1"/>
    </xf>
    <xf numFmtId="0" fontId="19" fillId="5" borderId="27" xfId="4" applyFont="1" applyFill="1" applyBorder="1" applyAlignment="1" applyProtection="1">
      <alignment horizontal="left" vertical="center" wrapText="1"/>
    </xf>
    <xf numFmtId="165" fontId="19" fillId="5" borderId="25" xfId="2" applyNumberFormat="1" applyFont="1" applyFill="1" applyBorder="1" applyAlignment="1" applyProtection="1">
      <alignment horizontal="right" vertical="center" wrapText="1"/>
    </xf>
    <xf numFmtId="165" fontId="19" fillId="5" borderId="27" xfId="2" applyNumberFormat="1" applyFont="1" applyFill="1" applyBorder="1" applyAlignment="1" applyProtection="1">
      <alignment horizontal="right" vertical="center" wrapText="1"/>
    </xf>
    <xf numFmtId="0" fontId="12" fillId="0" borderId="21" xfId="0" applyFont="1" applyFill="1" applyBorder="1" applyAlignment="1" applyProtection="1">
      <alignment horizontal="left" vertical="center"/>
    </xf>
    <xf numFmtId="0" fontId="12" fillId="0" borderId="22" xfId="0" applyFont="1" applyFill="1" applyBorder="1" applyAlignment="1" applyProtection="1">
      <alignment horizontal="left" vertical="center"/>
    </xf>
    <xf numFmtId="165" fontId="12" fillId="0" borderId="22" xfId="0" applyNumberFormat="1" applyFont="1" applyFill="1" applyBorder="1" applyAlignment="1" applyProtection="1">
      <alignment horizontal="right" vertical="center"/>
    </xf>
    <xf numFmtId="165" fontId="12" fillId="0" borderId="23" xfId="0" applyNumberFormat="1" applyFont="1" applyFill="1" applyBorder="1" applyAlignment="1" applyProtection="1">
      <alignment horizontal="right" vertical="center"/>
    </xf>
    <xf numFmtId="0" fontId="15" fillId="0" borderId="0" xfId="1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left"/>
    </xf>
    <xf numFmtId="165" fontId="12" fillId="0" borderId="17" xfId="2" applyNumberFormat="1" applyFont="1" applyFill="1" applyBorder="1" applyAlignment="1" applyProtection="1">
      <alignment horizontal="right" vertical="center"/>
    </xf>
    <xf numFmtId="165" fontId="12" fillId="0" borderId="18" xfId="2" applyNumberFormat="1" applyFont="1" applyFill="1" applyBorder="1" applyAlignment="1" applyProtection="1">
      <alignment horizontal="right" vertical="center"/>
    </xf>
    <xf numFmtId="0" fontId="12" fillId="0" borderId="19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165" fontId="12" fillId="0" borderId="0" xfId="2" applyNumberFormat="1" applyFont="1" applyFill="1" applyBorder="1" applyAlignment="1" applyProtection="1">
      <alignment horizontal="right" vertical="center"/>
    </xf>
    <xf numFmtId="165" fontId="12" fillId="0" borderId="20" xfId="2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/>
    </xf>
  </cellXfs>
  <cellStyles count="9">
    <cellStyle name="Měna 2" xfId="2"/>
    <cellStyle name="Měna 2 5" xfId="8"/>
    <cellStyle name="Normální" xfId="0" builtinId="0"/>
    <cellStyle name="Normální 2" xfId="4"/>
    <cellStyle name="Normální 3" xfId="5"/>
    <cellStyle name="normální 4" xfId="6"/>
    <cellStyle name="normální 5" xfId="3"/>
    <cellStyle name="normální_List1" xfId="1"/>
    <cellStyle name="normální_List1 2" xfId="7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b_EP/Trejbal.Tomas/1.%20VE&#344;EJN&#201;%20ZAK&#193;ZKY/dendro%20Krej&#269;&#237;ho%20dobi&#225;&#353;ova/VZ/VV_komplet%20kontrol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boristika, asanace"/>
      <sheetName val="Výsadby"/>
      <sheetName val="Půdní injektáže"/>
      <sheetName val="VRN"/>
    </sheetNames>
    <sheetDataSet>
      <sheetData sheetId="0" refreshError="1"/>
      <sheetData sheetId="1">
        <row r="1">
          <cell r="A1" t="str">
            <v>Péče o stávající stromy a doplnění zeleně v ul. Dobiášova a Krejčího v Liberci</v>
          </cell>
        </row>
      </sheetData>
      <sheetData sheetId="2">
        <row r="33">
          <cell r="D33">
            <v>573465.375</v>
          </cell>
        </row>
      </sheetData>
      <sheetData sheetId="3">
        <row r="13">
          <cell r="D13">
            <v>206040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activeCell="K34" sqref="K34"/>
    </sheetView>
  </sheetViews>
  <sheetFormatPr defaultRowHeight="15" x14ac:dyDescent="0.25"/>
  <cols>
    <col min="1" max="1" width="3.28515625" style="81" customWidth="1"/>
    <col min="2" max="6" width="9.140625" style="81"/>
    <col min="7" max="7" width="11.5703125" style="81" customWidth="1"/>
    <col min="8" max="11" width="9.140625" style="81"/>
    <col min="12" max="12" width="18.5703125" style="81" customWidth="1"/>
    <col min="13" max="16384" width="9.140625" style="81"/>
  </cols>
  <sheetData>
    <row r="2" spans="2:12" ht="15.75" thickBot="1" x14ac:dyDescent="0.3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2:12" ht="15.75" x14ac:dyDescent="0.25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30" t="s">
        <v>397</v>
      </c>
    </row>
    <row r="4" spans="2:12" x14ac:dyDescent="0.25">
      <c r="B4" s="131"/>
      <c r="C4" s="132"/>
      <c r="D4" s="132"/>
      <c r="E4" s="132"/>
      <c r="F4" s="132"/>
      <c r="G4" s="133" t="s">
        <v>574</v>
      </c>
      <c r="H4" s="258">
        <f>(I4*J4)*1.5+SUM(Arboristika!X260+Arboristika!X272)</f>
        <v>0</v>
      </c>
      <c r="I4" s="259"/>
      <c r="J4" s="259"/>
      <c r="K4" s="259"/>
      <c r="L4" s="260"/>
    </row>
    <row r="5" spans="2:12" x14ac:dyDescent="0.25">
      <c r="B5" s="131"/>
      <c r="C5" s="132"/>
      <c r="D5" s="132"/>
      <c r="E5" s="132"/>
      <c r="F5" s="132"/>
      <c r="G5" s="133" t="s">
        <v>567</v>
      </c>
      <c r="H5" s="258">
        <f>(I5*J5)*1.5+SUM(Výsadby!D33)</f>
        <v>0</v>
      </c>
      <c r="I5" s="259"/>
      <c r="J5" s="259"/>
      <c r="K5" s="259"/>
      <c r="L5" s="260"/>
    </row>
    <row r="6" spans="2:12" x14ac:dyDescent="0.25">
      <c r="B6" s="131"/>
      <c r="C6" s="132"/>
      <c r="D6" s="132"/>
      <c r="E6" s="132"/>
      <c r="F6" s="132"/>
      <c r="G6" s="133" t="s">
        <v>568</v>
      </c>
      <c r="H6" s="258">
        <f>SUM('Půdní injektáž'!D13:E13)</f>
        <v>0</v>
      </c>
      <c r="I6" s="259"/>
      <c r="J6" s="259"/>
      <c r="K6" s="259"/>
      <c r="L6" s="260"/>
    </row>
    <row r="7" spans="2:12" x14ac:dyDescent="0.25">
      <c r="B7" s="131"/>
      <c r="C7" s="132"/>
      <c r="D7" s="132"/>
      <c r="E7" s="132"/>
      <c r="F7" s="132"/>
      <c r="G7" s="132"/>
      <c r="H7" s="132"/>
      <c r="I7" s="132"/>
      <c r="J7" s="132"/>
      <c r="K7" s="132"/>
      <c r="L7" s="134"/>
    </row>
    <row r="8" spans="2:12" x14ac:dyDescent="0.25">
      <c r="B8" s="131"/>
      <c r="C8" s="132"/>
      <c r="D8" s="132"/>
      <c r="E8" s="132"/>
      <c r="F8" s="132"/>
      <c r="G8" s="132"/>
      <c r="H8" s="132"/>
      <c r="I8" s="132"/>
      <c r="J8" s="132"/>
      <c r="K8" s="135" t="s">
        <v>404</v>
      </c>
      <c r="L8" s="136">
        <f>SUM(H4:L6)</f>
        <v>0</v>
      </c>
    </row>
    <row r="9" spans="2:12" ht="15.75" thickBot="1" x14ac:dyDescent="0.3">
      <c r="B9" s="137"/>
      <c r="C9" s="138"/>
      <c r="D9" s="138"/>
      <c r="E9" s="138"/>
      <c r="F9" s="138"/>
      <c r="G9" s="138"/>
      <c r="H9" s="138"/>
      <c r="I9" s="138"/>
      <c r="J9" s="138"/>
      <c r="K9" s="139" t="s">
        <v>412</v>
      </c>
      <c r="L9" s="140">
        <f>0.21*L8</f>
        <v>0</v>
      </c>
    </row>
    <row r="10" spans="2:12" x14ac:dyDescent="0.25">
      <c r="B10" s="127"/>
      <c r="C10" s="127"/>
      <c r="D10" s="127"/>
      <c r="E10" s="127"/>
      <c r="F10" s="127"/>
      <c r="G10" s="127"/>
      <c r="H10" s="127"/>
      <c r="I10" s="127"/>
      <c r="J10" s="127"/>
      <c r="K10" s="141" t="s">
        <v>413</v>
      </c>
      <c r="L10" s="142">
        <f>SUM(L8:L9)</f>
        <v>0</v>
      </c>
    </row>
    <row r="11" spans="2:12" x14ac:dyDescent="0.25"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</row>
    <row r="12" spans="2:12" x14ac:dyDescent="0.25">
      <c r="B12" s="127"/>
      <c r="C12" s="127"/>
      <c r="D12" s="127"/>
      <c r="E12" s="261"/>
      <c r="F12" s="261"/>
      <c r="G12" s="261"/>
      <c r="H12" s="261"/>
      <c r="I12" s="261"/>
      <c r="J12" s="261"/>
      <c r="K12" s="261"/>
      <c r="L12" s="261"/>
    </row>
    <row r="13" spans="2:12" x14ac:dyDescent="0.25"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43"/>
    </row>
    <row r="14" spans="2:12" x14ac:dyDescent="0.25"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2:12" x14ac:dyDescent="0.25"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</row>
  </sheetData>
  <sheetProtection algorithmName="SHA-512" hashValue="YA9kojgUGVP9iMuFdojJPzNFMR841vO5pmyjwcyvC1WWPaI4dY2K8Wj8NZn1cHhY0XDfPZs8g4XU9eeJBpToPA==" saltValue="2zqLYbZ7CvOClSw504Hqdg==" spinCount="100000" sheet="1" objects="1" scenarios="1" selectLockedCells="1"/>
  <mergeCells count="4">
    <mergeCell ref="H5:L5"/>
    <mergeCell ref="H6:L6"/>
    <mergeCell ref="E12:L12"/>
    <mergeCell ref="H4:L4"/>
  </mergeCells>
  <conditionalFormatting sqref="E7:E11 J7:K11 J2:K2 E2:E4 E13:E15 J13:K15">
    <cfRule type="cellIs" dxfId="7" priority="1" operator="equal">
      <formula>0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8"/>
  <sheetViews>
    <sheetView zoomScale="85" zoomScaleNormal="85" workbookViewId="0">
      <pane ySplit="4" topLeftCell="A17" activePane="bottomLeft" state="frozen"/>
      <selection pane="bottomLeft" activeCell="L28" sqref="L28"/>
    </sheetView>
  </sheetViews>
  <sheetFormatPr defaultRowHeight="15" x14ac:dyDescent="0.25"/>
  <cols>
    <col min="1" max="1" width="4" bestFit="1" customWidth="1"/>
    <col min="2" max="2" width="32" customWidth="1"/>
    <col min="3" max="3" width="12.7109375" bestFit="1" customWidth="1"/>
    <col min="4" max="4" width="4" style="16" bestFit="1" customWidth="1"/>
    <col min="5" max="5" width="3.85546875" bestFit="1" customWidth="1"/>
    <col min="6" max="6" width="7.7109375" style="16" bestFit="1" customWidth="1"/>
    <col min="7" max="7" width="7.7109375" bestFit="1" customWidth="1"/>
    <col min="8" max="8" width="16.7109375" bestFit="1" customWidth="1"/>
    <col min="9" max="9" width="31.7109375" bestFit="1" customWidth="1"/>
    <col min="10" max="10" width="13.7109375" bestFit="1" customWidth="1"/>
    <col min="11" max="11" width="13.7109375" customWidth="1"/>
    <col min="12" max="14" width="7.85546875" style="1" bestFit="1" customWidth="1"/>
    <col min="15" max="15" width="8.7109375" style="1" bestFit="1" customWidth="1"/>
    <col min="16" max="16" width="8.28515625" style="1" bestFit="1" customWidth="1"/>
    <col min="17" max="17" width="7.7109375" style="1" bestFit="1" customWidth="1"/>
    <col min="18" max="18" width="8.7109375" style="1" bestFit="1" customWidth="1"/>
    <col min="19" max="19" width="8.7109375" style="1" customWidth="1"/>
    <col min="20" max="20" width="8" style="1" customWidth="1"/>
    <col min="21" max="21" width="8.7109375" style="1" bestFit="1" customWidth="1"/>
    <col min="22" max="22" width="9.7109375" style="1" bestFit="1" customWidth="1"/>
    <col min="23" max="23" width="12.140625" style="1" bestFit="1" customWidth="1"/>
    <col min="24" max="24" width="14.42578125" style="1" customWidth="1"/>
    <col min="26" max="26" width="12.5703125" bestFit="1" customWidth="1"/>
  </cols>
  <sheetData>
    <row r="1" spans="1:24" ht="17.25" x14ac:dyDescent="0.3">
      <c r="A1" s="264" t="s">
        <v>450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</row>
    <row r="2" spans="1:24" x14ac:dyDescent="0.25">
      <c r="A2" s="265" t="s">
        <v>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</row>
    <row r="4" spans="1:24" ht="101.25" x14ac:dyDescent="0.25">
      <c r="A4" s="2" t="s">
        <v>1</v>
      </c>
      <c r="B4" s="3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  <c r="I4" s="3" t="s">
        <v>9</v>
      </c>
      <c r="J4" s="3" t="s">
        <v>10</v>
      </c>
      <c r="K4" s="22" t="s">
        <v>445</v>
      </c>
      <c r="L4" s="4" t="s">
        <v>11</v>
      </c>
      <c r="M4" s="4" t="s">
        <v>12</v>
      </c>
      <c r="N4" s="4" t="s">
        <v>13</v>
      </c>
      <c r="O4" s="4" t="s">
        <v>14</v>
      </c>
      <c r="P4" s="2" t="s">
        <v>15</v>
      </c>
      <c r="Q4" s="2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2" t="s">
        <v>21</v>
      </c>
      <c r="W4" s="4" t="s">
        <v>22</v>
      </c>
      <c r="X4" s="5" t="s">
        <v>23</v>
      </c>
    </row>
    <row r="5" spans="1:24" x14ac:dyDescent="0.25">
      <c r="A5" s="6" t="s">
        <v>24</v>
      </c>
      <c r="B5" s="7" t="s">
        <v>25</v>
      </c>
      <c r="C5" s="6" t="s">
        <v>26</v>
      </c>
      <c r="D5" s="8">
        <v>11</v>
      </c>
      <c r="E5" s="6" t="s">
        <v>27</v>
      </c>
      <c r="F5" s="8">
        <v>77</v>
      </c>
      <c r="G5" s="6">
        <v>36</v>
      </c>
      <c r="H5" s="7" t="s">
        <v>28</v>
      </c>
      <c r="I5" s="7"/>
      <c r="J5" s="7"/>
      <c r="K5" s="23" t="s">
        <v>435</v>
      </c>
      <c r="L5" s="144"/>
      <c r="M5" s="9"/>
      <c r="N5" s="9"/>
      <c r="O5" s="9">
        <f t="shared" ref="O5:O36" si="0">SUM(L5:N5)</f>
        <v>0</v>
      </c>
      <c r="P5" s="10"/>
      <c r="Q5" s="10">
        <v>0.45</v>
      </c>
      <c r="R5" s="9">
        <f>O5*(1-P5)*(1+Q5)</f>
        <v>0</v>
      </c>
      <c r="S5" s="9">
        <f t="shared" ref="S5:S37" si="1">R5</f>
        <v>0</v>
      </c>
      <c r="T5" s="9"/>
      <c r="U5" s="9"/>
      <c r="V5" s="10"/>
      <c r="W5" s="11">
        <f t="shared" ref="W5:W36" si="2">U5*(1+V5)</f>
        <v>0</v>
      </c>
      <c r="X5" s="12">
        <f t="shared" ref="X5:X36" si="3">R5+W5</f>
        <v>0</v>
      </c>
    </row>
    <row r="6" spans="1:24" x14ac:dyDescent="0.25">
      <c r="A6" s="6" t="s">
        <v>29</v>
      </c>
      <c r="B6" s="27" t="s">
        <v>30</v>
      </c>
      <c r="C6" s="6" t="s">
        <v>24</v>
      </c>
      <c r="D6" s="8">
        <v>3</v>
      </c>
      <c r="E6" s="6" t="s">
        <v>31</v>
      </c>
      <c r="F6" s="8">
        <v>12</v>
      </c>
      <c r="G6" s="6">
        <v>4</v>
      </c>
      <c r="H6" s="27" t="s">
        <v>32</v>
      </c>
      <c r="I6" s="27"/>
      <c r="J6" s="27"/>
      <c r="K6" s="28"/>
      <c r="L6" s="144"/>
      <c r="M6" s="29"/>
      <c r="N6" s="29"/>
      <c r="O6" s="29">
        <f t="shared" si="0"/>
        <v>0</v>
      </c>
      <c r="P6" s="30"/>
      <c r="Q6" s="30"/>
      <c r="R6" s="29">
        <f>SUM(O6)</f>
        <v>0</v>
      </c>
      <c r="S6" s="29">
        <f t="shared" si="1"/>
        <v>0</v>
      </c>
      <c r="T6" s="29"/>
      <c r="U6" s="29"/>
      <c r="V6" s="30"/>
      <c r="W6" s="31">
        <f t="shared" si="2"/>
        <v>0</v>
      </c>
      <c r="X6" s="32">
        <f t="shared" si="3"/>
        <v>0</v>
      </c>
    </row>
    <row r="7" spans="1:24" x14ac:dyDescent="0.25">
      <c r="A7" s="6" t="s">
        <v>27</v>
      </c>
      <c r="B7" s="7" t="s">
        <v>33</v>
      </c>
      <c r="C7" s="6" t="s">
        <v>34</v>
      </c>
      <c r="D7" s="8" t="s">
        <v>35</v>
      </c>
      <c r="E7" s="6" t="s">
        <v>36</v>
      </c>
      <c r="F7" s="8">
        <v>88</v>
      </c>
      <c r="G7" s="6">
        <v>46</v>
      </c>
      <c r="H7" s="7" t="s">
        <v>37</v>
      </c>
      <c r="I7" s="7"/>
      <c r="J7" s="7"/>
      <c r="K7" s="23" t="s">
        <v>435</v>
      </c>
      <c r="L7" s="144"/>
      <c r="M7" s="9"/>
      <c r="N7" s="9"/>
      <c r="O7" s="9">
        <f t="shared" si="0"/>
        <v>0</v>
      </c>
      <c r="P7" s="10"/>
      <c r="Q7" s="10"/>
      <c r="R7" s="9">
        <f t="shared" ref="R7:R38" si="4">O7*(1-P7)*(1+Q7)</f>
        <v>0</v>
      </c>
      <c r="S7" s="9">
        <f t="shared" si="1"/>
        <v>0</v>
      </c>
      <c r="T7" s="9"/>
      <c r="U7" s="9"/>
      <c r="V7" s="10"/>
      <c r="W7" s="11">
        <f t="shared" si="2"/>
        <v>0</v>
      </c>
      <c r="X7" s="12">
        <f t="shared" si="3"/>
        <v>0</v>
      </c>
    </row>
    <row r="8" spans="1:24" x14ac:dyDescent="0.25">
      <c r="A8" s="6" t="s">
        <v>36</v>
      </c>
      <c r="B8" s="7" t="s">
        <v>33</v>
      </c>
      <c r="C8" s="6" t="s">
        <v>38</v>
      </c>
      <c r="D8" s="8">
        <v>10.5</v>
      </c>
      <c r="E8" s="6" t="s">
        <v>39</v>
      </c>
      <c r="F8" s="8">
        <v>94.5</v>
      </c>
      <c r="G8" s="6">
        <v>45</v>
      </c>
      <c r="H8" s="7" t="s">
        <v>37</v>
      </c>
      <c r="I8" s="7" t="s">
        <v>40</v>
      </c>
      <c r="J8" s="7"/>
      <c r="K8" s="23" t="s">
        <v>435</v>
      </c>
      <c r="L8" s="144"/>
      <c r="M8" s="9"/>
      <c r="N8" s="9"/>
      <c r="O8" s="9">
        <f t="shared" si="0"/>
        <v>0</v>
      </c>
      <c r="P8" s="10"/>
      <c r="Q8" s="10"/>
      <c r="R8" s="9">
        <f t="shared" si="4"/>
        <v>0</v>
      </c>
      <c r="S8" s="9">
        <f t="shared" si="1"/>
        <v>0</v>
      </c>
      <c r="T8" s="9"/>
      <c r="U8" s="9"/>
      <c r="V8" s="10"/>
      <c r="W8" s="11">
        <f t="shared" si="2"/>
        <v>0</v>
      </c>
      <c r="X8" s="12">
        <f t="shared" si="3"/>
        <v>0</v>
      </c>
    </row>
    <row r="9" spans="1:24" x14ac:dyDescent="0.25">
      <c r="A9" s="6" t="s">
        <v>39</v>
      </c>
      <c r="B9" s="7" t="s">
        <v>33</v>
      </c>
      <c r="C9" s="6" t="s">
        <v>41</v>
      </c>
      <c r="D9" s="8">
        <v>12.5</v>
      </c>
      <c r="E9" s="6" t="s">
        <v>42</v>
      </c>
      <c r="F9" s="8">
        <v>125</v>
      </c>
      <c r="G9" s="6">
        <v>51</v>
      </c>
      <c r="H9" s="7" t="s">
        <v>43</v>
      </c>
      <c r="I9" s="7" t="s">
        <v>40</v>
      </c>
      <c r="J9" s="7"/>
      <c r="K9" s="23" t="s">
        <v>441</v>
      </c>
      <c r="L9" s="144"/>
      <c r="M9" s="144"/>
      <c r="N9" s="9"/>
      <c r="O9" s="9">
        <f t="shared" si="0"/>
        <v>0</v>
      </c>
      <c r="P9" s="10">
        <v>0.3</v>
      </c>
      <c r="Q9" s="10"/>
      <c r="R9" s="9">
        <f t="shared" si="4"/>
        <v>0</v>
      </c>
      <c r="S9" s="9">
        <f t="shared" si="1"/>
        <v>0</v>
      </c>
      <c r="T9" s="9"/>
      <c r="U9" s="9"/>
      <c r="V9" s="10"/>
      <c r="W9" s="11">
        <f t="shared" si="2"/>
        <v>0</v>
      </c>
      <c r="X9" s="12">
        <f t="shared" si="3"/>
        <v>0</v>
      </c>
    </row>
    <row r="10" spans="1:24" x14ac:dyDescent="0.25">
      <c r="A10" s="6" t="s">
        <v>42</v>
      </c>
      <c r="B10" s="7" t="s">
        <v>33</v>
      </c>
      <c r="C10" s="6" t="s">
        <v>44</v>
      </c>
      <c r="D10" s="8">
        <v>12.5</v>
      </c>
      <c r="E10" s="6" t="s">
        <v>42</v>
      </c>
      <c r="F10" s="8">
        <v>125</v>
      </c>
      <c r="G10" s="6">
        <v>53</v>
      </c>
      <c r="H10" s="7" t="s">
        <v>43</v>
      </c>
      <c r="I10" s="7" t="s">
        <v>45</v>
      </c>
      <c r="J10" s="7"/>
      <c r="K10" s="23" t="s">
        <v>441</v>
      </c>
      <c r="L10" s="144"/>
      <c r="M10" s="144"/>
      <c r="N10" s="9"/>
      <c r="O10" s="9">
        <f t="shared" si="0"/>
        <v>0</v>
      </c>
      <c r="P10" s="10">
        <v>0.3</v>
      </c>
      <c r="Q10" s="10"/>
      <c r="R10" s="9">
        <f t="shared" si="4"/>
        <v>0</v>
      </c>
      <c r="S10" s="9">
        <f t="shared" si="1"/>
        <v>0</v>
      </c>
      <c r="T10" s="9"/>
      <c r="U10" s="9"/>
      <c r="V10" s="10"/>
      <c r="W10" s="11">
        <f t="shared" si="2"/>
        <v>0</v>
      </c>
      <c r="X10" s="12">
        <f t="shared" si="3"/>
        <v>0</v>
      </c>
    </row>
    <row r="11" spans="1:24" x14ac:dyDescent="0.25">
      <c r="A11" s="6" t="s">
        <v>46</v>
      </c>
      <c r="B11" s="7" t="s">
        <v>33</v>
      </c>
      <c r="C11" s="6" t="s">
        <v>34</v>
      </c>
      <c r="D11" s="8">
        <v>12</v>
      </c>
      <c r="E11" s="6" t="s">
        <v>36</v>
      </c>
      <c r="F11" s="8">
        <v>96</v>
      </c>
      <c r="G11" s="6">
        <v>46</v>
      </c>
      <c r="H11" s="7" t="s">
        <v>47</v>
      </c>
      <c r="I11" s="7" t="s">
        <v>40</v>
      </c>
      <c r="J11" s="7"/>
      <c r="K11" s="23" t="s">
        <v>440</v>
      </c>
      <c r="L11" s="144"/>
      <c r="M11" s="144"/>
      <c r="N11" s="9"/>
      <c r="O11" s="9">
        <f t="shared" si="0"/>
        <v>0</v>
      </c>
      <c r="P11" s="10">
        <v>0.3</v>
      </c>
      <c r="Q11" s="10">
        <v>0.45</v>
      </c>
      <c r="R11" s="9">
        <f t="shared" si="4"/>
        <v>0</v>
      </c>
      <c r="S11" s="9">
        <f t="shared" si="1"/>
        <v>0</v>
      </c>
      <c r="T11" s="9"/>
      <c r="U11" s="9"/>
      <c r="V11" s="10"/>
      <c r="W11" s="11">
        <f t="shared" si="2"/>
        <v>0</v>
      </c>
      <c r="X11" s="12">
        <f t="shared" si="3"/>
        <v>0</v>
      </c>
    </row>
    <row r="12" spans="1:24" x14ac:dyDescent="0.25">
      <c r="A12" s="6" t="s">
        <v>48</v>
      </c>
      <c r="B12" s="7" t="s">
        <v>33</v>
      </c>
      <c r="C12" s="6" t="s">
        <v>49</v>
      </c>
      <c r="D12" s="8">
        <v>10.5</v>
      </c>
      <c r="E12" s="6" t="s">
        <v>39</v>
      </c>
      <c r="F12" s="8">
        <v>94.5</v>
      </c>
      <c r="G12" s="6">
        <v>40</v>
      </c>
      <c r="H12" s="7" t="s">
        <v>47</v>
      </c>
      <c r="I12" s="7" t="s">
        <v>50</v>
      </c>
      <c r="J12" s="7"/>
      <c r="K12" s="23" t="s">
        <v>440</v>
      </c>
      <c r="L12" s="144"/>
      <c r="M12" s="144"/>
      <c r="N12" s="9"/>
      <c r="O12" s="9">
        <f t="shared" si="0"/>
        <v>0</v>
      </c>
      <c r="P12" s="10">
        <v>0.3</v>
      </c>
      <c r="Q12" s="10">
        <v>0.45</v>
      </c>
      <c r="R12" s="9">
        <f t="shared" si="4"/>
        <v>0</v>
      </c>
      <c r="S12" s="9">
        <f t="shared" si="1"/>
        <v>0</v>
      </c>
      <c r="T12" s="9"/>
      <c r="U12" s="9"/>
      <c r="V12" s="10"/>
      <c r="W12" s="11">
        <f t="shared" si="2"/>
        <v>0</v>
      </c>
      <c r="X12" s="12">
        <f t="shared" si="3"/>
        <v>0</v>
      </c>
    </row>
    <row r="13" spans="1:24" x14ac:dyDescent="0.25">
      <c r="A13" s="6" t="s">
        <v>51</v>
      </c>
      <c r="B13" s="7" t="s">
        <v>33</v>
      </c>
      <c r="C13" s="6" t="s">
        <v>52</v>
      </c>
      <c r="D13" s="8">
        <v>12</v>
      </c>
      <c r="E13" s="6" t="s">
        <v>36</v>
      </c>
      <c r="F13" s="8">
        <v>96</v>
      </c>
      <c r="G13" s="6">
        <v>37</v>
      </c>
      <c r="H13" s="7" t="s">
        <v>28</v>
      </c>
      <c r="I13" s="7"/>
      <c r="J13" s="7"/>
      <c r="K13" s="23" t="s">
        <v>435</v>
      </c>
      <c r="L13" s="144"/>
      <c r="M13" s="9"/>
      <c r="N13" s="9"/>
      <c r="O13" s="9">
        <f t="shared" si="0"/>
        <v>0</v>
      </c>
      <c r="P13" s="10"/>
      <c r="Q13" s="10">
        <v>0.45</v>
      </c>
      <c r="R13" s="9">
        <f t="shared" si="4"/>
        <v>0</v>
      </c>
      <c r="S13" s="9">
        <f t="shared" si="1"/>
        <v>0</v>
      </c>
      <c r="T13" s="9"/>
      <c r="U13" s="9"/>
      <c r="V13" s="10"/>
      <c r="W13" s="11">
        <f t="shared" si="2"/>
        <v>0</v>
      </c>
      <c r="X13" s="12">
        <f t="shared" si="3"/>
        <v>0</v>
      </c>
    </row>
    <row r="14" spans="1:24" x14ac:dyDescent="0.25">
      <c r="A14" s="6" t="s">
        <v>53</v>
      </c>
      <c r="B14" s="7" t="s">
        <v>33</v>
      </c>
      <c r="C14" s="6" t="s">
        <v>49</v>
      </c>
      <c r="D14" s="8">
        <v>11</v>
      </c>
      <c r="E14" s="6" t="s">
        <v>36</v>
      </c>
      <c r="F14" s="8">
        <v>88</v>
      </c>
      <c r="G14" s="6">
        <v>40</v>
      </c>
      <c r="H14" s="7" t="s">
        <v>28</v>
      </c>
      <c r="I14" s="7"/>
      <c r="J14" s="7"/>
      <c r="K14" s="23" t="s">
        <v>435</v>
      </c>
      <c r="L14" s="144"/>
      <c r="M14" s="9"/>
      <c r="N14" s="9"/>
      <c r="O14" s="9">
        <f t="shared" si="0"/>
        <v>0</v>
      </c>
      <c r="P14" s="10"/>
      <c r="Q14" s="10">
        <v>0.45</v>
      </c>
      <c r="R14" s="9">
        <f t="shared" si="4"/>
        <v>0</v>
      </c>
      <c r="S14" s="9">
        <f t="shared" si="1"/>
        <v>0</v>
      </c>
      <c r="T14" s="9"/>
      <c r="U14" s="9"/>
      <c r="V14" s="10"/>
      <c r="W14" s="11">
        <f t="shared" si="2"/>
        <v>0</v>
      </c>
      <c r="X14" s="12">
        <f t="shared" si="3"/>
        <v>0</v>
      </c>
    </row>
    <row r="15" spans="1:24" x14ac:dyDescent="0.25">
      <c r="A15" s="6" t="s">
        <v>54</v>
      </c>
      <c r="B15" s="7" t="s">
        <v>33</v>
      </c>
      <c r="C15" s="6" t="s">
        <v>55</v>
      </c>
      <c r="D15" s="8">
        <v>12</v>
      </c>
      <c r="E15" s="6" t="s">
        <v>39</v>
      </c>
      <c r="F15" s="8">
        <v>108</v>
      </c>
      <c r="G15" s="6">
        <v>44</v>
      </c>
      <c r="H15" s="7" t="s">
        <v>37</v>
      </c>
      <c r="I15" s="7"/>
      <c r="J15" s="7"/>
      <c r="K15" s="23" t="s">
        <v>436</v>
      </c>
      <c r="L15" s="144"/>
      <c r="M15" s="9"/>
      <c r="N15" s="9"/>
      <c r="O15" s="9">
        <f t="shared" si="0"/>
        <v>0</v>
      </c>
      <c r="P15" s="10"/>
      <c r="Q15" s="10"/>
      <c r="R15" s="9">
        <f t="shared" si="4"/>
        <v>0</v>
      </c>
      <c r="S15" s="9">
        <f t="shared" si="1"/>
        <v>0</v>
      </c>
      <c r="T15" s="9"/>
      <c r="U15" s="9"/>
      <c r="V15" s="10"/>
      <c r="W15" s="11">
        <f t="shared" si="2"/>
        <v>0</v>
      </c>
      <c r="X15" s="12">
        <f t="shared" si="3"/>
        <v>0</v>
      </c>
    </row>
    <row r="16" spans="1:24" x14ac:dyDescent="0.25">
      <c r="A16" s="6" t="s">
        <v>56</v>
      </c>
      <c r="B16" s="7" t="s">
        <v>33</v>
      </c>
      <c r="C16" s="6" t="s">
        <v>55</v>
      </c>
      <c r="D16" s="8">
        <v>12.5</v>
      </c>
      <c r="E16" s="6" t="s">
        <v>36</v>
      </c>
      <c r="F16" s="8">
        <v>100</v>
      </c>
      <c r="G16" s="6">
        <v>44</v>
      </c>
      <c r="H16" s="7" t="s">
        <v>28</v>
      </c>
      <c r="I16" s="7"/>
      <c r="J16" s="7"/>
      <c r="K16" s="23" t="s">
        <v>435</v>
      </c>
      <c r="L16" s="144"/>
      <c r="M16" s="9"/>
      <c r="N16" s="9"/>
      <c r="O16" s="9">
        <f t="shared" si="0"/>
        <v>0</v>
      </c>
      <c r="P16" s="10"/>
      <c r="Q16" s="10">
        <v>0.45</v>
      </c>
      <c r="R16" s="9">
        <f t="shared" si="4"/>
        <v>0</v>
      </c>
      <c r="S16" s="9">
        <f t="shared" si="1"/>
        <v>0</v>
      </c>
      <c r="T16" s="9"/>
      <c r="U16" s="9"/>
      <c r="V16" s="10"/>
      <c r="W16" s="11">
        <f t="shared" si="2"/>
        <v>0</v>
      </c>
      <c r="X16" s="12">
        <f t="shared" si="3"/>
        <v>0</v>
      </c>
    </row>
    <row r="17" spans="1:24" x14ac:dyDescent="0.25">
      <c r="A17" s="6" t="s">
        <v>57</v>
      </c>
      <c r="B17" s="7" t="s">
        <v>33</v>
      </c>
      <c r="C17" s="6" t="s">
        <v>38</v>
      </c>
      <c r="D17" s="8">
        <v>12.5</v>
      </c>
      <c r="E17" s="6" t="s">
        <v>36</v>
      </c>
      <c r="F17" s="8">
        <v>100</v>
      </c>
      <c r="G17" s="6">
        <v>45</v>
      </c>
      <c r="H17" s="7" t="s">
        <v>28</v>
      </c>
      <c r="I17" s="7"/>
      <c r="J17" s="7"/>
      <c r="K17" s="23" t="s">
        <v>435</v>
      </c>
      <c r="L17" s="144"/>
      <c r="M17" s="9"/>
      <c r="N17" s="9"/>
      <c r="O17" s="9">
        <f t="shared" si="0"/>
        <v>0</v>
      </c>
      <c r="P17" s="10"/>
      <c r="Q17" s="10">
        <v>0.45</v>
      </c>
      <c r="R17" s="9">
        <f t="shared" si="4"/>
        <v>0</v>
      </c>
      <c r="S17" s="9">
        <f t="shared" si="1"/>
        <v>0</v>
      </c>
      <c r="T17" s="9"/>
      <c r="U17" s="9"/>
      <c r="V17" s="10"/>
      <c r="W17" s="11">
        <f t="shared" si="2"/>
        <v>0</v>
      </c>
      <c r="X17" s="12">
        <f t="shared" si="3"/>
        <v>0</v>
      </c>
    </row>
    <row r="18" spans="1:24" ht="38.25" x14ac:dyDescent="0.25">
      <c r="A18" s="6" t="s">
        <v>58</v>
      </c>
      <c r="B18" s="7" t="s">
        <v>33</v>
      </c>
      <c r="C18" s="6" t="s">
        <v>59</v>
      </c>
      <c r="D18" s="8">
        <v>12.5</v>
      </c>
      <c r="E18" s="6" t="s">
        <v>42</v>
      </c>
      <c r="F18" s="8">
        <v>125</v>
      </c>
      <c r="G18" s="6">
        <v>55</v>
      </c>
      <c r="H18" s="7" t="s">
        <v>47</v>
      </c>
      <c r="I18" s="7" t="s">
        <v>60</v>
      </c>
      <c r="J18" s="7"/>
      <c r="K18" s="23" t="s">
        <v>441</v>
      </c>
      <c r="L18" s="144"/>
      <c r="M18" s="144"/>
      <c r="N18" s="9"/>
      <c r="O18" s="9">
        <f t="shared" si="0"/>
        <v>0</v>
      </c>
      <c r="P18" s="10">
        <v>0.3</v>
      </c>
      <c r="Q18" s="10">
        <v>0.3</v>
      </c>
      <c r="R18" s="9">
        <f t="shared" si="4"/>
        <v>0</v>
      </c>
      <c r="S18" s="9">
        <f t="shared" si="1"/>
        <v>0</v>
      </c>
      <c r="T18" s="9"/>
      <c r="U18" s="9"/>
      <c r="V18" s="10"/>
      <c r="W18" s="11">
        <f t="shared" si="2"/>
        <v>0</v>
      </c>
      <c r="X18" s="12">
        <f t="shared" si="3"/>
        <v>0</v>
      </c>
    </row>
    <row r="19" spans="1:24" x14ac:dyDescent="0.25">
      <c r="A19" s="6" t="s">
        <v>61</v>
      </c>
      <c r="B19" s="7" t="s">
        <v>33</v>
      </c>
      <c r="C19" s="6" t="s">
        <v>62</v>
      </c>
      <c r="D19" s="8">
        <v>13</v>
      </c>
      <c r="E19" s="6" t="s">
        <v>42</v>
      </c>
      <c r="F19" s="8">
        <v>130</v>
      </c>
      <c r="G19" s="6">
        <v>48</v>
      </c>
      <c r="H19" s="7" t="s">
        <v>47</v>
      </c>
      <c r="I19" s="7" t="s">
        <v>40</v>
      </c>
      <c r="J19" s="7"/>
      <c r="K19" s="23" t="s">
        <v>441</v>
      </c>
      <c r="L19" s="144"/>
      <c r="M19" s="144"/>
      <c r="N19" s="9"/>
      <c r="O19" s="9">
        <f t="shared" si="0"/>
        <v>0</v>
      </c>
      <c r="P19" s="10">
        <v>0.3</v>
      </c>
      <c r="Q19" s="10">
        <v>0.3</v>
      </c>
      <c r="R19" s="9">
        <f t="shared" si="4"/>
        <v>0</v>
      </c>
      <c r="S19" s="9">
        <f t="shared" si="1"/>
        <v>0</v>
      </c>
      <c r="T19" s="9"/>
      <c r="U19" s="9"/>
      <c r="V19" s="10"/>
      <c r="W19" s="11">
        <f t="shared" si="2"/>
        <v>0</v>
      </c>
      <c r="X19" s="12">
        <f t="shared" si="3"/>
        <v>0</v>
      </c>
    </row>
    <row r="20" spans="1:24" x14ac:dyDescent="0.25">
      <c r="A20" s="6" t="s">
        <v>63</v>
      </c>
      <c r="B20" s="7" t="s">
        <v>33</v>
      </c>
      <c r="C20" s="6" t="s">
        <v>64</v>
      </c>
      <c r="D20" s="8">
        <v>12</v>
      </c>
      <c r="E20" s="6" t="s">
        <v>36</v>
      </c>
      <c r="F20" s="8">
        <v>96</v>
      </c>
      <c r="G20" s="6">
        <v>38</v>
      </c>
      <c r="H20" s="7" t="s">
        <v>28</v>
      </c>
      <c r="I20" s="7"/>
      <c r="J20" s="7"/>
      <c r="K20" s="23" t="s">
        <v>435</v>
      </c>
      <c r="L20" s="144"/>
      <c r="M20" s="9"/>
      <c r="N20" s="9"/>
      <c r="O20" s="9">
        <f t="shared" si="0"/>
        <v>0</v>
      </c>
      <c r="P20" s="10"/>
      <c r="Q20" s="10">
        <v>0.45</v>
      </c>
      <c r="R20" s="9">
        <f t="shared" si="4"/>
        <v>0</v>
      </c>
      <c r="S20" s="9">
        <f t="shared" si="1"/>
        <v>0</v>
      </c>
      <c r="T20" s="9"/>
      <c r="U20" s="9"/>
      <c r="V20" s="10"/>
      <c r="W20" s="25"/>
      <c r="X20" s="12">
        <f t="shared" si="3"/>
        <v>0</v>
      </c>
    </row>
    <row r="21" spans="1:24" x14ac:dyDescent="0.25">
      <c r="A21" s="6" t="s">
        <v>65</v>
      </c>
      <c r="B21" s="7" t="s">
        <v>33</v>
      </c>
      <c r="C21" s="6" t="s">
        <v>66</v>
      </c>
      <c r="D21" s="8">
        <v>12</v>
      </c>
      <c r="E21" s="6" t="s">
        <v>42</v>
      </c>
      <c r="F21" s="8">
        <v>120</v>
      </c>
      <c r="G21" s="6">
        <v>49</v>
      </c>
      <c r="H21" s="7" t="s">
        <v>47</v>
      </c>
      <c r="I21" s="7" t="s">
        <v>67</v>
      </c>
      <c r="J21" s="7"/>
      <c r="K21" s="23" t="s">
        <v>441</v>
      </c>
      <c r="L21" s="144"/>
      <c r="M21" s="144"/>
      <c r="N21" s="9"/>
      <c r="O21" s="9">
        <f t="shared" si="0"/>
        <v>0</v>
      </c>
      <c r="P21" s="10">
        <v>0.3</v>
      </c>
      <c r="Q21" s="10">
        <v>0.3</v>
      </c>
      <c r="R21" s="9">
        <f t="shared" si="4"/>
        <v>0</v>
      </c>
      <c r="S21" s="9">
        <f t="shared" si="1"/>
        <v>0</v>
      </c>
      <c r="T21" s="9"/>
      <c r="U21" s="9"/>
      <c r="V21" s="10"/>
      <c r="W21" s="25"/>
      <c r="X21" s="12">
        <f t="shared" si="3"/>
        <v>0</v>
      </c>
    </row>
    <row r="22" spans="1:24" x14ac:dyDescent="0.25">
      <c r="A22" s="6" t="s">
        <v>68</v>
      </c>
      <c r="B22" s="7" t="s">
        <v>33</v>
      </c>
      <c r="C22" s="6" t="s">
        <v>62</v>
      </c>
      <c r="D22" s="8">
        <v>14</v>
      </c>
      <c r="E22" s="6" t="s">
        <v>42</v>
      </c>
      <c r="F22" s="8">
        <v>140</v>
      </c>
      <c r="G22" s="6">
        <v>48</v>
      </c>
      <c r="H22" s="7" t="s">
        <v>28</v>
      </c>
      <c r="I22" s="7"/>
      <c r="J22" s="7"/>
      <c r="K22" s="23" t="s">
        <v>436</v>
      </c>
      <c r="L22" s="144"/>
      <c r="M22" s="9"/>
      <c r="N22" s="9"/>
      <c r="O22" s="9">
        <f t="shared" si="0"/>
        <v>0</v>
      </c>
      <c r="P22" s="10"/>
      <c r="Q22" s="10">
        <v>0.3</v>
      </c>
      <c r="R22" s="9">
        <f t="shared" si="4"/>
        <v>0</v>
      </c>
      <c r="S22" s="9">
        <f t="shared" si="1"/>
        <v>0</v>
      </c>
      <c r="T22" s="9"/>
      <c r="U22" s="9"/>
      <c r="V22" s="10"/>
      <c r="W22" s="25"/>
      <c r="X22" s="12">
        <f t="shared" si="3"/>
        <v>0</v>
      </c>
    </row>
    <row r="23" spans="1:24" x14ac:dyDescent="0.25">
      <c r="A23" s="6" t="s">
        <v>69</v>
      </c>
      <c r="B23" s="7" t="s">
        <v>33</v>
      </c>
      <c r="C23" s="6" t="s">
        <v>64</v>
      </c>
      <c r="D23" s="8">
        <v>12</v>
      </c>
      <c r="E23" s="6" t="s">
        <v>27</v>
      </c>
      <c r="F23" s="8">
        <v>84</v>
      </c>
      <c r="G23" s="6">
        <v>38</v>
      </c>
      <c r="H23" s="7" t="s">
        <v>28</v>
      </c>
      <c r="I23" s="7"/>
      <c r="J23" s="7"/>
      <c r="K23" s="23" t="s">
        <v>435</v>
      </c>
      <c r="L23" s="144"/>
      <c r="M23" s="9"/>
      <c r="N23" s="9"/>
      <c r="O23" s="9">
        <f t="shared" si="0"/>
        <v>0</v>
      </c>
      <c r="P23" s="10"/>
      <c r="Q23" s="10">
        <v>0.45</v>
      </c>
      <c r="R23" s="9">
        <f t="shared" si="4"/>
        <v>0</v>
      </c>
      <c r="S23" s="9">
        <f t="shared" si="1"/>
        <v>0</v>
      </c>
      <c r="T23" s="9"/>
      <c r="U23" s="9"/>
      <c r="V23" s="10"/>
      <c r="W23" s="11">
        <f t="shared" si="2"/>
        <v>0</v>
      </c>
      <c r="X23" s="12">
        <f t="shared" si="3"/>
        <v>0</v>
      </c>
    </row>
    <row r="24" spans="1:24" ht="25.5" x14ac:dyDescent="0.25">
      <c r="A24" s="6" t="s">
        <v>70</v>
      </c>
      <c r="B24" s="7" t="s">
        <v>33</v>
      </c>
      <c r="C24" s="6" t="s">
        <v>34</v>
      </c>
      <c r="D24" s="8">
        <v>12.5</v>
      </c>
      <c r="E24" s="6" t="s">
        <v>39</v>
      </c>
      <c r="F24" s="8">
        <v>112.5</v>
      </c>
      <c r="G24" s="6">
        <v>46</v>
      </c>
      <c r="H24" s="7" t="s">
        <v>47</v>
      </c>
      <c r="I24" s="7" t="s">
        <v>71</v>
      </c>
      <c r="J24" s="7"/>
      <c r="K24" s="23" t="s">
        <v>441</v>
      </c>
      <c r="L24" s="144"/>
      <c r="M24" s="144"/>
      <c r="N24" s="9"/>
      <c r="O24" s="9">
        <f t="shared" si="0"/>
        <v>0</v>
      </c>
      <c r="P24" s="10">
        <v>0.3</v>
      </c>
      <c r="Q24" s="10">
        <v>0.3</v>
      </c>
      <c r="R24" s="9">
        <f t="shared" si="4"/>
        <v>0</v>
      </c>
      <c r="S24" s="9">
        <f t="shared" si="1"/>
        <v>0</v>
      </c>
      <c r="T24" s="9"/>
      <c r="U24" s="9"/>
      <c r="V24" s="10"/>
      <c r="W24" s="11">
        <f t="shared" si="2"/>
        <v>0</v>
      </c>
      <c r="X24" s="12">
        <f t="shared" si="3"/>
        <v>0</v>
      </c>
    </row>
    <row r="25" spans="1:24" x14ac:dyDescent="0.25">
      <c r="A25" s="6" t="s">
        <v>72</v>
      </c>
      <c r="B25" s="7" t="s">
        <v>33</v>
      </c>
      <c r="C25" s="6" t="s">
        <v>73</v>
      </c>
      <c r="D25" s="8">
        <v>12</v>
      </c>
      <c r="E25" s="6" t="s">
        <v>39</v>
      </c>
      <c r="F25" s="8">
        <v>108</v>
      </c>
      <c r="G25" s="6">
        <v>41</v>
      </c>
      <c r="H25" s="7" t="s">
        <v>28</v>
      </c>
      <c r="I25" s="7"/>
      <c r="J25" s="7"/>
      <c r="K25" s="23" t="s">
        <v>436</v>
      </c>
      <c r="L25" s="144"/>
      <c r="M25" s="9"/>
      <c r="N25" s="9"/>
      <c r="O25" s="9">
        <f t="shared" si="0"/>
        <v>0</v>
      </c>
      <c r="P25" s="10"/>
      <c r="Q25" s="10">
        <v>0.3</v>
      </c>
      <c r="R25" s="9">
        <f t="shared" si="4"/>
        <v>0</v>
      </c>
      <c r="S25" s="9">
        <f t="shared" si="1"/>
        <v>0</v>
      </c>
      <c r="T25" s="9"/>
      <c r="U25" s="9"/>
      <c r="V25" s="10"/>
      <c r="W25" s="11">
        <f t="shared" si="2"/>
        <v>0</v>
      </c>
      <c r="X25" s="12">
        <f t="shared" si="3"/>
        <v>0</v>
      </c>
    </row>
    <row r="26" spans="1:24" x14ac:dyDescent="0.25">
      <c r="A26" s="6" t="s">
        <v>74</v>
      </c>
      <c r="B26" s="7" t="s">
        <v>33</v>
      </c>
      <c r="C26" s="6" t="s">
        <v>73</v>
      </c>
      <c r="D26" s="8">
        <v>12.5</v>
      </c>
      <c r="E26" s="6" t="s">
        <v>39</v>
      </c>
      <c r="F26" s="8">
        <v>112.5</v>
      </c>
      <c r="G26" s="6">
        <v>41</v>
      </c>
      <c r="H26" s="7" t="s">
        <v>28</v>
      </c>
      <c r="I26" s="7"/>
      <c r="J26" s="7"/>
      <c r="K26" s="23" t="s">
        <v>436</v>
      </c>
      <c r="L26" s="144"/>
      <c r="M26" s="9"/>
      <c r="N26" s="9"/>
      <c r="O26" s="9">
        <f t="shared" si="0"/>
        <v>0</v>
      </c>
      <c r="P26" s="10"/>
      <c r="Q26" s="10">
        <v>0.3</v>
      </c>
      <c r="R26" s="9">
        <f t="shared" si="4"/>
        <v>0</v>
      </c>
      <c r="S26" s="9">
        <f t="shared" si="1"/>
        <v>0</v>
      </c>
      <c r="T26" s="9"/>
      <c r="U26" s="9"/>
      <c r="V26" s="10"/>
      <c r="W26" s="11">
        <f t="shared" si="2"/>
        <v>0</v>
      </c>
      <c r="X26" s="12">
        <f t="shared" si="3"/>
        <v>0</v>
      </c>
    </row>
    <row r="27" spans="1:24" x14ac:dyDescent="0.25">
      <c r="A27" s="6" t="s">
        <v>52</v>
      </c>
      <c r="B27" s="7" t="s">
        <v>33</v>
      </c>
      <c r="C27" s="6" t="s">
        <v>73</v>
      </c>
      <c r="D27" s="8">
        <v>10.5</v>
      </c>
      <c r="E27" s="6" t="s">
        <v>42</v>
      </c>
      <c r="F27" s="8">
        <v>105</v>
      </c>
      <c r="G27" s="6">
        <v>41</v>
      </c>
      <c r="H27" s="7" t="s">
        <v>28</v>
      </c>
      <c r="I27" s="7"/>
      <c r="J27" s="7"/>
      <c r="K27" s="23" t="s">
        <v>436</v>
      </c>
      <c r="L27" s="144"/>
      <c r="M27" s="9"/>
      <c r="N27" s="9"/>
      <c r="O27" s="9">
        <f t="shared" si="0"/>
        <v>0</v>
      </c>
      <c r="P27" s="10"/>
      <c r="Q27" s="10">
        <v>0.3</v>
      </c>
      <c r="R27" s="9">
        <f t="shared" si="4"/>
        <v>0</v>
      </c>
      <c r="S27" s="9">
        <f t="shared" si="1"/>
        <v>0</v>
      </c>
      <c r="T27" s="9"/>
      <c r="U27" s="9"/>
      <c r="V27" s="10"/>
      <c r="W27" s="11">
        <f t="shared" si="2"/>
        <v>0</v>
      </c>
      <c r="X27" s="12">
        <f t="shared" si="3"/>
        <v>0</v>
      </c>
    </row>
    <row r="28" spans="1:24" x14ac:dyDescent="0.25">
      <c r="A28" s="6" t="s">
        <v>64</v>
      </c>
      <c r="B28" s="7" t="s">
        <v>33</v>
      </c>
      <c r="C28" s="6" t="s">
        <v>38</v>
      </c>
      <c r="D28" s="8">
        <v>13.5</v>
      </c>
      <c r="E28" s="6" t="s">
        <v>39</v>
      </c>
      <c r="F28" s="8">
        <v>121.5</v>
      </c>
      <c r="G28" s="6">
        <v>45</v>
      </c>
      <c r="H28" s="7" t="s">
        <v>28</v>
      </c>
      <c r="I28" s="7"/>
      <c r="J28" s="7"/>
      <c r="K28" s="23" t="s">
        <v>436</v>
      </c>
      <c r="L28" s="144"/>
      <c r="M28" s="9"/>
      <c r="N28" s="9"/>
      <c r="O28" s="9">
        <f t="shared" si="0"/>
        <v>0</v>
      </c>
      <c r="P28" s="10"/>
      <c r="Q28" s="10">
        <v>0.3</v>
      </c>
      <c r="R28" s="9">
        <f t="shared" si="4"/>
        <v>0</v>
      </c>
      <c r="S28" s="9">
        <f t="shared" si="1"/>
        <v>0</v>
      </c>
      <c r="T28" s="9"/>
      <c r="U28" s="9"/>
      <c r="V28" s="10"/>
      <c r="W28" s="11">
        <f t="shared" si="2"/>
        <v>0</v>
      </c>
      <c r="X28" s="12">
        <f t="shared" si="3"/>
        <v>0</v>
      </c>
    </row>
    <row r="29" spans="1:24" x14ac:dyDescent="0.25">
      <c r="A29" s="6" t="s">
        <v>49</v>
      </c>
      <c r="B29" s="7" t="s">
        <v>33</v>
      </c>
      <c r="C29" s="6" t="s">
        <v>75</v>
      </c>
      <c r="D29" s="8">
        <v>13.5</v>
      </c>
      <c r="E29" s="6" t="s">
        <v>27</v>
      </c>
      <c r="F29" s="8">
        <v>94.5</v>
      </c>
      <c r="G29" s="6">
        <v>42</v>
      </c>
      <c r="H29" s="7" t="s">
        <v>28</v>
      </c>
      <c r="I29" s="7"/>
      <c r="J29" s="7"/>
      <c r="K29" s="23" t="s">
        <v>435</v>
      </c>
      <c r="L29" s="144"/>
      <c r="M29" s="9"/>
      <c r="N29" s="9"/>
      <c r="O29" s="9">
        <f t="shared" si="0"/>
        <v>0</v>
      </c>
      <c r="P29" s="10"/>
      <c r="Q29" s="10">
        <v>0.45</v>
      </c>
      <c r="R29" s="9">
        <f t="shared" si="4"/>
        <v>0</v>
      </c>
      <c r="S29" s="9">
        <f t="shared" si="1"/>
        <v>0</v>
      </c>
      <c r="T29" s="9"/>
      <c r="U29" s="9"/>
      <c r="V29" s="10"/>
      <c r="W29" s="11">
        <f t="shared" si="2"/>
        <v>0</v>
      </c>
      <c r="X29" s="12">
        <f t="shared" si="3"/>
        <v>0</v>
      </c>
    </row>
    <row r="30" spans="1:24" x14ac:dyDescent="0.25">
      <c r="A30" s="6" t="s">
        <v>73</v>
      </c>
      <c r="B30" s="7" t="s">
        <v>33</v>
      </c>
      <c r="C30" s="6" t="s">
        <v>38</v>
      </c>
      <c r="D30" s="8">
        <v>14</v>
      </c>
      <c r="E30" s="6" t="s">
        <v>39</v>
      </c>
      <c r="F30" s="8">
        <v>126</v>
      </c>
      <c r="G30" s="6">
        <v>45</v>
      </c>
      <c r="H30" s="7" t="s">
        <v>28</v>
      </c>
      <c r="I30" s="7"/>
      <c r="J30" s="7"/>
      <c r="K30" s="23" t="s">
        <v>436</v>
      </c>
      <c r="L30" s="144"/>
      <c r="M30" s="9"/>
      <c r="N30" s="9"/>
      <c r="O30" s="9">
        <f t="shared" si="0"/>
        <v>0</v>
      </c>
      <c r="P30" s="10"/>
      <c r="Q30" s="10">
        <v>0.3</v>
      </c>
      <c r="R30" s="9">
        <f t="shared" si="4"/>
        <v>0</v>
      </c>
      <c r="S30" s="9">
        <f t="shared" si="1"/>
        <v>0</v>
      </c>
      <c r="T30" s="9"/>
      <c r="U30" s="9"/>
      <c r="V30" s="10"/>
      <c r="W30" s="11">
        <f t="shared" si="2"/>
        <v>0</v>
      </c>
      <c r="X30" s="12">
        <f t="shared" si="3"/>
        <v>0</v>
      </c>
    </row>
    <row r="31" spans="1:24" x14ac:dyDescent="0.25">
      <c r="A31" s="6" t="s">
        <v>75</v>
      </c>
      <c r="B31" s="7" t="s">
        <v>33</v>
      </c>
      <c r="C31" s="6" t="s">
        <v>55</v>
      </c>
      <c r="D31" s="8">
        <v>13.5</v>
      </c>
      <c r="E31" s="6" t="s">
        <v>39</v>
      </c>
      <c r="F31" s="8">
        <v>121.5</v>
      </c>
      <c r="G31" s="6">
        <v>44</v>
      </c>
      <c r="H31" s="7" t="s">
        <v>28</v>
      </c>
      <c r="I31" s="7"/>
      <c r="J31" s="7"/>
      <c r="K31" s="23" t="s">
        <v>436</v>
      </c>
      <c r="L31" s="144"/>
      <c r="M31" s="9"/>
      <c r="N31" s="9"/>
      <c r="O31" s="9">
        <f t="shared" si="0"/>
        <v>0</v>
      </c>
      <c r="P31" s="10"/>
      <c r="Q31" s="10">
        <v>0.3</v>
      </c>
      <c r="R31" s="9">
        <f t="shared" si="4"/>
        <v>0</v>
      </c>
      <c r="S31" s="9">
        <f t="shared" si="1"/>
        <v>0</v>
      </c>
      <c r="T31" s="9"/>
      <c r="U31" s="9"/>
      <c r="V31" s="10"/>
      <c r="W31" s="11">
        <f t="shared" si="2"/>
        <v>0</v>
      </c>
      <c r="X31" s="12">
        <f t="shared" si="3"/>
        <v>0</v>
      </c>
    </row>
    <row r="32" spans="1:24" x14ac:dyDescent="0.25">
      <c r="A32" s="6" t="s">
        <v>55</v>
      </c>
      <c r="B32" s="7" t="s">
        <v>33</v>
      </c>
      <c r="C32" s="6" t="s">
        <v>62</v>
      </c>
      <c r="D32" s="8">
        <v>13</v>
      </c>
      <c r="E32" s="6" t="s">
        <v>39</v>
      </c>
      <c r="F32" s="8">
        <v>117</v>
      </c>
      <c r="G32" s="6">
        <v>48</v>
      </c>
      <c r="H32" s="7" t="s">
        <v>28</v>
      </c>
      <c r="I32" s="7"/>
      <c r="J32" s="7"/>
      <c r="K32" s="23" t="s">
        <v>436</v>
      </c>
      <c r="L32" s="144"/>
      <c r="M32" s="9"/>
      <c r="N32" s="9"/>
      <c r="O32" s="9">
        <f t="shared" si="0"/>
        <v>0</v>
      </c>
      <c r="P32" s="10"/>
      <c r="Q32" s="10">
        <v>0.3</v>
      </c>
      <c r="R32" s="9">
        <f t="shared" si="4"/>
        <v>0</v>
      </c>
      <c r="S32" s="9">
        <f t="shared" si="1"/>
        <v>0</v>
      </c>
      <c r="T32" s="9"/>
      <c r="U32" s="9"/>
      <c r="V32" s="10"/>
      <c r="W32" s="11">
        <f t="shared" si="2"/>
        <v>0</v>
      </c>
      <c r="X32" s="12">
        <f t="shared" si="3"/>
        <v>0</v>
      </c>
    </row>
    <row r="33" spans="1:24" x14ac:dyDescent="0.25">
      <c r="A33" s="6" t="s">
        <v>38</v>
      </c>
      <c r="B33" s="7" t="s">
        <v>33</v>
      </c>
      <c r="C33" s="6" t="s">
        <v>55</v>
      </c>
      <c r="D33" s="8" t="s">
        <v>76</v>
      </c>
      <c r="E33" s="6" t="s">
        <v>46</v>
      </c>
      <c r="F33" s="8">
        <v>132</v>
      </c>
      <c r="G33" s="6">
        <v>44</v>
      </c>
      <c r="H33" s="7" t="s">
        <v>47</v>
      </c>
      <c r="I33" s="7" t="s">
        <v>40</v>
      </c>
      <c r="J33" s="7"/>
      <c r="K33" s="23" t="s">
        <v>441</v>
      </c>
      <c r="L33" s="144"/>
      <c r="M33" s="144"/>
      <c r="N33" s="9"/>
      <c r="O33" s="9">
        <f t="shared" si="0"/>
        <v>0</v>
      </c>
      <c r="P33" s="10">
        <v>0.3</v>
      </c>
      <c r="Q33" s="10">
        <v>0.3</v>
      </c>
      <c r="R33" s="9">
        <f t="shared" si="4"/>
        <v>0</v>
      </c>
      <c r="S33" s="9">
        <f t="shared" si="1"/>
        <v>0</v>
      </c>
      <c r="T33" s="9"/>
      <c r="U33" s="9"/>
      <c r="V33" s="10"/>
      <c r="W33" s="11">
        <f t="shared" si="2"/>
        <v>0</v>
      </c>
      <c r="X33" s="12">
        <f t="shared" si="3"/>
        <v>0</v>
      </c>
    </row>
    <row r="34" spans="1:24" ht="25.5" x14ac:dyDescent="0.25">
      <c r="A34" s="6" t="s">
        <v>34</v>
      </c>
      <c r="B34" s="7" t="s">
        <v>33</v>
      </c>
      <c r="C34" s="6" t="s">
        <v>77</v>
      </c>
      <c r="D34" s="8">
        <v>16</v>
      </c>
      <c r="E34" s="6" t="s">
        <v>42</v>
      </c>
      <c r="F34" s="8">
        <v>160</v>
      </c>
      <c r="G34" s="6">
        <v>52</v>
      </c>
      <c r="H34" s="7" t="s">
        <v>47</v>
      </c>
      <c r="I34" s="7" t="s">
        <v>78</v>
      </c>
      <c r="J34" s="7"/>
      <c r="K34" s="23" t="s">
        <v>441</v>
      </c>
      <c r="L34" s="144"/>
      <c r="M34" s="144"/>
      <c r="N34" s="9"/>
      <c r="O34" s="9">
        <f t="shared" si="0"/>
        <v>0</v>
      </c>
      <c r="P34" s="10">
        <v>0.3</v>
      </c>
      <c r="Q34" s="10">
        <v>0.3</v>
      </c>
      <c r="R34" s="9">
        <f t="shared" si="4"/>
        <v>0</v>
      </c>
      <c r="S34" s="9">
        <f t="shared" si="1"/>
        <v>0</v>
      </c>
      <c r="T34" s="9"/>
      <c r="U34" s="9"/>
      <c r="V34" s="10"/>
      <c r="W34" s="11">
        <f t="shared" si="2"/>
        <v>0</v>
      </c>
      <c r="X34" s="12">
        <f t="shared" si="3"/>
        <v>0</v>
      </c>
    </row>
    <row r="35" spans="1:24" x14ac:dyDescent="0.25">
      <c r="A35" s="6" t="s">
        <v>62</v>
      </c>
      <c r="B35" s="7" t="s">
        <v>33</v>
      </c>
      <c r="C35" s="6" t="s">
        <v>41</v>
      </c>
      <c r="D35" s="8">
        <v>13.5</v>
      </c>
      <c r="E35" s="6" t="s">
        <v>42</v>
      </c>
      <c r="F35" s="8">
        <v>135</v>
      </c>
      <c r="G35" s="6">
        <v>51</v>
      </c>
      <c r="H35" s="7" t="s">
        <v>47</v>
      </c>
      <c r="I35" s="7" t="s">
        <v>79</v>
      </c>
      <c r="J35" s="7"/>
      <c r="K35" s="23" t="s">
        <v>441</v>
      </c>
      <c r="L35" s="144"/>
      <c r="M35" s="144"/>
      <c r="N35" s="9"/>
      <c r="O35" s="9">
        <f t="shared" si="0"/>
        <v>0</v>
      </c>
      <c r="P35" s="10">
        <v>0.3</v>
      </c>
      <c r="Q35" s="10">
        <v>0.3</v>
      </c>
      <c r="R35" s="9">
        <f t="shared" si="4"/>
        <v>0</v>
      </c>
      <c r="S35" s="9">
        <f t="shared" si="1"/>
        <v>0</v>
      </c>
      <c r="T35" s="9"/>
      <c r="U35" s="9"/>
      <c r="V35" s="10"/>
      <c r="W35" s="11">
        <f t="shared" si="2"/>
        <v>0</v>
      </c>
      <c r="X35" s="12">
        <f t="shared" si="3"/>
        <v>0</v>
      </c>
    </row>
    <row r="36" spans="1:24" s="13" customFormat="1" ht="25.5" x14ac:dyDescent="0.25">
      <c r="A36" s="6" t="s">
        <v>66</v>
      </c>
      <c r="B36" s="7" t="s">
        <v>33</v>
      </c>
      <c r="C36" s="6" t="s">
        <v>38</v>
      </c>
      <c r="D36" s="8">
        <v>12</v>
      </c>
      <c r="E36" s="6" t="s">
        <v>46</v>
      </c>
      <c r="F36" s="8">
        <v>132</v>
      </c>
      <c r="G36" s="6">
        <v>45</v>
      </c>
      <c r="H36" s="7" t="s">
        <v>47</v>
      </c>
      <c r="I36" s="7" t="s">
        <v>80</v>
      </c>
      <c r="J36" s="7"/>
      <c r="K36" s="23" t="s">
        <v>441</v>
      </c>
      <c r="L36" s="144"/>
      <c r="M36" s="144"/>
      <c r="N36" s="9"/>
      <c r="O36" s="9">
        <f t="shared" si="0"/>
        <v>0</v>
      </c>
      <c r="P36" s="10">
        <v>0.3</v>
      </c>
      <c r="Q36" s="10">
        <v>0.3</v>
      </c>
      <c r="R36" s="9">
        <f t="shared" si="4"/>
        <v>0</v>
      </c>
      <c r="S36" s="9">
        <f t="shared" si="1"/>
        <v>0</v>
      </c>
      <c r="T36" s="9"/>
      <c r="U36" s="9"/>
      <c r="V36" s="10"/>
      <c r="W36" s="11">
        <f t="shared" si="2"/>
        <v>0</v>
      </c>
      <c r="X36" s="12">
        <f t="shared" si="3"/>
        <v>0</v>
      </c>
    </row>
    <row r="37" spans="1:24" s="13" customFormat="1" x14ac:dyDescent="0.25">
      <c r="A37" s="6" t="s">
        <v>41</v>
      </c>
      <c r="B37" s="7" t="s">
        <v>33</v>
      </c>
      <c r="C37" s="6" t="s">
        <v>38</v>
      </c>
      <c r="D37" s="8">
        <v>10</v>
      </c>
      <c r="E37" s="6" t="s">
        <v>42</v>
      </c>
      <c r="F37" s="8">
        <v>100</v>
      </c>
      <c r="G37" s="6">
        <v>45</v>
      </c>
      <c r="H37" s="7" t="s">
        <v>47</v>
      </c>
      <c r="I37" s="7"/>
      <c r="J37" s="7"/>
      <c r="K37" s="23" t="s">
        <v>440</v>
      </c>
      <c r="L37" s="144"/>
      <c r="M37" s="144"/>
      <c r="N37" s="9"/>
      <c r="O37" s="9">
        <f t="shared" ref="O37:O68" si="5">SUM(L37:N37)</f>
        <v>0</v>
      </c>
      <c r="P37" s="10">
        <v>0.3</v>
      </c>
      <c r="Q37" s="10">
        <v>0.45</v>
      </c>
      <c r="R37" s="9">
        <f t="shared" si="4"/>
        <v>0</v>
      </c>
      <c r="S37" s="9">
        <f t="shared" si="1"/>
        <v>0</v>
      </c>
      <c r="T37" s="9"/>
      <c r="U37" s="9"/>
      <c r="V37" s="10"/>
      <c r="W37" s="11">
        <f t="shared" ref="W37:W68" si="6">U37*(1+V37)</f>
        <v>0</v>
      </c>
      <c r="X37" s="12">
        <f t="shared" ref="X37:X68" si="7">R37+W37</f>
        <v>0</v>
      </c>
    </row>
    <row r="38" spans="1:24" s="13" customFormat="1" x14ac:dyDescent="0.25">
      <c r="A38" s="6" t="s">
        <v>77</v>
      </c>
      <c r="B38" s="7" t="s">
        <v>81</v>
      </c>
      <c r="C38" s="6" t="s">
        <v>75</v>
      </c>
      <c r="D38" s="8">
        <v>20</v>
      </c>
      <c r="E38" s="6" t="s">
        <v>39</v>
      </c>
      <c r="F38" s="8">
        <v>180</v>
      </c>
      <c r="G38" s="6">
        <v>42</v>
      </c>
      <c r="H38" s="7" t="s">
        <v>82</v>
      </c>
      <c r="I38" s="7"/>
      <c r="J38" s="7"/>
      <c r="K38" s="23" t="s">
        <v>422</v>
      </c>
      <c r="L38" s="144"/>
      <c r="M38" s="9"/>
      <c r="N38" s="9"/>
      <c r="O38" s="9">
        <f t="shared" si="5"/>
        <v>0</v>
      </c>
      <c r="P38" s="10"/>
      <c r="Q38" s="10"/>
      <c r="R38" s="9">
        <f t="shared" si="4"/>
        <v>0</v>
      </c>
      <c r="S38" s="9"/>
      <c r="T38" s="9">
        <f>R38</f>
        <v>0</v>
      </c>
      <c r="U38" s="9"/>
      <c r="V38" s="10"/>
      <c r="W38" s="11">
        <f t="shared" si="6"/>
        <v>0</v>
      </c>
      <c r="X38" s="12">
        <f t="shared" si="7"/>
        <v>0</v>
      </c>
    </row>
    <row r="39" spans="1:24" s="13" customFormat="1" x14ac:dyDescent="0.25">
      <c r="A39" s="6" t="s">
        <v>59</v>
      </c>
      <c r="B39" s="7" t="s">
        <v>81</v>
      </c>
      <c r="C39" s="6" t="s">
        <v>66</v>
      </c>
      <c r="D39" s="8" t="s">
        <v>83</v>
      </c>
      <c r="E39" s="6" t="s">
        <v>39</v>
      </c>
      <c r="F39" s="8">
        <v>189</v>
      </c>
      <c r="G39" s="6">
        <v>49</v>
      </c>
      <c r="H39" s="7" t="s">
        <v>43</v>
      </c>
      <c r="I39" s="7" t="s">
        <v>84</v>
      </c>
      <c r="J39" s="7"/>
      <c r="K39" s="23" t="s">
        <v>441</v>
      </c>
      <c r="L39" s="144"/>
      <c r="M39" s="144"/>
      <c r="N39" s="9"/>
      <c r="O39" s="9">
        <f t="shared" si="5"/>
        <v>0</v>
      </c>
      <c r="P39" s="10">
        <v>0.3</v>
      </c>
      <c r="Q39" s="10"/>
      <c r="R39" s="9">
        <f t="shared" ref="R39:R70" si="8">O39*(1-P39)*(1+Q39)</f>
        <v>0</v>
      </c>
      <c r="S39" s="9">
        <f>R39</f>
        <v>0</v>
      </c>
      <c r="T39" s="9"/>
      <c r="U39" s="9"/>
      <c r="V39" s="10"/>
      <c r="W39" s="11">
        <f t="shared" si="6"/>
        <v>0</v>
      </c>
      <c r="X39" s="12">
        <f t="shared" si="7"/>
        <v>0</v>
      </c>
    </row>
    <row r="40" spans="1:24" s="13" customFormat="1" x14ac:dyDescent="0.25">
      <c r="A40" s="6" t="s">
        <v>85</v>
      </c>
      <c r="B40" s="7" t="s">
        <v>81</v>
      </c>
      <c r="C40" s="6" t="s">
        <v>38</v>
      </c>
      <c r="D40" s="8">
        <v>20.5</v>
      </c>
      <c r="E40" s="6" t="s">
        <v>42</v>
      </c>
      <c r="F40" s="8">
        <v>205</v>
      </c>
      <c r="G40" s="6">
        <v>45</v>
      </c>
      <c r="H40" s="7" t="s">
        <v>43</v>
      </c>
      <c r="I40" s="7" t="s">
        <v>86</v>
      </c>
      <c r="J40" s="7"/>
      <c r="K40" s="23" t="s">
        <v>442</v>
      </c>
      <c r="L40" s="144"/>
      <c r="M40" s="144"/>
      <c r="N40" s="9"/>
      <c r="O40" s="9">
        <f t="shared" si="5"/>
        <v>0</v>
      </c>
      <c r="P40" s="10">
        <v>0.3</v>
      </c>
      <c r="Q40" s="10"/>
      <c r="R40" s="9">
        <f t="shared" si="8"/>
        <v>0</v>
      </c>
      <c r="S40" s="9">
        <f>R40</f>
        <v>0</v>
      </c>
      <c r="T40" s="9"/>
      <c r="U40" s="9"/>
      <c r="V40" s="10"/>
      <c r="W40" s="11">
        <f t="shared" si="6"/>
        <v>0</v>
      </c>
      <c r="X40" s="12">
        <f t="shared" si="7"/>
        <v>0</v>
      </c>
    </row>
    <row r="41" spans="1:24" s="13" customFormat="1" x14ac:dyDescent="0.25">
      <c r="A41" s="6" t="s">
        <v>87</v>
      </c>
      <c r="B41" s="7" t="s">
        <v>81</v>
      </c>
      <c r="C41" s="6" t="s">
        <v>65</v>
      </c>
      <c r="D41" s="8">
        <v>11</v>
      </c>
      <c r="E41" s="6" t="s">
        <v>27</v>
      </c>
      <c r="F41" s="8">
        <v>77</v>
      </c>
      <c r="G41" s="6">
        <v>29</v>
      </c>
      <c r="H41" s="7" t="s">
        <v>82</v>
      </c>
      <c r="I41" s="7"/>
      <c r="J41" s="7"/>
      <c r="K41" s="23" t="s">
        <v>421</v>
      </c>
      <c r="L41" s="144"/>
      <c r="M41" s="9"/>
      <c r="N41" s="9"/>
      <c r="O41" s="9">
        <f t="shared" si="5"/>
        <v>0</v>
      </c>
      <c r="P41" s="10"/>
      <c r="Q41" s="10"/>
      <c r="R41" s="9">
        <f t="shared" si="8"/>
        <v>0</v>
      </c>
      <c r="S41" s="9"/>
      <c r="T41" s="9">
        <f>R41</f>
        <v>0</v>
      </c>
      <c r="U41" s="9"/>
      <c r="V41" s="10"/>
      <c r="W41" s="11">
        <f t="shared" si="6"/>
        <v>0</v>
      </c>
      <c r="X41" s="12">
        <f t="shared" si="7"/>
        <v>0</v>
      </c>
    </row>
    <row r="42" spans="1:24" s="13" customFormat="1" x14ac:dyDescent="0.25">
      <c r="A42" s="6" t="s">
        <v>88</v>
      </c>
      <c r="B42" s="7" t="s">
        <v>89</v>
      </c>
      <c r="C42" s="6" t="s">
        <v>90</v>
      </c>
      <c r="D42" s="8">
        <v>14</v>
      </c>
      <c r="E42" s="6" t="s">
        <v>29</v>
      </c>
      <c r="F42" s="8">
        <v>70</v>
      </c>
      <c r="G42" s="6">
        <v>57</v>
      </c>
      <c r="H42" s="7" t="s">
        <v>91</v>
      </c>
      <c r="I42" s="7"/>
      <c r="J42" s="7"/>
      <c r="K42" s="23" t="s">
        <v>426</v>
      </c>
      <c r="L42" s="144"/>
      <c r="M42" s="9"/>
      <c r="N42" s="9"/>
      <c r="O42" s="9">
        <f t="shared" si="5"/>
        <v>0</v>
      </c>
      <c r="P42" s="10"/>
      <c r="Q42" s="10"/>
      <c r="R42" s="9">
        <f t="shared" si="8"/>
        <v>0</v>
      </c>
      <c r="S42" s="9"/>
      <c r="T42" s="9">
        <f>R42</f>
        <v>0</v>
      </c>
      <c r="U42" s="9"/>
      <c r="V42" s="10"/>
      <c r="W42" s="11">
        <f t="shared" si="6"/>
        <v>0</v>
      </c>
      <c r="X42" s="12">
        <f t="shared" si="7"/>
        <v>0</v>
      </c>
    </row>
    <row r="43" spans="1:24" s="13" customFormat="1" x14ac:dyDescent="0.25">
      <c r="A43" s="6" t="s">
        <v>92</v>
      </c>
      <c r="B43" s="7" t="s">
        <v>89</v>
      </c>
      <c r="C43" s="6" t="s">
        <v>44</v>
      </c>
      <c r="D43" s="8">
        <v>10.5</v>
      </c>
      <c r="E43" s="6" t="s">
        <v>93</v>
      </c>
      <c r="F43" s="8">
        <v>63</v>
      </c>
      <c r="G43" s="6">
        <v>53</v>
      </c>
      <c r="H43" s="7" t="s">
        <v>91</v>
      </c>
      <c r="I43" s="7"/>
      <c r="J43" s="7"/>
      <c r="K43" s="23" t="s">
        <v>426</v>
      </c>
      <c r="L43" s="144"/>
      <c r="M43" s="9"/>
      <c r="N43" s="9"/>
      <c r="O43" s="9">
        <f t="shared" si="5"/>
        <v>0</v>
      </c>
      <c r="P43" s="10"/>
      <c r="Q43" s="10"/>
      <c r="R43" s="9">
        <f t="shared" si="8"/>
        <v>0</v>
      </c>
      <c r="S43" s="9"/>
      <c r="T43" s="9">
        <f>R43</f>
        <v>0</v>
      </c>
      <c r="U43" s="9"/>
      <c r="V43" s="10"/>
      <c r="W43" s="11">
        <f t="shared" si="6"/>
        <v>0</v>
      </c>
      <c r="X43" s="12">
        <f t="shared" si="7"/>
        <v>0</v>
      </c>
    </row>
    <row r="44" spans="1:24" s="13" customFormat="1" ht="38.25" x14ac:dyDescent="0.25">
      <c r="A44" s="6" t="s">
        <v>94</v>
      </c>
      <c r="B44" s="7" t="s">
        <v>89</v>
      </c>
      <c r="C44" s="6" t="s">
        <v>95</v>
      </c>
      <c r="D44" s="8">
        <v>11</v>
      </c>
      <c r="E44" s="6" t="s">
        <v>53</v>
      </c>
      <c r="F44" s="8">
        <v>154</v>
      </c>
      <c r="G44" s="6">
        <v>59</v>
      </c>
      <c r="H44" s="7" t="s">
        <v>96</v>
      </c>
      <c r="I44" s="7" t="s">
        <v>97</v>
      </c>
      <c r="J44" s="7"/>
      <c r="K44" s="23" t="s">
        <v>441</v>
      </c>
      <c r="L44" s="144"/>
      <c r="M44" s="144"/>
      <c r="N44" s="144"/>
      <c r="O44" s="9">
        <f t="shared" si="5"/>
        <v>0</v>
      </c>
      <c r="P44" s="10">
        <v>0.3</v>
      </c>
      <c r="Q44" s="10"/>
      <c r="R44" s="9">
        <f t="shared" si="8"/>
        <v>0</v>
      </c>
      <c r="S44" s="9">
        <f t="shared" ref="S44:S83" si="9">R44</f>
        <v>0</v>
      </c>
      <c r="T44" s="9"/>
      <c r="U44" s="9"/>
      <c r="V44" s="10"/>
      <c r="W44" s="11">
        <f t="shared" si="6"/>
        <v>0</v>
      </c>
      <c r="X44" s="12">
        <f t="shared" si="7"/>
        <v>0</v>
      </c>
    </row>
    <row r="45" spans="1:24" s="13" customFormat="1" x14ac:dyDescent="0.25">
      <c r="A45" s="6" t="s">
        <v>98</v>
      </c>
      <c r="B45" s="7" t="s">
        <v>33</v>
      </c>
      <c r="C45" s="6" t="s">
        <v>75</v>
      </c>
      <c r="D45" s="8">
        <v>12</v>
      </c>
      <c r="E45" s="6" t="s">
        <v>27</v>
      </c>
      <c r="F45" s="8">
        <v>84</v>
      </c>
      <c r="G45" s="6">
        <v>42</v>
      </c>
      <c r="H45" s="7" t="s">
        <v>47</v>
      </c>
      <c r="I45" s="7" t="s">
        <v>99</v>
      </c>
      <c r="J45" s="7"/>
      <c r="K45" s="23" t="s">
        <v>440</v>
      </c>
      <c r="L45" s="144"/>
      <c r="M45" s="144"/>
      <c r="N45" s="9"/>
      <c r="O45" s="9">
        <f t="shared" si="5"/>
        <v>0</v>
      </c>
      <c r="P45" s="10">
        <v>0.3</v>
      </c>
      <c r="Q45" s="10">
        <v>0.45</v>
      </c>
      <c r="R45" s="9">
        <f t="shared" si="8"/>
        <v>0</v>
      </c>
      <c r="S45" s="9">
        <f t="shared" si="9"/>
        <v>0</v>
      </c>
      <c r="T45" s="9"/>
      <c r="U45" s="9"/>
      <c r="V45" s="10"/>
      <c r="W45" s="11">
        <f t="shared" si="6"/>
        <v>0</v>
      </c>
      <c r="X45" s="12">
        <f t="shared" si="7"/>
        <v>0</v>
      </c>
    </row>
    <row r="46" spans="1:24" s="13" customFormat="1" x14ac:dyDescent="0.25">
      <c r="A46" s="6" t="s">
        <v>100</v>
      </c>
      <c r="B46" s="7" t="s">
        <v>33</v>
      </c>
      <c r="C46" s="6" t="s">
        <v>59</v>
      </c>
      <c r="D46" s="8">
        <v>13.5</v>
      </c>
      <c r="E46" s="6" t="s">
        <v>42</v>
      </c>
      <c r="F46" s="8">
        <v>135</v>
      </c>
      <c r="G46" s="6">
        <v>55</v>
      </c>
      <c r="H46" s="7" t="s">
        <v>47</v>
      </c>
      <c r="I46" s="7"/>
      <c r="J46" s="7"/>
      <c r="K46" s="23" t="s">
        <v>441</v>
      </c>
      <c r="L46" s="144"/>
      <c r="M46" s="144"/>
      <c r="N46" s="9"/>
      <c r="O46" s="9">
        <f t="shared" si="5"/>
        <v>0</v>
      </c>
      <c r="P46" s="10">
        <v>0.3</v>
      </c>
      <c r="Q46" s="10">
        <v>0.3</v>
      </c>
      <c r="R46" s="9">
        <f t="shared" si="8"/>
        <v>0</v>
      </c>
      <c r="S46" s="9">
        <f t="shared" si="9"/>
        <v>0</v>
      </c>
      <c r="T46" s="9"/>
      <c r="U46" s="9"/>
      <c r="V46" s="10"/>
      <c r="W46" s="11">
        <f t="shared" si="6"/>
        <v>0</v>
      </c>
      <c r="X46" s="12">
        <f t="shared" si="7"/>
        <v>0</v>
      </c>
    </row>
    <row r="47" spans="1:24" s="13" customFormat="1" x14ac:dyDescent="0.25">
      <c r="A47" s="6" t="s">
        <v>101</v>
      </c>
      <c r="B47" s="7" t="s">
        <v>33</v>
      </c>
      <c r="C47" s="6" t="s">
        <v>41</v>
      </c>
      <c r="D47" s="8">
        <v>13.5</v>
      </c>
      <c r="E47" s="6" t="s">
        <v>42</v>
      </c>
      <c r="F47" s="8">
        <v>135</v>
      </c>
      <c r="G47" s="6">
        <v>51</v>
      </c>
      <c r="H47" s="7" t="s">
        <v>47</v>
      </c>
      <c r="I47" s="7" t="s">
        <v>102</v>
      </c>
      <c r="J47" s="7"/>
      <c r="K47" s="23" t="s">
        <v>441</v>
      </c>
      <c r="L47" s="144"/>
      <c r="M47" s="144"/>
      <c r="N47" s="9"/>
      <c r="O47" s="9">
        <f t="shared" si="5"/>
        <v>0</v>
      </c>
      <c r="P47" s="10">
        <v>0.3</v>
      </c>
      <c r="Q47" s="10">
        <v>0.3</v>
      </c>
      <c r="R47" s="9">
        <f t="shared" si="8"/>
        <v>0</v>
      </c>
      <c r="S47" s="9">
        <f t="shared" si="9"/>
        <v>0</v>
      </c>
      <c r="T47" s="9"/>
      <c r="U47" s="9"/>
      <c r="V47" s="10"/>
      <c r="W47" s="11">
        <f t="shared" si="6"/>
        <v>0</v>
      </c>
      <c r="X47" s="12">
        <f t="shared" si="7"/>
        <v>0</v>
      </c>
    </row>
    <row r="48" spans="1:24" s="13" customFormat="1" x14ac:dyDescent="0.25">
      <c r="A48" s="6" t="s">
        <v>103</v>
      </c>
      <c r="B48" s="7" t="s">
        <v>33</v>
      </c>
      <c r="C48" s="6" t="s">
        <v>44</v>
      </c>
      <c r="D48" s="8">
        <v>15</v>
      </c>
      <c r="E48" s="6" t="s">
        <v>46</v>
      </c>
      <c r="F48" s="8">
        <v>165</v>
      </c>
      <c r="G48" s="6">
        <v>53</v>
      </c>
      <c r="H48" s="7" t="s">
        <v>28</v>
      </c>
      <c r="I48" s="7"/>
      <c r="J48" s="7"/>
      <c r="K48" s="23" t="s">
        <v>436</v>
      </c>
      <c r="L48" s="144"/>
      <c r="M48" s="9"/>
      <c r="N48" s="9"/>
      <c r="O48" s="9">
        <f t="shared" si="5"/>
        <v>0</v>
      </c>
      <c r="P48" s="10"/>
      <c r="Q48" s="10">
        <v>0.3</v>
      </c>
      <c r="R48" s="9">
        <f t="shared" si="8"/>
        <v>0</v>
      </c>
      <c r="S48" s="9">
        <f t="shared" si="9"/>
        <v>0</v>
      </c>
      <c r="T48" s="9"/>
      <c r="U48" s="9"/>
      <c r="V48" s="10"/>
      <c r="W48" s="11">
        <f t="shared" si="6"/>
        <v>0</v>
      </c>
      <c r="X48" s="12">
        <f t="shared" si="7"/>
        <v>0</v>
      </c>
    </row>
    <row r="49" spans="1:24" s="13" customFormat="1" x14ac:dyDescent="0.25">
      <c r="A49" s="6" t="s">
        <v>104</v>
      </c>
      <c r="B49" s="7" t="s">
        <v>33</v>
      </c>
      <c r="C49" s="6" t="s">
        <v>38</v>
      </c>
      <c r="D49" s="8">
        <v>12</v>
      </c>
      <c r="E49" s="6" t="s">
        <v>42</v>
      </c>
      <c r="F49" s="8">
        <v>120</v>
      </c>
      <c r="G49" s="6">
        <v>45</v>
      </c>
      <c r="H49" s="7" t="s">
        <v>47</v>
      </c>
      <c r="I49" s="7" t="s">
        <v>40</v>
      </c>
      <c r="J49" s="7"/>
      <c r="K49" s="23" t="s">
        <v>441</v>
      </c>
      <c r="L49" s="144"/>
      <c r="M49" s="144"/>
      <c r="N49" s="9"/>
      <c r="O49" s="9">
        <f t="shared" si="5"/>
        <v>0</v>
      </c>
      <c r="P49" s="10">
        <v>0.3</v>
      </c>
      <c r="Q49" s="10">
        <v>0.3</v>
      </c>
      <c r="R49" s="9">
        <f t="shared" si="8"/>
        <v>0</v>
      </c>
      <c r="S49" s="9">
        <f t="shared" si="9"/>
        <v>0</v>
      </c>
      <c r="T49" s="9"/>
      <c r="U49" s="9"/>
      <c r="V49" s="10"/>
      <c r="W49" s="11">
        <f t="shared" si="6"/>
        <v>0</v>
      </c>
      <c r="X49" s="12">
        <f t="shared" si="7"/>
        <v>0</v>
      </c>
    </row>
    <row r="50" spans="1:24" s="13" customFormat="1" x14ac:dyDescent="0.25">
      <c r="A50" s="6" t="s">
        <v>105</v>
      </c>
      <c r="B50" s="7" t="s">
        <v>33</v>
      </c>
      <c r="C50" s="6" t="s">
        <v>55</v>
      </c>
      <c r="D50" s="8">
        <v>13</v>
      </c>
      <c r="E50" s="6" t="s">
        <v>36</v>
      </c>
      <c r="F50" s="8">
        <v>104</v>
      </c>
      <c r="G50" s="6">
        <v>44</v>
      </c>
      <c r="H50" s="7" t="s">
        <v>47</v>
      </c>
      <c r="I50" s="7" t="s">
        <v>106</v>
      </c>
      <c r="J50" s="7"/>
      <c r="K50" s="23" t="s">
        <v>441</v>
      </c>
      <c r="L50" s="144"/>
      <c r="M50" s="144"/>
      <c r="N50" s="9"/>
      <c r="O50" s="9">
        <f t="shared" si="5"/>
        <v>0</v>
      </c>
      <c r="P50" s="10">
        <v>0.3</v>
      </c>
      <c r="Q50" s="10">
        <v>0.3</v>
      </c>
      <c r="R50" s="9">
        <f t="shared" si="8"/>
        <v>0</v>
      </c>
      <c r="S50" s="9">
        <f t="shared" si="9"/>
        <v>0</v>
      </c>
      <c r="T50" s="9"/>
      <c r="U50" s="9"/>
      <c r="V50" s="10"/>
      <c r="W50" s="11">
        <f t="shared" si="6"/>
        <v>0</v>
      </c>
      <c r="X50" s="12">
        <f t="shared" si="7"/>
        <v>0</v>
      </c>
    </row>
    <row r="51" spans="1:24" s="13" customFormat="1" x14ac:dyDescent="0.25">
      <c r="A51" s="6" t="s">
        <v>107</v>
      </c>
      <c r="B51" s="7" t="s">
        <v>33</v>
      </c>
      <c r="C51" s="6" t="s">
        <v>66</v>
      </c>
      <c r="D51" s="8">
        <v>12.5</v>
      </c>
      <c r="E51" s="6" t="s">
        <v>39</v>
      </c>
      <c r="F51" s="8">
        <v>112.5</v>
      </c>
      <c r="G51" s="6">
        <v>49</v>
      </c>
      <c r="H51" s="7" t="s">
        <v>47</v>
      </c>
      <c r="I51" s="7"/>
      <c r="J51" s="7"/>
      <c r="K51" s="23" t="s">
        <v>441</v>
      </c>
      <c r="L51" s="144"/>
      <c r="M51" s="144"/>
      <c r="N51" s="9"/>
      <c r="O51" s="9">
        <f t="shared" si="5"/>
        <v>0</v>
      </c>
      <c r="P51" s="10">
        <v>0.3</v>
      </c>
      <c r="Q51" s="10">
        <v>0.3</v>
      </c>
      <c r="R51" s="9">
        <f t="shared" si="8"/>
        <v>0</v>
      </c>
      <c r="S51" s="9">
        <f t="shared" si="9"/>
        <v>0</v>
      </c>
      <c r="T51" s="9"/>
      <c r="U51" s="9"/>
      <c r="V51" s="10"/>
      <c r="W51" s="11">
        <f t="shared" si="6"/>
        <v>0</v>
      </c>
      <c r="X51" s="12">
        <f t="shared" si="7"/>
        <v>0</v>
      </c>
    </row>
    <row r="52" spans="1:24" s="13" customFormat="1" x14ac:dyDescent="0.25">
      <c r="A52" s="6" t="s">
        <v>108</v>
      </c>
      <c r="B52" s="7" t="s">
        <v>33</v>
      </c>
      <c r="C52" s="6" t="s">
        <v>38</v>
      </c>
      <c r="D52" s="8">
        <v>12</v>
      </c>
      <c r="E52" s="6" t="s">
        <v>46</v>
      </c>
      <c r="F52" s="8">
        <v>132</v>
      </c>
      <c r="G52" s="6">
        <v>45</v>
      </c>
      <c r="H52" s="7" t="s">
        <v>47</v>
      </c>
      <c r="I52" s="7" t="s">
        <v>109</v>
      </c>
      <c r="J52" s="7"/>
      <c r="K52" s="23" t="s">
        <v>441</v>
      </c>
      <c r="L52" s="144"/>
      <c r="M52" s="144"/>
      <c r="N52" s="9"/>
      <c r="O52" s="9">
        <f t="shared" si="5"/>
        <v>0</v>
      </c>
      <c r="P52" s="10">
        <v>0.3</v>
      </c>
      <c r="Q52" s="10">
        <v>0.3</v>
      </c>
      <c r="R52" s="9">
        <f t="shared" si="8"/>
        <v>0</v>
      </c>
      <c r="S52" s="9">
        <f t="shared" si="9"/>
        <v>0</v>
      </c>
      <c r="T52" s="9"/>
      <c r="U52" s="9"/>
      <c r="V52" s="10"/>
      <c r="W52" s="11">
        <f t="shared" si="6"/>
        <v>0</v>
      </c>
      <c r="X52" s="12">
        <f t="shared" si="7"/>
        <v>0</v>
      </c>
    </row>
    <row r="53" spans="1:24" s="13" customFormat="1" x14ac:dyDescent="0.25">
      <c r="A53" s="6" t="s">
        <v>110</v>
      </c>
      <c r="B53" s="7" t="s">
        <v>33</v>
      </c>
      <c r="C53" s="6" t="s">
        <v>38</v>
      </c>
      <c r="D53" s="8">
        <v>14</v>
      </c>
      <c r="E53" s="6" t="s">
        <v>39</v>
      </c>
      <c r="F53" s="8">
        <v>126</v>
      </c>
      <c r="G53" s="6">
        <v>45</v>
      </c>
      <c r="H53" s="7" t="s">
        <v>28</v>
      </c>
      <c r="I53" s="7"/>
      <c r="J53" s="7"/>
      <c r="K53" s="23" t="s">
        <v>436</v>
      </c>
      <c r="L53" s="144"/>
      <c r="M53" s="9"/>
      <c r="N53" s="9"/>
      <c r="O53" s="9">
        <f t="shared" si="5"/>
        <v>0</v>
      </c>
      <c r="P53" s="10"/>
      <c r="Q53" s="10">
        <v>0.3</v>
      </c>
      <c r="R53" s="9">
        <f t="shared" si="8"/>
        <v>0</v>
      </c>
      <c r="S53" s="9">
        <f t="shared" si="9"/>
        <v>0</v>
      </c>
      <c r="T53" s="9"/>
      <c r="U53" s="9"/>
      <c r="V53" s="10"/>
      <c r="W53" s="11">
        <f t="shared" si="6"/>
        <v>0</v>
      </c>
      <c r="X53" s="12">
        <f t="shared" si="7"/>
        <v>0</v>
      </c>
    </row>
    <row r="54" spans="1:24" s="13" customFormat="1" x14ac:dyDescent="0.25">
      <c r="A54" s="6" t="s">
        <v>111</v>
      </c>
      <c r="B54" s="7" t="s">
        <v>33</v>
      </c>
      <c r="C54" s="6" t="s">
        <v>66</v>
      </c>
      <c r="D54" s="8">
        <v>14.5</v>
      </c>
      <c r="E54" s="6" t="s">
        <v>46</v>
      </c>
      <c r="F54" s="8">
        <v>159.5</v>
      </c>
      <c r="G54" s="6">
        <v>49</v>
      </c>
      <c r="H54" s="7" t="s">
        <v>47</v>
      </c>
      <c r="I54" s="7" t="s">
        <v>40</v>
      </c>
      <c r="J54" s="7"/>
      <c r="K54" s="23" t="s">
        <v>441</v>
      </c>
      <c r="L54" s="144"/>
      <c r="M54" s="144"/>
      <c r="N54" s="9"/>
      <c r="O54" s="9">
        <f t="shared" si="5"/>
        <v>0</v>
      </c>
      <c r="P54" s="10">
        <v>0.3</v>
      </c>
      <c r="Q54" s="10">
        <v>0.3</v>
      </c>
      <c r="R54" s="9">
        <f t="shared" si="8"/>
        <v>0</v>
      </c>
      <c r="S54" s="9">
        <f t="shared" si="9"/>
        <v>0</v>
      </c>
      <c r="T54" s="9"/>
      <c r="U54" s="9"/>
      <c r="V54" s="10"/>
      <c r="W54" s="11">
        <f t="shared" si="6"/>
        <v>0</v>
      </c>
      <c r="X54" s="12">
        <f t="shared" si="7"/>
        <v>0</v>
      </c>
    </row>
    <row r="55" spans="1:24" s="13" customFormat="1" x14ac:dyDescent="0.25">
      <c r="A55" s="6" t="s">
        <v>112</v>
      </c>
      <c r="B55" s="7" t="s">
        <v>33</v>
      </c>
      <c r="C55" s="6" t="s">
        <v>62</v>
      </c>
      <c r="D55" s="8">
        <v>13</v>
      </c>
      <c r="E55" s="6" t="s">
        <v>113</v>
      </c>
      <c r="F55" s="8">
        <v>13</v>
      </c>
      <c r="G55" s="6">
        <v>48</v>
      </c>
      <c r="H55" s="7" t="s">
        <v>47</v>
      </c>
      <c r="I55" s="7" t="s">
        <v>40</v>
      </c>
      <c r="J55" s="7"/>
      <c r="K55" s="23" t="s">
        <v>439</v>
      </c>
      <c r="L55" s="144"/>
      <c r="M55" s="144"/>
      <c r="N55" s="9"/>
      <c r="O55" s="9">
        <f t="shared" si="5"/>
        <v>0</v>
      </c>
      <c r="P55" s="10">
        <v>0.3</v>
      </c>
      <c r="Q55" s="10">
        <v>0.6</v>
      </c>
      <c r="R55" s="9">
        <f t="shared" si="8"/>
        <v>0</v>
      </c>
      <c r="S55" s="9">
        <f t="shared" si="9"/>
        <v>0</v>
      </c>
      <c r="T55" s="9"/>
      <c r="U55" s="9"/>
      <c r="V55" s="10"/>
      <c r="W55" s="11">
        <f t="shared" si="6"/>
        <v>0</v>
      </c>
      <c r="X55" s="12">
        <f t="shared" si="7"/>
        <v>0</v>
      </c>
    </row>
    <row r="56" spans="1:24" s="13" customFormat="1" ht="25.5" x14ac:dyDescent="0.25">
      <c r="A56" s="6" t="s">
        <v>114</v>
      </c>
      <c r="B56" s="7" t="s">
        <v>33</v>
      </c>
      <c r="C56" s="6" t="s">
        <v>34</v>
      </c>
      <c r="D56" s="8">
        <v>12</v>
      </c>
      <c r="E56" s="6" t="s">
        <v>42</v>
      </c>
      <c r="F56" s="8">
        <v>120</v>
      </c>
      <c r="G56" s="6">
        <v>46</v>
      </c>
      <c r="H56" s="7" t="s">
        <v>47</v>
      </c>
      <c r="I56" s="7" t="s">
        <v>115</v>
      </c>
      <c r="J56" s="7"/>
      <c r="K56" s="23" t="s">
        <v>441</v>
      </c>
      <c r="L56" s="144"/>
      <c r="M56" s="144"/>
      <c r="N56" s="9"/>
      <c r="O56" s="9">
        <f t="shared" si="5"/>
        <v>0</v>
      </c>
      <c r="P56" s="10">
        <v>0.3</v>
      </c>
      <c r="Q56" s="10">
        <v>0.3</v>
      </c>
      <c r="R56" s="9">
        <f t="shared" si="8"/>
        <v>0</v>
      </c>
      <c r="S56" s="9">
        <f t="shared" si="9"/>
        <v>0</v>
      </c>
      <c r="T56" s="9"/>
      <c r="U56" s="9"/>
      <c r="V56" s="10"/>
      <c r="W56" s="11">
        <f t="shared" si="6"/>
        <v>0</v>
      </c>
      <c r="X56" s="12">
        <f t="shared" si="7"/>
        <v>0</v>
      </c>
    </row>
    <row r="57" spans="1:24" s="13" customFormat="1" ht="25.5" x14ac:dyDescent="0.25">
      <c r="A57" s="6" t="s">
        <v>116</v>
      </c>
      <c r="B57" s="7" t="s">
        <v>33</v>
      </c>
      <c r="C57" s="6" t="s">
        <v>38</v>
      </c>
      <c r="D57" s="8">
        <v>13</v>
      </c>
      <c r="E57" s="6" t="s">
        <v>39</v>
      </c>
      <c r="F57" s="8">
        <v>117</v>
      </c>
      <c r="G57" s="6">
        <v>45</v>
      </c>
      <c r="H57" s="7" t="s">
        <v>47</v>
      </c>
      <c r="I57" s="7" t="s">
        <v>115</v>
      </c>
      <c r="J57" s="7"/>
      <c r="K57" s="23" t="s">
        <v>441</v>
      </c>
      <c r="L57" s="144"/>
      <c r="M57" s="144"/>
      <c r="N57" s="9"/>
      <c r="O57" s="9">
        <f t="shared" si="5"/>
        <v>0</v>
      </c>
      <c r="P57" s="10">
        <v>0.3</v>
      </c>
      <c r="Q57" s="10">
        <v>0.3</v>
      </c>
      <c r="R57" s="9">
        <f t="shared" si="8"/>
        <v>0</v>
      </c>
      <c r="S57" s="9">
        <f t="shared" si="9"/>
        <v>0</v>
      </c>
      <c r="T57" s="9"/>
      <c r="U57" s="9"/>
      <c r="V57" s="10"/>
      <c r="W57" s="11">
        <f t="shared" si="6"/>
        <v>0</v>
      </c>
      <c r="X57" s="12">
        <f t="shared" si="7"/>
        <v>0</v>
      </c>
    </row>
    <row r="58" spans="1:24" s="13" customFormat="1" x14ac:dyDescent="0.25">
      <c r="A58" s="6" t="s">
        <v>117</v>
      </c>
      <c r="B58" s="7" t="s">
        <v>33</v>
      </c>
      <c r="C58" s="6" t="s">
        <v>49</v>
      </c>
      <c r="D58" s="8">
        <v>12</v>
      </c>
      <c r="E58" s="6" t="s">
        <v>27</v>
      </c>
      <c r="F58" s="8">
        <v>84</v>
      </c>
      <c r="G58" s="6">
        <v>40</v>
      </c>
      <c r="H58" s="7" t="s">
        <v>28</v>
      </c>
      <c r="I58" s="7"/>
      <c r="J58" s="7"/>
      <c r="K58" s="23" t="s">
        <v>435</v>
      </c>
      <c r="L58" s="144"/>
      <c r="M58" s="9"/>
      <c r="N58" s="9"/>
      <c r="O58" s="9">
        <f t="shared" si="5"/>
        <v>0</v>
      </c>
      <c r="P58" s="10"/>
      <c r="Q58" s="10">
        <v>0.45</v>
      </c>
      <c r="R58" s="9">
        <f t="shared" si="8"/>
        <v>0</v>
      </c>
      <c r="S58" s="9">
        <f t="shared" si="9"/>
        <v>0</v>
      </c>
      <c r="T58" s="9"/>
      <c r="U58" s="9"/>
      <c r="V58" s="10"/>
      <c r="W58" s="11">
        <f t="shared" si="6"/>
        <v>0</v>
      </c>
      <c r="X58" s="12">
        <f t="shared" si="7"/>
        <v>0</v>
      </c>
    </row>
    <row r="59" spans="1:24" s="13" customFormat="1" ht="25.5" x14ac:dyDescent="0.25">
      <c r="A59" s="6" t="s">
        <v>118</v>
      </c>
      <c r="B59" s="7" t="s">
        <v>33</v>
      </c>
      <c r="C59" s="6" t="s">
        <v>66</v>
      </c>
      <c r="D59" s="8">
        <v>11.5</v>
      </c>
      <c r="E59" s="6" t="s">
        <v>42</v>
      </c>
      <c r="F59" s="8">
        <v>115</v>
      </c>
      <c r="G59" s="6">
        <v>49</v>
      </c>
      <c r="H59" s="7" t="s">
        <v>47</v>
      </c>
      <c r="I59" s="7" t="s">
        <v>115</v>
      </c>
      <c r="J59" s="7"/>
      <c r="K59" s="23" t="s">
        <v>441</v>
      </c>
      <c r="L59" s="144"/>
      <c r="M59" s="144"/>
      <c r="N59" s="9"/>
      <c r="O59" s="9">
        <f t="shared" si="5"/>
        <v>0</v>
      </c>
      <c r="P59" s="10">
        <v>0.3</v>
      </c>
      <c r="Q59" s="10">
        <v>0.3</v>
      </c>
      <c r="R59" s="9">
        <f t="shared" si="8"/>
        <v>0</v>
      </c>
      <c r="S59" s="9">
        <f t="shared" si="9"/>
        <v>0</v>
      </c>
      <c r="T59" s="9"/>
      <c r="U59" s="9"/>
      <c r="V59" s="10"/>
      <c r="W59" s="11">
        <f t="shared" si="6"/>
        <v>0</v>
      </c>
      <c r="X59" s="12">
        <f t="shared" si="7"/>
        <v>0</v>
      </c>
    </row>
    <row r="60" spans="1:24" s="13" customFormat="1" x14ac:dyDescent="0.25">
      <c r="A60" s="6" t="s">
        <v>119</v>
      </c>
      <c r="B60" s="7" t="s">
        <v>33</v>
      </c>
      <c r="C60" s="6" t="s">
        <v>38</v>
      </c>
      <c r="D60" s="8">
        <v>11.5</v>
      </c>
      <c r="E60" s="6" t="s">
        <v>46</v>
      </c>
      <c r="F60" s="8">
        <v>126.5</v>
      </c>
      <c r="G60" s="6">
        <v>45</v>
      </c>
      <c r="H60" s="7" t="s">
        <v>47</v>
      </c>
      <c r="I60" s="7" t="s">
        <v>40</v>
      </c>
      <c r="J60" s="7"/>
      <c r="K60" s="23" t="s">
        <v>441</v>
      </c>
      <c r="L60" s="144"/>
      <c r="M60" s="144"/>
      <c r="N60" s="9"/>
      <c r="O60" s="9">
        <f t="shared" si="5"/>
        <v>0</v>
      </c>
      <c r="P60" s="10">
        <v>0.3</v>
      </c>
      <c r="Q60" s="10">
        <v>0.3</v>
      </c>
      <c r="R60" s="9">
        <f t="shared" si="8"/>
        <v>0</v>
      </c>
      <c r="S60" s="9">
        <f t="shared" si="9"/>
        <v>0</v>
      </c>
      <c r="T60" s="9"/>
      <c r="U60" s="9"/>
      <c r="V60" s="10"/>
      <c r="W60" s="11">
        <f t="shared" si="6"/>
        <v>0</v>
      </c>
      <c r="X60" s="12">
        <f t="shared" si="7"/>
        <v>0</v>
      </c>
    </row>
    <row r="61" spans="1:24" s="13" customFormat="1" x14ac:dyDescent="0.25">
      <c r="A61" s="6" t="s">
        <v>120</v>
      </c>
      <c r="B61" s="7" t="s">
        <v>33</v>
      </c>
      <c r="C61" s="6" t="s">
        <v>77</v>
      </c>
      <c r="D61" s="8">
        <v>13.5</v>
      </c>
      <c r="E61" s="6" t="s">
        <v>39</v>
      </c>
      <c r="F61" s="8">
        <v>121.5</v>
      </c>
      <c r="G61" s="6">
        <v>52</v>
      </c>
      <c r="H61" s="7" t="s">
        <v>28</v>
      </c>
      <c r="I61" s="7"/>
      <c r="J61" s="7"/>
      <c r="K61" s="23" t="s">
        <v>436</v>
      </c>
      <c r="L61" s="144"/>
      <c r="M61" s="9"/>
      <c r="N61" s="9"/>
      <c r="O61" s="9">
        <f t="shared" si="5"/>
        <v>0</v>
      </c>
      <c r="P61" s="10"/>
      <c r="Q61" s="10">
        <v>0.3</v>
      </c>
      <c r="R61" s="9">
        <f t="shared" si="8"/>
        <v>0</v>
      </c>
      <c r="S61" s="9">
        <f t="shared" si="9"/>
        <v>0</v>
      </c>
      <c r="T61" s="9"/>
      <c r="U61" s="9"/>
      <c r="V61" s="10"/>
      <c r="W61" s="11">
        <f t="shared" si="6"/>
        <v>0</v>
      </c>
      <c r="X61" s="12">
        <f t="shared" si="7"/>
        <v>0</v>
      </c>
    </row>
    <row r="62" spans="1:24" s="13" customFormat="1" x14ac:dyDescent="0.25">
      <c r="A62" s="6" t="s">
        <v>121</v>
      </c>
      <c r="B62" s="7" t="s">
        <v>33</v>
      </c>
      <c r="C62" s="6" t="s">
        <v>44</v>
      </c>
      <c r="D62" s="8">
        <v>14</v>
      </c>
      <c r="E62" s="6" t="s">
        <v>39</v>
      </c>
      <c r="F62" s="8">
        <v>126</v>
      </c>
      <c r="G62" s="6">
        <v>53</v>
      </c>
      <c r="H62" s="7" t="s">
        <v>28</v>
      </c>
      <c r="I62" s="7"/>
      <c r="J62" s="7"/>
      <c r="K62" s="23" t="s">
        <v>436</v>
      </c>
      <c r="L62" s="144"/>
      <c r="M62" s="9"/>
      <c r="N62" s="9"/>
      <c r="O62" s="9">
        <f t="shared" si="5"/>
        <v>0</v>
      </c>
      <c r="P62" s="10"/>
      <c r="Q62" s="10">
        <v>0.3</v>
      </c>
      <c r="R62" s="9">
        <f t="shared" si="8"/>
        <v>0</v>
      </c>
      <c r="S62" s="9">
        <f t="shared" si="9"/>
        <v>0</v>
      </c>
      <c r="T62" s="9"/>
      <c r="U62" s="9"/>
      <c r="V62" s="10"/>
      <c r="W62" s="11">
        <f t="shared" si="6"/>
        <v>0</v>
      </c>
      <c r="X62" s="12">
        <f t="shared" si="7"/>
        <v>0</v>
      </c>
    </row>
    <row r="63" spans="1:24" s="13" customFormat="1" x14ac:dyDescent="0.25">
      <c r="A63" s="6" t="s">
        <v>122</v>
      </c>
      <c r="B63" s="7" t="s">
        <v>33</v>
      </c>
      <c r="C63" s="6" t="s">
        <v>52</v>
      </c>
      <c r="D63" s="8">
        <v>11</v>
      </c>
      <c r="E63" s="6" t="s">
        <v>36</v>
      </c>
      <c r="F63" s="8">
        <v>88</v>
      </c>
      <c r="G63" s="6">
        <v>37</v>
      </c>
      <c r="H63" s="7" t="s">
        <v>28</v>
      </c>
      <c r="I63" s="7"/>
      <c r="J63" s="7"/>
      <c r="K63" s="23" t="s">
        <v>435</v>
      </c>
      <c r="L63" s="144"/>
      <c r="M63" s="9"/>
      <c r="N63" s="9"/>
      <c r="O63" s="9">
        <f t="shared" si="5"/>
        <v>0</v>
      </c>
      <c r="P63" s="10"/>
      <c r="Q63" s="10">
        <v>0.45</v>
      </c>
      <c r="R63" s="9">
        <f t="shared" si="8"/>
        <v>0</v>
      </c>
      <c r="S63" s="9">
        <f t="shared" si="9"/>
        <v>0</v>
      </c>
      <c r="T63" s="9"/>
      <c r="U63" s="9"/>
      <c r="V63" s="10"/>
      <c r="W63" s="11">
        <f t="shared" si="6"/>
        <v>0</v>
      </c>
      <c r="X63" s="12">
        <f t="shared" si="7"/>
        <v>0</v>
      </c>
    </row>
    <row r="64" spans="1:24" s="13" customFormat="1" x14ac:dyDescent="0.25">
      <c r="A64" s="6" t="s">
        <v>123</v>
      </c>
      <c r="B64" s="7" t="s">
        <v>33</v>
      </c>
      <c r="C64" s="6" t="s">
        <v>62</v>
      </c>
      <c r="D64" s="8">
        <v>13.5</v>
      </c>
      <c r="E64" s="6" t="s">
        <v>39</v>
      </c>
      <c r="F64" s="8">
        <v>121.5</v>
      </c>
      <c r="G64" s="6">
        <v>48</v>
      </c>
      <c r="H64" s="7" t="s">
        <v>28</v>
      </c>
      <c r="I64" s="7"/>
      <c r="J64" s="7"/>
      <c r="K64" s="23" t="s">
        <v>436</v>
      </c>
      <c r="L64" s="144"/>
      <c r="M64" s="9"/>
      <c r="N64" s="9"/>
      <c r="O64" s="9">
        <f t="shared" si="5"/>
        <v>0</v>
      </c>
      <c r="P64" s="10"/>
      <c r="Q64" s="10">
        <v>0.3</v>
      </c>
      <c r="R64" s="9">
        <f t="shared" si="8"/>
        <v>0</v>
      </c>
      <c r="S64" s="9">
        <f t="shared" si="9"/>
        <v>0</v>
      </c>
      <c r="T64" s="9"/>
      <c r="U64" s="9"/>
      <c r="V64" s="10"/>
      <c r="W64" s="11">
        <f t="shared" si="6"/>
        <v>0</v>
      </c>
      <c r="X64" s="12">
        <f t="shared" si="7"/>
        <v>0</v>
      </c>
    </row>
    <row r="65" spans="1:24" s="13" customFormat="1" x14ac:dyDescent="0.25">
      <c r="A65" s="6" t="s">
        <v>124</v>
      </c>
      <c r="B65" s="7" t="s">
        <v>33</v>
      </c>
      <c r="C65" s="6" t="s">
        <v>55</v>
      </c>
      <c r="D65" s="8">
        <v>12</v>
      </c>
      <c r="E65" s="6" t="s">
        <v>39</v>
      </c>
      <c r="F65" s="8">
        <v>108</v>
      </c>
      <c r="G65" s="6">
        <v>44</v>
      </c>
      <c r="H65" s="7" t="s">
        <v>28</v>
      </c>
      <c r="I65" s="7"/>
      <c r="J65" s="7"/>
      <c r="K65" s="23" t="s">
        <v>436</v>
      </c>
      <c r="L65" s="144"/>
      <c r="M65" s="9"/>
      <c r="N65" s="9"/>
      <c r="O65" s="9">
        <f t="shared" si="5"/>
        <v>0</v>
      </c>
      <c r="P65" s="10"/>
      <c r="Q65" s="10">
        <v>0.3</v>
      </c>
      <c r="R65" s="9">
        <f t="shared" si="8"/>
        <v>0</v>
      </c>
      <c r="S65" s="9">
        <f t="shared" si="9"/>
        <v>0</v>
      </c>
      <c r="T65" s="9"/>
      <c r="U65" s="9"/>
      <c r="V65" s="10"/>
      <c r="W65" s="11">
        <f t="shared" si="6"/>
        <v>0</v>
      </c>
      <c r="X65" s="12">
        <f t="shared" si="7"/>
        <v>0</v>
      </c>
    </row>
    <row r="66" spans="1:24" s="13" customFormat="1" ht="25.5" x14ac:dyDescent="0.25">
      <c r="A66" s="6" t="s">
        <v>125</v>
      </c>
      <c r="B66" s="7" t="s">
        <v>33</v>
      </c>
      <c r="C66" s="6" t="s">
        <v>62</v>
      </c>
      <c r="D66" s="8">
        <v>12</v>
      </c>
      <c r="E66" s="6" t="s">
        <v>39</v>
      </c>
      <c r="F66" s="8">
        <v>108</v>
      </c>
      <c r="G66" s="6">
        <v>48</v>
      </c>
      <c r="H66" s="7" t="s">
        <v>47</v>
      </c>
      <c r="I66" s="7" t="s">
        <v>115</v>
      </c>
      <c r="J66" s="7"/>
      <c r="K66" s="23" t="s">
        <v>441</v>
      </c>
      <c r="L66" s="144"/>
      <c r="M66" s="144"/>
      <c r="N66" s="9"/>
      <c r="O66" s="9">
        <f t="shared" si="5"/>
        <v>0</v>
      </c>
      <c r="P66" s="10">
        <v>0.3</v>
      </c>
      <c r="Q66" s="10">
        <v>0.3</v>
      </c>
      <c r="R66" s="9">
        <f t="shared" si="8"/>
        <v>0</v>
      </c>
      <c r="S66" s="9">
        <f t="shared" si="9"/>
        <v>0</v>
      </c>
      <c r="T66" s="9"/>
      <c r="U66" s="9"/>
      <c r="V66" s="10"/>
      <c r="W66" s="11">
        <f t="shared" si="6"/>
        <v>0</v>
      </c>
      <c r="X66" s="12">
        <f t="shared" si="7"/>
        <v>0</v>
      </c>
    </row>
    <row r="67" spans="1:24" ht="25.5" x14ac:dyDescent="0.25">
      <c r="A67" s="6" t="s">
        <v>126</v>
      </c>
      <c r="B67" s="7" t="s">
        <v>33</v>
      </c>
      <c r="C67" s="6" t="s">
        <v>62</v>
      </c>
      <c r="D67" s="8">
        <v>11</v>
      </c>
      <c r="E67" s="6" t="s">
        <v>46</v>
      </c>
      <c r="F67" s="8">
        <v>121</v>
      </c>
      <c r="G67" s="6">
        <v>48</v>
      </c>
      <c r="H67" s="7" t="s">
        <v>47</v>
      </c>
      <c r="I67" s="7" t="s">
        <v>115</v>
      </c>
      <c r="J67" s="7"/>
      <c r="K67" s="23" t="s">
        <v>441</v>
      </c>
      <c r="L67" s="144"/>
      <c r="M67" s="144"/>
      <c r="N67" s="9"/>
      <c r="O67" s="9">
        <f t="shared" si="5"/>
        <v>0</v>
      </c>
      <c r="P67" s="10">
        <v>0.3</v>
      </c>
      <c r="Q67" s="10">
        <v>0.3</v>
      </c>
      <c r="R67" s="9">
        <f t="shared" si="8"/>
        <v>0</v>
      </c>
      <c r="S67" s="9">
        <f t="shared" si="9"/>
        <v>0</v>
      </c>
      <c r="T67" s="9"/>
      <c r="U67" s="9"/>
      <c r="V67" s="10"/>
      <c r="W67" s="11">
        <f t="shared" si="6"/>
        <v>0</v>
      </c>
      <c r="X67" s="12">
        <f t="shared" si="7"/>
        <v>0</v>
      </c>
    </row>
    <row r="68" spans="1:24" x14ac:dyDescent="0.25">
      <c r="A68" s="6" t="s">
        <v>127</v>
      </c>
      <c r="B68" s="7" t="s">
        <v>33</v>
      </c>
      <c r="C68" s="6" t="s">
        <v>73</v>
      </c>
      <c r="D68" s="8">
        <v>12</v>
      </c>
      <c r="E68" s="6" t="s">
        <v>36</v>
      </c>
      <c r="F68" s="8">
        <v>96</v>
      </c>
      <c r="G68" s="6">
        <v>41</v>
      </c>
      <c r="H68" s="7" t="s">
        <v>28</v>
      </c>
      <c r="I68" s="7"/>
      <c r="J68" s="7"/>
      <c r="K68" s="23" t="s">
        <v>435</v>
      </c>
      <c r="L68" s="144"/>
      <c r="M68" s="9"/>
      <c r="N68" s="9"/>
      <c r="O68" s="9">
        <f t="shared" si="5"/>
        <v>0</v>
      </c>
      <c r="P68" s="10"/>
      <c r="Q68" s="10">
        <v>0.45</v>
      </c>
      <c r="R68" s="9">
        <f t="shared" si="8"/>
        <v>0</v>
      </c>
      <c r="S68" s="9">
        <f t="shared" si="9"/>
        <v>0</v>
      </c>
      <c r="T68" s="9"/>
      <c r="U68" s="9"/>
      <c r="V68" s="10"/>
      <c r="W68" s="11">
        <f t="shared" si="6"/>
        <v>0</v>
      </c>
      <c r="X68" s="12">
        <f t="shared" si="7"/>
        <v>0</v>
      </c>
    </row>
    <row r="69" spans="1:24" x14ac:dyDescent="0.25">
      <c r="A69" s="6" t="s">
        <v>128</v>
      </c>
      <c r="B69" s="7" t="s">
        <v>33</v>
      </c>
      <c r="C69" s="6" t="s">
        <v>73</v>
      </c>
      <c r="D69" s="8">
        <v>10</v>
      </c>
      <c r="E69" s="6" t="s">
        <v>36</v>
      </c>
      <c r="F69" s="8">
        <v>80</v>
      </c>
      <c r="G69" s="6">
        <v>41</v>
      </c>
      <c r="H69" s="7" t="s">
        <v>47</v>
      </c>
      <c r="I69" s="7" t="s">
        <v>40</v>
      </c>
      <c r="J69" s="7"/>
      <c r="K69" s="23" t="s">
        <v>440</v>
      </c>
      <c r="L69" s="144"/>
      <c r="M69" s="144"/>
      <c r="N69" s="9"/>
      <c r="O69" s="9">
        <f t="shared" ref="O69:O93" si="10">SUM(L69:N69)</f>
        <v>0</v>
      </c>
      <c r="P69" s="10">
        <v>0.3</v>
      </c>
      <c r="Q69" s="10">
        <v>0.45</v>
      </c>
      <c r="R69" s="9">
        <f t="shared" si="8"/>
        <v>0</v>
      </c>
      <c r="S69" s="9">
        <f t="shared" si="9"/>
        <v>0</v>
      </c>
      <c r="T69" s="9"/>
      <c r="U69" s="9"/>
      <c r="V69" s="10"/>
      <c r="W69" s="11">
        <f t="shared" ref="W69:W93" si="11">U69*(1+V69)</f>
        <v>0</v>
      </c>
      <c r="X69" s="12">
        <f t="shared" ref="X69:X100" si="12">R69+W69</f>
        <v>0</v>
      </c>
    </row>
    <row r="70" spans="1:24" x14ac:dyDescent="0.25">
      <c r="A70" s="6" t="s">
        <v>129</v>
      </c>
      <c r="B70" s="7" t="s">
        <v>33</v>
      </c>
      <c r="C70" s="6" t="s">
        <v>41</v>
      </c>
      <c r="D70" s="8">
        <v>12</v>
      </c>
      <c r="E70" s="6" t="s">
        <v>39</v>
      </c>
      <c r="F70" s="8">
        <v>108</v>
      </c>
      <c r="G70" s="6">
        <v>51</v>
      </c>
      <c r="H70" s="7" t="s">
        <v>47</v>
      </c>
      <c r="I70" s="7" t="s">
        <v>40</v>
      </c>
      <c r="J70" s="7"/>
      <c r="K70" s="23" t="s">
        <v>441</v>
      </c>
      <c r="L70" s="144"/>
      <c r="M70" s="144"/>
      <c r="N70" s="9"/>
      <c r="O70" s="9">
        <f t="shared" si="10"/>
        <v>0</v>
      </c>
      <c r="P70" s="10">
        <v>0.3</v>
      </c>
      <c r="Q70" s="10">
        <v>0.3</v>
      </c>
      <c r="R70" s="9">
        <f t="shared" si="8"/>
        <v>0</v>
      </c>
      <c r="S70" s="9">
        <f t="shared" si="9"/>
        <v>0</v>
      </c>
      <c r="T70" s="9"/>
      <c r="U70" s="9"/>
      <c r="V70" s="10"/>
      <c r="W70" s="11">
        <f t="shared" si="11"/>
        <v>0</v>
      </c>
      <c r="X70" s="12">
        <f t="shared" si="12"/>
        <v>0</v>
      </c>
    </row>
    <row r="71" spans="1:24" x14ac:dyDescent="0.25">
      <c r="A71" s="6" t="s">
        <v>130</v>
      </c>
      <c r="B71" s="7" t="s">
        <v>33</v>
      </c>
      <c r="C71" s="6" t="s">
        <v>73</v>
      </c>
      <c r="D71" s="8">
        <v>12.5</v>
      </c>
      <c r="E71" s="6" t="s">
        <v>36</v>
      </c>
      <c r="F71" s="8">
        <v>100</v>
      </c>
      <c r="G71" s="6">
        <v>41</v>
      </c>
      <c r="H71" s="7" t="s">
        <v>28</v>
      </c>
      <c r="I71" s="7"/>
      <c r="J71" s="7"/>
      <c r="K71" s="23" t="s">
        <v>435</v>
      </c>
      <c r="L71" s="144"/>
      <c r="M71" s="9"/>
      <c r="N71" s="9"/>
      <c r="O71" s="9">
        <f t="shared" si="10"/>
        <v>0</v>
      </c>
      <c r="P71" s="10"/>
      <c r="Q71" s="10">
        <v>0.45</v>
      </c>
      <c r="R71" s="9">
        <f t="shared" ref="R71:R82" si="13">O71*(1-P71)*(1+Q71)</f>
        <v>0</v>
      </c>
      <c r="S71" s="9">
        <f t="shared" si="9"/>
        <v>0</v>
      </c>
      <c r="T71" s="9"/>
      <c r="U71" s="9"/>
      <c r="V71" s="10"/>
      <c r="W71" s="11">
        <f t="shared" si="11"/>
        <v>0</v>
      </c>
      <c r="X71" s="12">
        <f t="shared" si="12"/>
        <v>0</v>
      </c>
    </row>
    <row r="72" spans="1:24" x14ac:dyDescent="0.25">
      <c r="A72" s="6" t="s">
        <v>131</v>
      </c>
      <c r="B72" s="7" t="s">
        <v>33</v>
      </c>
      <c r="C72" s="6" t="s">
        <v>55</v>
      </c>
      <c r="D72" s="8">
        <v>11.5</v>
      </c>
      <c r="E72" s="6" t="s">
        <v>39</v>
      </c>
      <c r="F72" s="8">
        <v>103.5</v>
      </c>
      <c r="G72" s="6">
        <v>44</v>
      </c>
      <c r="H72" s="7" t="s">
        <v>47</v>
      </c>
      <c r="I72" s="7" t="s">
        <v>40</v>
      </c>
      <c r="J72" s="7"/>
      <c r="K72" s="23" t="s">
        <v>441</v>
      </c>
      <c r="L72" s="144"/>
      <c r="M72" s="144"/>
      <c r="N72" s="9"/>
      <c r="O72" s="9">
        <f t="shared" si="10"/>
        <v>0</v>
      </c>
      <c r="P72" s="10">
        <v>0.3</v>
      </c>
      <c r="Q72" s="10">
        <v>0.3</v>
      </c>
      <c r="R72" s="9">
        <f t="shared" si="13"/>
        <v>0</v>
      </c>
      <c r="S72" s="9">
        <f t="shared" si="9"/>
        <v>0</v>
      </c>
      <c r="T72" s="9"/>
      <c r="U72" s="9"/>
      <c r="V72" s="10"/>
      <c r="W72" s="11">
        <f t="shared" si="11"/>
        <v>0</v>
      </c>
      <c r="X72" s="12">
        <f t="shared" si="12"/>
        <v>0</v>
      </c>
    </row>
    <row r="73" spans="1:24" x14ac:dyDescent="0.25">
      <c r="A73" s="6" t="s">
        <v>132</v>
      </c>
      <c r="B73" s="7" t="s">
        <v>33</v>
      </c>
      <c r="C73" s="6" t="s">
        <v>55</v>
      </c>
      <c r="D73" s="8">
        <v>11.5</v>
      </c>
      <c r="E73" s="6" t="s">
        <v>42</v>
      </c>
      <c r="F73" s="8">
        <v>115</v>
      </c>
      <c r="G73" s="6">
        <v>44</v>
      </c>
      <c r="H73" s="7" t="s">
        <v>47</v>
      </c>
      <c r="I73" s="7" t="s">
        <v>40</v>
      </c>
      <c r="J73" s="7"/>
      <c r="K73" s="23" t="s">
        <v>441</v>
      </c>
      <c r="L73" s="144"/>
      <c r="M73" s="144"/>
      <c r="N73" s="9"/>
      <c r="O73" s="9">
        <f t="shared" si="10"/>
        <v>0</v>
      </c>
      <c r="P73" s="10">
        <v>0.3</v>
      </c>
      <c r="Q73" s="10">
        <v>0.3</v>
      </c>
      <c r="R73" s="9">
        <f t="shared" si="13"/>
        <v>0</v>
      </c>
      <c r="S73" s="9">
        <f t="shared" si="9"/>
        <v>0</v>
      </c>
      <c r="T73" s="9"/>
      <c r="U73" s="9"/>
      <c r="V73" s="10"/>
      <c r="W73" s="11">
        <f t="shared" si="11"/>
        <v>0</v>
      </c>
      <c r="X73" s="12">
        <f t="shared" si="12"/>
        <v>0</v>
      </c>
    </row>
    <row r="74" spans="1:24" x14ac:dyDescent="0.25">
      <c r="A74" s="6" t="s">
        <v>133</v>
      </c>
      <c r="B74" s="7" t="s">
        <v>33</v>
      </c>
      <c r="C74" s="6" t="s">
        <v>64</v>
      </c>
      <c r="D74" s="8">
        <v>11.5</v>
      </c>
      <c r="E74" s="6" t="s">
        <v>36</v>
      </c>
      <c r="F74" s="8">
        <v>92</v>
      </c>
      <c r="G74" s="6">
        <v>38</v>
      </c>
      <c r="H74" s="7" t="s">
        <v>28</v>
      </c>
      <c r="I74" s="7"/>
      <c r="J74" s="7"/>
      <c r="K74" s="23" t="s">
        <v>435</v>
      </c>
      <c r="L74" s="144"/>
      <c r="M74" s="9"/>
      <c r="N74" s="9"/>
      <c r="O74" s="9">
        <f t="shared" si="10"/>
        <v>0</v>
      </c>
      <c r="P74" s="10"/>
      <c r="Q74" s="10">
        <v>0.45</v>
      </c>
      <c r="R74" s="9">
        <f t="shared" si="13"/>
        <v>0</v>
      </c>
      <c r="S74" s="9">
        <f t="shared" si="9"/>
        <v>0</v>
      </c>
      <c r="T74" s="9"/>
      <c r="U74" s="9"/>
      <c r="V74" s="10"/>
      <c r="W74" s="11">
        <f t="shared" si="11"/>
        <v>0</v>
      </c>
      <c r="X74" s="12">
        <f t="shared" si="12"/>
        <v>0</v>
      </c>
    </row>
    <row r="75" spans="1:24" x14ac:dyDescent="0.25">
      <c r="A75" s="6" t="s">
        <v>134</v>
      </c>
      <c r="B75" s="7" t="s">
        <v>33</v>
      </c>
      <c r="C75" s="6" t="s">
        <v>49</v>
      </c>
      <c r="D75" s="8">
        <v>12</v>
      </c>
      <c r="E75" s="6" t="s">
        <v>36</v>
      </c>
      <c r="F75" s="8">
        <v>96</v>
      </c>
      <c r="G75" s="6">
        <v>40</v>
      </c>
      <c r="H75" s="7" t="s">
        <v>28</v>
      </c>
      <c r="I75" s="7"/>
      <c r="J75" s="7"/>
      <c r="K75" s="23" t="s">
        <v>435</v>
      </c>
      <c r="L75" s="144"/>
      <c r="M75" s="9"/>
      <c r="N75" s="9"/>
      <c r="O75" s="9">
        <f t="shared" si="10"/>
        <v>0</v>
      </c>
      <c r="P75" s="10"/>
      <c r="Q75" s="10">
        <v>0.45</v>
      </c>
      <c r="R75" s="9">
        <f t="shared" si="13"/>
        <v>0</v>
      </c>
      <c r="S75" s="9">
        <f t="shared" si="9"/>
        <v>0</v>
      </c>
      <c r="T75" s="9"/>
      <c r="U75" s="9"/>
      <c r="V75" s="10"/>
      <c r="W75" s="11">
        <f t="shared" si="11"/>
        <v>0</v>
      </c>
      <c r="X75" s="12">
        <f t="shared" si="12"/>
        <v>0</v>
      </c>
    </row>
    <row r="76" spans="1:24" x14ac:dyDescent="0.25">
      <c r="A76" s="6" t="s">
        <v>135</v>
      </c>
      <c r="B76" s="7" t="s">
        <v>33</v>
      </c>
      <c r="C76" s="6" t="s">
        <v>49</v>
      </c>
      <c r="D76" s="8">
        <v>10.5</v>
      </c>
      <c r="E76" s="6" t="s">
        <v>36</v>
      </c>
      <c r="F76" s="8">
        <v>84</v>
      </c>
      <c r="G76" s="6">
        <v>40</v>
      </c>
      <c r="H76" s="7" t="s">
        <v>28</v>
      </c>
      <c r="I76" s="7"/>
      <c r="J76" s="7"/>
      <c r="K76" s="23" t="s">
        <v>435</v>
      </c>
      <c r="L76" s="144"/>
      <c r="M76" s="9"/>
      <c r="N76" s="9"/>
      <c r="O76" s="9">
        <f t="shared" si="10"/>
        <v>0</v>
      </c>
      <c r="P76" s="10"/>
      <c r="Q76" s="10">
        <v>0.45</v>
      </c>
      <c r="R76" s="9">
        <f t="shared" si="13"/>
        <v>0</v>
      </c>
      <c r="S76" s="9">
        <f t="shared" si="9"/>
        <v>0</v>
      </c>
      <c r="T76" s="9"/>
      <c r="U76" s="9"/>
      <c r="V76" s="10"/>
      <c r="W76" s="11">
        <f t="shared" si="11"/>
        <v>0</v>
      </c>
      <c r="X76" s="12">
        <f t="shared" si="12"/>
        <v>0</v>
      </c>
    </row>
    <row r="77" spans="1:24" x14ac:dyDescent="0.25">
      <c r="A77" s="6" t="s">
        <v>136</v>
      </c>
      <c r="B77" s="7" t="s">
        <v>33</v>
      </c>
      <c r="C77" s="6" t="s">
        <v>38</v>
      </c>
      <c r="D77" s="8">
        <v>10.5</v>
      </c>
      <c r="E77" s="6" t="s">
        <v>39</v>
      </c>
      <c r="F77" s="8">
        <v>94.5</v>
      </c>
      <c r="G77" s="6">
        <v>45</v>
      </c>
      <c r="H77" s="7" t="s">
        <v>47</v>
      </c>
      <c r="I77" s="7" t="s">
        <v>40</v>
      </c>
      <c r="J77" s="7"/>
      <c r="K77" s="23" t="s">
        <v>440</v>
      </c>
      <c r="L77" s="144"/>
      <c r="M77" s="144"/>
      <c r="N77" s="9"/>
      <c r="O77" s="9">
        <f t="shared" si="10"/>
        <v>0</v>
      </c>
      <c r="P77" s="10">
        <v>0.3</v>
      </c>
      <c r="Q77" s="10">
        <v>0.45</v>
      </c>
      <c r="R77" s="9">
        <f t="shared" si="13"/>
        <v>0</v>
      </c>
      <c r="S77" s="9">
        <f t="shared" si="9"/>
        <v>0</v>
      </c>
      <c r="T77" s="9"/>
      <c r="U77" s="9"/>
      <c r="V77" s="10"/>
      <c r="W77" s="11">
        <f t="shared" si="11"/>
        <v>0</v>
      </c>
      <c r="X77" s="12">
        <f t="shared" si="12"/>
        <v>0</v>
      </c>
    </row>
    <row r="78" spans="1:24" x14ac:dyDescent="0.25">
      <c r="A78" s="6" t="s">
        <v>137</v>
      </c>
      <c r="B78" s="7" t="s">
        <v>33</v>
      </c>
      <c r="C78" s="6" t="s">
        <v>77</v>
      </c>
      <c r="D78" s="8">
        <v>13.5</v>
      </c>
      <c r="E78" s="6" t="s">
        <v>46</v>
      </c>
      <c r="F78" s="8">
        <v>148.5</v>
      </c>
      <c r="G78" s="6">
        <v>52</v>
      </c>
      <c r="H78" s="7" t="s">
        <v>47</v>
      </c>
      <c r="I78" s="7"/>
      <c r="J78" s="7"/>
      <c r="K78" s="23" t="s">
        <v>441</v>
      </c>
      <c r="L78" s="144"/>
      <c r="M78" s="144"/>
      <c r="N78" s="9"/>
      <c r="O78" s="9">
        <f t="shared" si="10"/>
        <v>0</v>
      </c>
      <c r="P78" s="10">
        <v>0.3</v>
      </c>
      <c r="Q78" s="10">
        <v>0.3</v>
      </c>
      <c r="R78" s="9">
        <f t="shared" si="13"/>
        <v>0</v>
      </c>
      <c r="S78" s="9">
        <f t="shared" si="9"/>
        <v>0</v>
      </c>
      <c r="T78" s="9"/>
      <c r="U78" s="9"/>
      <c r="V78" s="10"/>
      <c r="W78" s="11">
        <f t="shared" si="11"/>
        <v>0</v>
      </c>
      <c r="X78" s="12">
        <f t="shared" si="12"/>
        <v>0</v>
      </c>
    </row>
    <row r="79" spans="1:24" x14ac:dyDescent="0.25">
      <c r="A79" s="6" t="s">
        <v>138</v>
      </c>
      <c r="B79" s="7" t="s">
        <v>33</v>
      </c>
      <c r="C79" s="6" t="s">
        <v>41</v>
      </c>
      <c r="D79" s="8">
        <v>12</v>
      </c>
      <c r="E79" s="6" t="s">
        <v>42</v>
      </c>
      <c r="F79" s="8">
        <v>120</v>
      </c>
      <c r="G79" s="6">
        <v>51</v>
      </c>
      <c r="H79" s="7" t="s">
        <v>47</v>
      </c>
      <c r="I79" s="7" t="s">
        <v>40</v>
      </c>
      <c r="J79" s="7"/>
      <c r="K79" s="23" t="s">
        <v>441</v>
      </c>
      <c r="L79" s="144"/>
      <c r="M79" s="144"/>
      <c r="N79" s="9"/>
      <c r="O79" s="9">
        <f t="shared" si="10"/>
        <v>0</v>
      </c>
      <c r="P79" s="10">
        <v>0.3</v>
      </c>
      <c r="Q79" s="10">
        <v>0.3</v>
      </c>
      <c r="R79" s="9">
        <f t="shared" si="13"/>
        <v>0</v>
      </c>
      <c r="S79" s="9">
        <f t="shared" si="9"/>
        <v>0</v>
      </c>
      <c r="T79" s="9"/>
      <c r="U79" s="9"/>
      <c r="V79" s="10"/>
      <c r="W79" s="11">
        <f t="shared" si="11"/>
        <v>0</v>
      </c>
      <c r="X79" s="12">
        <f t="shared" si="12"/>
        <v>0</v>
      </c>
    </row>
    <row r="80" spans="1:24" ht="25.5" x14ac:dyDescent="0.25">
      <c r="A80" s="6" t="s">
        <v>139</v>
      </c>
      <c r="B80" s="7" t="s">
        <v>33</v>
      </c>
      <c r="C80" s="6" t="s">
        <v>64</v>
      </c>
      <c r="D80" s="8">
        <v>11</v>
      </c>
      <c r="E80" s="6" t="s">
        <v>27</v>
      </c>
      <c r="F80" s="8">
        <v>77</v>
      </c>
      <c r="G80" s="6">
        <v>38</v>
      </c>
      <c r="H80" s="7" t="s">
        <v>28</v>
      </c>
      <c r="I80" s="7" t="s">
        <v>140</v>
      </c>
      <c r="J80" s="7"/>
      <c r="K80" s="23" t="s">
        <v>435</v>
      </c>
      <c r="L80" s="144"/>
      <c r="M80" s="9"/>
      <c r="N80" s="9"/>
      <c r="O80" s="9">
        <f t="shared" si="10"/>
        <v>0</v>
      </c>
      <c r="P80" s="10"/>
      <c r="Q80" s="10">
        <v>0.45</v>
      </c>
      <c r="R80" s="9">
        <f t="shared" si="13"/>
        <v>0</v>
      </c>
      <c r="S80" s="9">
        <f t="shared" si="9"/>
        <v>0</v>
      </c>
      <c r="T80" s="9"/>
      <c r="U80" s="9"/>
      <c r="V80" s="10"/>
      <c r="W80" s="11">
        <f t="shared" si="11"/>
        <v>0</v>
      </c>
      <c r="X80" s="12">
        <f t="shared" si="12"/>
        <v>0</v>
      </c>
    </row>
    <row r="81" spans="1:24" x14ac:dyDescent="0.25">
      <c r="A81" s="6" t="s">
        <v>141</v>
      </c>
      <c r="B81" s="7" t="s">
        <v>142</v>
      </c>
      <c r="C81" s="6" t="s">
        <v>54</v>
      </c>
      <c r="D81" s="8">
        <v>5</v>
      </c>
      <c r="E81" s="6" t="s">
        <v>29</v>
      </c>
      <c r="F81" s="8">
        <v>25</v>
      </c>
      <c r="G81" s="6">
        <v>21</v>
      </c>
      <c r="H81" s="7" t="s">
        <v>43</v>
      </c>
      <c r="I81" s="7"/>
      <c r="J81" s="7"/>
      <c r="K81" s="23" t="s">
        <v>439</v>
      </c>
      <c r="L81" s="144"/>
      <c r="M81" s="144"/>
      <c r="N81" s="9"/>
      <c r="O81" s="9">
        <f t="shared" si="10"/>
        <v>0</v>
      </c>
      <c r="P81" s="10">
        <v>0.3</v>
      </c>
      <c r="Q81" s="10"/>
      <c r="R81" s="9">
        <f t="shared" si="13"/>
        <v>0</v>
      </c>
      <c r="S81" s="9">
        <f t="shared" si="9"/>
        <v>0</v>
      </c>
      <c r="T81" s="9"/>
      <c r="U81" s="9"/>
      <c r="V81" s="10"/>
      <c r="W81" s="11">
        <f t="shared" si="11"/>
        <v>0</v>
      </c>
      <c r="X81" s="12">
        <f t="shared" si="12"/>
        <v>0</v>
      </c>
    </row>
    <row r="82" spans="1:24" ht="25.5" x14ac:dyDescent="0.25">
      <c r="A82" s="6" t="s">
        <v>143</v>
      </c>
      <c r="B82" s="7" t="s">
        <v>89</v>
      </c>
      <c r="C82" s="6" t="s">
        <v>144</v>
      </c>
      <c r="D82" s="8">
        <v>6</v>
      </c>
      <c r="E82" s="6" t="s">
        <v>36</v>
      </c>
      <c r="F82" s="8">
        <v>48</v>
      </c>
      <c r="G82" s="6">
        <v>40</v>
      </c>
      <c r="H82" s="7" t="s">
        <v>43</v>
      </c>
      <c r="I82" s="7" t="s">
        <v>145</v>
      </c>
      <c r="J82" s="7"/>
      <c r="K82" s="23" t="s">
        <v>439</v>
      </c>
      <c r="L82" s="144"/>
      <c r="M82" s="144"/>
      <c r="N82" s="9"/>
      <c r="O82" s="9">
        <f t="shared" si="10"/>
        <v>0</v>
      </c>
      <c r="P82" s="10">
        <v>0.3</v>
      </c>
      <c r="Q82" s="10"/>
      <c r="R82" s="9">
        <f t="shared" si="13"/>
        <v>0</v>
      </c>
      <c r="S82" s="9">
        <f t="shared" si="9"/>
        <v>0</v>
      </c>
      <c r="T82" s="9"/>
      <c r="U82" s="9"/>
      <c r="V82" s="10"/>
      <c r="W82" s="11">
        <f t="shared" si="11"/>
        <v>0</v>
      </c>
      <c r="X82" s="12">
        <f t="shared" si="12"/>
        <v>0</v>
      </c>
    </row>
    <row r="83" spans="1:24" x14ac:dyDescent="0.25">
      <c r="A83" s="6" t="s">
        <v>146</v>
      </c>
      <c r="B83" s="27" t="s">
        <v>89</v>
      </c>
      <c r="C83" s="6" t="s">
        <v>56</v>
      </c>
      <c r="D83" s="8">
        <v>5</v>
      </c>
      <c r="E83" s="6" t="s">
        <v>29</v>
      </c>
      <c r="F83" s="8">
        <v>25</v>
      </c>
      <c r="G83" s="6">
        <v>22</v>
      </c>
      <c r="H83" s="27" t="s">
        <v>32</v>
      </c>
      <c r="I83" s="27"/>
      <c r="J83" s="27"/>
      <c r="K83" s="28"/>
      <c r="L83" s="144"/>
      <c r="M83" s="29"/>
      <c r="N83" s="29"/>
      <c r="O83" s="29">
        <f t="shared" si="10"/>
        <v>0</v>
      </c>
      <c r="P83" s="30"/>
      <c r="Q83" s="30"/>
      <c r="R83" s="29">
        <f>SUM(O83)</f>
        <v>0</v>
      </c>
      <c r="S83" s="29">
        <f t="shared" si="9"/>
        <v>0</v>
      </c>
      <c r="T83" s="29"/>
      <c r="U83" s="29"/>
      <c r="V83" s="30"/>
      <c r="W83" s="31">
        <f t="shared" si="11"/>
        <v>0</v>
      </c>
      <c r="X83" s="32">
        <f t="shared" si="12"/>
        <v>0</v>
      </c>
    </row>
    <row r="84" spans="1:24" ht="25.5" x14ac:dyDescent="0.25">
      <c r="A84" s="6">
        <v>94</v>
      </c>
      <c r="B84" s="7" t="s">
        <v>147</v>
      </c>
      <c r="C84" s="6" t="s">
        <v>70</v>
      </c>
      <c r="D84" s="8">
        <v>9.5</v>
      </c>
      <c r="E84" s="6" t="s">
        <v>27</v>
      </c>
      <c r="F84" s="8">
        <v>66.5</v>
      </c>
      <c r="G84" s="6">
        <v>33</v>
      </c>
      <c r="H84" s="7" t="s">
        <v>148</v>
      </c>
      <c r="I84" s="7" t="s">
        <v>149</v>
      </c>
      <c r="J84" s="7"/>
      <c r="K84" s="23" t="s">
        <v>423</v>
      </c>
      <c r="L84" s="144"/>
      <c r="M84" s="9"/>
      <c r="N84" s="9"/>
      <c r="O84" s="9">
        <f t="shared" si="10"/>
        <v>0</v>
      </c>
      <c r="P84" s="10"/>
      <c r="Q84" s="10"/>
      <c r="R84" s="9">
        <f t="shared" ref="R84:R93" si="14">O84*(1-P84)*(1+Q84)</f>
        <v>0</v>
      </c>
      <c r="S84" s="9"/>
      <c r="T84" s="9">
        <f>R84</f>
        <v>0</v>
      </c>
      <c r="U84" s="9"/>
      <c r="V84" s="10"/>
      <c r="W84" s="11">
        <f t="shared" si="11"/>
        <v>0</v>
      </c>
      <c r="X84" s="12">
        <f t="shared" si="12"/>
        <v>0</v>
      </c>
    </row>
    <row r="85" spans="1:24" ht="25.5" x14ac:dyDescent="0.25">
      <c r="A85" s="6" t="s">
        <v>150</v>
      </c>
      <c r="B85" s="7" t="s">
        <v>33</v>
      </c>
      <c r="C85" s="6" t="s">
        <v>74</v>
      </c>
      <c r="D85" s="8">
        <v>11.5</v>
      </c>
      <c r="E85" s="6" t="s">
        <v>36</v>
      </c>
      <c r="F85" s="8">
        <v>92</v>
      </c>
      <c r="G85" s="6">
        <v>36</v>
      </c>
      <c r="H85" s="7" t="s">
        <v>47</v>
      </c>
      <c r="I85" s="7" t="s">
        <v>151</v>
      </c>
      <c r="J85" s="7"/>
      <c r="K85" s="23" t="s">
        <v>440</v>
      </c>
      <c r="L85" s="144"/>
      <c r="M85" s="144"/>
      <c r="N85" s="9"/>
      <c r="O85" s="9">
        <f t="shared" si="10"/>
        <v>0</v>
      </c>
      <c r="P85" s="10">
        <v>0.3</v>
      </c>
      <c r="Q85" s="10">
        <v>0.45</v>
      </c>
      <c r="R85" s="9">
        <f t="shared" si="14"/>
        <v>0</v>
      </c>
      <c r="S85" s="9">
        <f t="shared" ref="S85:S93" si="15">R85</f>
        <v>0</v>
      </c>
      <c r="T85" s="9"/>
      <c r="U85" s="9"/>
      <c r="V85" s="10"/>
      <c r="W85" s="11">
        <f t="shared" si="11"/>
        <v>0</v>
      </c>
      <c r="X85" s="12">
        <f t="shared" si="12"/>
        <v>0</v>
      </c>
    </row>
    <row r="86" spans="1:24" x14ac:dyDescent="0.25">
      <c r="A86" s="6" t="s">
        <v>152</v>
      </c>
      <c r="B86" s="7" t="s">
        <v>33</v>
      </c>
      <c r="C86" s="6" t="s">
        <v>61</v>
      </c>
      <c r="D86" s="8">
        <v>11</v>
      </c>
      <c r="E86" s="6" t="s">
        <v>93</v>
      </c>
      <c r="F86" s="8">
        <v>66</v>
      </c>
      <c r="G86" s="6">
        <v>26</v>
      </c>
      <c r="H86" s="7" t="s">
        <v>37</v>
      </c>
      <c r="I86" s="7"/>
      <c r="J86" s="7"/>
      <c r="K86" s="23" t="s">
        <v>435</v>
      </c>
      <c r="L86" s="144"/>
      <c r="M86" s="9"/>
      <c r="N86" s="9"/>
      <c r="O86" s="9">
        <f t="shared" si="10"/>
        <v>0</v>
      </c>
      <c r="P86" s="10"/>
      <c r="Q86" s="10"/>
      <c r="R86" s="9">
        <f t="shared" si="14"/>
        <v>0</v>
      </c>
      <c r="S86" s="9">
        <f t="shared" si="15"/>
        <v>0</v>
      </c>
      <c r="T86" s="9"/>
      <c r="U86" s="9"/>
      <c r="V86" s="10"/>
      <c r="W86" s="11">
        <f t="shared" si="11"/>
        <v>0</v>
      </c>
      <c r="X86" s="12">
        <f t="shared" si="12"/>
        <v>0</v>
      </c>
    </row>
    <row r="87" spans="1:24" x14ac:dyDescent="0.25">
      <c r="A87" s="6" t="s">
        <v>153</v>
      </c>
      <c r="B87" s="7" t="s">
        <v>33</v>
      </c>
      <c r="C87" s="6" t="s">
        <v>56</v>
      </c>
      <c r="D87" s="8">
        <v>9</v>
      </c>
      <c r="E87" s="6" t="s">
        <v>29</v>
      </c>
      <c r="F87" s="8">
        <v>45</v>
      </c>
      <c r="G87" s="6">
        <v>22</v>
      </c>
      <c r="H87" s="7" t="s">
        <v>28</v>
      </c>
      <c r="I87" s="7"/>
      <c r="J87" s="7"/>
      <c r="K87" s="23" t="s">
        <v>434</v>
      </c>
      <c r="L87" s="144"/>
      <c r="M87" s="9"/>
      <c r="N87" s="9"/>
      <c r="O87" s="9">
        <f t="shared" si="10"/>
        <v>0</v>
      </c>
      <c r="P87" s="10"/>
      <c r="Q87" s="10">
        <v>0.6</v>
      </c>
      <c r="R87" s="9">
        <f t="shared" si="14"/>
        <v>0</v>
      </c>
      <c r="S87" s="9">
        <f t="shared" si="15"/>
        <v>0</v>
      </c>
      <c r="T87" s="9"/>
      <c r="U87" s="9"/>
      <c r="V87" s="10"/>
      <c r="W87" s="11">
        <f t="shared" si="11"/>
        <v>0</v>
      </c>
      <c r="X87" s="12">
        <f t="shared" si="12"/>
        <v>0</v>
      </c>
    </row>
    <row r="88" spans="1:24" ht="25.5" x14ac:dyDescent="0.25">
      <c r="A88" s="6" t="s">
        <v>154</v>
      </c>
      <c r="B88" s="7" t="s">
        <v>33</v>
      </c>
      <c r="C88" s="6" t="s">
        <v>56</v>
      </c>
      <c r="D88" s="8">
        <v>9</v>
      </c>
      <c r="E88" s="6" t="s">
        <v>93</v>
      </c>
      <c r="F88" s="8">
        <v>54</v>
      </c>
      <c r="G88" s="6">
        <v>22</v>
      </c>
      <c r="H88" s="7" t="s">
        <v>47</v>
      </c>
      <c r="I88" s="7" t="s">
        <v>155</v>
      </c>
      <c r="J88" s="7"/>
      <c r="K88" s="23" t="s">
        <v>440</v>
      </c>
      <c r="L88" s="144"/>
      <c r="M88" s="144"/>
      <c r="N88" s="9"/>
      <c r="O88" s="9">
        <f t="shared" si="10"/>
        <v>0</v>
      </c>
      <c r="P88" s="10">
        <v>0.3</v>
      </c>
      <c r="Q88" s="10">
        <v>0.45</v>
      </c>
      <c r="R88" s="9">
        <f t="shared" si="14"/>
        <v>0</v>
      </c>
      <c r="S88" s="9">
        <f t="shared" si="15"/>
        <v>0</v>
      </c>
      <c r="T88" s="9"/>
      <c r="U88" s="9"/>
      <c r="V88" s="10"/>
      <c r="W88" s="11">
        <f t="shared" si="11"/>
        <v>0</v>
      </c>
      <c r="X88" s="12">
        <f t="shared" si="12"/>
        <v>0</v>
      </c>
    </row>
    <row r="89" spans="1:24" x14ac:dyDescent="0.25">
      <c r="A89" s="6" t="s">
        <v>156</v>
      </c>
      <c r="B89" s="7" t="s">
        <v>33</v>
      </c>
      <c r="C89" s="6" t="s">
        <v>55</v>
      </c>
      <c r="D89" s="8">
        <v>11.5</v>
      </c>
      <c r="E89" s="6" t="s">
        <v>39</v>
      </c>
      <c r="F89" s="8">
        <v>103.5</v>
      </c>
      <c r="G89" s="6">
        <v>44</v>
      </c>
      <c r="H89" s="7" t="s">
        <v>47</v>
      </c>
      <c r="I89" s="7" t="s">
        <v>157</v>
      </c>
      <c r="J89" s="7"/>
      <c r="K89" s="23" t="s">
        <v>441</v>
      </c>
      <c r="L89" s="144"/>
      <c r="M89" s="144"/>
      <c r="N89" s="9"/>
      <c r="O89" s="9">
        <f t="shared" si="10"/>
        <v>0</v>
      </c>
      <c r="P89" s="10">
        <v>0.3</v>
      </c>
      <c r="Q89" s="10">
        <v>0.3</v>
      </c>
      <c r="R89" s="9">
        <f t="shared" si="14"/>
        <v>0</v>
      </c>
      <c r="S89" s="9">
        <f t="shared" si="15"/>
        <v>0</v>
      </c>
      <c r="T89" s="9"/>
      <c r="U89" s="9"/>
      <c r="V89" s="10"/>
      <c r="W89" s="11">
        <f t="shared" si="11"/>
        <v>0</v>
      </c>
      <c r="X89" s="12">
        <f t="shared" si="12"/>
        <v>0</v>
      </c>
    </row>
    <row r="90" spans="1:24" x14ac:dyDescent="0.25">
      <c r="A90" s="6" t="s">
        <v>158</v>
      </c>
      <c r="B90" s="7" t="s">
        <v>33</v>
      </c>
      <c r="C90" s="6" t="s">
        <v>63</v>
      </c>
      <c r="D90" s="8">
        <v>11.5</v>
      </c>
      <c r="E90" s="6" t="s">
        <v>27</v>
      </c>
      <c r="F90" s="8">
        <v>80.5</v>
      </c>
      <c r="G90" s="6">
        <v>27</v>
      </c>
      <c r="H90" s="7" t="s">
        <v>37</v>
      </c>
      <c r="I90" s="7"/>
      <c r="J90" s="7"/>
      <c r="K90" s="23" t="s">
        <v>435</v>
      </c>
      <c r="L90" s="144"/>
      <c r="M90" s="9"/>
      <c r="N90" s="9"/>
      <c r="O90" s="9">
        <f t="shared" si="10"/>
        <v>0</v>
      </c>
      <c r="P90" s="10"/>
      <c r="Q90" s="10"/>
      <c r="R90" s="9">
        <f t="shared" si="14"/>
        <v>0</v>
      </c>
      <c r="S90" s="9">
        <f t="shared" si="15"/>
        <v>0</v>
      </c>
      <c r="T90" s="9"/>
      <c r="U90" s="9"/>
      <c r="V90" s="10"/>
      <c r="W90" s="11">
        <f t="shared" si="11"/>
        <v>0</v>
      </c>
      <c r="X90" s="12">
        <f t="shared" si="12"/>
        <v>0</v>
      </c>
    </row>
    <row r="91" spans="1:24" ht="25.5" x14ac:dyDescent="0.25">
      <c r="A91" s="6" t="s">
        <v>159</v>
      </c>
      <c r="B91" s="7" t="s">
        <v>33</v>
      </c>
      <c r="C91" s="6" t="s">
        <v>70</v>
      </c>
      <c r="D91" s="8">
        <v>12</v>
      </c>
      <c r="E91" s="6" t="s">
        <v>93</v>
      </c>
      <c r="F91" s="8">
        <v>72</v>
      </c>
      <c r="G91" s="6">
        <v>33</v>
      </c>
      <c r="H91" s="7" t="s">
        <v>43</v>
      </c>
      <c r="I91" s="7" t="s">
        <v>160</v>
      </c>
      <c r="J91" s="7"/>
      <c r="K91" s="23" t="s">
        <v>440</v>
      </c>
      <c r="L91" s="144"/>
      <c r="M91" s="144"/>
      <c r="N91" s="9"/>
      <c r="O91" s="9">
        <f t="shared" si="10"/>
        <v>0</v>
      </c>
      <c r="P91" s="10">
        <v>0.3</v>
      </c>
      <c r="Q91" s="10"/>
      <c r="R91" s="9">
        <f t="shared" si="14"/>
        <v>0</v>
      </c>
      <c r="S91" s="9">
        <f t="shared" si="15"/>
        <v>0</v>
      </c>
      <c r="T91" s="9"/>
      <c r="U91" s="9"/>
      <c r="V91" s="10"/>
      <c r="W91" s="11">
        <f t="shared" si="11"/>
        <v>0</v>
      </c>
      <c r="X91" s="12">
        <f t="shared" si="12"/>
        <v>0</v>
      </c>
    </row>
    <row r="92" spans="1:24" x14ac:dyDescent="0.25">
      <c r="A92" s="6" t="s">
        <v>161</v>
      </c>
      <c r="B92" s="7" t="s">
        <v>162</v>
      </c>
      <c r="C92" s="6" t="s">
        <v>57</v>
      </c>
      <c r="D92" s="8">
        <v>9.5</v>
      </c>
      <c r="E92" s="6" t="s">
        <v>29</v>
      </c>
      <c r="F92" s="8">
        <v>47.5</v>
      </c>
      <c r="G92" s="6">
        <v>23</v>
      </c>
      <c r="H92" s="7" t="s">
        <v>37</v>
      </c>
      <c r="I92" s="7"/>
      <c r="J92" s="7"/>
      <c r="K92" s="23" t="s">
        <v>434</v>
      </c>
      <c r="L92" s="144"/>
      <c r="M92" s="9"/>
      <c r="N92" s="9"/>
      <c r="O92" s="9">
        <f t="shared" si="10"/>
        <v>0</v>
      </c>
      <c r="P92" s="10"/>
      <c r="Q92" s="10"/>
      <c r="R92" s="9">
        <f t="shared" si="14"/>
        <v>0</v>
      </c>
      <c r="S92" s="9">
        <f t="shared" si="15"/>
        <v>0</v>
      </c>
      <c r="T92" s="9"/>
      <c r="U92" s="9"/>
      <c r="V92" s="10"/>
      <c r="W92" s="11">
        <f t="shared" si="11"/>
        <v>0</v>
      </c>
      <c r="X92" s="12">
        <f t="shared" si="12"/>
        <v>0</v>
      </c>
    </row>
    <row r="93" spans="1:24" x14ac:dyDescent="0.25">
      <c r="A93" s="6" t="s">
        <v>163</v>
      </c>
      <c r="B93" s="7" t="s">
        <v>162</v>
      </c>
      <c r="C93" s="6" t="s">
        <v>64</v>
      </c>
      <c r="D93" s="8">
        <v>13</v>
      </c>
      <c r="E93" s="6" t="s">
        <v>93</v>
      </c>
      <c r="F93" s="8">
        <v>78</v>
      </c>
      <c r="G93" s="6">
        <v>38</v>
      </c>
      <c r="H93" s="7" t="s">
        <v>43</v>
      </c>
      <c r="I93" s="7" t="s">
        <v>157</v>
      </c>
      <c r="J93" s="7"/>
      <c r="K93" s="23" t="s">
        <v>440</v>
      </c>
      <c r="L93" s="144"/>
      <c r="M93" s="144"/>
      <c r="N93" s="9"/>
      <c r="O93" s="9">
        <f t="shared" si="10"/>
        <v>0</v>
      </c>
      <c r="P93" s="10">
        <v>0.3</v>
      </c>
      <c r="Q93" s="10"/>
      <c r="R93" s="9">
        <f t="shared" si="14"/>
        <v>0</v>
      </c>
      <c r="S93" s="9">
        <f t="shared" si="15"/>
        <v>0</v>
      </c>
      <c r="T93" s="9"/>
      <c r="U93" s="9"/>
      <c r="V93" s="10"/>
      <c r="W93" s="11">
        <f t="shared" si="11"/>
        <v>0</v>
      </c>
      <c r="X93" s="12">
        <f t="shared" si="12"/>
        <v>0</v>
      </c>
    </row>
    <row r="94" spans="1:24" x14ac:dyDescent="0.25">
      <c r="A94" s="6">
        <v>108</v>
      </c>
      <c r="B94" s="7" t="s">
        <v>147</v>
      </c>
      <c r="C94" s="6">
        <v>38</v>
      </c>
      <c r="D94" s="8">
        <v>12</v>
      </c>
      <c r="E94" s="6">
        <v>8</v>
      </c>
      <c r="F94" s="8">
        <v>96</v>
      </c>
      <c r="G94" s="6">
        <v>52</v>
      </c>
      <c r="H94" s="7"/>
      <c r="I94" s="7" t="s">
        <v>415</v>
      </c>
      <c r="J94" s="7" t="s">
        <v>414</v>
      </c>
      <c r="K94" s="23" t="s">
        <v>443</v>
      </c>
      <c r="L94" s="144"/>
      <c r="M94" s="9"/>
      <c r="N94" s="9"/>
      <c r="O94" s="9"/>
      <c r="P94" s="10"/>
      <c r="Q94" s="10"/>
      <c r="R94" s="9"/>
      <c r="S94" s="9"/>
      <c r="T94" s="9"/>
      <c r="U94" s="144"/>
      <c r="V94" s="10"/>
      <c r="W94" s="11">
        <f>SUM(U94)</f>
        <v>0</v>
      </c>
      <c r="X94" s="12">
        <f t="shared" si="12"/>
        <v>0</v>
      </c>
    </row>
    <row r="95" spans="1:24" x14ac:dyDescent="0.25">
      <c r="A95" s="6" t="s">
        <v>164</v>
      </c>
      <c r="B95" s="7" t="s">
        <v>147</v>
      </c>
      <c r="C95" s="6" t="s">
        <v>69</v>
      </c>
      <c r="D95" s="8">
        <v>11</v>
      </c>
      <c r="E95" s="6" t="s">
        <v>27</v>
      </c>
      <c r="F95" s="8">
        <v>77</v>
      </c>
      <c r="G95" s="6">
        <v>31</v>
      </c>
      <c r="H95" s="7" t="s">
        <v>28</v>
      </c>
      <c r="I95" s="7" t="s">
        <v>165</v>
      </c>
      <c r="J95" s="7"/>
      <c r="K95" s="23" t="s">
        <v>435</v>
      </c>
      <c r="L95" s="144"/>
      <c r="M95" s="9"/>
      <c r="N95" s="9"/>
      <c r="O95" s="9">
        <f t="shared" ref="O95:O106" si="16">SUM(L95:N95)</f>
        <v>0</v>
      </c>
      <c r="P95" s="10"/>
      <c r="Q95" s="10">
        <v>0.45</v>
      </c>
      <c r="R95" s="9">
        <f>O95*(1-P95)*(1+Q95)</f>
        <v>0</v>
      </c>
      <c r="S95" s="9">
        <f>R95</f>
        <v>0</v>
      </c>
      <c r="T95" s="9"/>
      <c r="U95" s="9"/>
      <c r="V95" s="10"/>
      <c r="W95" s="11">
        <f t="shared" ref="W95:W126" si="17">U95*(1+V95)</f>
        <v>0</v>
      </c>
      <c r="X95" s="12">
        <f t="shared" si="12"/>
        <v>0</v>
      </c>
    </row>
    <row r="96" spans="1:24" ht="25.5" x14ac:dyDescent="0.25">
      <c r="A96" s="6" t="s">
        <v>166</v>
      </c>
      <c r="B96" s="7" t="s">
        <v>147</v>
      </c>
      <c r="C96" s="6" t="s">
        <v>52</v>
      </c>
      <c r="D96" s="8">
        <v>12</v>
      </c>
      <c r="E96" s="6" t="s">
        <v>93</v>
      </c>
      <c r="F96" s="8">
        <v>72</v>
      </c>
      <c r="G96" s="6">
        <v>37</v>
      </c>
      <c r="H96" s="7" t="s">
        <v>82</v>
      </c>
      <c r="I96" s="7" t="s">
        <v>167</v>
      </c>
      <c r="J96" s="7"/>
      <c r="K96" s="23" t="s">
        <v>420</v>
      </c>
      <c r="L96" s="144"/>
      <c r="M96" s="9"/>
      <c r="N96" s="9"/>
      <c r="O96" s="9">
        <f t="shared" si="16"/>
        <v>0</v>
      </c>
      <c r="P96" s="10"/>
      <c r="Q96" s="10"/>
      <c r="R96" s="9">
        <f t="shared" ref="R96" si="18">O96*(1-P96)*(1+Q96)</f>
        <v>0</v>
      </c>
      <c r="S96" s="9"/>
      <c r="T96" s="9">
        <f>R96</f>
        <v>0</v>
      </c>
      <c r="U96" s="9"/>
      <c r="V96" s="10"/>
      <c r="W96" s="11">
        <f t="shared" si="17"/>
        <v>0</v>
      </c>
      <c r="X96" s="12">
        <f t="shared" si="12"/>
        <v>0</v>
      </c>
    </row>
    <row r="97" spans="1:24" x14ac:dyDescent="0.25">
      <c r="A97" s="6" t="s">
        <v>168</v>
      </c>
      <c r="B97" s="27" t="s">
        <v>147</v>
      </c>
      <c r="C97" s="6" t="s">
        <v>169</v>
      </c>
      <c r="D97" s="8">
        <v>13</v>
      </c>
      <c r="E97" s="6" t="s">
        <v>36</v>
      </c>
      <c r="F97" s="8">
        <v>104</v>
      </c>
      <c r="G97" s="6">
        <v>40</v>
      </c>
      <c r="H97" s="27" t="s">
        <v>32</v>
      </c>
      <c r="I97" s="27"/>
      <c r="J97" s="27"/>
      <c r="K97" s="28"/>
      <c r="L97" s="144"/>
      <c r="M97" s="29"/>
      <c r="N97" s="29"/>
      <c r="O97" s="29">
        <f t="shared" si="16"/>
        <v>0</v>
      </c>
      <c r="P97" s="30"/>
      <c r="Q97" s="30"/>
      <c r="R97" s="29">
        <f>SUM(O97)</f>
        <v>0</v>
      </c>
      <c r="S97" s="29">
        <f>R97</f>
        <v>0</v>
      </c>
      <c r="T97" s="29"/>
      <c r="U97" s="29"/>
      <c r="V97" s="30"/>
      <c r="W97" s="31">
        <f t="shared" si="17"/>
        <v>0</v>
      </c>
      <c r="X97" s="32">
        <f t="shared" si="12"/>
        <v>0</v>
      </c>
    </row>
    <row r="98" spans="1:24" x14ac:dyDescent="0.25">
      <c r="A98" s="6" t="s">
        <v>170</v>
      </c>
      <c r="B98" s="27" t="s">
        <v>147</v>
      </c>
      <c r="C98" s="6" t="s">
        <v>38</v>
      </c>
      <c r="D98" s="8">
        <v>13</v>
      </c>
      <c r="E98" s="6" t="s">
        <v>39</v>
      </c>
      <c r="F98" s="8">
        <v>117</v>
      </c>
      <c r="G98" s="6">
        <v>45</v>
      </c>
      <c r="H98" s="27" t="s">
        <v>32</v>
      </c>
      <c r="I98" s="27"/>
      <c r="J98" s="27"/>
      <c r="K98" s="28"/>
      <c r="L98" s="144"/>
      <c r="M98" s="29"/>
      <c r="N98" s="29"/>
      <c r="O98" s="29">
        <f t="shared" si="16"/>
        <v>0</v>
      </c>
      <c r="P98" s="30"/>
      <c r="Q98" s="30"/>
      <c r="R98" s="29">
        <f>SUM(O98)</f>
        <v>0</v>
      </c>
      <c r="S98" s="29">
        <f>R98</f>
        <v>0</v>
      </c>
      <c r="T98" s="29"/>
      <c r="U98" s="29"/>
      <c r="V98" s="30"/>
      <c r="W98" s="31">
        <f t="shared" si="17"/>
        <v>0</v>
      </c>
      <c r="X98" s="32">
        <f t="shared" si="12"/>
        <v>0</v>
      </c>
    </row>
    <row r="99" spans="1:24" x14ac:dyDescent="0.25">
      <c r="A99" s="6" t="s">
        <v>171</v>
      </c>
      <c r="B99" s="7" t="s">
        <v>172</v>
      </c>
      <c r="C99" s="6" t="s">
        <v>51</v>
      </c>
      <c r="D99" s="8">
        <v>7</v>
      </c>
      <c r="E99" s="6" t="s">
        <v>29</v>
      </c>
      <c r="F99" s="8">
        <v>35</v>
      </c>
      <c r="G99" s="6">
        <v>18</v>
      </c>
      <c r="H99" s="7" t="s">
        <v>37</v>
      </c>
      <c r="I99" s="7" t="s">
        <v>173</v>
      </c>
      <c r="J99" s="7"/>
      <c r="K99" s="23" t="s">
        <v>438</v>
      </c>
      <c r="L99" s="144"/>
      <c r="M99" s="144"/>
      <c r="N99" s="9"/>
      <c r="O99" s="9">
        <f t="shared" si="16"/>
        <v>0</v>
      </c>
      <c r="P99" s="10"/>
      <c r="Q99" s="10"/>
      <c r="R99" s="9">
        <f>O99*(1-P99)*(1+Q99)</f>
        <v>0</v>
      </c>
      <c r="S99" s="9">
        <f>L99</f>
        <v>0</v>
      </c>
      <c r="T99" s="9">
        <f>M99</f>
        <v>0</v>
      </c>
      <c r="U99" s="9"/>
      <c r="V99" s="10"/>
      <c r="W99" s="11">
        <f t="shared" si="17"/>
        <v>0</v>
      </c>
      <c r="X99" s="12">
        <f t="shared" si="12"/>
        <v>0</v>
      </c>
    </row>
    <row r="100" spans="1:24" x14ac:dyDescent="0.25">
      <c r="A100" s="6" t="s">
        <v>174</v>
      </c>
      <c r="B100" s="7" t="s">
        <v>175</v>
      </c>
      <c r="C100" s="6" t="s">
        <v>73</v>
      </c>
      <c r="D100" s="8">
        <v>13</v>
      </c>
      <c r="E100" s="6" t="s">
        <v>39</v>
      </c>
      <c r="F100" s="8">
        <v>117</v>
      </c>
      <c r="G100" s="6">
        <v>41</v>
      </c>
      <c r="H100" s="7" t="s">
        <v>47</v>
      </c>
      <c r="I100" s="7" t="s">
        <v>157</v>
      </c>
      <c r="J100" s="7"/>
      <c r="K100" s="23" t="s">
        <v>441</v>
      </c>
      <c r="L100" s="144"/>
      <c r="M100" s="144"/>
      <c r="N100" s="9"/>
      <c r="O100" s="9">
        <f t="shared" si="16"/>
        <v>0</v>
      </c>
      <c r="P100" s="10">
        <v>0.3</v>
      </c>
      <c r="Q100" s="10">
        <v>0.3</v>
      </c>
      <c r="R100" s="9">
        <f>O100*(1-P100)*(1+Q100)</f>
        <v>0</v>
      </c>
      <c r="S100" s="9">
        <f t="shared" ref="S100:S106" si="19">R100</f>
        <v>0</v>
      </c>
      <c r="T100" s="9"/>
      <c r="U100" s="9"/>
      <c r="V100" s="10"/>
      <c r="W100" s="11">
        <f t="shared" si="17"/>
        <v>0</v>
      </c>
      <c r="X100" s="12">
        <f t="shared" si="12"/>
        <v>0</v>
      </c>
    </row>
    <row r="101" spans="1:24" x14ac:dyDescent="0.25">
      <c r="A101" s="6" t="s">
        <v>176</v>
      </c>
      <c r="B101" s="7" t="s">
        <v>177</v>
      </c>
      <c r="C101" s="6" t="s">
        <v>57</v>
      </c>
      <c r="D101" s="8">
        <v>7</v>
      </c>
      <c r="E101" s="6" t="s">
        <v>29</v>
      </c>
      <c r="F101" s="8">
        <v>35</v>
      </c>
      <c r="G101" s="6">
        <v>23</v>
      </c>
      <c r="H101" s="7" t="s">
        <v>43</v>
      </c>
      <c r="I101" s="7" t="s">
        <v>79</v>
      </c>
      <c r="J101" s="7"/>
      <c r="K101" s="23" t="s">
        <v>439</v>
      </c>
      <c r="L101" s="144"/>
      <c r="M101" s="144"/>
      <c r="N101" s="9"/>
      <c r="O101" s="9">
        <f t="shared" si="16"/>
        <v>0</v>
      </c>
      <c r="P101" s="10">
        <v>0.3</v>
      </c>
      <c r="Q101" s="10"/>
      <c r="R101" s="9">
        <f>O101*(1-P101)*(1+Q101)</f>
        <v>0</v>
      </c>
      <c r="S101" s="9">
        <f t="shared" si="19"/>
        <v>0</v>
      </c>
      <c r="T101" s="9"/>
      <c r="U101" s="9"/>
      <c r="V101" s="10"/>
      <c r="W101" s="11">
        <f t="shared" si="17"/>
        <v>0</v>
      </c>
      <c r="X101" s="12">
        <f t="shared" ref="X101:X132" si="20">R101+W101</f>
        <v>0</v>
      </c>
    </row>
    <row r="102" spans="1:24" x14ac:dyDescent="0.25">
      <c r="A102" s="6" t="s">
        <v>178</v>
      </c>
      <c r="B102" s="7" t="s">
        <v>179</v>
      </c>
      <c r="C102" s="6" t="s">
        <v>42</v>
      </c>
      <c r="D102" s="8">
        <v>6</v>
      </c>
      <c r="E102" s="6"/>
      <c r="F102" s="8"/>
      <c r="G102" s="6">
        <v>14</v>
      </c>
      <c r="H102" s="7" t="s">
        <v>180</v>
      </c>
      <c r="I102" s="7" t="s">
        <v>181</v>
      </c>
      <c r="J102" s="7"/>
      <c r="K102" s="23" t="s">
        <v>433</v>
      </c>
      <c r="L102" s="144"/>
      <c r="M102" s="9"/>
      <c r="N102" s="9"/>
      <c r="O102" s="9">
        <f t="shared" si="16"/>
        <v>0</v>
      </c>
      <c r="P102" s="10"/>
      <c r="Q102" s="10"/>
      <c r="R102" s="9">
        <f>O102*(1-P102)*(1+Q102)</f>
        <v>0</v>
      </c>
      <c r="S102" s="9">
        <f t="shared" si="19"/>
        <v>0</v>
      </c>
      <c r="T102" s="9"/>
      <c r="U102" s="9"/>
      <c r="V102" s="10"/>
      <c r="W102" s="11">
        <f t="shared" si="17"/>
        <v>0</v>
      </c>
      <c r="X102" s="12">
        <f t="shared" si="20"/>
        <v>0</v>
      </c>
    </row>
    <row r="103" spans="1:24" x14ac:dyDescent="0.25">
      <c r="A103" s="6" t="s">
        <v>182</v>
      </c>
      <c r="B103" s="27" t="s">
        <v>183</v>
      </c>
      <c r="C103" s="6" t="s">
        <v>55</v>
      </c>
      <c r="D103" s="8">
        <v>12</v>
      </c>
      <c r="E103" s="6" t="s">
        <v>93</v>
      </c>
      <c r="F103" s="8">
        <v>72</v>
      </c>
      <c r="G103" s="6">
        <v>44</v>
      </c>
      <c r="H103" s="27" t="s">
        <v>32</v>
      </c>
      <c r="I103" s="27"/>
      <c r="J103" s="27"/>
      <c r="K103" s="28"/>
      <c r="L103" s="144"/>
      <c r="M103" s="29"/>
      <c r="N103" s="29"/>
      <c r="O103" s="29">
        <f t="shared" si="16"/>
        <v>0</v>
      </c>
      <c r="P103" s="30"/>
      <c r="Q103" s="30"/>
      <c r="R103" s="29">
        <f>SUM(O103)</f>
        <v>0</v>
      </c>
      <c r="S103" s="29">
        <f t="shared" si="19"/>
        <v>0</v>
      </c>
      <c r="T103" s="29"/>
      <c r="U103" s="29"/>
      <c r="V103" s="30"/>
      <c r="W103" s="31">
        <f t="shared" si="17"/>
        <v>0</v>
      </c>
      <c r="X103" s="32">
        <f t="shared" si="20"/>
        <v>0</v>
      </c>
    </row>
    <row r="104" spans="1:24" x14ac:dyDescent="0.25">
      <c r="A104" s="6" t="s">
        <v>184</v>
      </c>
      <c r="B104" s="27" t="s">
        <v>185</v>
      </c>
      <c r="C104" s="6" t="s">
        <v>186</v>
      </c>
      <c r="D104" s="8">
        <v>4</v>
      </c>
      <c r="E104" s="6" t="s">
        <v>29</v>
      </c>
      <c r="F104" s="8">
        <v>20</v>
      </c>
      <c r="G104" s="6">
        <v>22</v>
      </c>
      <c r="H104" s="27" t="s">
        <v>32</v>
      </c>
      <c r="I104" s="27"/>
      <c r="J104" s="27"/>
      <c r="K104" s="28"/>
      <c r="L104" s="144"/>
      <c r="M104" s="29"/>
      <c r="N104" s="29"/>
      <c r="O104" s="29">
        <f t="shared" si="16"/>
        <v>0</v>
      </c>
      <c r="P104" s="30"/>
      <c r="Q104" s="30"/>
      <c r="R104" s="29">
        <f>SUM(O104)</f>
        <v>0</v>
      </c>
      <c r="S104" s="29">
        <f t="shared" si="19"/>
        <v>0</v>
      </c>
      <c r="T104" s="29"/>
      <c r="U104" s="29"/>
      <c r="V104" s="30"/>
      <c r="W104" s="31">
        <f t="shared" si="17"/>
        <v>0</v>
      </c>
      <c r="X104" s="32">
        <f t="shared" si="20"/>
        <v>0</v>
      </c>
    </row>
    <row r="105" spans="1:24" x14ac:dyDescent="0.25">
      <c r="A105" s="6" t="s">
        <v>187</v>
      </c>
      <c r="B105" s="7" t="s">
        <v>33</v>
      </c>
      <c r="C105" s="6" t="s">
        <v>66</v>
      </c>
      <c r="D105" s="8">
        <v>15</v>
      </c>
      <c r="E105" s="6" t="s">
        <v>36</v>
      </c>
      <c r="F105" s="8">
        <v>120</v>
      </c>
      <c r="G105" s="6">
        <v>49</v>
      </c>
      <c r="H105" s="7" t="s">
        <v>43</v>
      </c>
      <c r="I105" s="7" t="s">
        <v>157</v>
      </c>
      <c r="J105" s="7"/>
      <c r="K105" s="23" t="s">
        <v>441</v>
      </c>
      <c r="L105" s="144"/>
      <c r="M105" s="144"/>
      <c r="N105" s="9"/>
      <c r="O105" s="9">
        <f t="shared" si="16"/>
        <v>0</v>
      </c>
      <c r="P105" s="10">
        <v>0.3</v>
      </c>
      <c r="Q105" s="10"/>
      <c r="R105" s="9">
        <f>O105*(1-P105)*(1+Q105)</f>
        <v>0</v>
      </c>
      <c r="S105" s="9">
        <f t="shared" si="19"/>
        <v>0</v>
      </c>
      <c r="T105" s="9"/>
      <c r="U105" s="9"/>
      <c r="V105" s="10"/>
      <c r="W105" s="11">
        <f t="shared" si="17"/>
        <v>0</v>
      </c>
      <c r="X105" s="12">
        <f t="shared" si="20"/>
        <v>0</v>
      </c>
    </row>
    <row r="106" spans="1:24" x14ac:dyDescent="0.25">
      <c r="A106" s="6" t="s">
        <v>188</v>
      </c>
      <c r="B106" s="7" t="s">
        <v>189</v>
      </c>
      <c r="C106" s="6" t="s">
        <v>190</v>
      </c>
      <c r="D106" s="8">
        <v>16</v>
      </c>
      <c r="E106" s="6" t="s">
        <v>48</v>
      </c>
      <c r="F106" s="8">
        <v>192</v>
      </c>
      <c r="G106" s="6">
        <v>83</v>
      </c>
      <c r="H106" s="7" t="s">
        <v>191</v>
      </c>
      <c r="I106" s="7"/>
      <c r="J106" s="7"/>
      <c r="K106" s="23" t="s">
        <v>416</v>
      </c>
      <c r="L106" s="144"/>
      <c r="M106" s="144"/>
      <c r="N106" s="9"/>
      <c r="O106" s="9">
        <f t="shared" si="16"/>
        <v>0</v>
      </c>
      <c r="P106" s="10">
        <v>0.3</v>
      </c>
      <c r="Q106" s="10"/>
      <c r="R106" s="9">
        <f>O106*(1-P106)*(1+Q106)</f>
        <v>0</v>
      </c>
      <c r="S106" s="9">
        <f t="shared" si="19"/>
        <v>0</v>
      </c>
      <c r="T106" s="9"/>
      <c r="U106" s="9"/>
      <c r="V106" s="10"/>
      <c r="W106" s="11">
        <f t="shared" si="17"/>
        <v>0</v>
      </c>
      <c r="X106" s="12">
        <f t="shared" si="20"/>
        <v>0</v>
      </c>
    </row>
    <row r="107" spans="1:24" x14ac:dyDescent="0.25">
      <c r="A107" s="6" t="s">
        <v>192</v>
      </c>
      <c r="B107" s="7" t="s">
        <v>193</v>
      </c>
      <c r="C107" s="6" t="s">
        <v>113</v>
      </c>
      <c r="D107" s="8">
        <v>1</v>
      </c>
      <c r="E107" s="6"/>
      <c r="F107" s="8"/>
      <c r="G107" s="6">
        <v>1</v>
      </c>
      <c r="H107" s="7" t="s">
        <v>194</v>
      </c>
      <c r="I107" s="7" t="s">
        <v>195</v>
      </c>
      <c r="J107" s="7"/>
      <c r="K107" s="23" t="s">
        <v>428</v>
      </c>
      <c r="L107" s="144"/>
      <c r="M107" s="9"/>
      <c r="N107" s="9"/>
      <c r="O107" s="9"/>
      <c r="P107" s="10"/>
      <c r="Q107" s="10"/>
      <c r="R107" s="9"/>
      <c r="S107" s="9"/>
      <c r="T107" s="9"/>
      <c r="U107" s="9"/>
      <c r="V107" s="10"/>
      <c r="W107" s="267" t="s">
        <v>427</v>
      </c>
      <c r="X107" s="268"/>
    </row>
    <row r="108" spans="1:24" x14ac:dyDescent="0.25">
      <c r="A108" s="6" t="s">
        <v>196</v>
      </c>
      <c r="B108" s="7" t="s">
        <v>33</v>
      </c>
      <c r="C108" s="6" t="s">
        <v>197</v>
      </c>
      <c r="D108" s="8">
        <v>12</v>
      </c>
      <c r="E108" s="6" t="s">
        <v>39</v>
      </c>
      <c r="F108" s="8">
        <v>108</v>
      </c>
      <c r="G108" s="6">
        <v>53</v>
      </c>
      <c r="H108" s="7" t="s">
        <v>47</v>
      </c>
      <c r="I108" s="7" t="s">
        <v>157</v>
      </c>
      <c r="J108" s="7"/>
      <c r="K108" s="23" t="s">
        <v>441</v>
      </c>
      <c r="L108" s="144"/>
      <c r="M108" s="144"/>
      <c r="N108" s="9"/>
      <c r="O108" s="9">
        <f t="shared" ref="O108:O144" si="21">SUM(L108:N108)</f>
        <v>0</v>
      </c>
      <c r="P108" s="10">
        <v>0.3</v>
      </c>
      <c r="Q108" s="10">
        <v>0.3</v>
      </c>
      <c r="R108" s="9">
        <f>O108*(1-P108)*(1+Q108)</f>
        <v>0</v>
      </c>
      <c r="S108" s="9">
        <f t="shared" ref="S108:S113" si="22">R108</f>
        <v>0</v>
      </c>
      <c r="T108" s="9"/>
      <c r="U108" s="9"/>
      <c r="V108" s="10"/>
      <c r="W108" s="11">
        <f t="shared" si="17"/>
        <v>0</v>
      </c>
      <c r="X108" s="12">
        <f t="shared" si="20"/>
        <v>0</v>
      </c>
    </row>
    <row r="109" spans="1:24" ht="25.5" x14ac:dyDescent="0.25">
      <c r="A109" s="6" t="s">
        <v>198</v>
      </c>
      <c r="B109" s="7" t="s">
        <v>33</v>
      </c>
      <c r="C109" s="6" t="s">
        <v>64</v>
      </c>
      <c r="D109" s="8">
        <v>14</v>
      </c>
      <c r="E109" s="6" t="s">
        <v>36</v>
      </c>
      <c r="F109" s="8">
        <v>112</v>
      </c>
      <c r="G109" s="6">
        <v>38</v>
      </c>
      <c r="H109" s="7" t="s">
        <v>47</v>
      </c>
      <c r="I109" s="7" t="s">
        <v>199</v>
      </c>
      <c r="J109" s="7"/>
      <c r="K109" s="23" t="s">
        <v>441</v>
      </c>
      <c r="L109" s="144"/>
      <c r="M109" s="144"/>
      <c r="N109" s="9"/>
      <c r="O109" s="9">
        <f t="shared" si="21"/>
        <v>0</v>
      </c>
      <c r="P109" s="10">
        <v>0.3</v>
      </c>
      <c r="Q109" s="10">
        <v>0.3</v>
      </c>
      <c r="R109" s="9">
        <f>O109*(1-P109)*(1+Q109)</f>
        <v>0</v>
      </c>
      <c r="S109" s="9">
        <f t="shared" si="22"/>
        <v>0</v>
      </c>
      <c r="T109" s="9"/>
      <c r="U109" s="9"/>
      <c r="V109" s="10"/>
      <c r="W109" s="11">
        <f t="shared" si="17"/>
        <v>0</v>
      </c>
      <c r="X109" s="12">
        <f t="shared" si="20"/>
        <v>0</v>
      </c>
    </row>
    <row r="110" spans="1:24" ht="25.5" x14ac:dyDescent="0.25">
      <c r="A110" s="6" t="s">
        <v>200</v>
      </c>
      <c r="B110" s="7" t="s">
        <v>201</v>
      </c>
      <c r="C110" s="6" t="s">
        <v>113</v>
      </c>
      <c r="D110" s="8">
        <v>1.5</v>
      </c>
      <c r="E110" s="6"/>
      <c r="F110" s="8"/>
      <c r="G110" s="6">
        <v>1</v>
      </c>
      <c r="H110" s="7" t="s">
        <v>202</v>
      </c>
      <c r="I110" s="7" t="s">
        <v>203</v>
      </c>
      <c r="J110" s="7"/>
      <c r="K110" s="23" t="s">
        <v>446</v>
      </c>
      <c r="L110" s="144"/>
      <c r="M110" s="9"/>
      <c r="N110" s="9"/>
      <c r="O110" s="9">
        <f t="shared" si="21"/>
        <v>0</v>
      </c>
      <c r="P110" s="10"/>
      <c r="Q110" s="10"/>
      <c r="R110" s="9">
        <f>O110*(1-P110)*(1+Q110)</f>
        <v>0</v>
      </c>
      <c r="S110" s="9">
        <f t="shared" si="22"/>
        <v>0</v>
      </c>
      <c r="T110" s="9"/>
      <c r="U110" s="9"/>
      <c r="V110" s="10"/>
      <c r="W110" s="11">
        <f t="shared" si="17"/>
        <v>0</v>
      </c>
      <c r="X110" s="12">
        <f t="shared" si="20"/>
        <v>0</v>
      </c>
    </row>
    <row r="111" spans="1:24" x14ac:dyDescent="0.25">
      <c r="A111" s="6" t="s">
        <v>204</v>
      </c>
      <c r="B111" s="27" t="s">
        <v>205</v>
      </c>
      <c r="C111" s="6" t="s">
        <v>69</v>
      </c>
      <c r="D111" s="8">
        <v>7</v>
      </c>
      <c r="E111" s="6">
        <v>5</v>
      </c>
      <c r="F111" s="8">
        <v>35</v>
      </c>
      <c r="G111" s="6">
        <v>31</v>
      </c>
      <c r="H111" s="27" t="s">
        <v>32</v>
      </c>
      <c r="I111" s="27" t="s">
        <v>206</v>
      </c>
      <c r="J111" s="27"/>
      <c r="K111" s="28"/>
      <c r="L111" s="144"/>
      <c r="M111" s="29"/>
      <c r="N111" s="29"/>
      <c r="O111" s="29">
        <f t="shared" si="21"/>
        <v>0</v>
      </c>
      <c r="P111" s="30"/>
      <c r="Q111" s="30"/>
      <c r="R111" s="29">
        <f>SUM(O111)</f>
        <v>0</v>
      </c>
      <c r="S111" s="29">
        <f t="shared" si="22"/>
        <v>0</v>
      </c>
      <c r="T111" s="29"/>
      <c r="U111" s="29"/>
      <c r="V111" s="30"/>
      <c r="W111" s="31">
        <f t="shared" si="17"/>
        <v>0</v>
      </c>
      <c r="X111" s="32">
        <f t="shared" si="20"/>
        <v>0</v>
      </c>
    </row>
    <row r="112" spans="1:24" x14ac:dyDescent="0.25">
      <c r="A112" s="6" t="s">
        <v>207</v>
      </c>
      <c r="B112" s="7" t="s">
        <v>33</v>
      </c>
      <c r="C112" s="6" t="s">
        <v>56</v>
      </c>
      <c r="D112" s="8">
        <v>11</v>
      </c>
      <c r="E112" s="6" t="s">
        <v>29</v>
      </c>
      <c r="F112" s="8">
        <v>55</v>
      </c>
      <c r="G112" s="6">
        <v>22</v>
      </c>
      <c r="H112" s="7" t="s">
        <v>28</v>
      </c>
      <c r="I112" s="7"/>
      <c r="J112" s="7"/>
      <c r="K112" s="23" t="s">
        <v>435</v>
      </c>
      <c r="L112" s="144"/>
      <c r="M112" s="9"/>
      <c r="N112" s="9"/>
      <c r="O112" s="9">
        <f t="shared" si="21"/>
        <v>0</v>
      </c>
      <c r="P112" s="10"/>
      <c r="Q112" s="10">
        <v>0.45</v>
      </c>
      <c r="R112" s="9">
        <f t="shared" ref="R112:R144" si="23">O112*(1-P112)*(1+Q112)</f>
        <v>0</v>
      </c>
      <c r="S112" s="9">
        <f t="shared" si="22"/>
        <v>0</v>
      </c>
      <c r="T112" s="9"/>
      <c r="U112" s="9"/>
      <c r="V112" s="10"/>
      <c r="W112" s="11">
        <f t="shared" si="17"/>
        <v>0</v>
      </c>
      <c r="X112" s="12">
        <f t="shared" si="20"/>
        <v>0</v>
      </c>
    </row>
    <row r="113" spans="1:24" x14ac:dyDescent="0.25">
      <c r="A113" s="6" t="s">
        <v>208</v>
      </c>
      <c r="B113" s="7" t="s">
        <v>209</v>
      </c>
      <c r="C113" s="6" t="s">
        <v>64</v>
      </c>
      <c r="D113" s="8">
        <v>16</v>
      </c>
      <c r="E113" s="6" t="s">
        <v>93</v>
      </c>
      <c r="F113" s="8">
        <v>96</v>
      </c>
      <c r="G113" s="6">
        <v>38</v>
      </c>
      <c r="H113" s="7" t="s">
        <v>28</v>
      </c>
      <c r="I113" s="7"/>
      <c r="J113" s="7"/>
      <c r="K113" s="23" t="s">
        <v>435</v>
      </c>
      <c r="L113" s="144"/>
      <c r="M113" s="9"/>
      <c r="N113" s="9"/>
      <c r="O113" s="9">
        <f t="shared" si="21"/>
        <v>0</v>
      </c>
      <c r="P113" s="10"/>
      <c r="Q113" s="10">
        <v>0.45</v>
      </c>
      <c r="R113" s="9">
        <f t="shared" si="23"/>
        <v>0</v>
      </c>
      <c r="S113" s="9">
        <f t="shared" si="22"/>
        <v>0</v>
      </c>
      <c r="T113" s="9"/>
      <c r="U113" s="9"/>
      <c r="V113" s="10"/>
      <c r="W113" s="11">
        <f t="shared" si="17"/>
        <v>0</v>
      </c>
      <c r="X113" s="12">
        <f t="shared" si="20"/>
        <v>0</v>
      </c>
    </row>
    <row r="114" spans="1:24" x14ac:dyDescent="0.25">
      <c r="A114" s="6" t="s">
        <v>210</v>
      </c>
      <c r="B114" s="7" t="s">
        <v>89</v>
      </c>
      <c r="C114" s="6" t="s">
        <v>73</v>
      </c>
      <c r="D114" s="8">
        <v>10</v>
      </c>
      <c r="E114" s="6" t="s">
        <v>29</v>
      </c>
      <c r="F114" s="8">
        <v>50</v>
      </c>
      <c r="G114" s="6">
        <v>41</v>
      </c>
      <c r="H114" s="7" t="s">
        <v>211</v>
      </c>
      <c r="I114" s="7"/>
      <c r="J114" s="7"/>
      <c r="K114" s="23" t="s">
        <v>418</v>
      </c>
      <c r="L114" s="144"/>
      <c r="M114" s="9"/>
      <c r="N114" s="9"/>
      <c r="O114" s="9">
        <f t="shared" si="21"/>
        <v>0</v>
      </c>
      <c r="P114" s="10"/>
      <c r="Q114" s="10"/>
      <c r="R114" s="9">
        <f t="shared" si="23"/>
        <v>0</v>
      </c>
      <c r="S114" s="9"/>
      <c r="T114" s="9">
        <f>R114</f>
        <v>0</v>
      </c>
      <c r="U114" s="9"/>
      <c r="V114" s="10"/>
      <c r="W114" s="11">
        <f t="shared" si="17"/>
        <v>0</v>
      </c>
      <c r="X114" s="12">
        <f t="shared" si="20"/>
        <v>0</v>
      </c>
    </row>
    <row r="115" spans="1:24" x14ac:dyDescent="0.25">
      <c r="A115" s="6" t="s">
        <v>212</v>
      </c>
      <c r="B115" s="7" t="s">
        <v>89</v>
      </c>
      <c r="C115" s="6" t="s">
        <v>213</v>
      </c>
      <c r="D115" s="8">
        <v>10</v>
      </c>
      <c r="E115" s="6" t="s">
        <v>29</v>
      </c>
      <c r="F115" s="8">
        <v>50</v>
      </c>
      <c r="G115" s="6">
        <v>34</v>
      </c>
      <c r="H115" s="7" t="s">
        <v>91</v>
      </c>
      <c r="I115" s="7"/>
      <c r="J115" s="7"/>
      <c r="K115" s="23" t="s">
        <v>425</v>
      </c>
      <c r="L115" s="144"/>
      <c r="M115" s="9"/>
      <c r="N115" s="9"/>
      <c r="O115" s="9">
        <f t="shared" si="21"/>
        <v>0</v>
      </c>
      <c r="P115" s="10"/>
      <c r="Q115" s="10"/>
      <c r="R115" s="9">
        <f t="shared" si="23"/>
        <v>0</v>
      </c>
      <c r="S115" s="9"/>
      <c r="T115" s="9">
        <f>R115</f>
        <v>0</v>
      </c>
      <c r="U115" s="9"/>
      <c r="V115" s="10"/>
      <c r="W115" s="11">
        <f t="shared" si="17"/>
        <v>0</v>
      </c>
      <c r="X115" s="12">
        <f t="shared" si="20"/>
        <v>0</v>
      </c>
    </row>
    <row r="116" spans="1:24" x14ac:dyDescent="0.25">
      <c r="A116" s="6" t="s">
        <v>214</v>
      </c>
      <c r="B116" s="7" t="s">
        <v>215</v>
      </c>
      <c r="C116" s="6" t="s">
        <v>69</v>
      </c>
      <c r="D116" s="8">
        <v>17</v>
      </c>
      <c r="E116" s="6"/>
      <c r="F116" s="8"/>
      <c r="G116" s="6">
        <v>31</v>
      </c>
      <c r="H116" s="7" t="s">
        <v>47</v>
      </c>
      <c r="I116" s="7" t="s">
        <v>216</v>
      </c>
      <c r="J116" s="7"/>
      <c r="K116" s="23" t="s">
        <v>439</v>
      </c>
      <c r="L116" s="144"/>
      <c r="M116" s="144"/>
      <c r="N116" s="9"/>
      <c r="O116" s="9">
        <f t="shared" si="21"/>
        <v>0</v>
      </c>
      <c r="P116" s="10">
        <v>0.3</v>
      </c>
      <c r="Q116" s="10">
        <v>0.6</v>
      </c>
      <c r="R116" s="9">
        <f t="shared" si="23"/>
        <v>0</v>
      </c>
      <c r="S116" s="9">
        <f t="shared" ref="S116:S144" si="24">R116</f>
        <v>0</v>
      </c>
      <c r="T116" s="9"/>
      <c r="U116" s="9"/>
      <c r="V116" s="10"/>
      <c r="W116" s="11">
        <f t="shared" si="17"/>
        <v>0</v>
      </c>
      <c r="X116" s="12">
        <f t="shared" si="20"/>
        <v>0</v>
      </c>
    </row>
    <row r="117" spans="1:24" x14ac:dyDescent="0.25">
      <c r="A117" s="6" t="s">
        <v>217</v>
      </c>
      <c r="B117" s="7" t="s">
        <v>218</v>
      </c>
      <c r="C117" s="6" t="s">
        <v>42</v>
      </c>
      <c r="D117" s="8">
        <v>5.5</v>
      </c>
      <c r="E117" s="6" t="s">
        <v>31</v>
      </c>
      <c r="F117" s="8">
        <v>22</v>
      </c>
      <c r="G117" s="6">
        <v>14</v>
      </c>
      <c r="H117" s="7" t="s">
        <v>37</v>
      </c>
      <c r="I117" s="7" t="s">
        <v>219</v>
      </c>
      <c r="J117" s="7"/>
      <c r="K117" s="23" t="s">
        <v>434</v>
      </c>
      <c r="L117" s="144"/>
      <c r="M117" s="9"/>
      <c r="N117" s="9"/>
      <c r="O117" s="9">
        <f t="shared" si="21"/>
        <v>0</v>
      </c>
      <c r="P117" s="10"/>
      <c r="Q117" s="10"/>
      <c r="R117" s="9">
        <f t="shared" si="23"/>
        <v>0</v>
      </c>
      <c r="S117" s="9">
        <f t="shared" si="24"/>
        <v>0</v>
      </c>
      <c r="T117" s="9"/>
      <c r="U117" s="9"/>
      <c r="V117" s="10"/>
      <c r="W117" s="11">
        <f t="shared" si="17"/>
        <v>0</v>
      </c>
      <c r="X117" s="12">
        <f t="shared" si="20"/>
        <v>0</v>
      </c>
    </row>
    <row r="118" spans="1:24" x14ac:dyDescent="0.25">
      <c r="A118" s="6" t="s">
        <v>220</v>
      </c>
      <c r="B118" s="7" t="s">
        <v>33</v>
      </c>
      <c r="C118" s="6" t="s">
        <v>88</v>
      </c>
      <c r="D118" s="8">
        <v>13.5</v>
      </c>
      <c r="E118" s="6" t="s">
        <v>42</v>
      </c>
      <c r="F118" s="8">
        <v>135</v>
      </c>
      <c r="G118" s="6">
        <v>60</v>
      </c>
      <c r="H118" s="7" t="s">
        <v>47</v>
      </c>
      <c r="I118" s="7" t="s">
        <v>221</v>
      </c>
      <c r="J118" s="7"/>
      <c r="K118" s="23" t="s">
        <v>441</v>
      </c>
      <c r="L118" s="144"/>
      <c r="M118" s="144"/>
      <c r="N118" s="9"/>
      <c r="O118" s="9">
        <f t="shared" si="21"/>
        <v>0</v>
      </c>
      <c r="P118" s="10">
        <v>0.3</v>
      </c>
      <c r="Q118" s="10">
        <v>0.3</v>
      </c>
      <c r="R118" s="9">
        <f t="shared" si="23"/>
        <v>0</v>
      </c>
      <c r="S118" s="9">
        <f t="shared" si="24"/>
        <v>0</v>
      </c>
      <c r="T118" s="9"/>
      <c r="U118" s="9"/>
      <c r="V118" s="10"/>
      <c r="W118" s="11">
        <f t="shared" si="17"/>
        <v>0</v>
      </c>
      <c r="X118" s="12">
        <f t="shared" si="20"/>
        <v>0</v>
      </c>
    </row>
    <row r="119" spans="1:24" x14ac:dyDescent="0.25">
      <c r="A119" s="6" t="s">
        <v>222</v>
      </c>
      <c r="B119" s="7" t="s">
        <v>33</v>
      </c>
      <c r="C119" s="6" t="s">
        <v>110</v>
      </c>
      <c r="D119" s="8">
        <v>14.5</v>
      </c>
      <c r="E119" s="6" t="s">
        <v>46</v>
      </c>
      <c r="F119" s="8">
        <v>159.5</v>
      </c>
      <c r="G119" s="6">
        <v>79</v>
      </c>
      <c r="H119" s="7" t="s">
        <v>47</v>
      </c>
      <c r="I119" s="7"/>
      <c r="J119" s="7"/>
      <c r="K119" s="23" t="s">
        <v>441</v>
      </c>
      <c r="L119" s="144"/>
      <c r="M119" s="144"/>
      <c r="N119" s="9"/>
      <c r="O119" s="9">
        <f t="shared" si="21"/>
        <v>0</v>
      </c>
      <c r="P119" s="10">
        <v>0.3</v>
      </c>
      <c r="Q119" s="10">
        <v>0.3</v>
      </c>
      <c r="R119" s="9">
        <f t="shared" si="23"/>
        <v>0</v>
      </c>
      <c r="S119" s="9">
        <f t="shared" si="24"/>
        <v>0</v>
      </c>
      <c r="T119" s="9"/>
      <c r="U119" s="9"/>
      <c r="V119" s="10"/>
      <c r="W119" s="11">
        <f t="shared" si="17"/>
        <v>0</v>
      </c>
      <c r="X119" s="12">
        <f t="shared" si="20"/>
        <v>0</v>
      </c>
    </row>
    <row r="120" spans="1:24" ht="25.5" x14ac:dyDescent="0.25">
      <c r="A120" s="6" t="s">
        <v>223</v>
      </c>
      <c r="B120" s="7" t="s">
        <v>33</v>
      </c>
      <c r="C120" s="6" t="s">
        <v>150</v>
      </c>
      <c r="D120" s="8">
        <v>21</v>
      </c>
      <c r="E120" s="6" t="s">
        <v>56</v>
      </c>
      <c r="F120" s="8">
        <v>336</v>
      </c>
      <c r="G120" s="6">
        <v>130</v>
      </c>
      <c r="H120" s="7" t="s">
        <v>224</v>
      </c>
      <c r="I120" s="7" t="s">
        <v>225</v>
      </c>
      <c r="J120" s="7" t="s">
        <v>226</v>
      </c>
      <c r="K120" s="23" t="s">
        <v>430</v>
      </c>
      <c r="L120" s="144"/>
      <c r="M120" s="144"/>
      <c r="N120" s="144"/>
      <c r="O120" s="9">
        <f t="shared" si="21"/>
        <v>0</v>
      </c>
      <c r="P120" s="10">
        <v>0.3</v>
      </c>
      <c r="Q120" s="10">
        <v>0.3</v>
      </c>
      <c r="R120" s="9">
        <f t="shared" si="23"/>
        <v>0</v>
      </c>
      <c r="S120" s="9">
        <f t="shared" si="24"/>
        <v>0</v>
      </c>
      <c r="T120" s="9"/>
      <c r="U120" s="144"/>
      <c r="V120" s="10">
        <v>0.3</v>
      </c>
      <c r="W120" s="11">
        <f t="shared" si="17"/>
        <v>0</v>
      </c>
      <c r="X120" s="12">
        <f t="shared" si="20"/>
        <v>0</v>
      </c>
    </row>
    <row r="121" spans="1:24" x14ac:dyDescent="0.25">
      <c r="A121" s="6" t="s">
        <v>227</v>
      </c>
      <c r="B121" s="7" t="s">
        <v>228</v>
      </c>
      <c r="C121" s="6" t="s">
        <v>65</v>
      </c>
      <c r="D121" s="8">
        <v>7</v>
      </c>
      <c r="E121" s="6" t="s">
        <v>36</v>
      </c>
      <c r="F121" s="8">
        <v>56</v>
      </c>
      <c r="G121" s="6">
        <v>29</v>
      </c>
      <c r="H121" s="7" t="s">
        <v>43</v>
      </c>
      <c r="I121" s="7"/>
      <c r="J121" s="7"/>
      <c r="K121" s="23" t="s">
        <v>440</v>
      </c>
      <c r="L121" s="144"/>
      <c r="M121" s="144"/>
      <c r="N121" s="9"/>
      <c r="O121" s="9">
        <f t="shared" si="21"/>
        <v>0</v>
      </c>
      <c r="P121" s="10">
        <v>0.3</v>
      </c>
      <c r="Q121" s="10"/>
      <c r="R121" s="9">
        <f t="shared" si="23"/>
        <v>0</v>
      </c>
      <c r="S121" s="9">
        <f t="shared" si="24"/>
        <v>0</v>
      </c>
      <c r="T121" s="9"/>
      <c r="U121" s="9"/>
      <c r="V121" s="10"/>
      <c r="W121" s="11">
        <f t="shared" si="17"/>
        <v>0</v>
      </c>
      <c r="X121" s="12">
        <f t="shared" si="20"/>
        <v>0</v>
      </c>
    </row>
    <row r="122" spans="1:24" x14ac:dyDescent="0.25">
      <c r="A122" s="6" t="s">
        <v>229</v>
      </c>
      <c r="B122" s="7" t="s">
        <v>33</v>
      </c>
      <c r="C122" s="6" t="s">
        <v>69</v>
      </c>
      <c r="D122" s="8">
        <v>7.5</v>
      </c>
      <c r="E122" s="6" t="s">
        <v>93</v>
      </c>
      <c r="F122" s="8">
        <v>45</v>
      </c>
      <c r="G122" s="6">
        <v>31</v>
      </c>
      <c r="H122" s="7" t="s">
        <v>47</v>
      </c>
      <c r="I122" s="7" t="s">
        <v>157</v>
      </c>
      <c r="J122" s="7"/>
      <c r="K122" s="23" t="s">
        <v>439</v>
      </c>
      <c r="L122" s="144"/>
      <c r="M122" s="144"/>
      <c r="N122" s="9"/>
      <c r="O122" s="9">
        <f t="shared" si="21"/>
        <v>0</v>
      </c>
      <c r="P122" s="10">
        <v>0.3</v>
      </c>
      <c r="Q122" s="10">
        <v>0.6</v>
      </c>
      <c r="R122" s="9">
        <f t="shared" si="23"/>
        <v>0</v>
      </c>
      <c r="S122" s="9">
        <f t="shared" si="24"/>
        <v>0</v>
      </c>
      <c r="T122" s="9"/>
      <c r="U122" s="9"/>
      <c r="V122" s="10"/>
      <c r="W122" s="11">
        <f t="shared" si="17"/>
        <v>0</v>
      </c>
      <c r="X122" s="12">
        <f t="shared" si="20"/>
        <v>0</v>
      </c>
    </row>
    <row r="123" spans="1:24" x14ac:dyDescent="0.25">
      <c r="A123" s="6" t="s">
        <v>230</v>
      </c>
      <c r="B123" s="7" t="s">
        <v>218</v>
      </c>
      <c r="C123" s="6" t="s">
        <v>36</v>
      </c>
      <c r="D123" s="8">
        <v>3.5</v>
      </c>
      <c r="E123" s="6" t="s">
        <v>24</v>
      </c>
      <c r="F123" s="8">
        <v>10.5</v>
      </c>
      <c r="G123" s="6">
        <v>11</v>
      </c>
      <c r="H123" s="7" t="s">
        <v>28</v>
      </c>
      <c r="I123" s="7" t="s">
        <v>219</v>
      </c>
      <c r="J123" s="7"/>
      <c r="K123" s="23" t="s">
        <v>434</v>
      </c>
      <c r="L123" s="144"/>
      <c r="M123" s="9"/>
      <c r="N123" s="9"/>
      <c r="O123" s="9">
        <f t="shared" si="21"/>
        <v>0</v>
      </c>
      <c r="P123" s="10"/>
      <c r="Q123" s="10">
        <v>0.6</v>
      </c>
      <c r="R123" s="9">
        <f t="shared" si="23"/>
        <v>0</v>
      </c>
      <c r="S123" s="9">
        <f t="shared" si="24"/>
        <v>0</v>
      </c>
      <c r="T123" s="9"/>
      <c r="U123" s="9"/>
      <c r="V123" s="10"/>
      <c r="W123" s="11">
        <f t="shared" si="17"/>
        <v>0</v>
      </c>
      <c r="X123" s="12">
        <f t="shared" si="20"/>
        <v>0</v>
      </c>
    </row>
    <row r="124" spans="1:24" x14ac:dyDescent="0.25">
      <c r="A124" s="6" t="s">
        <v>231</v>
      </c>
      <c r="B124" s="7" t="s">
        <v>218</v>
      </c>
      <c r="C124" s="6" t="s">
        <v>56</v>
      </c>
      <c r="D124" s="8">
        <v>5.5</v>
      </c>
      <c r="E124" s="6" t="s">
        <v>31</v>
      </c>
      <c r="F124" s="8">
        <v>22</v>
      </c>
      <c r="G124" s="6">
        <v>22</v>
      </c>
      <c r="H124" s="7" t="s">
        <v>28</v>
      </c>
      <c r="I124" s="7" t="s">
        <v>219</v>
      </c>
      <c r="J124" s="7"/>
      <c r="K124" s="23" t="s">
        <v>434</v>
      </c>
      <c r="L124" s="144"/>
      <c r="M124" s="9"/>
      <c r="N124" s="9"/>
      <c r="O124" s="9">
        <f t="shared" si="21"/>
        <v>0</v>
      </c>
      <c r="P124" s="10"/>
      <c r="Q124" s="10">
        <v>0.6</v>
      </c>
      <c r="R124" s="9">
        <f t="shared" si="23"/>
        <v>0</v>
      </c>
      <c r="S124" s="9">
        <f t="shared" si="24"/>
        <v>0</v>
      </c>
      <c r="T124" s="9"/>
      <c r="U124" s="9"/>
      <c r="V124" s="10"/>
      <c r="W124" s="11">
        <f t="shared" si="17"/>
        <v>0</v>
      </c>
      <c r="X124" s="12">
        <f t="shared" si="20"/>
        <v>0</v>
      </c>
    </row>
    <row r="125" spans="1:24" x14ac:dyDescent="0.25">
      <c r="A125" s="6" t="s">
        <v>232</v>
      </c>
      <c r="B125" s="7" t="s">
        <v>218</v>
      </c>
      <c r="C125" s="6" t="s">
        <v>56</v>
      </c>
      <c r="D125" s="8">
        <v>6</v>
      </c>
      <c r="E125" s="6" t="s">
        <v>29</v>
      </c>
      <c r="F125" s="8">
        <v>30</v>
      </c>
      <c r="G125" s="6">
        <v>22</v>
      </c>
      <c r="H125" s="7" t="s">
        <v>28</v>
      </c>
      <c r="I125" s="7"/>
      <c r="J125" s="7"/>
      <c r="K125" s="23" t="s">
        <v>434</v>
      </c>
      <c r="L125" s="144"/>
      <c r="M125" s="9"/>
      <c r="N125" s="9"/>
      <c r="O125" s="9">
        <f t="shared" si="21"/>
        <v>0</v>
      </c>
      <c r="P125" s="10"/>
      <c r="Q125" s="10">
        <v>0.6</v>
      </c>
      <c r="R125" s="9">
        <f t="shared" si="23"/>
        <v>0</v>
      </c>
      <c r="S125" s="9">
        <f t="shared" si="24"/>
        <v>0</v>
      </c>
      <c r="T125" s="9"/>
      <c r="U125" s="9"/>
      <c r="V125" s="10"/>
      <c r="W125" s="11">
        <f t="shared" si="17"/>
        <v>0</v>
      </c>
      <c r="X125" s="12">
        <f t="shared" si="20"/>
        <v>0</v>
      </c>
    </row>
    <row r="126" spans="1:24" x14ac:dyDescent="0.25">
      <c r="A126" s="6" t="s">
        <v>233</v>
      </c>
      <c r="B126" s="7" t="s">
        <v>33</v>
      </c>
      <c r="C126" s="6" t="s">
        <v>69</v>
      </c>
      <c r="D126" s="8">
        <v>8.5</v>
      </c>
      <c r="E126" s="6" t="s">
        <v>27</v>
      </c>
      <c r="F126" s="8">
        <v>59.5</v>
      </c>
      <c r="G126" s="6">
        <v>31</v>
      </c>
      <c r="H126" s="7" t="s">
        <v>47</v>
      </c>
      <c r="I126" s="7"/>
      <c r="J126" s="7"/>
      <c r="K126" s="23" t="s">
        <v>440</v>
      </c>
      <c r="L126" s="144"/>
      <c r="M126" s="144"/>
      <c r="N126" s="9"/>
      <c r="O126" s="9">
        <f t="shared" si="21"/>
        <v>0</v>
      </c>
      <c r="P126" s="10">
        <v>0.3</v>
      </c>
      <c r="Q126" s="10">
        <v>0.45</v>
      </c>
      <c r="R126" s="9">
        <f t="shared" si="23"/>
        <v>0</v>
      </c>
      <c r="S126" s="9">
        <f t="shared" si="24"/>
        <v>0</v>
      </c>
      <c r="T126" s="9"/>
      <c r="U126" s="9"/>
      <c r="V126" s="10"/>
      <c r="W126" s="11">
        <f t="shared" si="17"/>
        <v>0</v>
      </c>
      <c r="X126" s="12">
        <f t="shared" si="20"/>
        <v>0</v>
      </c>
    </row>
    <row r="127" spans="1:24" x14ac:dyDescent="0.25">
      <c r="A127" s="6" t="s">
        <v>234</v>
      </c>
      <c r="B127" s="7" t="s">
        <v>218</v>
      </c>
      <c r="C127" s="6" t="s">
        <v>61</v>
      </c>
      <c r="D127" s="8">
        <v>7.5</v>
      </c>
      <c r="E127" s="6" t="s">
        <v>93</v>
      </c>
      <c r="F127" s="8">
        <v>45</v>
      </c>
      <c r="G127" s="6">
        <v>26</v>
      </c>
      <c r="H127" s="7" t="s">
        <v>28</v>
      </c>
      <c r="I127" s="7"/>
      <c r="J127" s="7"/>
      <c r="K127" s="23" t="s">
        <v>434</v>
      </c>
      <c r="L127" s="144"/>
      <c r="M127" s="9"/>
      <c r="N127" s="9"/>
      <c r="O127" s="9">
        <f t="shared" si="21"/>
        <v>0</v>
      </c>
      <c r="P127" s="10"/>
      <c r="Q127" s="10">
        <v>0.6</v>
      </c>
      <c r="R127" s="9">
        <f t="shared" si="23"/>
        <v>0</v>
      </c>
      <c r="S127" s="9">
        <f t="shared" si="24"/>
        <v>0</v>
      </c>
      <c r="T127" s="9"/>
      <c r="U127" s="9"/>
      <c r="V127" s="10"/>
      <c r="W127" s="11">
        <f t="shared" ref="W127:W144" si="25">U127*(1+V127)</f>
        <v>0</v>
      </c>
      <c r="X127" s="12">
        <f t="shared" si="20"/>
        <v>0</v>
      </c>
    </row>
    <row r="128" spans="1:24" x14ac:dyDescent="0.25">
      <c r="A128" s="6" t="s">
        <v>235</v>
      </c>
      <c r="B128" s="7" t="s">
        <v>33</v>
      </c>
      <c r="C128" s="6" t="s">
        <v>74</v>
      </c>
      <c r="D128" s="8">
        <v>11</v>
      </c>
      <c r="E128" s="6" t="s">
        <v>39</v>
      </c>
      <c r="F128" s="8">
        <v>99</v>
      </c>
      <c r="G128" s="6">
        <v>36</v>
      </c>
      <c r="H128" s="7" t="s">
        <v>28</v>
      </c>
      <c r="I128" s="7"/>
      <c r="J128" s="7"/>
      <c r="K128" s="23" t="s">
        <v>435</v>
      </c>
      <c r="L128" s="144"/>
      <c r="M128" s="9"/>
      <c r="N128" s="9"/>
      <c r="O128" s="9">
        <f t="shared" si="21"/>
        <v>0</v>
      </c>
      <c r="P128" s="10"/>
      <c r="Q128" s="10">
        <v>0.45</v>
      </c>
      <c r="R128" s="9">
        <f t="shared" si="23"/>
        <v>0</v>
      </c>
      <c r="S128" s="9">
        <f t="shared" si="24"/>
        <v>0</v>
      </c>
      <c r="T128" s="9"/>
      <c r="U128" s="9"/>
      <c r="V128" s="10"/>
      <c r="W128" s="11">
        <f t="shared" si="25"/>
        <v>0</v>
      </c>
      <c r="X128" s="12">
        <f t="shared" si="20"/>
        <v>0</v>
      </c>
    </row>
    <row r="129" spans="1:24" x14ac:dyDescent="0.25">
      <c r="A129" s="6" t="s">
        <v>236</v>
      </c>
      <c r="B129" s="7" t="s">
        <v>218</v>
      </c>
      <c r="C129" s="6" t="s">
        <v>57</v>
      </c>
      <c r="D129" s="8">
        <v>6</v>
      </c>
      <c r="E129" s="6" t="s">
        <v>29</v>
      </c>
      <c r="F129" s="8">
        <v>30</v>
      </c>
      <c r="G129" s="6">
        <v>23</v>
      </c>
      <c r="H129" s="7" t="s">
        <v>28</v>
      </c>
      <c r="I129" s="7"/>
      <c r="J129" s="7"/>
      <c r="K129" s="23" t="s">
        <v>434</v>
      </c>
      <c r="L129" s="144"/>
      <c r="M129" s="9"/>
      <c r="N129" s="9"/>
      <c r="O129" s="9">
        <f t="shared" si="21"/>
        <v>0</v>
      </c>
      <c r="P129" s="10"/>
      <c r="Q129" s="10">
        <v>0.6</v>
      </c>
      <c r="R129" s="9">
        <f t="shared" si="23"/>
        <v>0</v>
      </c>
      <c r="S129" s="9">
        <f t="shared" si="24"/>
        <v>0</v>
      </c>
      <c r="T129" s="9"/>
      <c r="U129" s="9"/>
      <c r="V129" s="10"/>
      <c r="W129" s="11">
        <f t="shared" si="25"/>
        <v>0</v>
      </c>
      <c r="X129" s="12">
        <f t="shared" si="20"/>
        <v>0</v>
      </c>
    </row>
    <row r="130" spans="1:24" x14ac:dyDescent="0.25">
      <c r="A130" s="6" t="s">
        <v>237</v>
      </c>
      <c r="B130" s="7" t="s">
        <v>218</v>
      </c>
      <c r="C130" s="6" t="s">
        <v>65</v>
      </c>
      <c r="D130" s="8">
        <v>9</v>
      </c>
      <c r="E130" s="6" t="s">
        <v>27</v>
      </c>
      <c r="F130" s="8">
        <v>63</v>
      </c>
      <c r="G130" s="6">
        <v>29</v>
      </c>
      <c r="H130" s="7" t="s">
        <v>28</v>
      </c>
      <c r="I130" s="7"/>
      <c r="J130" s="7"/>
      <c r="K130" s="23" t="s">
        <v>435</v>
      </c>
      <c r="L130" s="144"/>
      <c r="M130" s="9"/>
      <c r="N130" s="9"/>
      <c r="O130" s="9">
        <f t="shared" si="21"/>
        <v>0</v>
      </c>
      <c r="P130" s="10"/>
      <c r="Q130" s="10">
        <v>0.45</v>
      </c>
      <c r="R130" s="9">
        <f t="shared" si="23"/>
        <v>0</v>
      </c>
      <c r="S130" s="9">
        <f t="shared" si="24"/>
        <v>0</v>
      </c>
      <c r="T130" s="9"/>
      <c r="U130" s="9"/>
      <c r="V130" s="10"/>
      <c r="W130" s="11">
        <f t="shared" si="25"/>
        <v>0</v>
      </c>
      <c r="X130" s="12">
        <f t="shared" si="20"/>
        <v>0</v>
      </c>
    </row>
    <row r="131" spans="1:24" x14ac:dyDescent="0.25">
      <c r="A131" s="6" t="s">
        <v>238</v>
      </c>
      <c r="B131" s="7" t="s">
        <v>218</v>
      </c>
      <c r="C131" s="6" t="s">
        <v>70</v>
      </c>
      <c r="D131" s="8">
        <v>8</v>
      </c>
      <c r="E131" s="6" t="s">
        <v>27</v>
      </c>
      <c r="F131" s="8">
        <v>56</v>
      </c>
      <c r="G131" s="6">
        <v>33</v>
      </c>
      <c r="H131" s="7" t="s">
        <v>28</v>
      </c>
      <c r="I131" s="7"/>
      <c r="J131" s="7"/>
      <c r="K131" s="23" t="s">
        <v>435</v>
      </c>
      <c r="L131" s="144"/>
      <c r="M131" s="9"/>
      <c r="N131" s="9"/>
      <c r="O131" s="9">
        <f t="shared" si="21"/>
        <v>0</v>
      </c>
      <c r="P131" s="10"/>
      <c r="Q131" s="10">
        <v>0.45</v>
      </c>
      <c r="R131" s="9">
        <f t="shared" si="23"/>
        <v>0</v>
      </c>
      <c r="S131" s="9">
        <f t="shared" si="24"/>
        <v>0</v>
      </c>
      <c r="T131" s="9"/>
      <c r="U131" s="9"/>
      <c r="V131" s="10"/>
      <c r="W131" s="11">
        <f t="shared" si="25"/>
        <v>0</v>
      </c>
      <c r="X131" s="12">
        <f t="shared" si="20"/>
        <v>0</v>
      </c>
    </row>
    <row r="132" spans="1:24" x14ac:dyDescent="0.25">
      <c r="A132" s="6" t="s">
        <v>239</v>
      </c>
      <c r="B132" s="7" t="s">
        <v>218</v>
      </c>
      <c r="C132" s="6" t="s">
        <v>65</v>
      </c>
      <c r="D132" s="8">
        <v>8.5</v>
      </c>
      <c r="E132" s="6" t="s">
        <v>93</v>
      </c>
      <c r="F132" s="8">
        <v>51</v>
      </c>
      <c r="G132" s="6">
        <v>29</v>
      </c>
      <c r="H132" s="7" t="s">
        <v>28</v>
      </c>
      <c r="I132" s="7"/>
      <c r="J132" s="7"/>
      <c r="K132" s="23" t="s">
        <v>435</v>
      </c>
      <c r="L132" s="144"/>
      <c r="M132" s="9"/>
      <c r="N132" s="9"/>
      <c r="O132" s="9">
        <f t="shared" si="21"/>
        <v>0</v>
      </c>
      <c r="P132" s="10"/>
      <c r="Q132" s="10">
        <v>0.45</v>
      </c>
      <c r="R132" s="9">
        <f t="shared" si="23"/>
        <v>0</v>
      </c>
      <c r="S132" s="9">
        <f t="shared" si="24"/>
        <v>0</v>
      </c>
      <c r="T132" s="9"/>
      <c r="U132" s="9"/>
      <c r="V132" s="10"/>
      <c r="W132" s="11">
        <f t="shared" si="25"/>
        <v>0</v>
      </c>
      <c r="X132" s="12">
        <f t="shared" si="20"/>
        <v>0</v>
      </c>
    </row>
    <row r="133" spans="1:24" x14ac:dyDescent="0.25">
      <c r="A133" s="6" t="s">
        <v>240</v>
      </c>
      <c r="B133" s="7" t="s">
        <v>33</v>
      </c>
      <c r="C133" s="6" t="s">
        <v>70</v>
      </c>
      <c r="D133" s="8">
        <v>11</v>
      </c>
      <c r="E133" s="6" t="s">
        <v>36</v>
      </c>
      <c r="F133" s="8">
        <v>88</v>
      </c>
      <c r="G133" s="6">
        <v>33</v>
      </c>
      <c r="H133" s="7" t="s">
        <v>241</v>
      </c>
      <c r="I133" s="7" t="s">
        <v>242</v>
      </c>
      <c r="J133" s="7"/>
      <c r="K133" s="23" t="s">
        <v>440</v>
      </c>
      <c r="L133" s="144"/>
      <c r="M133" s="144"/>
      <c r="N133" s="9"/>
      <c r="O133" s="9">
        <f t="shared" si="21"/>
        <v>0</v>
      </c>
      <c r="P133" s="10">
        <v>0.3</v>
      </c>
      <c r="Q133" s="10"/>
      <c r="R133" s="9">
        <f t="shared" si="23"/>
        <v>0</v>
      </c>
      <c r="S133" s="9">
        <f t="shared" si="24"/>
        <v>0</v>
      </c>
      <c r="T133" s="9"/>
      <c r="U133" s="9"/>
      <c r="V133" s="10"/>
      <c r="W133" s="11">
        <f t="shared" si="25"/>
        <v>0</v>
      </c>
      <c r="X133" s="12">
        <f t="shared" ref="X133:X144" si="26">R133+W133</f>
        <v>0</v>
      </c>
    </row>
    <row r="134" spans="1:24" x14ac:dyDescent="0.25">
      <c r="A134" s="6" t="s">
        <v>243</v>
      </c>
      <c r="B134" s="7" t="s">
        <v>218</v>
      </c>
      <c r="C134" s="6" t="s">
        <v>63</v>
      </c>
      <c r="D134" s="8">
        <v>7.5</v>
      </c>
      <c r="E134" s="6" t="s">
        <v>93</v>
      </c>
      <c r="F134" s="8">
        <v>45</v>
      </c>
      <c r="G134" s="6">
        <v>27</v>
      </c>
      <c r="H134" s="7" t="s">
        <v>28</v>
      </c>
      <c r="I134" s="7"/>
      <c r="J134" s="7"/>
      <c r="K134" s="23" t="s">
        <v>434</v>
      </c>
      <c r="L134" s="144"/>
      <c r="M134" s="9"/>
      <c r="N134" s="9"/>
      <c r="O134" s="9">
        <f t="shared" si="21"/>
        <v>0</v>
      </c>
      <c r="P134" s="10"/>
      <c r="Q134" s="10">
        <v>0.6</v>
      </c>
      <c r="R134" s="9">
        <f t="shared" si="23"/>
        <v>0</v>
      </c>
      <c r="S134" s="9">
        <f t="shared" si="24"/>
        <v>0</v>
      </c>
      <c r="T134" s="9"/>
      <c r="U134" s="9"/>
      <c r="V134" s="10"/>
      <c r="W134" s="11">
        <f t="shared" si="25"/>
        <v>0</v>
      </c>
      <c r="X134" s="12">
        <f t="shared" si="26"/>
        <v>0</v>
      </c>
    </row>
    <row r="135" spans="1:24" x14ac:dyDescent="0.25">
      <c r="A135" s="6" t="s">
        <v>244</v>
      </c>
      <c r="B135" s="7" t="s">
        <v>33</v>
      </c>
      <c r="C135" s="6" t="s">
        <v>51</v>
      </c>
      <c r="D135" s="8">
        <v>7</v>
      </c>
      <c r="E135" s="6" t="s">
        <v>31</v>
      </c>
      <c r="F135" s="8">
        <v>28</v>
      </c>
      <c r="G135" s="6">
        <v>18</v>
      </c>
      <c r="H135" s="7" t="s">
        <v>28</v>
      </c>
      <c r="I135" s="7" t="s">
        <v>219</v>
      </c>
      <c r="J135" s="7"/>
      <c r="K135" s="23" t="s">
        <v>434</v>
      </c>
      <c r="L135" s="144"/>
      <c r="M135" s="9"/>
      <c r="N135" s="9"/>
      <c r="O135" s="9">
        <f t="shared" si="21"/>
        <v>0</v>
      </c>
      <c r="P135" s="10"/>
      <c r="Q135" s="10">
        <v>0.6</v>
      </c>
      <c r="R135" s="9">
        <f t="shared" si="23"/>
        <v>0</v>
      </c>
      <c r="S135" s="9">
        <f t="shared" si="24"/>
        <v>0</v>
      </c>
      <c r="T135" s="9"/>
      <c r="U135" s="9"/>
      <c r="V135" s="10"/>
      <c r="W135" s="11">
        <f t="shared" si="25"/>
        <v>0</v>
      </c>
      <c r="X135" s="12">
        <f t="shared" si="26"/>
        <v>0</v>
      </c>
    </row>
    <row r="136" spans="1:24" x14ac:dyDescent="0.25">
      <c r="A136" s="6" t="s">
        <v>245</v>
      </c>
      <c r="B136" s="7" t="s">
        <v>33</v>
      </c>
      <c r="C136" s="6" t="s">
        <v>46</v>
      </c>
      <c r="D136" s="8">
        <v>6</v>
      </c>
      <c r="E136" s="6" t="s">
        <v>31</v>
      </c>
      <c r="F136" s="8">
        <v>24</v>
      </c>
      <c r="G136" s="6">
        <v>15</v>
      </c>
      <c r="H136" s="7" t="s">
        <v>28</v>
      </c>
      <c r="I136" s="7" t="s">
        <v>219</v>
      </c>
      <c r="J136" s="7"/>
      <c r="K136" s="23" t="s">
        <v>434</v>
      </c>
      <c r="L136" s="144"/>
      <c r="M136" s="9"/>
      <c r="N136" s="9"/>
      <c r="O136" s="9">
        <f t="shared" si="21"/>
        <v>0</v>
      </c>
      <c r="P136" s="10"/>
      <c r="Q136" s="10">
        <v>0.6</v>
      </c>
      <c r="R136" s="9">
        <f t="shared" si="23"/>
        <v>0</v>
      </c>
      <c r="S136" s="9">
        <f t="shared" si="24"/>
        <v>0</v>
      </c>
      <c r="T136" s="9"/>
      <c r="U136" s="9"/>
      <c r="V136" s="10"/>
      <c r="W136" s="11">
        <f t="shared" si="25"/>
        <v>0</v>
      </c>
      <c r="X136" s="12">
        <f t="shared" si="26"/>
        <v>0</v>
      </c>
    </row>
    <row r="137" spans="1:24" x14ac:dyDescent="0.25">
      <c r="A137" s="6" t="s">
        <v>246</v>
      </c>
      <c r="B137" s="7" t="s">
        <v>33</v>
      </c>
      <c r="C137" s="6" t="s">
        <v>52</v>
      </c>
      <c r="D137" s="8">
        <v>9</v>
      </c>
      <c r="E137" s="6" t="s">
        <v>27</v>
      </c>
      <c r="F137" s="8">
        <v>63</v>
      </c>
      <c r="G137" s="6">
        <v>37</v>
      </c>
      <c r="H137" s="7" t="s">
        <v>247</v>
      </c>
      <c r="I137" s="7" t="s">
        <v>248</v>
      </c>
      <c r="J137" s="7"/>
      <c r="K137" s="23" t="s">
        <v>440</v>
      </c>
      <c r="L137" s="144"/>
      <c r="M137" s="144"/>
      <c r="N137" s="9"/>
      <c r="O137" s="9">
        <f t="shared" si="21"/>
        <v>0</v>
      </c>
      <c r="P137" s="10">
        <v>0.3</v>
      </c>
      <c r="Q137" s="10">
        <v>0.45</v>
      </c>
      <c r="R137" s="9">
        <f t="shared" si="23"/>
        <v>0</v>
      </c>
      <c r="S137" s="9">
        <f t="shared" si="24"/>
        <v>0</v>
      </c>
      <c r="T137" s="9"/>
      <c r="U137" s="9"/>
      <c r="V137" s="10"/>
      <c r="W137" s="11">
        <f t="shared" si="25"/>
        <v>0</v>
      </c>
      <c r="X137" s="12">
        <f t="shared" si="26"/>
        <v>0</v>
      </c>
    </row>
    <row r="138" spans="1:24" x14ac:dyDescent="0.25">
      <c r="A138" s="6" t="s">
        <v>249</v>
      </c>
      <c r="B138" s="7" t="s">
        <v>218</v>
      </c>
      <c r="C138" s="6" t="s">
        <v>63</v>
      </c>
      <c r="D138" s="8">
        <v>8</v>
      </c>
      <c r="E138" s="6" t="s">
        <v>93</v>
      </c>
      <c r="F138" s="8">
        <v>48</v>
      </c>
      <c r="G138" s="6">
        <v>27</v>
      </c>
      <c r="H138" s="7" t="s">
        <v>37</v>
      </c>
      <c r="I138" s="7"/>
      <c r="J138" s="7"/>
      <c r="K138" s="23" t="s">
        <v>434</v>
      </c>
      <c r="L138" s="144"/>
      <c r="M138" s="9"/>
      <c r="N138" s="9"/>
      <c r="O138" s="9">
        <f t="shared" si="21"/>
        <v>0</v>
      </c>
      <c r="P138" s="10"/>
      <c r="Q138" s="10"/>
      <c r="R138" s="9">
        <f t="shared" si="23"/>
        <v>0</v>
      </c>
      <c r="S138" s="9">
        <f t="shared" si="24"/>
        <v>0</v>
      </c>
      <c r="T138" s="9"/>
      <c r="U138" s="9"/>
      <c r="V138" s="10"/>
      <c r="W138" s="11">
        <f t="shared" si="25"/>
        <v>0</v>
      </c>
      <c r="X138" s="12">
        <f t="shared" si="26"/>
        <v>0</v>
      </c>
    </row>
    <row r="139" spans="1:24" x14ac:dyDescent="0.25">
      <c r="A139" s="6" t="s">
        <v>250</v>
      </c>
      <c r="B139" s="7" t="s">
        <v>218</v>
      </c>
      <c r="C139" s="6" t="s">
        <v>72</v>
      </c>
      <c r="D139" s="8">
        <v>9.5</v>
      </c>
      <c r="E139" s="6" t="s">
        <v>27</v>
      </c>
      <c r="F139" s="8">
        <v>66.5</v>
      </c>
      <c r="G139" s="6">
        <v>34</v>
      </c>
      <c r="H139" s="7" t="s">
        <v>37</v>
      </c>
      <c r="I139" s="7"/>
      <c r="J139" s="7"/>
      <c r="K139" s="23" t="s">
        <v>435</v>
      </c>
      <c r="L139" s="144"/>
      <c r="M139" s="9"/>
      <c r="N139" s="9"/>
      <c r="O139" s="9">
        <f t="shared" si="21"/>
        <v>0</v>
      </c>
      <c r="P139" s="10"/>
      <c r="Q139" s="10"/>
      <c r="R139" s="9">
        <f t="shared" si="23"/>
        <v>0</v>
      </c>
      <c r="S139" s="9">
        <f t="shared" si="24"/>
        <v>0</v>
      </c>
      <c r="T139" s="9"/>
      <c r="U139" s="9"/>
      <c r="V139" s="10"/>
      <c r="W139" s="11">
        <f t="shared" si="25"/>
        <v>0</v>
      </c>
      <c r="X139" s="12">
        <f t="shared" si="26"/>
        <v>0</v>
      </c>
    </row>
    <row r="140" spans="1:24" x14ac:dyDescent="0.25">
      <c r="A140" s="6" t="s">
        <v>251</v>
      </c>
      <c r="B140" s="7" t="s">
        <v>218</v>
      </c>
      <c r="C140" s="6" t="s">
        <v>74</v>
      </c>
      <c r="D140" s="8">
        <v>8</v>
      </c>
      <c r="E140" s="6" t="s">
        <v>36</v>
      </c>
      <c r="F140" s="8">
        <v>64</v>
      </c>
      <c r="G140" s="6">
        <v>36</v>
      </c>
      <c r="H140" s="7" t="s">
        <v>28</v>
      </c>
      <c r="I140" s="7"/>
      <c r="J140" s="7"/>
      <c r="K140" s="23" t="s">
        <v>435</v>
      </c>
      <c r="L140" s="144"/>
      <c r="M140" s="9"/>
      <c r="N140" s="9"/>
      <c r="O140" s="9">
        <f t="shared" si="21"/>
        <v>0</v>
      </c>
      <c r="P140" s="10"/>
      <c r="Q140" s="10">
        <v>0.45</v>
      </c>
      <c r="R140" s="9">
        <f t="shared" si="23"/>
        <v>0</v>
      </c>
      <c r="S140" s="9">
        <f t="shared" si="24"/>
        <v>0</v>
      </c>
      <c r="T140" s="9"/>
      <c r="U140" s="9"/>
      <c r="V140" s="10"/>
      <c r="W140" s="11">
        <f t="shared" si="25"/>
        <v>0</v>
      </c>
      <c r="X140" s="12">
        <f t="shared" si="26"/>
        <v>0</v>
      </c>
    </row>
    <row r="141" spans="1:24" x14ac:dyDescent="0.25">
      <c r="A141" s="6" t="s">
        <v>252</v>
      </c>
      <c r="B141" s="7" t="s">
        <v>89</v>
      </c>
      <c r="C141" s="6" t="s">
        <v>253</v>
      </c>
      <c r="D141" s="8">
        <v>7</v>
      </c>
      <c r="E141" s="6" t="s">
        <v>39</v>
      </c>
      <c r="F141" s="8">
        <v>63</v>
      </c>
      <c r="G141" s="6">
        <v>41</v>
      </c>
      <c r="H141" s="7" t="s">
        <v>254</v>
      </c>
      <c r="I141" s="7"/>
      <c r="J141" s="7"/>
      <c r="K141" s="23" t="s">
        <v>431</v>
      </c>
      <c r="L141" s="144"/>
      <c r="M141" s="144"/>
      <c r="N141" s="9"/>
      <c r="O141" s="9">
        <f t="shared" si="21"/>
        <v>0</v>
      </c>
      <c r="P141" s="10">
        <v>0.3</v>
      </c>
      <c r="Q141" s="10"/>
      <c r="R141" s="9">
        <f t="shared" si="23"/>
        <v>0</v>
      </c>
      <c r="S141" s="9">
        <f t="shared" si="24"/>
        <v>0</v>
      </c>
      <c r="T141" s="9"/>
      <c r="U141" s="9"/>
      <c r="V141" s="10"/>
      <c r="W141" s="11">
        <f t="shared" si="25"/>
        <v>0</v>
      </c>
      <c r="X141" s="12">
        <f t="shared" si="26"/>
        <v>0</v>
      </c>
    </row>
    <row r="142" spans="1:24" x14ac:dyDescent="0.25">
      <c r="A142" s="6" t="s">
        <v>255</v>
      </c>
      <c r="B142" s="7" t="s">
        <v>256</v>
      </c>
      <c r="C142" s="6" t="s">
        <v>29</v>
      </c>
      <c r="D142" s="8">
        <v>4.5</v>
      </c>
      <c r="E142" s="6" t="s">
        <v>257</v>
      </c>
      <c r="F142" s="8">
        <v>9</v>
      </c>
      <c r="G142" s="6">
        <v>7</v>
      </c>
      <c r="H142" s="7" t="s">
        <v>180</v>
      </c>
      <c r="I142" s="7"/>
      <c r="J142" s="7"/>
      <c r="K142" s="23" t="s">
        <v>433</v>
      </c>
      <c r="L142" s="144"/>
      <c r="M142" s="9"/>
      <c r="N142" s="9"/>
      <c r="O142" s="9">
        <f t="shared" si="21"/>
        <v>0</v>
      </c>
      <c r="P142" s="10"/>
      <c r="Q142" s="10"/>
      <c r="R142" s="9">
        <f t="shared" si="23"/>
        <v>0</v>
      </c>
      <c r="S142" s="9">
        <f t="shared" si="24"/>
        <v>0</v>
      </c>
      <c r="T142" s="9"/>
      <c r="U142" s="9"/>
      <c r="V142" s="10"/>
      <c r="W142" s="11">
        <f t="shared" si="25"/>
        <v>0</v>
      </c>
      <c r="X142" s="12">
        <f t="shared" si="26"/>
        <v>0</v>
      </c>
    </row>
    <row r="143" spans="1:24" x14ac:dyDescent="0.25">
      <c r="A143" s="6" t="s">
        <v>258</v>
      </c>
      <c r="B143" s="7" t="s">
        <v>256</v>
      </c>
      <c r="C143" s="6" t="s">
        <v>29</v>
      </c>
      <c r="D143" s="8">
        <v>5</v>
      </c>
      <c r="E143" s="6" t="s">
        <v>257</v>
      </c>
      <c r="F143" s="8">
        <v>10</v>
      </c>
      <c r="G143" s="6">
        <v>7</v>
      </c>
      <c r="H143" s="7" t="s">
        <v>180</v>
      </c>
      <c r="I143" s="7"/>
      <c r="J143" s="7"/>
      <c r="K143" s="23" t="s">
        <v>433</v>
      </c>
      <c r="L143" s="144"/>
      <c r="M143" s="9"/>
      <c r="N143" s="9"/>
      <c r="O143" s="9">
        <f t="shared" si="21"/>
        <v>0</v>
      </c>
      <c r="P143" s="10"/>
      <c r="Q143" s="10"/>
      <c r="R143" s="9">
        <f t="shared" si="23"/>
        <v>0</v>
      </c>
      <c r="S143" s="9">
        <f t="shared" si="24"/>
        <v>0</v>
      </c>
      <c r="T143" s="9"/>
      <c r="U143" s="9"/>
      <c r="V143" s="10"/>
      <c r="W143" s="11">
        <f t="shared" si="25"/>
        <v>0</v>
      </c>
      <c r="X143" s="12">
        <f t="shared" si="26"/>
        <v>0</v>
      </c>
    </row>
    <row r="144" spans="1:24" x14ac:dyDescent="0.25">
      <c r="A144" s="6" t="s">
        <v>259</v>
      </c>
      <c r="B144" s="7" t="s">
        <v>256</v>
      </c>
      <c r="C144" s="6" t="s">
        <v>29</v>
      </c>
      <c r="D144" s="8">
        <v>4.5</v>
      </c>
      <c r="E144" s="6" t="s">
        <v>257</v>
      </c>
      <c r="F144" s="8">
        <v>9</v>
      </c>
      <c r="G144" s="6">
        <v>7</v>
      </c>
      <c r="H144" s="7" t="s">
        <v>180</v>
      </c>
      <c r="I144" s="7"/>
      <c r="J144" s="7"/>
      <c r="K144" s="23" t="s">
        <v>433</v>
      </c>
      <c r="L144" s="144"/>
      <c r="M144" s="9"/>
      <c r="N144" s="9"/>
      <c r="O144" s="9">
        <f t="shared" si="21"/>
        <v>0</v>
      </c>
      <c r="P144" s="10"/>
      <c r="Q144" s="10"/>
      <c r="R144" s="9">
        <f t="shared" si="23"/>
        <v>0</v>
      </c>
      <c r="S144" s="9">
        <f t="shared" si="24"/>
        <v>0</v>
      </c>
      <c r="T144" s="9"/>
      <c r="U144" s="9"/>
      <c r="V144" s="10"/>
      <c r="W144" s="11">
        <f t="shared" si="25"/>
        <v>0</v>
      </c>
      <c r="X144" s="12">
        <f t="shared" si="26"/>
        <v>0</v>
      </c>
    </row>
    <row r="145" spans="1:24" x14ac:dyDescent="0.25">
      <c r="A145" s="6">
        <v>183</v>
      </c>
      <c r="B145" s="7" t="s">
        <v>256</v>
      </c>
      <c r="C145" s="6" t="s">
        <v>93</v>
      </c>
      <c r="D145" s="8">
        <v>5</v>
      </c>
      <c r="E145" s="6" t="s">
        <v>24</v>
      </c>
      <c r="F145" s="8">
        <v>15</v>
      </c>
      <c r="G145" s="6">
        <v>8</v>
      </c>
      <c r="H145" s="7" t="s">
        <v>260</v>
      </c>
      <c r="I145" s="7"/>
      <c r="J145" s="7"/>
      <c r="K145" s="23" t="s">
        <v>428</v>
      </c>
      <c r="L145" s="144"/>
      <c r="M145" s="9"/>
      <c r="N145" s="9"/>
      <c r="O145" s="9"/>
      <c r="P145" s="10"/>
      <c r="Q145" s="10"/>
      <c r="R145" s="9"/>
      <c r="S145" s="9"/>
      <c r="T145" s="9"/>
      <c r="U145" s="9"/>
      <c r="V145" s="10"/>
      <c r="W145" s="24" t="s">
        <v>427</v>
      </c>
      <c r="X145" s="12"/>
    </row>
    <row r="146" spans="1:24" x14ac:dyDescent="0.25">
      <c r="A146" s="6" t="s">
        <v>261</v>
      </c>
      <c r="B146" s="7" t="s">
        <v>256</v>
      </c>
      <c r="C146" s="6" t="s">
        <v>93</v>
      </c>
      <c r="D146" s="8">
        <v>4.5</v>
      </c>
      <c r="E146" s="6" t="s">
        <v>257</v>
      </c>
      <c r="F146" s="8">
        <v>9</v>
      </c>
      <c r="G146" s="6">
        <v>8</v>
      </c>
      <c r="H146" s="7" t="s">
        <v>180</v>
      </c>
      <c r="I146" s="7"/>
      <c r="J146" s="7"/>
      <c r="K146" s="23" t="s">
        <v>433</v>
      </c>
      <c r="L146" s="144"/>
      <c r="M146" s="9"/>
      <c r="N146" s="9"/>
      <c r="O146" s="9">
        <f>SUM(L146:N146)</f>
        <v>0</v>
      </c>
      <c r="P146" s="10"/>
      <c r="Q146" s="10"/>
      <c r="R146" s="9">
        <f>O146*(1-P146)*(1+Q146)</f>
        <v>0</v>
      </c>
      <c r="S146" s="9">
        <f>R146</f>
        <v>0</v>
      </c>
      <c r="T146" s="9"/>
      <c r="U146" s="9"/>
      <c r="V146" s="10"/>
      <c r="W146" s="11">
        <f>U146*(1+V146)</f>
        <v>0</v>
      </c>
      <c r="X146" s="12">
        <f>R146+W146</f>
        <v>0</v>
      </c>
    </row>
    <row r="147" spans="1:24" x14ac:dyDescent="0.25">
      <c r="A147" s="6">
        <v>185</v>
      </c>
      <c r="B147" s="7" t="s">
        <v>256</v>
      </c>
      <c r="C147" s="6" t="s">
        <v>29</v>
      </c>
      <c r="D147" s="8">
        <v>5</v>
      </c>
      <c r="E147" s="6" t="s">
        <v>257</v>
      </c>
      <c r="F147" s="8">
        <v>10</v>
      </c>
      <c r="G147" s="6">
        <v>7</v>
      </c>
      <c r="H147" s="7" t="s">
        <v>260</v>
      </c>
      <c r="I147" s="7"/>
      <c r="J147" s="7"/>
      <c r="K147" s="23" t="s">
        <v>428</v>
      </c>
      <c r="L147" s="144"/>
      <c r="M147" s="9"/>
      <c r="N147" s="9"/>
      <c r="O147" s="9"/>
      <c r="P147" s="10"/>
      <c r="Q147" s="10"/>
      <c r="R147" s="9"/>
      <c r="S147" s="9"/>
      <c r="T147" s="9"/>
      <c r="U147" s="9"/>
      <c r="V147" s="10"/>
      <c r="W147" s="24" t="s">
        <v>427</v>
      </c>
      <c r="X147" s="12"/>
    </row>
    <row r="148" spans="1:24" x14ac:dyDescent="0.25">
      <c r="A148" s="6" t="s">
        <v>262</v>
      </c>
      <c r="B148" s="7" t="s">
        <v>256</v>
      </c>
      <c r="C148" s="6" t="s">
        <v>29</v>
      </c>
      <c r="D148" s="8">
        <v>5</v>
      </c>
      <c r="E148" s="6" t="s">
        <v>257</v>
      </c>
      <c r="F148" s="8">
        <v>10</v>
      </c>
      <c r="G148" s="6">
        <v>7</v>
      </c>
      <c r="H148" s="7" t="s">
        <v>180</v>
      </c>
      <c r="I148" s="7"/>
      <c r="J148" s="7"/>
      <c r="K148" s="23" t="s">
        <v>433</v>
      </c>
      <c r="L148" s="144"/>
      <c r="M148" s="9"/>
      <c r="N148" s="9"/>
      <c r="O148" s="9">
        <f>SUM(L148:N148)</f>
        <v>0</v>
      </c>
      <c r="P148" s="10"/>
      <c r="Q148" s="10"/>
      <c r="R148" s="9">
        <f>O148*(1-P148)*(1+Q148)</f>
        <v>0</v>
      </c>
      <c r="S148" s="9">
        <f>R148</f>
        <v>0</v>
      </c>
      <c r="T148" s="9"/>
      <c r="U148" s="9"/>
      <c r="V148" s="10"/>
      <c r="W148" s="11">
        <f>U148*(1+V148)</f>
        <v>0</v>
      </c>
      <c r="X148" s="12">
        <f>R148+W148</f>
        <v>0</v>
      </c>
    </row>
    <row r="149" spans="1:24" x14ac:dyDescent="0.25">
      <c r="A149" s="6" t="s">
        <v>263</v>
      </c>
      <c r="B149" s="7" t="s">
        <v>33</v>
      </c>
      <c r="C149" s="6" t="s">
        <v>36</v>
      </c>
      <c r="D149" s="8">
        <v>4</v>
      </c>
      <c r="E149" s="6" t="s">
        <v>24</v>
      </c>
      <c r="F149" s="8">
        <v>12</v>
      </c>
      <c r="G149" s="6">
        <v>11</v>
      </c>
      <c r="H149" s="7" t="s">
        <v>264</v>
      </c>
      <c r="I149" s="7"/>
      <c r="J149" s="7"/>
      <c r="K149" s="23" t="s">
        <v>432</v>
      </c>
      <c r="L149" s="144"/>
      <c r="M149" s="9"/>
      <c r="N149" s="9"/>
      <c r="O149" s="9">
        <f>SUM(L149:N149)</f>
        <v>0</v>
      </c>
      <c r="P149" s="10"/>
      <c r="Q149" s="10"/>
      <c r="R149" s="9">
        <f>O149*(1-P149)*(1+Q149)</f>
        <v>0</v>
      </c>
      <c r="S149" s="9">
        <f>R149</f>
        <v>0</v>
      </c>
      <c r="T149" s="9"/>
      <c r="U149" s="9"/>
      <c r="V149" s="10"/>
      <c r="W149" s="11">
        <f>U149*(1+V149)</f>
        <v>0</v>
      </c>
      <c r="X149" s="12">
        <f>R149+W149</f>
        <v>0</v>
      </c>
    </row>
    <row r="150" spans="1:24" x14ac:dyDescent="0.25">
      <c r="A150" s="6">
        <v>189</v>
      </c>
      <c r="B150" s="7" t="s">
        <v>256</v>
      </c>
      <c r="C150" s="6" t="s">
        <v>29</v>
      </c>
      <c r="D150" s="8">
        <v>4</v>
      </c>
      <c r="E150" s="6" t="s">
        <v>24</v>
      </c>
      <c r="F150" s="8">
        <v>12</v>
      </c>
      <c r="G150" s="6">
        <v>7</v>
      </c>
      <c r="H150" s="7" t="s">
        <v>260</v>
      </c>
      <c r="I150" s="7"/>
      <c r="J150" s="7"/>
      <c r="K150" s="23" t="s">
        <v>428</v>
      </c>
      <c r="L150" s="144"/>
      <c r="M150" s="9"/>
      <c r="N150" s="9"/>
      <c r="O150" s="9"/>
      <c r="P150" s="10"/>
      <c r="Q150" s="10"/>
      <c r="R150" s="9"/>
      <c r="S150" s="9"/>
      <c r="T150" s="9"/>
      <c r="U150" s="9"/>
      <c r="V150" s="10"/>
      <c r="W150" s="24" t="s">
        <v>427</v>
      </c>
      <c r="X150" s="12"/>
    </row>
    <row r="151" spans="1:24" x14ac:dyDescent="0.25">
      <c r="A151" s="6" t="s">
        <v>265</v>
      </c>
      <c r="B151" s="7" t="s">
        <v>256</v>
      </c>
      <c r="C151" s="6" t="s">
        <v>27</v>
      </c>
      <c r="D151" s="8">
        <v>5</v>
      </c>
      <c r="E151" s="6" t="s">
        <v>24</v>
      </c>
      <c r="F151" s="8">
        <v>15</v>
      </c>
      <c r="G151" s="6">
        <v>10</v>
      </c>
      <c r="H151" s="7" t="s">
        <v>180</v>
      </c>
      <c r="I151" s="7"/>
      <c r="J151" s="7"/>
      <c r="K151" s="23" t="s">
        <v>433</v>
      </c>
      <c r="L151" s="144"/>
      <c r="M151" s="9"/>
      <c r="N151" s="9"/>
      <c r="O151" s="9">
        <f t="shared" ref="O151:O187" si="27">SUM(L151:N151)</f>
        <v>0</v>
      </c>
      <c r="P151" s="10"/>
      <c r="Q151" s="10"/>
      <c r="R151" s="9">
        <f t="shared" ref="R151:R184" si="28">O151*(1-P151)*(1+Q151)</f>
        <v>0</v>
      </c>
      <c r="S151" s="9">
        <f t="shared" ref="S151:S169" si="29">R151</f>
        <v>0</v>
      </c>
      <c r="T151" s="9"/>
      <c r="U151" s="9"/>
      <c r="V151" s="10"/>
      <c r="W151" s="11">
        <f t="shared" ref="W151:W182" si="30">U151*(1+V151)</f>
        <v>0</v>
      </c>
      <c r="X151" s="12">
        <f t="shared" ref="X151:X182" si="31">R151+W151</f>
        <v>0</v>
      </c>
    </row>
    <row r="152" spans="1:24" x14ac:dyDescent="0.25">
      <c r="A152" s="6" t="s">
        <v>266</v>
      </c>
      <c r="B152" s="7" t="s">
        <v>256</v>
      </c>
      <c r="C152" s="6" t="s">
        <v>29</v>
      </c>
      <c r="D152" s="8">
        <v>4</v>
      </c>
      <c r="E152" s="6" t="s">
        <v>257</v>
      </c>
      <c r="F152" s="8">
        <v>8</v>
      </c>
      <c r="G152" s="6">
        <v>7</v>
      </c>
      <c r="H152" s="7" t="s">
        <v>180</v>
      </c>
      <c r="I152" s="7"/>
      <c r="J152" s="7"/>
      <c r="K152" s="23" t="s">
        <v>432</v>
      </c>
      <c r="L152" s="144"/>
      <c r="M152" s="9"/>
      <c r="N152" s="9"/>
      <c r="O152" s="9">
        <f t="shared" si="27"/>
        <v>0</v>
      </c>
      <c r="P152" s="10"/>
      <c r="Q152" s="10"/>
      <c r="R152" s="9">
        <f t="shared" si="28"/>
        <v>0</v>
      </c>
      <c r="S152" s="9">
        <f t="shared" si="29"/>
        <v>0</v>
      </c>
      <c r="T152" s="9"/>
      <c r="U152" s="9"/>
      <c r="V152" s="10"/>
      <c r="W152" s="11">
        <f t="shared" si="30"/>
        <v>0</v>
      </c>
      <c r="X152" s="12">
        <f t="shared" si="31"/>
        <v>0</v>
      </c>
    </row>
    <row r="153" spans="1:24" x14ac:dyDescent="0.25">
      <c r="A153" s="6" t="s">
        <v>267</v>
      </c>
      <c r="B153" s="7" t="s">
        <v>89</v>
      </c>
      <c r="C153" s="6" t="s">
        <v>268</v>
      </c>
      <c r="D153" s="8">
        <v>7</v>
      </c>
      <c r="E153" s="6" t="s">
        <v>27</v>
      </c>
      <c r="F153" s="8">
        <v>49</v>
      </c>
      <c r="G153" s="6">
        <v>30</v>
      </c>
      <c r="H153" s="7" t="s">
        <v>254</v>
      </c>
      <c r="I153" s="7"/>
      <c r="J153" s="7"/>
      <c r="K153" s="23" t="s">
        <v>431</v>
      </c>
      <c r="L153" s="144"/>
      <c r="M153" s="144"/>
      <c r="N153" s="9"/>
      <c r="O153" s="9">
        <f t="shared" si="27"/>
        <v>0</v>
      </c>
      <c r="P153" s="10">
        <v>0.3</v>
      </c>
      <c r="Q153" s="10"/>
      <c r="R153" s="9">
        <f t="shared" si="28"/>
        <v>0</v>
      </c>
      <c r="S153" s="9">
        <f t="shared" si="29"/>
        <v>0</v>
      </c>
      <c r="T153" s="9"/>
      <c r="U153" s="9"/>
      <c r="V153" s="10"/>
      <c r="W153" s="11">
        <f t="shared" si="30"/>
        <v>0</v>
      </c>
      <c r="X153" s="12">
        <f t="shared" si="31"/>
        <v>0</v>
      </c>
    </row>
    <row r="154" spans="1:24" x14ac:dyDescent="0.25">
      <c r="A154" s="6" t="s">
        <v>269</v>
      </c>
      <c r="B154" s="7" t="s">
        <v>218</v>
      </c>
      <c r="C154" s="6" t="s">
        <v>73</v>
      </c>
      <c r="D154" s="8">
        <v>10</v>
      </c>
      <c r="E154" s="6" t="s">
        <v>39</v>
      </c>
      <c r="F154" s="8">
        <v>90</v>
      </c>
      <c r="G154" s="6">
        <v>41</v>
      </c>
      <c r="H154" s="7" t="s">
        <v>28</v>
      </c>
      <c r="I154" s="7"/>
      <c r="J154" s="7"/>
      <c r="K154" s="23" t="s">
        <v>435</v>
      </c>
      <c r="L154" s="144"/>
      <c r="M154" s="9"/>
      <c r="N154" s="9"/>
      <c r="O154" s="9">
        <f t="shared" si="27"/>
        <v>0</v>
      </c>
      <c r="P154" s="10"/>
      <c r="Q154" s="10">
        <v>0.45</v>
      </c>
      <c r="R154" s="9">
        <f t="shared" si="28"/>
        <v>0</v>
      </c>
      <c r="S154" s="9">
        <f t="shared" si="29"/>
        <v>0</v>
      </c>
      <c r="T154" s="9"/>
      <c r="U154" s="9"/>
      <c r="V154" s="10"/>
      <c r="W154" s="11">
        <f t="shared" si="30"/>
        <v>0</v>
      </c>
      <c r="X154" s="12">
        <f t="shared" si="31"/>
        <v>0</v>
      </c>
    </row>
    <row r="155" spans="1:24" x14ac:dyDescent="0.25">
      <c r="A155" s="6" t="s">
        <v>270</v>
      </c>
      <c r="B155" s="7" t="s">
        <v>33</v>
      </c>
      <c r="C155" s="6" t="s">
        <v>38</v>
      </c>
      <c r="D155" s="8" t="s">
        <v>271</v>
      </c>
      <c r="E155" s="6" t="s">
        <v>36</v>
      </c>
      <c r="F155" s="8">
        <v>80</v>
      </c>
      <c r="G155" s="6">
        <v>45</v>
      </c>
      <c r="H155" s="7" t="s">
        <v>43</v>
      </c>
      <c r="I155" s="7" t="s">
        <v>272</v>
      </c>
      <c r="J155" s="7"/>
      <c r="K155" s="23" t="s">
        <v>440</v>
      </c>
      <c r="L155" s="144"/>
      <c r="M155" s="144"/>
      <c r="N155" s="9"/>
      <c r="O155" s="9">
        <f t="shared" si="27"/>
        <v>0</v>
      </c>
      <c r="P155" s="10">
        <v>0.3</v>
      </c>
      <c r="Q155" s="10"/>
      <c r="R155" s="9">
        <f t="shared" si="28"/>
        <v>0</v>
      </c>
      <c r="S155" s="9">
        <f t="shared" si="29"/>
        <v>0</v>
      </c>
      <c r="T155" s="9"/>
      <c r="U155" s="9"/>
      <c r="V155" s="10"/>
      <c r="W155" s="11">
        <f t="shared" si="30"/>
        <v>0</v>
      </c>
      <c r="X155" s="12">
        <f t="shared" si="31"/>
        <v>0</v>
      </c>
    </row>
    <row r="156" spans="1:24" x14ac:dyDescent="0.25">
      <c r="A156" s="6" t="s">
        <v>273</v>
      </c>
      <c r="B156" s="7" t="s">
        <v>218</v>
      </c>
      <c r="C156" s="6" t="s">
        <v>34</v>
      </c>
      <c r="D156" s="8">
        <v>8.5</v>
      </c>
      <c r="E156" s="6" t="s">
        <v>42</v>
      </c>
      <c r="F156" s="8">
        <v>85</v>
      </c>
      <c r="G156" s="6">
        <v>46</v>
      </c>
      <c r="H156" s="7" t="s">
        <v>28</v>
      </c>
      <c r="I156" s="7"/>
      <c r="J156" s="7"/>
      <c r="K156" s="23" t="s">
        <v>435</v>
      </c>
      <c r="L156" s="144"/>
      <c r="M156" s="9"/>
      <c r="N156" s="9"/>
      <c r="O156" s="9">
        <f t="shared" si="27"/>
        <v>0</v>
      </c>
      <c r="P156" s="10"/>
      <c r="Q156" s="10">
        <v>0.45</v>
      </c>
      <c r="R156" s="9">
        <f t="shared" si="28"/>
        <v>0</v>
      </c>
      <c r="S156" s="9">
        <f t="shared" si="29"/>
        <v>0</v>
      </c>
      <c r="T156" s="9"/>
      <c r="U156" s="9"/>
      <c r="V156" s="10"/>
      <c r="W156" s="11">
        <f t="shared" si="30"/>
        <v>0</v>
      </c>
      <c r="X156" s="12">
        <f t="shared" si="31"/>
        <v>0</v>
      </c>
    </row>
    <row r="157" spans="1:24" x14ac:dyDescent="0.25">
      <c r="A157" s="6" t="s">
        <v>274</v>
      </c>
      <c r="B157" s="7" t="s">
        <v>218</v>
      </c>
      <c r="C157" s="6" t="s">
        <v>65</v>
      </c>
      <c r="D157" s="8">
        <v>7.5</v>
      </c>
      <c r="E157" s="6" t="s">
        <v>27</v>
      </c>
      <c r="F157" s="8">
        <v>52.5</v>
      </c>
      <c r="G157" s="6">
        <v>29</v>
      </c>
      <c r="H157" s="7" t="s">
        <v>28</v>
      </c>
      <c r="I157" s="7"/>
      <c r="J157" s="7"/>
      <c r="K157" s="23" t="s">
        <v>435</v>
      </c>
      <c r="L157" s="144"/>
      <c r="M157" s="9"/>
      <c r="N157" s="9"/>
      <c r="O157" s="9">
        <f t="shared" si="27"/>
        <v>0</v>
      </c>
      <c r="P157" s="10"/>
      <c r="Q157" s="10">
        <v>0.45</v>
      </c>
      <c r="R157" s="9">
        <f t="shared" si="28"/>
        <v>0</v>
      </c>
      <c r="S157" s="9">
        <f t="shared" si="29"/>
        <v>0</v>
      </c>
      <c r="T157" s="9"/>
      <c r="U157" s="9"/>
      <c r="V157" s="10"/>
      <c r="W157" s="11">
        <f t="shared" si="30"/>
        <v>0</v>
      </c>
      <c r="X157" s="12">
        <f t="shared" si="31"/>
        <v>0</v>
      </c>
    </row>
    <row r="158" spans="1:24" x14ac:dyDescent="0.25">
      <c r="A158" s="6" t="s">
        <v>275</v>
      </c>
      <c r="B158" s="7" t="s">
        <v>276</v>
      </c>
      <c r="C158" s="6" t="s">
        <v>42</v>
      </c>
      <c r="D158" s="8">
        <v>5.5</v>
      </c>
      <c r="E158" s="6" t="s">
        <v>31</v>
      </c>
      <c r="F158" s="8">
        <v>22</v>
      </c>
      <c r="G158" s="6">
        <v>14</v>
      </c>
      <c r="H158" s="7" t="s">
        <v>28</v>
      </c>
      <c r="I158" s="7" t="s">
        <v>219</v>
      </c>
      <c r="J158" s="7"/>
      <c r="K158" s="23" t="s">
        <v>434</v>
      </c>
      <c r="L158" s="144"/>
      <c r="M158" s="9"/>
      <c r="N158" s="9"/>
      <c r="O158" s="9">
        <f t="shared" si="27"/>
        <v>0</v>
      </c>
      <c r="P158" s="10"/>
      <c r="Q158" s="10">
        <v>0.6</v>
      </c>
      <c r="R158" s="9">
        <f t="shared" si="28"/>
        <v>0</v>
      </c>
      <c r="S158" s="9">
        <f t="shared" si="29"/>
        <v>0</v>
      </c>
      <c r="T158" s="9"/>
      <c r="U158" s="9"/>
      <c r="V158" s="10"/>
      <c r="W158" s="11">
        <f t="shared" si="30"/>
        <v>0</v>
      </c>
      <c r="X158" s="12">
        <f t="shared" si="31"/>
        <v>0</v>
      </c>
    </row>
    <row r="159" spans="1:24" x14ac:dyDescent="0.25">
      <c r="A159" s="6" t="s">
        <v>277</v>
      </c>
      <c r="B159" s="7" t="s">
        <v>276</v>
      </c>
      <c r="C159" s="6" t="s">
        <v>36</v>
      </c>
      <c r="D159" s="8">
        <v>5.5</v>
      </c>
      <c r="E159" s="6" t="s">
        <v>31</v>
      </c>
      <c r="F159" s="8">
        <v>22</v>
      </c>
      <c r="G159" s="6">
        <v>11</v>
      </c>
      <c r="H159" s="7" t="s">
        <v>37</v>
      </c>
      <c r="I159" s="7" t="s">
        <v>219</v>
      </c>
      <c r="J159" s="7"/>
      <c r="K159" s="23" t="s">
        <v>434</v>
      </c>
      <c r="L159" s="144"/>
      <c r="M159" s="9"/>
      <c r="N159" s="9"/>
      <c r="O159" s="9">
        <f t="shared" si="27"/>
        <v>0</v>
      </c>
      <c r="P159" s="10"/>
      <c r="Q159" s="10"/>
      <c r="R159" s="9">
        <f t="shared" si="28"/>
        <v>0</v>
      </c>
      <c r="S159" s="9">
        <f t="shared" si="29"/>
        <v>0</v>
      </c>
      <c r="T159" s="9"/>
      <c r="U159" s="9"/>
      <c r="V159" s="10"/>
      <c r="W159" s="11">
        <f t="shared" si="30"/>
        <v>0</v>
      </c>
      <c r="X159" s="12">
        <f t="shared" si="31"/>
        <v>0</v>
      </c>
    </row>
    <row r="160" spans="1:24" x14ac:dyDescent="0.25">
      <c r="A160" s="6" t="s">
        <v>278</v>
      </c>
      <c r="B160" s="7" t="s">
        <v>276</v>
      </c>
      <c r="C160" s="6" t="s">
        <v>27</v>
      </c>
      <c r="D160" s="8">
        <v>5</v>
      </c>
      <c r="E160" s="6" t="s">
        <v>24</v>
      </c>
      <c r="F160" s="8">
        <v>15</v>
      </c>
      <c r="G160" s="6">
        <v>10</v>
      </c>
      <c r="H160" s="7" t="s">
        <v>180</v>
      </c>
      <c r="I160" s="7"/>
      <c r="J160" s="7"/>
      <c r="K160" s="23" t="s">
        <v>433</v>
      </c>
      <c r="L160" s="144"/>
      <c r="M160" s="9"/>
      <c r="N160" s="9"/>
      <c r="O160" s="9">
        <f t="shared" si="27"/>
        <v>0</v>
      </c>
      <c r="P160" s="10"/>
      <c r="Q160" s="10"/>
      <c r="R160" s="9">
        <f t="shared" si="28"/>
        <v>0</v>
      </c>
      <c r="S160" s="9">
        <f t="shared" si="29"/>
        <v>0</v>
      </c>
      <c r="T160" s="9"/>
      <c r="U160" s="9"/>
      <c r="V160" s="10"/>
      <c r="W160" s="11">
        <f t="shared" si="30"/>
        <v>0</v>
      </c>
      <c r="X160" s="12">
        <f t="shared" si="31"/>
        <v>0</v>
      </c>
    </row>
    <row r="161" spans="1:24" x14ac:dyDescent="0.25">
      <c r="A161" s="6" t="s">
        <v>279</v>
      </c>
      <c r="B161" s="7" t="s">
        <v>276</v>
      </c>
      <c r="C161" s="6" t="s">
        <v>29</v>
      </c>
      <c r="D161" s="8">
        <v>4</v>
      </c>
      <c r="E161" s="6" t="s">
        <v>257</v>
      </c>
      <c r="F161" s="8">
        <v>8</v>
      </c>
      <c r="G161" s="6">
        <v>7</v>
      </c>
      <c r="H161" s="7" t="s">
        <v>180</v>
      </c>
      <c r="I161" s="7"/>
      <c r="J161" s="7"/>
      <c r="K161" s="23" t="s">
        <v>432</v>
      </c>
      <c r="L161" s="144"/>
      <c r="M161" s="9"/>
      <c r="N161" s="9"/>
      <c r="O161" s="9">
        <f t="shared" si="27"/>
        <v>0</v>
      </c>
      <c r="P161" s="10"/>
      <c r="Q161" s="10"/>
      <c r="R161" s="9">
        <f t="shared" si="28"/>
        <v>0</v>
      </c>
      <c r="S161" s="9">
        <f t="shared" si="29"/>
        <v>0</v>
      </c>
      <c r="T161" s="9"/>
      <c r="U161" s="9"/>
      <c r="V161" s="10"/>
      <c r="W161" s="11">
        <f t="shared" si="30"/>
        <v>0</v>
      </c>
      <c r="X161" s="12">
        <f t="shared" si="31"/>
        <v>0</v>
      </c>
    </row>
    <row r="162" spans="1:24" x14ac:dyDescent="0.25">
      <c r="A162" s="6" t="s">
        <v>280</v>
      </c>
      <c r="B162" s="7" t="s">
        <v>276</v>
      </c>
      <c r="C162" s="6" t="s">
        <v>29</v>
      </c>
      <c r="D162" s="8">
        <v>4</v>
      </c>
      <c r="E162" s="6" t="s">
        <v>257</v>
      </c>
      <c r="F162" s="8">
        <v>8</v>
      </c>
      <c r="G162" s="6">
        <v>7</v>
      </c>
      <c r="H162" s="7" t="s">
        <v>180</v>
      </c>
      <c r="I162" s="7"/>
      <c r="J162" s="7"/>
      <c r="K162" s="23" t="s">
        <v>432</v>
      </c>
      <c r="L162" s="144"/>
      <c r="M162" s="9"/>
      <c r="N162" s="9"/>
      <c r="O162" s="9">
        <f t="shared" si="27"/>
        <v>0</v>
      </c>
      <c r="P162" s="10"/>
      <c r="Q162" s="10"/>
      <c r="R162" s="9">
        <f t="shared" si="28"/>
        <v>0</v>
      </c>
      <c r="S162" s="9">
        <f t="shared" si="29"/>
        <v>0</v>
      </c>
      <c r="T162" s="9"/>
      <c r="U162" s="9"/>
      <c r="V162" s="10"/>
      <c r="W162" s="11">
        <f t="shared" si="30"/>
        <v>0</v>
      </c>
      <c r="X162" s="12">
        <f t="shared" si="31"/>
        <v>0</v>
      </c>
    </row>
    <row r="163" spans="1:24" x14ac:dyDescent="0.25">
      <c r="A163" s="6" t="s">
        <v>281</v>
      </c>
      <c r="B163" s="7" t="s">
        <v>162</v>
      </c>
      <c r="C163" s="6" t="s">
        <v>282</v>
      </c>
      <c r="D163" s="8">
        <v>10.5</v>
      </c>
      <c r="E163" s="6" t="s">
        <v>93</v>
      </c>
      <c r="F163" s="8">
        <v>63</v>
      </c>
      <c r="G163" s="6">
        <v>37</v>
      </c>
      <c r="H163" s="7" t="s">
        <v>43</v>
      </c>
      <c r="I163" s="7" t="s">
        <v>157</v>
      </c>
      <c r="J163" s="7"/>
      <c r="K163" s="23" t="s">
        <v>440</v>
      </c>
      <c r="L163" s="144"/>
      <c r="M163" s="144"/>
      <c r="N163" s="9"/>
      <c r="O163" s="9">
        <f t="shared" si="27"/>
        <v>0</v>
      </c>
      <c r="P163" s="10">
        <v>0.3</v>
      </c>
      <c r="Q163" s="10"/>
      <c r="R163" s="9">
        <f t="shared" si="28"/>
        <v>0</v>
      </c>
      <c r="S163" s="9">
        <f t="shared" si="29"/>
        <v>0</v>
      </c>
      <c r="T163" s="9"/>
      <c r="U163" s="9"/>
      <c r="V163" s="10"/>
      <c r="W163" s="11">
        <f t="shared" si="30"/>
        <v>0</v>
      </c>
      <c r="X163" s="12">
        <f t="shared" si="31"/>
        <v>0</v>
      </c>
    </row>
    <row r="164" spans="1:24" x14ac:dyDescent="0.25">
      <c r="A164" s="6" t="s">
        <v>283</v>
      </c>
      <c r="B164" s="7" t="s">
        <v>284</v>
      </c>
      <c r="C164" s="6" t="s">
        <v>65</v>
      </c>
      <c r="D164" s="8">
        <v>7</v>
      </c>
      <c r="E164" s="6" t="s">
        <v>29</v>
      </c>
      <c r="F164" s="8">
        <v>35</v>
      </c>
      <c r="G164" s="6">
        <v>29</v>
      </c>
      <c r="H164" s="7" t="s">
        <v>37</v>
      </c>
      <c r="I164" s="7"/>
      <c r="J164" s="7"/>
      <c r="K164" s="23" t="s">
        <v>434</v>
      </c>
      <c r="L164" s="144"/>
      <c r="M164" s="9"/>
      <c r="N164" s="9"/>
      <c r="O164" s="9">
        <f t="shared" si="27"/>
        <v>0</v>
      </c>
      <c r="P164" s="10"/>
      <c r="Q164" s="10"/>
      <c r="R164" s="9">
        <f t="shared" si="28"/>
        <v>0</v>
      </c>
      <c r="S164" s="9">
        <f t="shared" si="29"/>
        <v>0</v>
      </c>
      <c r="T164" s="9"/>
      <c r="U164" s="9"/>
      <c r="V164" s="10"/>
      <c r="W164" s="11">
        <f t="shared" si="30"/>
        <v>0</v>
      </c>
      <c r="X164" s="12">
        <f t="shared" si="31"/>
        <v>0</v>
      </c>
    </row>
    <row r="165" spans="1:24" x14ac:dyDescent="0.25">
      <c r="A165" s="6" t="s">
        <v>285</v>
      </c>
      <c r="B165" s="7" t="s">
        <v>276</v>
      </c>
      <c r="C165" s="6" t="s">
        <v>46</v>
      </c>
      <c r="D165" s="8">
        <v>5.5</v>
      </c>
      <c r="E165" s="6" t="s">
        <v>29</v>
      </c>
      <c r="F165" s="8">
        <v>27.5</v>
      </c>
      <c r="G165" s="6">
        <v>15</v>
      </c>
      <c r="H165" s="7" t="s">
        <v>28</v>
      </c>
      <c r="I165" s="7" t="s">
        <v>219</v>
      </c>
      <c r="J165" s="7"/>
      <c r="K165" s="23" t="s">
        <v>434</v>
      </c>
      <c r="L165" s="144"/>
      <c r="M165" s="9"/>
      <c r="N165" s="9"/>
      <c r="O165" s="9">
        <f t="shared" si="27"/>
        <v>0</v>
      </c>
      <c r="P165" s="10"/>
      <c r="Q165" s="10">
        <v>0.6</v>
      </c>
      <c r="R165" s="9">
        <f t="shared" si="28"/>
        <v>0</v>
      </c>
      <c r="S165" s="9">
        <f t="shared" si="29"/>
        <v>0</v>
      </c>
      <c r="T165" s="9"/>
      <c r="U165" s="9"/>
      <c r="V165" s="10"/>
      <c r="W165" s="11">
        <f t="shared" si="30"/>
        <v>0</v>
      </c>
      <c r="X165" s="12">
        <f t="shared" si="31"/>
        <v>0</v>
      </c>
    </row>
    <row r="166" spans="1:24" x14ac:dyDescent="0.25">
      <c r="A166" s="6" t="s">
        <v>286</v>
      </c>
      <c r="B166" s="7" t="s">
        <v>276</v>
      </c>
      <c r="C166" s="6" t="s">
        <v>42</v>
      </c>
      <c r="D166" s="8">
        <v>5</v>
      </c>
      <c r="E166" s="6" t="s">
        <v>24</v>
      </c>
      <c r="F166" s="8">
        <v>15</v>
      </c>
      <c r="G166" s="6">
        <v>14</v>
      </c>
      <c r="H166" s="7" t="s">
        <v>28</v>
      </c>
      <c r="I166" s="7" t="s">
        <v>219</v>
      </c>
      <c r="J166" s="7"/>
      <c r="K166" s="23" t="s">
        <v>434</v>
      </c>
      <c r="L166" s="144"/>
      <c r="M166" s="9"/>
      <c r="N166" s="9"/>
      <c r="O166" s="9">
        <f t="shared" si="27"/>
        <v>0</v>
      </c>
      <c r="P166" s="10"/>
      <c r="Q166" s="10">
        <v>0.6</v>
      </c>
      <c r="R166" s="9">
        <f t="shared" si="28"/>
        <v>0</v>
      </c>
      <c r="S166" s="9">
        <f t="shared" si="29"/>
        <v>0</v>
      </c>
      <c r="T166" s="9"/>
      <c r="U166" s="9"/>
      <c r="V166" s="10"/>
      <c r="W166" s="11">
        <f t="shared" si="30"/>
        <v>0</v>
      </c>
      <c r="X166" s="12">
        <f t="shared" si="31"/>
        <v>0</v>
      </c>
    </row>
    <row r="167" spans="1:24" x14ac:dyDescent="0.25">
      <c r="A167" s="6" t="s">
        <v>287</v>
      </c>
      <c r="B167" s="7" t="s">
        <v>276</v>
      </c>
      <c r="C167" s="6" t="s">
        <v>42</v>
      </c>
      <c r="D167" s="8">
        <v>5.5</v>
      </c>
      <c r="E167" s="6" t="s">
        <v>29</v>
      </c>
      <c r="F167" s="8">
        <v>27.5</v>
      </c>
      <c r="G167" s="6">
        <v>14</v>
      </c>
      <c r="H167" s="7" t="s">
        <v>28</v>
      </c>
      <c r="I167" s="7" t="s">
        <v>219</v>
      </c>
      <c r="J167" s="7"/>
      <c r="K167" s="23" t="s">
        <v>434</v>
      </c>
      <c r="L167" s="144"/>
      <c r="M167" s="9"/>
      <c r="N167" s="9"/>
      <c r="O167" s="9">
        <f t="shared" si="27"/>
        <v>0</v>
      </c>
      <c r="P167" s="10"/>
      <c r="Q167" s="10">
        <v>0.6</v>
      </c>
      <c r="R167" s="9">
        <f t="shared" si="28"/>
        <v>0</v>
      </c>
      <c r="S167" s="9">
        <f t="shared" si="29"/>
        <v>0</v>
      </c>
      <c r="T167" s="9"/>
      <c r="U167" s="9"/>
      <c r="V167" s="10"/>
      <c r="W167" s="11">
        <f t="shared" si="30"/>
        <v>0</v>
      </c>
      <c r="X167" s="12">
        <f t="shared" si="31"/>
        <v>0</v>
      </c>
    </row>
    <row r="168" spans="1:24" x14ac:dyDescent="0.25">
      <c r="A168" s="6" t="s">
        <v>288</v>
      </c>
      <c r="B168" s="7" t="s">
        <v>276</v>
      </c>
      <c r="C168" s="6" t="s">
        <v>39</v>
      </c>
      <c r="D168" s="8">
        <v>5</v>
      </c>
      <c r="E168" s="6" t="s">
        <v>31</v>
      </c>
      <c r="F168" s="8">
        <v>20</v>
      </c>
      <c r="G168" s="6">
        <v>12</v>
      </c>
      <c r="H168" s="7" t="s">
        <v>37</v>
      </c>
      <c r="I168" s="7" t="s">
        <v>219</v>
      </c>
      <c r="J168" s="7"/>
      <c r="K168" s="23" t="s">
        <v>434</v>
      </c>
      <c r="L168" s="144"/>
      <c r="M168" s="9"/>
      <c r="N168" s="9"/>
      <c r="O168" s="9">
        <f t="shared" si="27"/>
        <v>0</v>
      </c>
      <c r="P168" s="10"/>
      <c r="Q168" s="10"/>
      <c r="R168" s="9">
        <f t="shared" si="28"/>
        <v>0</v>
      </c>
      <c r="S168" s="9">
        <f t="shared" si="29"/>
        <v>0</v>
      </c>
      <c r="T168" s="9"/>
      <c r="U168" s="9"/>
      <c r="V168" s="10"/>
      <c r="W168" s="11">
        <f t="shared" si="30"/>
        <v>0</v>
      </c>
      <c r="X168" s="12">
        <f t="shared" si="31"/>
        <v>0</v>
      </c>
    </row>
    <row r="169" spans="1:24" x14ac:dyDescent="0.25">
      <c r="A169" s="6" t="s">
        <v>289</v>
      </c>
      <c r="B169" s="7" t="s">
        <v>276</v>
      </c>
      <c r="C169" s="6" t="s">
        <v>36</v>
      </c>
      <c r="D169" s="8">
        <v>4</v>
      </c>
      <c r="E169" s="6" t="s">
        <v>31</v>
      </c>
      <c r="F169" s="8">
        <v>16</v>
      </c>
      <c r="G169" s="6">
        <v>11</v>
      </c>
      <c r="H169" s="7" t="s">
        <v>28</v>
      </c>
      <c r="I169" s="7" t="s">
        <v>219</v>
      </c>
      <c r="J169" s="7"/>
      <c r="K169" s="23" t="s">
        <v>434</v>
      </c>
      <c r="L169" s="144"/>
      <c r="M169" s="9"/>
      <c r="N169" s="9"/>
      <c r="O169" s="9">
        <f t="shared" si="27"/>
        <v>0</v>
      </c>
      <c r="P169" s="10"/>
      <c r="Q169" s="10">
        <v>0.6</v>
      </c>
      <c r="R169" s="9">
        <f t="shared" si="28"/>
        <v>0</v>
      </c>
      <c r="S169" s="9">
        <f t="shared" si="29"/>
        <v>0</v>
      </c>
      <c r="T169" s="9"/>
      <c r="U169" s="9"/>
      <c r="V169" s="10"/>
      <c r="W169" s="11">
        <f t="shared" si="30"/>
        <v>0</v>
      </c>
      <c r="X169" s="12">
        <f t="shared" si="31"/>
        <v>0</v>
      </c>
    </row>
    <row r="170" spans="1:24" ht="25.5" x14ac:dyDescent="0.25">
      <c r="A170" s="6">
        <v>218</v>
      </c>
      <c r="B170" s="7" t="s">
        <v>290</v>
      </c>
      <c r="C170" s="6" t="s">
        <v>38</v>
      </c>
      <c r="D170" s="8">
        <v>10</v>
      </c>
      <c r="E170" s="6" t="s">
        <v>36</v>
      </c>
      <c r="F170" s="8">
        <v>80</v>
      </c>
      <c r="G170" s="6">
        <v>45</v>
      </c>
      <c r="H170" s="7" t="s">
        <v>148</v>
      </c>
      <c r="I170" s="7"/>
      <c r="J170" s="7"/>
      <c r="K170" s="23" t="s">
        <v>424</v>
      </c>
      <c r="L170" s="144"/>
      <c r="M170" s="9"/>
      <c r="N170" s="9"/>
      <c r="O170" s="9">
        <f t="shared" si="27"/>
        <v>0</v>
      </c>
      <c r="P170" s="10"/>
      <c r="Q170" s="10"/>
      <c r="R170" s="9">
        <f t="shared" si="28"/>
        <v>0</v>
      </c>
      <c r="S170" s="9"/>
      <c r="T170" s="9">
        <f>R170</f>
        <v>0</v>
      </c>
      <c r="U170" s="9"/>
      <c r="V170" s="10"/>
      <c r="W170" s="11">
        <f t="shared" si="30"/>
        <v>0</v>
      </c>
      <c r="X170" s="12">
        <f t="shared" si="31"/>
        <v>0</v>
      </c>
    </row>
    <row r="171" spans="1:24" ht="25.5" x14ac:dyDescent="0.25">
      <c r="A171" s="6">
        <v>219</v>
      </c>
      <c r="B171" s="7" t="s">
        <v>290</v>
      </c>
      <c r="C171" s="6" t="s">
        <v>52</v>
      </c>
      <c r="D171" s="8">
        <v>6.5</v>
      </c>
      <c r="E171" s="6" t="s">
        <v>36</v>
      </c>
      <c r="F171" s="8">
        <v>52</v>
      </c>
      <c r="G171" s="6">
        <v>37</v>
      </c>
      <c r="H171" s="7" t="s">
        <v>148</v>
      </c>
      <c r="I171" s="7"/>
      <c r="J171" s="7"/>
      <c r="K171" s="23" t="s">
        <v>423</v>
      </c>
      <c r="L171" s="144"/>
      <c r="M171" s="9"/>
      <c r="N171" s="9"/>
      <c r="O171" s="9">
        <f t="shared" si="27"/>
        <v>0</v>
      </c>
      <c r="P171" s="10"/>
      <c r="Q171" s="10"/>
      <c r="R171" s="9">
        <f t="shared" si="28"/>
        <v>0</v>
      </c>
      <c r="S171" s="9"/>
      <c r="T171" s="9">
        <f>R171</f>
        <v>0</v>
      </c>
      <c r="U171" s="9"/>
      <c r="V171" s="10"/>
      <c r="W171" s="11">
        <f t="shared" si="30"/>
        <v>0</v>
      </c>
      <c r="X171" s="12">
        <f t="shared" si="31"/>
        <v>0</v>
      </c>
    </row>
    <row r="172" spans="1:24" x14ac:dyDescent="0.25">
      <c r="A172" s="6" t="s">
        <v>291</v>
      </c>
      <c r="B172" s="7" t="s">
        <v>290</v>
      </c>
      <c r="C172" s="6" t="s">
        <v>64</v>
      </c>
      <c r="D172" s="8">
        <v>9.5</v>
      </c>
      <c r="E172" s="6" t="s">
        <v>39</v>
      </c>
      <c r="F172" s="8">
        <v>85.5</v>
      </c>
      <c r="G172" s="6">
        <v>38</v>
      </c>
      <c r="H172" s="7" t="s">
        <v>43</v>
      </c>
      <c r="I172" s="7" t="s">
        <v>292</v>
      </c>
      <c r="J172" s="7"/>
      <c r="K172" s="23" t="s">
        <v>440</v>
      </c>
      <c r="L172" s="144"/>
      <c r="M172" s="144"/>
      <c r="N172" s="9"/>
      <c r="O172" s="9">
        <f t="shared" si="27"/>
        <v>0</v>
      </c>
      <c r="P172" s="10">
        <v>0.3</v>
      </c>
      <c r="Q172" s="10"/>
      <c r="R172" s="9">
        <f t="shared" si="28"/>
        <v>0</v>
      </c>
      <c r="S172" s="9">
        <f t="shared" ref="S172:S178" si="32">R172</f>
        <v>0</v>
      </c>
      <c r="T172" s="9"/>
      <c r="U172" s="9"/>
      <c r="V172" s="10"/>
      <c r="W172" s="11">
        <f t="shared" si="30"/>
        <v>0</v>
      </c>
      <c r="X172" s="12">
        <f t="shared" si="31"/>
        <v>0</v>
      </c>
    </row>
    <row r="173" spans="1:24" x14ac:dyDescent="0.25">
      <c r="A173" s="6" t="s">
        <v>293</v>
      </c>
      <c r="B173" s="7" t="s">
        <v>290</v>
      </c>
      <c r="C173" s="6" t="s">
        <v>55</v>
      </c>
      <c r="D173" s="8">
        <v>11</v>
      </c>
      <c r="E173" s="6" t="s">
        <v>46</v>
      </c>
      <c r="F173" s="8">
        <v>121</v>
      </c>
      <c r="G173" s="6">
        <v>44</v>
      </c>
      <c r="H173" s="7" t="s">
        <v>43</v>
      </c>
      <c r="I173" s="7" t="s">
        <v>292</v>
      </c>
      <c r="J173" s="7"/>
      <c r="K173" s="23" t="s">
        <v>441</v>
      </c>
      <c r="L173" s="144"/>
      <c r="M173" s="144"/>
      <c r="N173" s="9"/>
      <c r="O173" s="9">
        <f t="shared" si="27"/>
        <v>0</v>
      </c>
      <c r="P173" s="10">
        <v>0.3</v>
      </c>
      <c r="Q173" s="10"/>
      <c r="R173" s="9">
        <f t="shared" si="28"/>
        <v>0</v>
      </c>
      <c r="S173" s="9">
        <f t="shared" si="32"/>
        <v>0</v>
      </c>
      <c r="T173" s="9"/>
      <c r="U173" s="9"/>
      <c r="V173" s="10"/>
      <c r="W173" s="11">
        <f t="shared" si="30"/>
        <v>0</v>
      </c>
      <c r="X173" s="12">
        <f t="shared" si="31"/>
        <v>0</v>
      </c>
    </row>
    <row r="174" spans="1:24" x14ac:dyDescent="0.25">
      <c r="A174" s="6" t="s">
        <v>294</v>
      </c>
      <c r="B174" s="7" t="s">
        <v>295</v>
      </c>
      <c r="C174" s="6" t="s">
        <v>69</v>
      </c>
      <c r="D174" s="8">
        <v>10</v>
      </c>
      <c r="E174" s="6" t="s">
        <v>39</v>
      </c>
      <c r="F174" s="8">
        <v>90</v>
      </c>
      <c r="G174" s="6">
        <v>31</v>
      </c>
      <c r="H174" s="7" t="s">
        <v>28</v>
      </c>
      <c r="I174" s="7"/>
      <c r="J174" s="7"/>
      <c r="K174" s="23" t="s">
        <v>435</v>
      </c>
      <c r="L174" s="144"/>
      <c r="M174" s="9"/>
      <c r="N174" s="9"/>
      <c r="O174" s="9">
        <f t="shared" si="27"/>
        <v>0</v>
      </c>
      <c r="P174" s="10"/>
      <c r="Q174" s="10">
        <v>0.45</v>
      </c>
      <c r="R174" s="9">
        <f t="shared" si="28"/>
        <v>0</v>
      </c>
      <c r="S174" s="9">
        <f t="shared" si="32"/>
        <v>0</v>
      </c>
      <c r="T174" s="9"/>
      <c r="U174" s="9"/>
      <c r="V174" s="10"/>
      <c r="W174" s="11">
        <f t="shared" si="30"/>
        <v>0</v>
      </c>
      <c r="X174" s="12">
        <f t="shared" si="31"/>
        <v>0</v>
      </c>
    </row>
    <row r="175" spans="1:24" x14ac:dyDescent="0.25">
      <c r="A175" s="6" t="s">
        <v>296</v>
      </c>
      <c r="B175" s="7" t="s">
        <v>295</v>
      </c>
      <c r="C175" s="6" t="s">
        <v>75</v>
      </c>
      <c r="D175" s="8">
        <v>11</v>
      </c>
      <c r="E175" s="6" t="s">
        <v>46</v>
      </c>
      <c r="F175" s="8">
        <v>121</v>
      </c>
      <c r="G175" s="6">
        <v>42</v>
      </c>
      <c r="H175" s="7" t="s">
        <v>43</v>
      </c>
      <c r="I175" s="7"/>
      <c r="J175" s="7"/>
      <c r="K175" s="23" t="s">
        <v>441</v>
      </c>
      <c r="L175" s="144"/>
      <c r="M175" s="144"/>
      <c r="N175" s="9"/>
      <c r="O175" s="9">
        <f t="shared" si="27"/>
        <v>0</v>
      </c>
      <c r="P175" s="10">
        <v>0.3</v>
      </c>
      <c r="Q175" s="10"/>
      <c r="R175" s="9">
        <f t="shared" si="28"/>
        <v>0</v>
      </c>
      <c r="S175" s="9">
        <f t="shared" si="32"/>
        <v>0</v>
      </c>
      <c r="T175" s="9"/>
      <c r="U175" s="9"/>
      <c r="V175" s="10"/>
      <c r="W175" s="11">
        <f t="shared" si="30"/>
        <v>0</v>
      </c>
      <c r="X175" s="12">
        <f t="shared" si="31"/>
        <v>0</v>
      </c>
    </row>
    <row r="176" spans="1:24" x14ac:dyDescent="0.25">
      <c r="A176" s="6" t="s">
        <v>297</v>
      </c>
      <c r="B176" s="7" t="s">
        <v>295</v>
      </c>
      <c r="C176" s="6" t="s">
        <v>73</v>
      </c>
      <c r="D176" s="8">
        <v>13</v>
      </c>
      <c r="E176" s="6" t="s">
        <v>39</v>
      </c>
      <c r="F176" s="8">
        <v>117</v>
      </c>
      <c r="G176" s="6">
        <v>41</v>
      </c>
      <c r="H176" s="7" t="s">
        <v>96</v>
      </c>
      <c r="I176" s="7" t="s">
        <v>298</v>
      </c>
      <c r="J176" s="7"/>
      <c r="K176" s="23" t="s">
        <v>441</v>
      </c>
      <c r="L176" s="144"/>
      <c r="M176" s="144"/>
      <c r="N176" s="144"/>
      <c r="O176" s="9">
        <f t="shared" si="27"/>
        <v>0</v>
      </c>
      <c r="P176" s="10">
        <v>0.3</v>
      </c>
      <c r="Q176" s="10"/>
      <c r="R176" s="9">
        <f t="shared" si="28"/>
        <v>0</v>
      </c>
      <c r="S176" s="9">
        <f t="shared" si="32"/>
        <v>0</v>
      </c>
      <c r="T176" s="9"/>
      <c r="U176" s="9"/>
      <c r="V176" s="10"/>
      <c r="W176" s="11">
        <f t="shared" si="30"/>
        <v>0</v>
      </c>
      <c r="X176" s="12">
        <f t="shared" si="31"/>
        <v>0</v>
      </c>
    </row>
    <row r="177" spans="1:24" x14ac:dyDescent="0.25">
      <c r="A177" s="6" t="s">
        <v>299</v>
      </c>
      <c r="B177" s="7" t="s">
        <v>295</v>
      </c>
      <c r="C177" s="6" t="s">
        <v>41</v>
      </c>
      <c r="D177" s="8">
        <v>15</v>
      </c>
      <c r="E177" s="6" t="s">
        <v>46</v>
      </c>
      <c r="F177" s="8">
        <v>165</v>
      </c>
      <c r="G177" s="6">
        <v>51</v>
      </c>
      <c r="H177" s="7" t="s">
        <v>43</v>
      </c>
      <c r="I177" s="7" t="s">
        <v>300</v>
      </c>
      <c r="J177" s="7"/>
      <c r="K177" s="23" t="s">
        <v>441</v>
      </c>
      <c r="L177" s="144"/>
      <c r="M177" s="144"/>
      <c r="N177" s="9"/>
      <c r="O177" s="9">
        <f t="shared" si="27"/>
        <v>0</v>
      </c>
      <c r="P177" s="10">
        <v>0.3</v>
      </c>
      <c r="Q177" s="10"/>
      <c r="R177" s="9">
        <f t="shared" si="28"/>
        <v>0</v>
      </c>
      <c r="S177" s="9">
        <f t="shared" si="32"/>
        <v>0</v>
      </c>
      <c r="T177" s="9"/>
      <c r="U177" s="9"/>
      <c r="V177" s="10"/>
      <c r="W177" s="11">
        <f t="shared" si="30"/>
        <v>0</v>
      </c>
      <c r="X177" s="12">
        <f t="shared" si="31"/>
        <v>0</v>
      </c>
    </row>
    <row r="178" spans="1:24" x14ac:dyDescent="0.25">
      <c r="A178" s="6" t="s">
        <v>301</v>
      </c>
      <c r="B178" s="7" t="s">
        <v>290</v>
      </c>
      <c r="C178" s="6" t="s">
        <v>41</v>
      </c>
      <c r="D178" s="8">
        <v>12</v>
      </c>
      <c r="E178" s="6" t="s">
        <v>46</v>
      </c>
      <c r="F178" s="8">
        <v>132</v>
      </c>
      <c r="G178" s="6">
        <v>51</v>
      </c>
      <c r="H178" s="7" t="s">
        <v>43</v>
      </c>
      <c r="I178" s="7" t="s">
        <v>300</v>
      </c>
      <c r="J178" s="7"/>
      <c r="K178" s="23" t="s">
        <v>441</v>
      </c>
      <c r="L178" s="144"/>
      <c r="M178" s="144"/>
      <c r="N178" s="9"/>
      <c r="O178" s="9">
        <f t="shared" si="27"/>
        <v>0</v>
      </c>
      <c r="P178" s="10">
        <v>0.3</v>
      </c>
      <c r="Q178" s="10"/>
      <c r="R178" s="9">
        <f t="shared" si="28"/>
        <v>0</v>
      </c>
      <c r="S178" s="9">
        <f t="shared" si="32"/>
        <v>0</v>
      </c>
      <c r="T178" s="9"/>
      <c r="U178" s="9"/>
      <c r="V178" s="10"/>
      <c r="W178" s="11">
        <f t="shared" si="30"/>
        <v>0</v>
      </c>
      <c r="X178" s="12">
        <f t="shared" si="31"/>
        <v>0</v>
      </c>
    </row>
    <row r="179" spans="1:24" ht="25.5" x14ac:dyDescent="0.25">
      <c r="A179" s="6">
        <v>232</v>
      </c>
      <c r="B179" s="7" t="s">
        <v>290</v>
      </c>
      <c r="C179" s="6" t="s">
        <v>69</v>
      </c>
      <c r="D179" s="8">
        <v>7</v>
      </c>
      <c r="E179" s="6" t="s">
        <v>27</v>
      </c>
      <c r="F179" s="8">
        <v>49</v>
      </c>
      <c r="G179" s="6">
        <v>31</v>
      </c>
      <c r="H179" s="7" t="s">
        <v>148</v>
      </c>
      <c r="I179" s="7"/>
      <c r="J179" s="7"/>
      <c r="K179" s="23" t="s">
        <v>423</v>
      </c>
      <c r="L179" s="144"/>
      <c r="M179" s="9"/>
      <c r="N179" s="9"/>
      <c r="O179" s="9">
        <f t="shared" si="27"/>
        <v>0</v>
      </c>
      <c r="P179" s="10"/>
      <c r="Q179" s="10"/>
      <c r="R179" s="9">
        <f t="shared" si="28"/>
        <v>0</v>
      </c>
      <c r="S179" s="9"/>
      <c r="T179" s="9">
        <f>R179</f>
        <v>0</v>
      </c>
      <c r="U179" s="9"/>
      <c r="V179" s="10"/>
      <c r="W179" s="11">
        <f t="shared" si="30"/>
        <v>0</v>
      </c>
      <c r="X179" s="12">
        <f t="shared" si="31"/>
        <v>0</v>
      </c>
    </row>
    <row r="180" spans="1:24" ht="25.5" x14ac:dyDescent="0.25">
      <c r="A180" s="6" t="s">
        <v>302</v>
      </c>
      <c r="B180" s="7" t="s">
        <v>295</v>
      </c>
      <c r="C180" s="6" t="s">
        <v>34</v>
      </c>
      <c r="D180" s="8">
        <v>13</v>
      </c>
      <c r="E180" s="6" t="s">
        <v>46</v>
      </c>
      <c r="F180" s="8">
        <v>143</v>
      </c>
      <c r="G180" s="6">
        <v>46</v>
      </c>
      <c r="H180" s="7" t="s">
        <v>96</v>
      </c>
      <c r="I180" s="7" t="s">
        <v>303</v>
      </c>
      <c r="J180" s="7"/>
      <c r="K180" s="23" t="s">
        <v>441</v>
      </c>
      <c r="L180" s="144"/>
      <c r="M180" s="144"/>
      <c r="N180" s="144"/>
      <c r="O180" s="9">
        <f t="shared" si="27"/>
        <v>0</v>
      </c>
      <c r="P180" s="10">
        <v>0.3</v>
      </c>
      <c r="Q180" s="10"/>
      <c r="R180" s="9">
        <f t="shared" si="28"/>
        <v>0</v>
      </c>
      <c r="S180" s="9">
        <f t="shared" ref="S180:S187" si="33">R180</f>
        <v>0</v>
      </c>
      <c r="T180" s="9"/>
      <c r="U180" s="9"/>
      <c r="V180" s="10"/>
      <c r="W180" s="11">
        <f t="shared" si="30"/>
        <v>0</v>
      </c>
      <c r="X180" s="12">
        <f t="shared" si="31"/>
        <v>0</v>
      </c>
    </row>
    <row r="181" spans="1:24" x14ac:dyDescent="0.25">
      <c r="A181" s="6" t="s">
        <v>304</v>
      </c>
      <c r="B181" s="7" t="s">
        <v>295</v>
      </c>
      <c r="C181" s="6" t="s">
        <v>66</v>
      </c>
      <c r="D181" s="8">
        <v>14</v>
      </c>
      <c r="E181" s="6" t="s">
        <v>46</v>
      </c>
      <c r="F181" s="8">
        <v>154</v>
      </c>
      <c r="G181" s="6">
        <v>49</v>
      </c>
      <c r="H181" s="7" t="s">
        <v>43</v>
      </c>
      <c r="I181" s="7" t="s">
        <v>157</v>
      </c>
      <c r="J181" s="7"/>
      <c r="K181" s="23" t="s">
        <v>441</v>
      </c>
      <c r="L181" s="144"/>
      <c r="M181" s="144"/>
      <c r="N181" s="9"/>
      <c r="O181" s="9">
        <f t="shared" si="27"/>
        <v>0</v>
      </c>
      <c r="P181" s="10">
        <v>0.3</v>
      </c>
      <c r="Q181" s="10"/>
      <c r="R181" s="9">
        <f t="shared" si="28"/>
        <v>0</v>
      </c>
      <c r="S181" s="9">
        <f t="shared" si="33"/>
        <v>0</v>
      </c>
      <c r="T181" s="9"/>
      <c r="U181" s="9"/>
      <c r="V181" s="10"/>
      <c r="W181" s="11">
        <f t="shared" si="30"/>
        <v>0</v>
      </c>
      <c r="X181" s="12">
        <f t="shared" si="31"/>
        <v>0</v>
      </c>
    </row>
    <row r="182" spans="1:24" x14ac:dyDescent="0.25">
      <c r="A182" s="6" t="s">
        <v>305</v>
      </c>
      <c r="B182" s="7" t="s">
        <v>295</v>
      </c>
      <c r="C182" s="6" t="s">
        <v>74</v>
      </c>
      <c r="D182" s="8">
        <v>12</v>
      </c>
      <c r="E182" s="6" t="s">
        <v>27</v>
      </c>
      <c r="F182" s="8">
        <v>84</v>
      </c>
      <c r="G182" s="6">
        <v>36</v>
      </c>
      <c r="H182" s="7" t="s">
        <v>43</v>
      </c>
      <c r="I182" s="7"/>
      <c r="J182" s="7"/>
      <c r="K182" s="23" t="s">
        <v>440</v>
      </c>
      <c r="L182" s="144"/>
      <c r="M182" s="144"/>
      <c r="N182" s="9"/>
      <c r="O182" s="9">
        <f t="shared" si="27"/>
        <v>0</v>
      </c>
      <c r="P182" s="10">
        <v>0.3</v>
      </c>
      <c r="Q182" s="10"/>
      <c r="R182" s="9">
        <f t="shared" si="28"/>
        <v>0</v>
      </c>
      <c r="S182" s="9">
        <f t="shared" si="33"/>
        <v>0</v>
      </c>
      <c r="T182" s="9"/>
      <c r="U182" s="9"/>
      <c r="V182" s="10"/>
      <c r="W182" s="11">
        <f t="shared" si="30"/>
        <v>0</v>
      </c>
      <c r="X182" s="12">
        <f t="shared" si="31"/>
        <v>0</v>
      </c>
    </row>
    <row r="183" spans="1:24" x14ac:dyDescent="0.25">
      <c r="A183" s="6" t="s">
        <v>306</v>
      </c>
      <c r="B183" s="7" t="s">
        <v>175</v>
      </c>
      <c r="C183" s="6" t="s">
        <v>49</v>
      </c>
      <c r="D183" s="8">
        <v>10</v>
      </c>
      <c r="E183" s="6" t="s">
        <v>46</v>
      </c>
      <c r="F183" s="8">
        <v>110</v>
      </c>
      <c r="G183" s="6">
        <v>40</v>
      </c>
      <c r="H183" s="7" t="s">
        <v>43</v>
      </c>
      <c r="I183" s="7" t="s">
        <v>300</v>
      </c>
      <c r="J183" s="7"/>
      <c r="K183" s="23" t="s">
        <v>441</v>
      </c>
      <c r="L183" s="144"/>
      <c r="M183" s="144"/>
      <c r="N183" s="9"/>
      <c r="O183" s="9">
        <f t="shared" si="27"/>
        <v>0</v>
      </c>
      <c r="P183" s="10">
        <v>0.3</v>
      </c>
      <c r="Q183" s="10"/>
      <c r="R183" s="9">
        <f t="shared" si="28"/>
        <v>0</v>
      </c>
      <c r="S183" s="9">
        <f t="shared" si="33"/>
        <v>0</v>
      </c>
      <c r="T183" s="9"/>
      <c r="U183" s="9"/>
      <c r="V183" s="10"/>
      <c r="W183" s="11">
        <f t="shared" ref="W183:W214" si="34">U183*(1+V183)</f>
        <v>0</v>
      </c>
      <c r="X183" s="12">
        <f t="shared" ref="X183:X214" si="35">R183+W183</f>
        <v>0</v>
      </c>
    </row>
    <row r="184" spans="1:24" x14ac:dyDescent="0.25">
      <c r="A184" s="6" t="s">
        <v>307</v>
      </c>
      <c r="B184" s="7" t="s">
        <v>209</v>
      </c>
      <c r="C184" s="6" t="s">
        <v>100</v>
      </c>
      <c r="D184" s="8">
        <v>18</v>
      </c>
      <c r="E184" s="6" t="s">
        <v>42</v>
      </c>
      <c r="F184" s="8">
        <v>180</v>
      </c>
      <c r="G184" s="6">
        <v>70</v>
      </c>
      <c r="H184" s="7" t="s">
        <v>37</v>
      </c>
      <c r="I184" s="7"/>
      <c r="J184" s="7"/>
      <c r="K184" s="23" t="s">
        <v>436</v>
      </c>
      <c r="L184" s="144"/>
      <c r="M184" s="9"/>
      <c r="N184" s="9"/>
      <c r="O184" s="9">
        <f t="shared" si="27"/>
        <v>0</v>
      </c>
      <c r="P184" s="10"/>
      <c r="Q184" s="10"/>
      <c r="R184" s="9">
        <f t="shared" si="28"/>
        <v>0</v>
      </c>
      <c r="S184" s="9">
        <f t="shared" si="33"/>
        <v>0</v>
      </c>
      <c r="T184" s="9"/>
      <c r="U184" s="9"/>
      <c r="V184" s="10"/>
      <c r="W184" s="11">
        <f t="shared" si="34"/>
        <v>0</v>
      </c>
      <c r="X184" s="12">
        <f t="shared" si="35"/>
        <v>0</v>
      </c>
    </row>
    <row r="185" spans="1:24" x14ac:dyDescent="0.25">
      <c r="A185" s="6" t="s">
        <v>308</v>
      </c>
      <c r="B185" s="27" t="s">
        <v>183</v>
      </c>
      <c r="C185" s="6" t="s">
        <v>54</v>
      </c>
      <c r="D185" s="8">
        <v>7.5</v>
      </c>
      <c r="E185" s="6" t="s">
        <v>29</v>
      </c>
      <c r="F185" s="8">
        <v>37.5</v>
      </c>
      <c r="G185" s="6">
        <v>21</v>
      </c>
      <c r="H185" s="27" t="s">
        <v>32</v>
      </c>
      <c r="I185" s="27"/>
      <c r="J185" s="27"/>
      <c r="K185" s="28"/>
      <c r="L185" s="144"/>
      <c r="M185" s="29"/>
      <c r="N185" s="29"/>
      <c r="O185" s="29">
        <f t="shared" si="27"/>
        <v>0</v>
      </c>
      <c r="P185" s="30"/>
      <c r="Q185" s="30"/>
      <c r="R185" s="29">
        <f>SUM(O185)</f>
        <v>0</v>
      </c>
      <c r="S185" s="29">
        <f t="shared" si="33"/>
        <v>0</v>
      </c>
      <c r="T185" s="29"/>
      <c r="U185" s="29"/>
      <c r="V185" s="30"/>
      <c r="W185" s="31">
        <f t="shared" si="34"/>
        <v>0</v>
      </c>
      <c r="X185" s="32">
        <f t="shared" si="35"/>
        <v>0</v>
      </c>
    </row>
    <row r="186" spans="1:24" x14ac:dyDescent="0.25">
      <c r="A186" s="6" t="s">
        <v>309</v>
      </c>
      <c r="B186" s="7" t="s">
        <v>310</v>
      </c>
      <c r="C186" s="6" t="s">
        <v>48</v>
      </c>
      <c r="D186" s="8">
        <v>4</v>
      </c>
      <c r="E186" s="6" t="s">
        <v>29</v>
      </c>
      <c r="F186" s="8">
        <v>20</v>
      </c>
      <c r="G186" s="6">
        <v>16</v>
      </c>
      <c r="H186" s="7" t="s">
        <v>37</v>
      </c>
      <c r="I186" s="7" t="s">
        <v>219</v>
      </c>
      <c r="J186" s="7"/>
      <c r="K186" s="23" t="s">
        <v>434</v>
      </c>
      <c r="L186" s="144"/>
      <c r="M186" s="9"/>
      <c r="N186" s="9"/>
      <c r="O186" s="9">
        <f t="shared" si="27"/>
        <v>0</v>
      </c>
      <c r="P186" s="10"/>
      <c r="Q186" s="10"/>
      <c r="R186" s="9">
        <f>O186*(1-P186)*(1+Q186)</f>
        <v>0</v>
      </c>
      <c r="S186" s="9">
        <f t="shared" si="33"/>
        <v>0</v>
      </c>
      <c r="T186" s="9"/>
      <c r="U186" s="9"/>
      <c r="V186" s="10"/>
      <c r="W186" s="11">
        <f t="shared" si="34"/>
        <v>0</v>
      </c>
      <c r="X186" s="12">
        <f t="shared" si="35"/>
        <v>0</v>
      </c>
    </row>
    <row r="187" spans="1:24" x14ac:dyDescent="0.25">
      <c r="A187" s="6" t="s">
        <v>311</v>
      </c>
      <c r="B187" s="7" t="s">
        <v>310</v>
      </c>
      <c r="C187" s="6" t="s">
        <v>46</v>
      </c>
      <c r="D187" s="8">
        <v>4</v>
      </c>
      <c r="E187" s="6" t="s">
        <v>29</v>
      </c>
      <c r="F187" s="8">
        <v>20</v>
      </c>
      <c r="G187" s="6">
        <v>15</v>
      </c>
      <c r="H187" s="7" t="s">
        <v>37</v>
      </c>
      <c r="I187" s="7" t="s">
        <v>219</v>
      </c>
      <c r="J187" s="7"/>
      <c r="K187" s="23" t="s">
        <v>434</v>
      </c>
      <c r="L187" s="144"/>
      <c r="M187" s="9"/>
      <c r="N187" s="9"/>
      <c r="O187" s="9">
        <f t="shared" si="27"/>
        <v>0</v>
      </c>
      <c r="P187" s="10"/>
      <c r="Q187" s="10"/>
      <c r="R187" s="9">
        <f>O187*(1-P187)*(1+Q187)</f>
        <v>0</v>
      </c>
      <c r="S187" s="9">
        <f t="shared" si="33"/>
        <v>0</v>
      </c>
      <c r="T187" s="9"/>
      <c r="U187" s="9"/>
      <c r="V187" s="10"/>
      <c r="W187" s="11">
        <f t="shared" si="34"/>
        <v>0</v>
      </c>
      <c r="X187" s="12">
        <f t="shared" si="35"/>
        <v>0</v>
      </c>
    </row>
    <row r="188" spans="1:24" x14ac:dyDescent="0.25">
      <c r="A188" s="6" t="s">
        <v>312</v>
      </c>
      <c r="B188" s="7" t="s">
        <v>209</v>
      </c>
      <c r="C188" s="6" t="s">
        <v>313</v>
      </c>
      <c r="D188" s="8">
        <v>21</v>
      </c>
      <c r="E188" s="6" t="s">
        <v>42</v>
      </c>
      <c r="F188" s="8">
        <v>210</v>
      </c>
      <c r="G188" s="6">
        <v>59</v>
      </c>
      <c r="H188" s="7"/>
      <c r="I188" s="7"/>
      <c r="J188" s="7" t="s">
        <v>314</v>
      </c>
      <c r="K188" s="23" t="s">
        <v>444</v>
      </c>
      <c r="L188" s="144"/>
      <c r="M188" s="9"/>
      <c r="N188" s="9"/>
      <c r="O188" s="9"/>
      <c r="P188" s="10"/>
      <c r="Q188" s="10"/>
      <c r="R188" s="9"/>
      <c r="S188" s="9"/>
      <c r="T188" s="9"/>
      <c r="U188" s="144"/>
      <c r="V188" s="10"/>
      <c r="W188" s="11">
        <f t="shared" si="34"/>
        <v>0</v>
      </c>
      <c r="X188" s="12">
        <f t="shared" si="35"/>
        <v>0</v>
      </c>
    </row>
    <row r="189" spans="1:24" x14ac:dyDescent="0.25">
      <c r="A189" s="6" t="s">
        <v>315</v>
      </c>
      <c r="B189" s="7" t="s">
        <v>189</v>
      </c>
      <c r="C189" s="6" t="s">
        <v>38</v>
      </c>
      <c r="D189" s="8">
        <v>14</v>
      </c>
      <c r="E189" s="6">
        <v>8</v>
      </c>
      <c r="F189" s="8">
        <f>D189*E189</f>
        <v>112</v>
      </c>
      <c r="G189" s="6">
        <v>45</v>
      </c>
      <c r="H189" s="7" t="s">
        <v>191</v>
      </c>
      <c r="I189" s="7"/>
      <c r="J189" s="7"/>
      <c r="K189" s="23" t="s">
        <v>416</v>
      </c>
      <c r="L189" s="144"/>
      <c r="M189" s="144"/>
      <c r="N189" s="9"/>
      <c r="O189" s="9">
        <f>SUM(L189:N189)</f>
        <v>0</v>
      </c>
      <c r="P189" s="10">
        <v>0.3</v>
      </c>
      <c r="Q189" s="10"/>
      <c r="R189" s="9">
        <f>O189*(1-P189)*(1+Q189)</f>
        <v>0</v>
      </c>
      <c r="S189" s="9">
        <f>R189</f>
        <v>0</v>
      </c>
      <c r="T189" s="9"/>
      <c r="U189" s="9"/>
      <c r="V189" s="10"/>
      <c r="W189" s="11">
        <f t="shared" si="34"/>
        <v>0</v>
      </c>
      <c r="X189" s="12">
        <f t="shared" si="35"/>
        <v>0</v>
      </c>
    </row>
    <row r="190" spans="1:24" x14ac:dyDescent="0.25">
      <c r="A190" s="6" t="s">
        <v>316</v>
      </c>
      <c r="B190" s="7" t="s">
        <v>209</v>
      </c>
      <c r="C190" s="6" t="s">
        <v>317</v>
      </c>
      <c r="D190" s="8">
        <v>21</v>
      </c>
      <c r="E190" s="6" t="s">
        <v>46</v>
      </c>
      <c r="F190" s="8">
        <v>231</v>
      </c>
      <c r="G190" s="6">
        <v>49</v>
      </c>
      <c r="H190" s="7" t="s">
        <v>37</v>
      </c>
      <c r="I190" s="7"/>
      <c r="J190" s="7" t="s">
        <v>318</v>
      </c>
      <c r="K190" s="23" t="s">
        <v>437</v>
      </c>
      <c r="L190" s="144"/>
      <c r="M190" s="9"/>
      <c r="N190" s="9"/>
      <c r="O190" s="9">
        <f>SUM(L190:N190)</f>
        <v>0</v>
      </c>
      <c r="P190" s="10"/>
      <c r="Q190" s="10"/>
      <c r="R190" s="9">
        <f>O190*(1-P190)*(1+Q190)</f>
        <v>0</v>
      </c>
      <c r="S190" s="9">
        <f>R190</f>
        <v>0</v>
      </c>
      <c r="T190" s="9"/>
      <c r="U190" s="144"/>
      <c r="V190" s="10"/>
      <c r="W190" s="11">
        <f t="shared" si="34"/>
        <v>0</v>
      </c>
      <c r="X190" s="12">
        <f t="shared" si="35"/>
        <v>0</v>
      </c>
    </row>
    <row r="191" spans="1:24" x14ac:dyDescent="0.25">
      <c r="A191" s="6" t="s">
        <v>319</v>
      </c>
      <c r="B191" s="7" t="s">
        <v>320</v>
      </c>
      <c r="C191" s="6" t="s">
        <v>100</v>
      </c>
      <c r="D191" s="8">
        <v>12</v>
      </c>
      <c r="E191" s="6" t="s">
        <v>46</v>
      </c>
      <c r="F191" s="8">
        <v>132</v>
      </c>
      <c r="G191" s="6">
        <v>70</v>
      </c>
      <c r="H191" s="7"/>
      <c r="I191" s="7"/>
      <c r="J191" s="7" t="s">
        <v>314</v>
      </c>
      <c r="K191" s="23" t="s">
        <v>444</v>
      </c>
      <c r="L191" s="144"/>
      <c r="M191" s="9"/>
      <c r="N191" s="9"/>
      <c r="O191" s="9"/>
      <c r="P191" s="10"/>
      <c r="Q191" s="10"/>
      <c r="R191" s="9"/>
      <c r="S191" s="9"/>
      <c r="T191" s="9"/>
      <c r="U191" s="144"/>
      <c r="V191" s="10"/>
      <c r="W191" s="11">
        <f t="shared" si="34"/>
        <v>0</v>
      </c>
      <c r="X191" s="12">
        <f t="shared" si="35"/>
        <v>0</v>
      </c>
    </row>
    <row r="192" spans="1:24" x14ac:dyDescent="0.25">
      <c r="A192" s="6" t="s">
        <v>321</v>
      </c>
      <c r="B192" s="7" t="s">
        <v>322</v>
      </c>
      <c r="C192" s="6" t="s">
        <v>66</v>
      </c>
      <c r="D192" s="8" t="s">
        <v>323</v>
      </c>
      <c r="E192" s="6" t="s">
        <v>36</v>
      </c>
      <c r="F192" s="8">
        <v>128</v>
      </c>
      <c r="G192" s="6">
        <v>49</v>
      </c>
      <c r="H192" s="7" t="s">
        <v>37</v>
      </c>
      <c r="I192" s="7"/>
      <c r="J192" s="7"/>
      <c r="K192" s="23" t="s">
        <v>436</v>
      </c>
      <c r="L192" s="144"/>
      <c r="M192" s="9"/>
      <c r="N192" s="9"/>
      <c r="O192" s="9">
        <f>SUM(L192:N192)</f>
        <v>0</v>
      </c>
      <c r="P192" s="10"/>
      <c r="Q192" s="10"/>
      <c r="R192" s="9">
        <f>O192*(1-P192)*(1+Q192)</f>
        <v>0</v>
      </c>
      <c r="S192" s="9">
        <f>R192</f>
        <v>0</v>
      </c>
      <c r="T192" s="9"/>
      <c r="U192" s="9"/>
      <c r="V192" s="10"/>
      <c r="W192" s="11">
        <f t="shared" si="34"/>
        <v>0</v>
      </c>
      <c r="X192" s="12">
        <f t="shared" si="35"/>
        <v>0</v>
      </c>
    </row>
    <row r="193" spans="1:24" x14ac:dyDescent="0.25">
      <c r="A193" s="6" t="s">
        <v>324</v>
      </c>
      <c r="B193" s="7" t="s">
        <v>322</v>
      </c>
      <c r="C193" s="6" t="s">
        <v>101</v>
      </c>
      <c r="D193" s="8">
        <v>18</v>
      </c>
      <c r="E193" s="6" t="s">
        <v>39</v>
      </c>
      <c r="F193" s="8">
        <v>162</v>
      </c>
      <c r="G193" s="6">
        <v>71</v>
      </c>
      <c r="H193" s="7"/>
      <c r="I193" s="7"/>
      <c r="J193" s="7" t="s">
        <v>314</v>
      </c>
      <c r="K193" s="23" t="s">
        <v>444</v>
      </c>
      <c r="L193" s="144"/>
      <c r="M193" s="9"/>
      <c r="N193" s="9"/>
      <c r="O193" s="9"/>
      <c r="P193" s="10"/>
      <c r="Q193" s="10"/>
      <c r="R193" s="9"/>
      <c r="S193" s="9"/>
      <c r="T193" s="9"/>
      <c r="U193" s="144"/>
      <c r="V193" s="10"/>
      <c r="W193" s="11">
        <f t="shared" si="34"/>
        <v>0</v>
      </c>
      <c r="X193" s="12">
        <f t="shared" si="35"/>
        <v>0</v>
      </c>
    </row>
    <row r="194" spans="1:24" x14ac:dyDescent="0.25">
      <c r="A194" s="6" t="s">
        <v>325</v>
      </c>
      <c r="B194" s="7" t="s">
        <v>322</v>
      </c>
      <c r="C194" s="6" t="s">
        <v>66</v>
      </c>
      <c r="D194" s="8">
        <v>16.5</v>
      </c>
      <c r="E194" s="6" t="s">
        <v>36</v>
      </c>
      <c r="F194" s="8">
        <v>132</v>
      </c>
      <c r="G194" s="6">
        <v>49</v>
      </c>
      <c r="H194" s="7" t="s">
        <v>43</v>
      </c>
      <c r="I194" s="7"/>
      <c r="J194" s="7"/>
      <c r="K194" s="23" t="s">
        <v>441</v>
      </c>
      <c r="L194" s="144"/>
      <c r="M194" s="144"/>
      <c r="N194" s="9"/>
      <c r="O194" s="9">
        <f t="shared" ref="O194:O225" si="36">SUM(L194:N194)</f>
        <v>0</v>
      </c>
      <c r="P194" s="10">
        <v>0.3</v>
      </c>
      <c r="Q194" s="10"/>
      <c r="R194" s="9">
        <f t="shared" ref="R194:R220" si="37">O194*(1-P194)*(1+Q194)</f>
        <v>0</v>
      </c>
      <c r="S194" s="9">
        <f t="shared" ref="S194:S221" si="38">R194</f>
        <v>0</v>
      </c>
      <c r="T194" s="9"/>
      <c r="U194" s="9"/>
      <c r="V194" s="10"/>
      <c r="W194" s="11">
        <f t="shared" si="34"/>
        <v>0</v>
      </c>
      <c r="X194" s="12">
        <f t="shared" si="35"/>
        <v>0</v>
      </c>
    </row>
    <row r="195" spans="1:24" x14ac:dyDescent="0.25">
      <c r="A195" s="6" t="s">
        <v>326</v>
      </c>
      <c r="B195" s="7" t="s">
        <v>322</v>
      </c>
      <c r="C195" s="6" t="s">
        <v>313</v>
      </c>
      <c r="D195" s="8">
        <v>10</v>
      </c>
      <c r="E195" s="6" t="s">
        <v>36</v>
      </c>
      <c r="F195" s="8">
        <v>80</v>
      </c>
      <c r="G195" s="6">
        <v>59</v>
      </c>
      <c r="H195" s="7" t="s">
        <v>327</v>
      </c>
      <c r="I195" s="7" t="s">
        <v>328</v>
      </c>
      <c r="J195" s="7"/>
      <c r="K195" s="23" t="s">
        <v>429</v>
      </c>
      <c r="L195" s="144"/>
      <c r="M195" s="9"/>
      <c r="N195" s="9"/>
      <c r="O195" s="9">
        <f t="shared" si="36"/>
        <v>0</v>
      </c>
      <c r="P195" s="10"/>
      <c r="Q195" s="10"/>
      <c r="R195" s="9">
        <f t="shared" si="37"/>
        <v>0</v>
      </c>
      <c r="S195" s="9">
        <f t="shared" si="38"/>
        <v>0</v>
      </c>
      <c r="T195" s="9"/>
      <c r="U195" s="9"/>
      <c r="V195" s="10"/>
      <c r="W195" s="11">
        <f t="shared" si="34"/>
        <v>0</v>
      </c>
      <c r="X195" s="12">
        <f t="shared" si="35"/>
        <v>0</v>
      </c>
    </row>
    <row r="196" spans="1:24" x14ac:dyDescent="0.25">
      <c r="A196" s="6" t="s">
        <v>329</v>
      </c>
      <c r="B196" s="7" t="s">
        <v>330</v>
      </c>
      <c r="C196" s="6" t="s">
        <v>331</v>
      </c>
      <c r="D196" s="8">
        <v>11</v>
      </c>
      <c r="E196" s="6" t="s">
        <v>29</v>
      </c>
      <c r="F196" s="8">
        <v>55</v>
      </c>
      <c r="G196" s="6">
        <v>27</v>
      </c>
      <c r="H196" s="7" t="s">
        <v>37</v>
      </c>
      <c r="I196" s="7"/>
      <c r="J196" s="7"/>
      <c r="K196" s="23" t="s">
        <v>435</v>
      </c>
      <c r="L196" s="144"/>
      <c r="M196" s="9"/>
      <c r="N196" s="9"/>
      <c r="O196" s="9">
        <f t="shared" si="36"/>
        <v>0</v>
      </c>
      <c r="P196" s="10"/>
      <c r="Q196" s="10"/>
      <c r="R196" s="9">
        <f t="shared" si="37"/>
        <v>0</v>
      </c>
      <c r="S196" s="9">
        <f t="shared" si="38"/>
        <v>0</v>
      </c>
      <c r="T196" s="9"/>
      <c r="U196" s="9"/>
      <c r="V196" s="10"/>
      <c r="W196" s="11">
        <f t="shared" si="34"/>
        <v>0</v>
      </c>
      <c r="X196" s="12">
        <f t="shared" si="35"/>
        <v>0</v>
      </c>
    </row>
    <row r="197" spans="1:24" x14ac:dyDescent="0.25">
      <c r="A197" s="6" t="s">
        <v>332</v>
      </c>
      <c r="B197" s="7" t="s">
        <v>333</v>
      </c>
      <c r="C197" s="6" t="s">
        <v>58</v>
      </c>
      <c r="D197" s="8">
        <v>8.5</v>
      </c>
      <c r="E197" s="6" t="s">
        <v>93</v>
      </c>
      <c r="F197" s="8">
        <v>51</v>
      </c>
      <c r="G197" s="6">
        <v>25</v>
      </c>
      <c r="H197" s="7" t="s">
        <v>47</v>
      </c>
      <c r="I197" s="7" t="s">
        <v>79</v>
      </c>
      <c r="J197" s="7"/>
      <c r="K197" s="23" t="s">
        <v>440</v>
      </c>
      <c r="L197" s="144"/>
      <c r="M197" s="144"/>
      <c r="N197" s="9"/>
      <c r="O197" s="9">
        <f t="shared" si="36"/>
        <v>0</v>
      </c>
      <c r="P197" s="10">
        <v>0.3</v>
      </c>
      <c r="Q197" s="10">
        <v>0.45</v>
      </c>
      <c r="R197" s="9">
        <f t="shared" si="37"/>
        <v>0</v>
      </c>
      <c r="S197" s="9">
        <f t="shared" si="38"/>
        <v>0</v>
      </c>
      <c r="T197" s="9"/>
      <c r="U197" s="9"/>
      <c r="V197" s="10"/>
      <c r="W197" s="11">
        <f t="shared" si="34"/>
        <v>0</v>
      </c>
      <c r="X197" s="12">
        <f t="shared" si="35"/>
        <v>0</v>
      </c>
    </row>
    <row r="198" spans="1:24" x14ac:dyDescent="0.25">
      <c r="A198" s="6" t="s">
        <v>334</v>
      </c>
      <c r="B198" s="7" t="s">
        <v>333</v>
      </c>
      <c r="C198" s="6" t="s">
        <v>69</v>
      </c>
      <c r="D198" s="8">
        <v>9.5</v>
      </c>
      <c r="E198" s="6" t="s">
        <v>93</v>
      </c>
      <c r="F198" s="8">
        <v>57</v>
      </c>
      <c r="G198" s="6">
        <v>31</v>
      </c>
      <c r="H198" s="7" t="s">
        <v>28</v>
      </c>
      <c r="I198" s="7"/>
      <c r="J198" s="7"/>
      <c r="K198" s="23" t="s">
        <v>435</v>
      </c>
      <c r="L198" s="144"/>
      <c r="M198" s="9"/>
      <c r="N198" s="9"/>
      <c r="O198" s="9">
        <f t="shared" si="36"/>
        <v>0</v>
      </c>
      <c r="P198" s="10"/>
      <c r="Q198" s="10">
        <v>0.45</v>
      </c>
      <c r="R198" s="9">
        <f t="shared" si="37"/>
        <v>0</v>
      </c>
      <c r="S198" s="9">
        <f t="shared" si="38"/>
        <v>0</v>
      </c>
      <c r="T198" s="9"/>
      <c r="U198" s="9"/>
      <c r="V198" s="10"/>
      <c r="W198" s="11">
        <f t="shared" si="34"/>
        <v>0</v>
      </c>
      <c r="X198" s="12">
        <f t="shared" si="35"/>
        <v>0</v>
      </c>
    </row>
    <row r="199" spans="1:24" x14ac:dyDescent="0.25">
      <c r="A199" s="6" t="s">
        <v>335</v>
      </c>
      <c r="B199" s="7" t="s">
        <v>333</v>
      </c>
      <c r="C199" s="6" t="s">
        <v>69</v>
      </c>
      <c r="D199" s="8">
        <v>10</v>
      </c>
      <c r="E199" s="6" t="s">
        <v>93</v>
      </c>
      <c r="F199" s="8">
        <v>60</v>
      </c>
      <c r="G199" s="6">
        <v>31</v>
      </c>
      <c r="H199" s="7" t="s">
        <v>47</v>
      </c>
      <c r="I199" s="7" t="s">
        <v>99</v>
      </c>
      <c r="J199" s="7"/>
      <c r="K199" s="23" t="s">
        <v>440</v>
      </c>
      <c r="L199" s="144"/>
      <c r="M199" s="144"/>
      <c r="N199" s="9"/>
      <c r="O199" s="9">
        <f t="shared" si="36"/>
        <v>0</v>
      </c>
      <c r="P199" s="10">
        <v>0.3</v>
      </c>
      <c r="Q199" s="10">
        <v>0.45</v>
      </c>
      <c r="R199" s="9">
        <f t="shared" si="37"/>
        <v>0</v>
      </c>
      <c r="S199" s="9">
        <f t="shared" si="38"/>
        <v>0</v>
      </c>
      <c r="T199" s="9"/>
      <c r="U199" s="9"/>
      <c r="V199" s="10"/>
      <c r="W199" s="11">
        <f t="shared" si="34"/>
        <v>0</v>
      </c>
      <c r="X199" s="12">
        <f t="shared" si="35"/>
        <v>0</v>
      </c>
    </row>
    <row r="200" spans="1:24" x14ac:dyDescent="0.25">
      <c r="A200" s="6" t="s">
        <v>336</v>
      </c>
      <c r="B200" s="7" t="s">
        <v>333</v>
      </c>
      <c r="C200" s="6" t="s">
        <v>72</v>
      </c>
      <c r="D200" s="8">
        <v>10</v>
      </c>
      <c r="E200" s="6" t="s">
        <v>36</v>
      </c>
      <c r="F200" s="8">
        <v>80</v>
      </c>
      <c r="G200" s="6">
        <v>34</v>
      </c>
      <c r="H200" s="7" t="s">
        <v>43</v>
      </c>
      <c r="I200" s="7" t="s">
        <v>337</v>
      </c>
      <c r="J200" s="7"/>
      <c r="K200" s="23" t="s">
        <v>440</v>
      </c>
      <c r="L200" s="144"/>
      <c r="M200" s="144"/>
      <c r="N200" s="9"/>
      <c r="O200" s="9">
        <f t="shared" si="36"/>
        <v>0</v>
      </c>
      <c r="P200" s="10">
        <v>0.3</v>
      </c>
      <c r="Q200" s="10"/>
      <c r="R200" s="9">
        <f t="shared" si="37"/>
        <v>0</v>
      </c>
      <c r="S200" s="9">
        <f t="shared" si="38"/>
        <v>0</v>
      </c>
      <c r="T200" s="9"/>
      <c r="U200" s="9"/>
      <c r="V200" s="10"/>
      <c r="W200" s="11">
        <f t="shared" si="34"/>
        <v>0</v>
      </c>
      <c r="X200" s="12">
        <f t="shared" si="35"/>
        <v>0</v>
      </c>
    </row>
    <row r="201" spans="1:24" x14ac:dyDescent="0.25">
      <c r="A201" s="6" t="s">
        <v>338</v>
      </c>
      <c r="B201" s="7" t="s">
        <v>333</v>
      </c>
      <c r="C201" s="6" t="s">
        <v>69</v>
      </c>
      <c r="D201" s="8">
        <v>9</v>
      </c>
      <c r="E201" s="6" t="s">
        <v>27</v>
      </c>
      <c r="F201" s="8">
        <v>63</v>
      </c>
      <c r="G201" s="6">
        <v>31</v>
      </c>
      <c r="H201" s="7" t="s">
        <v>43</v>
      </c>
      <c r="I201" s="7" t="s">
        <v>300</v>
      </c>
      <c r="J201" s="7"/>
      <c r="K201" s="23" t="s">
        <v>440</v>
      </c>
      <c r="L201" s="144"/>
      <c r="M201" s="144"/>
      <c r="N201" s="9"/>
      <c r="O201" s="9">
        <f t="shared" si="36"/>
        <v>0</v>
      </c>
      <c r="P201" s="10">
        <v>0.3</v>
      </c>
      <c r="Q201" s="10"/>
      <c r="R201" s="9">
        <f t="shared" si="37"/>
        <v>0</v>
      </c>
      <c r="S201" s="9">
        <f t="shared" si="38"/>
        <v>0</v>
      </c>
      <c r="T201" s="9"/>
      <c r="U201" s="9"/>
      <c r="V201" s="10"/>
      <c r="W201" s="11">
        <f t="shared" si="34"/>
        <v>0</v>
      </c>
      <c r="X201" s="12">
        <f t="shared" si="35"/>
        <v>0</v>
      </c>
    </row>
    <row r="202" spans="1:24" x14ac:dyDescent="0.25">
      <c r="A202" s="6" t="s">
        <v>339</v>
      </c>
      <c r="B202" s="7" t="s">
        <v>333</v>
      </c>
      <c r="C202" s="6" t="s">
        <v>58</v>
      </c>
      <c r="D202" s="8">
        <v>8</v>
      </c>
      <c r="E202" s="6" t="s">
        <v>29</v>
      </c>
      <c r="F202" s="8">
        <v>40</v>
      </c>
      <c r="G202" s="6">
        <v>25</v>
      </c>
      <c r="H202" s="7" t="s">
        <v>47</v>
      </c>
      <c r="I202" s="7" t="s">
        <v>99</v>
      </c>
      <c r="J202" s="7"/>
      <c r="K202" s="23" t="s">
        <v>439</v>
      </c>
      <c r="L202" s="144"/>
      <c r="M202" s="144"/>
      <c r="N202" s="9"/>
      <c r="O202" s="9">
        <f t="shared" si="36"/>
        <v>0</v>
      </c>
      <c r="P202" s="10">
        <v>0.3</v>
      </c>
      <c r="Q202" s="10">
        <v>0.6</v>
      </c>
      <c r="R202" s="9">
        <f t="shared" si="37"/>
        <v>0</v>
      </c>
      <c r="S202" s="9">
        <f t="shared" si="38"/>
        <v>0</v>
      </c>
      <c r="T202" s="9"/>
      <c r="U202" s="9"/>
      <c r="V202" s="10"/>
      <c r="W202" s="11">
        <f t="shared" si="34"/>
        <v>0</v>
      </c>
      <c r="X202" s="12">
        <f t="shared" si="35"/>
        <v>0</v>
      </c>
    </row>
    <row r="203" spans="1:24" x14ac:dyDescent="0.25">
      <c r="A203" s="6" t="s">
        <v>340</v>
      </c>
      <c r="B203" s="7" t="s">
        <v>333</v>
      </c>
      <c r="C203" s="6" t="s">
        <v>68</v>
      </c>
      <c r="D203" s="8">
        <v>7.5</v>
      </c>
      <c r="E203" s="6" t="s">
        <v>93</v>
      </c>
      <c r="F203" s="8">
        <v>45</v>
      </c>
      <c r="G203" s="6">
        <v>30</v>
      </c>
      <c r="H203" s="7" t="s">
        <v>47</v>
      </c>
      <c r="I203" s="7" t="s">
        <v>300</v>
      </c>
      <c r="J203" s="7"/>
      <c r="K203" s="23" t="s">
        <v>439</v>
      </c>
      <c r="L203" s="144"/>
      <c r="M203" s="144"/>
      <c r="N203" s="9"/>
      <c r="O203" s="9">
        <f t="shared" si="36"/>
        <v>0</v>
      </c>
      <c r="P203" s="10">
        <v>0.3</v>
      </c>
      <c r="Q203" s="10">
        <v>0.6</v>
      </c>
      <c r="R203" s="9">
        <f t="shared" si="37"/>
        <v>0</v>
      </c>
      <c r="S203" s="9">
        <f t="shared" si="38"/>
        <v>0</v>
      </c>
      <c r="T203" s="9"/>
      <c r="U203" s="9"/>
      <c r="V203" s="10"/>
      <c r="W203" s="11">
        <f t="shared" si="34"/>
        <v>0</v>
      </c>
      <c r="X203" s="12">
        <f t="shared" si="35"/>
        <v>0</v>
      </c>
    </row>
    <row r="204" spans="1:24" x14ac:dyDescent="0.25">
      <c r="A204" s="6" t="s">
        <v>341</v>
      </c>
      <c r="B204" s="7" t="s">
        <v>333</v>
      </c>
      <c r="C204" s="6" t="s">
        <v>61</v>
      </c>
      <c r="D204" s="8">
        <v>9</v>
      </c>
      <c r="E204" s="6" t="s">
        <v>93</v>
      </c>
      <c r="F204" s="8">
        <v>54</v>
      </c>
      <c r="G204" s="6">
        <v>26</v>
      </c>
      <c r="H204" s="7" t="s">
        <v>47</v>
      </c>
      <c r="I204" s="7" t="s">
        <v>99</v>
      </c>
      <c r="J204" s="7"/>
      <c r="K204" s="23" t="s">
        <v>440</v>
      </c>
      <c r="L204" s="144"/>
      <c r="M204" s="144"/>
      <c r="N204" s="9"/>
      <c r="O204" s="9">
        <f t="shared" si="36"/>
        <v>0</v>
      </c>
      <c r="P204" s="10">
        <v>0.3</v>
      </c>
      <c r="Q204" s="10">
        <v>0.45</v>
      </c>
      <c r="R204" s="9">
        <f t="shared" si="37"/>
        <v>0</v>
      </c>
      <c r="S204" s="9">
        <f t="shared" si="38"/>
        <v>0</v>
      </c>
      <c r="T204" s="9"/>
      <c r="U204" s="9"/>
      <c r="V204" s="10"/>
      <c r="W204" s="11">
        <f t="shared" si="34"/>
        <v>0</v>
      </c>
      <c r="X204" s="12">
        <f t="shared" si="35"/>
        <v>0</v>
      </c>
    </row>
    <row r="205" spans="1:24" x14ac:dyDescent="0.25">
      <c r="A205" s="6" t="s">
        <v>342</v>
      </c>
      <c r="B205" s="7" t="s">
        <v>343</v>
      </c>
      <c r="C205" s="6" t="s">
        <v>29</v>
      </c>
      <c r="D205" s="8">
        <v>4</v>
      </c>
      <c r="E205" s="6" t="s">
        <v>257</v>
      </c>
      <c r="F205" s="8">
        <v>8</v>
      </c>
      <c r="G205" s="6">
        <v>7</v>
      </c>
      <c r="H205" s="7" t="s">
        <v>180</v>
      </c>
      <c r="I205" s="7"/>
      <c r="J205" s="7"/>
      <c r="K205" s="23" t="s">
        <v>432</v>
      </c>
      <c r="L205" s="144"/>
      <c r="M205" s="9"/>
      <c r="N205" s="9"/>
      <c r="O205" s="9">
        <f t="shared" si="36"/>
        <v>0</v>
      </c>
      <c r="P205" s="10"/>
      <c r="Q205" s="10"/>
      <c r="R205" s="9">
        <f t="shared" si="37"/>
        <v>0</v>
      </c>
      <c r="S205" s="9">
        <f t="shared" si="38"/>
        <v>0</v>
      </c>
      <c r="T205" s="9"/>
      <c r="U205" s="9"/>
      <c r="V205" s="10"/>
      <c r="W205" s="11">
        <f t="shared" si="34"/>
        <v>0</v>
      </c>
      <c r="X205" s="12">
        <f t="shared" si="35"/>
        <v>0</v>
      </c>
    </row>
    <row r="206" spans="1:24" ht="25.5" x14ac:dyDescent="0.25">
      <c r="A206" s="6" t="s">
        <v>344</v>
      </c>
      <c r="B206" s="7" t="s">
        <v>333</v>
      </c>
      <c r="C206" s="6" t="s">
        <v>63</v>
      </c>
      <c r="D206" s="8">
        <v>8.5</v>
      </c>
      <c r="E206" s="6" t="s">
        <v>27</v>
      </c>
      <c r="F206" s="8">
        <v>59.5</v>
      </c>
      <c r="G206" s="6">
        <v>27</v>
      </c>
      <c r="H206" s="7" t="s">
        <v>47</v>
      </c>
      <c r="I206" s="7" t="s">
        <v>199</v>
      </c>
      <c r="J206" s="7"/>
      <c r="K206" s="23" t="s">
        <v>440</v>
      </c>
      <c r="L206" s="144"/>
      <c r="M206" s="144"/>
      <c r="N206" s="9"/>
      <c r="O206" s="9">
        <f t="shared" si="36"/>
        <v>0</v>
      </c>
      <c r="P206" s="10">
        <v>0.3</v>
      </c>
      <c r="Q206" s="10">
        <v>0.45</v>
      </c>
      <c r="R206" s="9">
        <f t="shared" si="37"/>
        <v>0</v>
      </c>
      <c r="S206" s="9">
        <f t="shared" si="38"/>
        <v>0</v>
      </c>
      <c r="T206" s="9"/>
      <c r="U206" s="9"/>
      <c r="V206" s="10"/>
      <c r="W206" s="11">
        <f t="shared" si="34"/>
        <v>0</v>
      </c>
      <c r="X206" s="12">
        <f t="shared" si="35"/>
        <v>0</v>
      </c>
    </row>
    <row r="207" spans="1:24" x14ac:dyDescent="0.25">
      <c r="A207" s="6" t="s">
        <v>345</v>
      </c>
      <c r="B207" s="7" t="s">
        <v>333</v>
      </c>
      <c r="C207" s="6" t="s">
        <v>63</v>
      </c>
      <c r="D207" s="8">
        <v>7</v>
      </c>
      <c r="E207" s="6" t="s">
        <v>29</v>
      </c>
      <c r="F207" s="8">
        <v>35</v>
      </c>
      <c r="G207" s="6">
        <v>27</v>
      </c>
      <c r="H207" s="7" t="s">
        <v>47</v>
      </c>
      <c r="I207" s="7" t="s">
        <v>99</v>
      </c>
      <c r="J207" s="7"/>
      <c r="K207" s="23" t="s">
        <v>439</v>
      </c>
      <c r="L207" s="144"/>
      <c r="M207" s="144"/>
      <c r="N207" s="9"/>
      <c r="O207" s="9">
        <f t="shared" si="36"/>
        <v>0</v>
      </c>
      <c r="P207" s="10">
        <v>0.3</v>
      </c>
      <c r="Q207" s="10">
        <v>0.6</v>
      </c>
      <c r="R207" s="9">
        <f t="shared" si="37"/>
        <v>0</v>
      </c>
      <c r="S207" s="9">
        <f t="shared" si="38"/>
        <v>0</v>
      </c>
      <c r="T207" s="9"/>
      <c r="U207" s="9"/>
      <c r="V207" s="10"/>
      <c r="W207" s="11">
        <f t="shared" si="34"/>
        <v>0</v>
      </c>
      <c r="X207" s="12">
        <f t="shared" si="35"/>
        <v>0</v>
      </c>
    </row>
    <row r="208" spans="1:24" x14ac:dyDescent="0.25">
      <c r="A208" s="6" t="s">
        <v>346</v>
      </c>
      <c r="B208" s="7" t="s">
        <v>333</v>
      </c>
      <c r="C208" s="6" t="s">
        <v>70</v>
      </c>
      <c r="D208" s="8">
        <v>8</v>
      </c>
      <c r="E208" s="6" t="s">
        <v>27</v>
      </c>
      <c r="F208" s="8">
        <v>56</v>
      </c>
      <c r="G208" s="6">
        <v>33</v>
      </c>
      <c r="H208" s="7" t="s">
        <v>47</v>
      </c>
      <c r="I208" s="7" t="s">
        <v>99</v>
      </c>
      <c r="J208" s="7"/>
      <c r="K208" s="23" t="s">
        <v>440</v>
      </c>
      <c r="L208" s="144"/>
      <c r="M208" s="144"/>
      <c r="N208" s="9"/>
      <c r="O208" s="9">
        <f t="shared" si="36"/>
        <v>0</v>
      </c>
      <c r="P208" s="10">
        <v>0.3</v>
      </c>
      <c r="Q208" s="10">
        <v>0.45</v>
      </c>
      <c r="R208" s="9">
        <f t="shared" si="37"/>
        <v>0</v>
      </c>
      <c r="S208" s="9">
        <f t="shared" si="38"/>
        <v>0</v>
      </c>
      <c r="T208" s="9"/>
      <c r="U208" s="9"/>
      <c r="V208" s="10"/>
      <c r="W208" s="11">
        <f t="shared" si="34"/>
        <v>0</v>
      </c>
      <c r="X208" s="12">
        <f t="shared" si="35"/>
        <v>0</v>
      </c>
    </row>
    <row r="209" spans="1:24" x14ac:dyDescent="0.25">
      <c r="A209" s="6" t="s">
        <v>347</v>
      </c>
      <c r="B209" s="7" t="s">
        <v>333</v>
      </c>
      <c r="C209" s="6" t="s">
        <v>68</v>
      </c>
      <c r="D209" s="8">
        <v>9.5</v>
      </c>
      <c r="E209" s="6" t="s">
        <v>93</v>
      </c>
      <c r="F209" s="8">
        <v>57</v>
      </c>
      <c r="G209" s="6">
        <v>30</v>
      </c>
      <c r="H209" s="7" t="s">
        <v>47</v>
      </c>
      <c r="I209" s="7" t="s">
        <v>272</v>
      </c>
      <c r="J209" s="7"/>
      <c r="K209" s="23" t="s">
        <v>440</v>
      </c>
      <c r="L209" s="144"/>
      <c r="M209" s="144"/>
      <c r="N209" s="9"/>
      <c r="O209" s="9">
        <f t="shared" si="36"/>
        <v>0</v>
      </c>
      <c r="P209" s="10">
        <v>0.3</v>
      </c>
      <c r="Q209" s="10">
        <v>0.45</v>
      </c>
      <c r="R209" s="9">
        <f t="shared" si="37"/>
        <v>0</v>
      </c>
      <c r="S209" s="9">
        <f t="shared" si="38"/>
        <v>0</v>
      </c>
      <c r="T209" s="9"/>
      <c r="U209" s="9"/>
      <c r="V209" s="10"/>
      <c r="W209" s="11">
        <f t="shared" si="34"/>
        <v>0</v>
      </c>
      <c r="X209" s="12">
        <f t="shared" si="35"/>
        <v>0</v>
      </c>
    </row>
    <row r="210" spans="1:24" x14ac:dyDescent="0.25">
      <c r="A210" s="6" t="s">
        <v>348</v>
      </c>
      <c r="B210" s="7" t="s">
        <v>175</v>
      </c>
      <c r="C210" s="6" t="s">
        <v>48</v>
      </c>
      <c r="D210" s="8">
        <v>6</v>
      </c>
      <c r="E210" s="6" t="s">
        <v>29</v>
      </c>
      <c r="F210" s="8">
        <v>30</v>
      </c>
      <c r="G210" s="6">
        <v>16</v>
      </c>
      <c r="H210" s="7" t="s">
        <v>37</v>
      </c>
      <c r="I210" s="7"/>
      <c r="J210" s="7"/>
      <c r="K210" s="23" t="s">
        <v>434</v>
      </c>
      <c r="L210" s="144"/>
      <c r="M210" s="9"/>
      <c r="N210" s="9"/>
      <c r="O210" s="9">
        <f t="shared" si="36"/>
        <v>0</v>
      </c>
      <c r="P210" s="10"/>
      <c r="Q210" s="10"/>
      <c r="R210" s="9">
        <f t="shared" si="37"/>
        <v>0</v>
      </c>
      <c r="S210" s="9">
        <f t="shared" si="38"/>
        <v>0</v>
      </c>
      <c r="T210" s="9"/>
      <c r="U210" s="9"/>
      <c r="V210" s="10"/>
      <c r="W210" s="11">
        <f t="shared" si="34"/>
        <v>0</v>
      </c>
      <c r="X210" s="12">
        <f t="shared" si="35"/>
        <v>0</v>
      </c>
    </row>
    <row r="211" spans="1:24" x14ac:dyDescent="0.25">
      <c r="A211" s="6" t="s">
        <v>349</v>
      </c>
      <c r="B211" s="7" t="s">
        <v>175</v>
      </c>
      <c r="C211" s="6" t="s">
        <v>61</v>
      </c>
      <c r="D211" s="8">
        <v>9.5</v>
      </c>
      <c r="E211" s="6" t="s">
        <v>27</v>
      </c>
      <c r="F211" s="8">
        <v>66.5</v>
      </c>
      <c r="G211" s="6">
        <v>26</v>
      </c>
      <c r="H211" s="7" t="s">
        <v>28</v>
      </c>
      <c r="I211" s="7"/>
      <c r="J211" s="7"/>
      <c r="K211" s="23" t="s">
        <v>435</v>
      </c>
      <c r="L211" s="144"/>
      <c r="M211" s="9"/>
      <c r="N211" s="9"/>
      <c r="O211" s="9">
        <f t="shared" si="36"/>
        <v>0</v>
      </c>
      <c r="P211" s="10"/>
      <c r="Q211" s="10">
        <v>0.45</v>
      </c>
      <c r="R211" s="9">
        <f t="shared" si="37"/>
        <v>0</v>
      </c>
      <c r="S211" s="9">
        <f t="shared" si="38"/>
        <v>0</v>
      </c>
      <c r="T211" s="9"/>
      <c r="U211" s="9"/>
      <c r="V211" s="10"/>
      <c r="W211" s="11">
        <f t="shared" si="34"/>
        <v>0</v>
      </c>
      <c r="X211" s="12">
        <f t="shared" si="35"/>
        <v>0</v>
      </c>
    </row>
    <row r="212" spans="1:24" x14ac:dyDescent="0.25">
      <c r="A212" s="6" t="s">
        <v>350</v>
      </c>
      <c r="B212" s="7" t="s">
        <v>290</v>
      </c>
      <c r="C212" s="6" t="s">
        <v>36</v>
      </c>
      <c r="D212" s="8">
        <v>4.5</v>
      </c>
      <c r="E212" s="6" t="s">
        <v>24</v>
      </c>
      <c r="F212" s="8">
        <v>13.5</v>
      </c>
      <c r="G212" s="6">
        <v>11</v>
      </c>
      <c r="H212" s="7" t="s">
        <v>37</v>
      </c>
      <c r="I212" s="7" t="s">
        <v>219</v>
      </c>
      <c r="J212" s="7"/>
      <c r="K212" s="23" t="s">
        <v>434</v>
      </c>
      <c r="L212" s="144"/>
      <c r="M212" s="9"/>
      <c r="N212" s="9"/>
      <c r="O212" s="9">
        <f t="shared" si="36"/>
        <v>0</v>
      </c>
      <c r="P212" s="10"/>
      <c r="Q212" s="10"/>
      <c r="R212" s="9">
        <f t="shared" si="37"/>
        <v>0</v>
      </c>
      <c r="S212" s="9">
        <f t="shared" si="38"/>
        <v>0</v>
      </c>
      <c r="T212" s="9"/>
      <c r="U212" s="9"/>
      <c r="V212" s="10"/>
      <c r="W212" s="11">
        <f t="shared" si="34"/>
        <v>0</v>
      </c>
      <c r="X212" s="12">
        <f t="shared" si="35"/>
        <v>0</v>
      </c>
    </row>
    <row r="213" spans="1:24" x14ac:dyDescent="0.25">
      <c r="A213" s="6" t="s">
        <v>351</v>
      </c>
      <c r="B213" s="7" t="s">
        <v>175</v>
      </c>
      <c r="C213" s="6" t="s">
        <v>53</v>
      </c>
      <c r="D213" s="8">
        <v>7</v>
      </c>
      <c r="E213" s="6" t="s">
        <v>29</v>
      </c>
      <c r="F213" s="8">
        <v>35</v>
      </c>
      <c r="G213" s="6">
        <v>19</v>
      </c>
      <c r="H213" s="7" t="s">
        <v>37</v>
      </c>
      <c r="I213" s="7" t="s">
        <v>219</v>
      </c>
      <c r="J213" s="7"/>
      <c r="K213" s="23" t="s">
        <v>434</v>
      </c>
      <c r="L213" s="144"/>
      <c r="M213" s="9"/>
      <c r="N213" s="9"/>
      <c r="O213" s="9">
        <f t="shared" si="36"/>
        <v>0</v>
      </c>
      <c r="P213" s="10"/>
      <c r="Q213" s="10"/>
      <c r="R213" s="9">
        <f t="shared" si="37"/>
        <v>0</v>
      </c>
      <c r="S213" s="9">
        <f t="shared" si="38"/>
        <v>0</v>
      </c>
      <c r="T213" s="9"/>
      <c r="U213" s="9"/>
      <c r="V213" s="10"/>
      <c r="W213" s="11">
        <f t="shared" si="34"/>
        <v>0</v>
      </c>
      <c r="X213" s="12">
        <f t="shared" si="35"/>
        <v>0</v>
      </c>
    </row>
    <row r="214" spans="1:24" x14ac:dyDescent="0.25">
      <c r="A214" s="6" t="s">
        <v>352</v>
      </c>
      <c r="B214" s="7" t="s">
        <v>290</v>
      </c>
      <c r="C214" s="6" t="s">
        <v>39</v>
      </c>
      <c r="D214" s="8">
        <v>6.5</v>
      </c>
      <c r="E214" s="6" t="s">
        <v>24</v>
      </c>
      <c r="F214" s="8">
        <v>19.5</v>
      </c>
      <c r="G214" s="6">
        <v>12</v>
      </c>
      <c r="H214" s="7" t="s">
        <v>37</v>
      </c>
      <c r="I214" s="7" t="s">
        <v>219</v>
      </c>
      <c r="J214" s="7"/>
      <c r="K214" s="23" t="s">
        <v>434</v>
      </c>
      <c r="L214" s="144"/>
      <c r="M214" s="9"/>
      <c r="N214" s="9"/>
      <c r="O214" s="9">
        <f t="shared" si="36"/>
        <v>0</v>
      </c>
      <c r="P214" s="10"/>
      <c r="Q214" s="10"/>
      <c r="R214" s="9">
        <f t="shared" si="37"/>
        <v>0</v>
      </c>
      <c r="S214" s="9">
        <f t="shared" si="38"/>
        <v>0</v>
      </c>
      <c r="T214" s="9"/>
      <c r="U214" s="9"/>
      <c r="V214" s="10"/>
      <c r="W214" s="11">
        <f t="shared" si="34"/>
        <v>0</v>
      </c>
      <c r="X214" s="12">
        <f t="shared" si="35"/>
        <v>0</v>
      </c>
    </row>
    <row r="215" spans="1:24" x14ac:dyDescent="0.25">
      <c r="A215" s="6" t="s">
        <v>353</v>
      </c>
      <c r="B215" s="7" t="s">
        <v>175</v>
      </c>
      <c r="C215" s="6" t="s">
        <v>63</v>
      </c>
      <c r="D215" s="8">
        <v>8</v>
      </c>
      <c r="E215" s="6" t="s">
        <v>27</v>
      </c>
      <c r="F215" s="8">
        <v>56</v>
      </c>
      <c r="G215" s="6">
        <v>27</v>
      </c>
      <c r="H215" s="7" t="s">
        <v>28</v>
      </c>
      <c r="I215" s="7"/>
      <c r="J215" s="7"/>
      <c r="K215" s="23" t="s">
        <v>435</v>
      </c>
      <c r="L215" s="144"/>
      <c r="M215" s="9"/>
      <c r="N215" s="9"/>
      <c r="O215" s="9">
        <f t="shared" si="36"/>
        <v>0</v>
      </c>
      <c r="P215" s="10"/>
      <c r="Q215" s="10">
        <v>0.45</v>
      </c>
      <c r="R215" s="9">
        <f t="shared" si="37"/>
        <v>0</v>
      </c>
      <c r="S215" s="9">
        <f t="shared" si="38"/>
        <v>0</v>
      </c>
      <c r="T215" s="9"/>
      <c r="U215" s="9"/>
      <c r="V215" s="10"/>
      <c r="W215" s="11">
        <f t="shared" ref="W215:W246" si="39">U215*(1+V215)</f>
        <v>0</v>
      </c>
      <c r="X215" s="12">
        <f t="shared" ref="X215:X246" si="40">R215+W215</f>
        <v>0</v>
      </c>
    </row>
    <row r="216" spans="1:24" x14ac:dyDescent="0.25">
      <c r="A216" s="6" t="s">
        <v>354</v>
      </c>
      <c r="B216" s="7" t="s">
        <v>175</v>
      </c>
      <c r="C216" s="6" t="s">
        <v>63</v>
      </c>
      <c r="D216" s="8">
        <v>9</v>
      </c>
      <c r="E216" s="6" t="s">
        <v>27</v>
      </c>
      <c r="F216" s="8">
        <v>63</v>
      </c>
      <c r="G216" s="6">
        <v>27</v>
      </c>
      <c r="H216" s="7" t="s">
        <v>28</v>
      </c>
      <c r="I216" s="7"/>
      <c r="J216" s="7"/>
      <c r="K216" s="23" t="s">
        <v>435</v>
      </c>
      <c r="L216" s="144"/>
      <c r="M216" s="9"/>
      <c r="N216" s="9"/>
      <c r="O216" s="9">
        <f t="shared" si="36"/>
        <v>0</v>
      </c>
      <c r="P216" s="10"/>
      <c r="Q216" s="10">
        <v>0.45</v>
      </c>
      <c r="R216" s="9">
        <f t="shared" si="37"/>
        <v>0</v>
      </c>
      <c r="S216" s="9">
        <f t="shared" si="38"/>
        <v>0</v>
      </c>
      <c r="T216" s="9"/>
      <c r="U216" s="9"/>
      <c r="V216" s="10"/>
      <c r="W216" s="11">
        <f t="shared" si="39"/>
        <v>0</v>
      </c>
      <c r="X216" s="12">
        <f t="shared" si="40"/>
        <v>0</v>
      </c>
    </row>
    <row r="217" spans="1:24" x14ac:dyDescent="0.25">
      <c r="A217" s="6" t="s">
        <v>355</v>
      </c>
      <c r="B217" s="7" t="s">
        <v>290</v>
      </c>
      <c r="C217" s="6" t="s">
        <v>39</v>
      </c>
      <c r="D217" s="8">
        <v>5.5</v>
      </c>
      <c r="E217" s="6" t="s">
        <v>31</v>
      </c>
      <c r="F217" s="8">
        <v>22</v>
      </c>
      <c r="G217" s="6">
        <v>12</v>
      </c>
      <c r="H217" s="7" t="s">
        <v>37</v>
      </c>
      <c r="I217" s="7" t="s">
        <v>356</v>
      </c>
      <c r="J217" s="7"/>
      <c r="K217" s="23" t="s">
        <v>434</v>
      </c>
      <c r="L217" s="144"/>
      <c r="M217" s="9"/>
      <c r="N217" s="9"/>
      <c r="O217" s="9">
        <f t="shared" si="36"/>
        <v>0</v>
      </c>
      <c r="P217" s="10"/>
      <c r="Q217" s="10"/>
      <c r="R217" s="9">
        <f t="shared" si="37"/>
        <v>0</v>
      </c>
      <c r="S217" s="9">
        <f t="shared" si="38"/>
        <v>0</v>
      </c>
      <c r="T217" s="9"/>
      <c r="U217" s="9"/>
      <c r="V217" s="10"/>
      <c r="W217" s="11">
        <f t="shared" si="39"/>
        <v>0</v>
      </c>
      <c r="X217" s="12">
        <f t="shared" si="40"/>
        <v>0</v>
      </c>
    </row>
    <row r="218" spans="1:24" x14ac:dyDescent="0.25">
      <c r="A218" s="6" t="s">
        <v>357</v>
      </c>
      <c r="B218" s="7" t="s">
        <v>25</v>
      </c>
      <c r="C218" s="6" t="s">
        <v>72</v>
      </c>
      <c r="D218" s="8">
        <v>10</v>
      </c>
      <c r="E218" s="6" t="s">
        <v>93</v>
      </c>
      <c r="F218" s="8">
        <v>60</v>
      </c>
      <c r="G218" s="6">
        <v>34</v>
      </c>
      <c r="H218" s="7" t="s">
        <v>47</v>
      </c>
      <c r="I218" s="7"/>
      <c r="J218" s="7"/>
      <c r="K218" s="23" t="s">
        <v>440</v>
      </c>
      <c r="L218" s="144"/>
      <c r="M218" s="144"/>
      <c r="N218" s="9"/>
      <c r="O218" s="9">
        <f t="shared" si="36"/>
        <v>0</v>
      </c>
      <c r="P218" s="10">
        <v>0.3</v>
      </c>
      <c r="Q218" s="10">
        <v>0.45</v>
      </c>
      <c r="R218" s="9">
        <f t="shared" si="37"/>
        <v>0</v>
      </c>
      <c r="S218" s="9">
        <f t="shared" si="38"/>
        <v>0</v>
      </c>
      <c r="T218" s="9"/>
      <c r="U218" s="9"/>
      <c r="V218" s="10"/>
      <c r="W218" s="11">
        <f t="shared" si="39"/>
        <v>0</v>
      </c>
      <c r="X218" s="12">
        <f t="shared" si="40"/>
        <v>0</v>
      </c>
    </row>
    <row r="219" spans="1:24" x14ac:dyDescent="0.25">
      <c r="A219" s="6" t="s">
        <v>358</v>
      </c>
      <c r="B219" s="7" t="s">
        <v>25</v>
      </c>
      <c r="C219" s="6" t="s">
        <v>52</v>
      </c>
      <c r="D219" s="8">
        <v>11</v>
      </c>
      <c r="E219" s="6" t="s">
        <v>93</v>
      </c>
      <c r="F219" s="8">
        <v>66</v>
      </c>
      <c r="G219" s="6">
        <v>37</v>
      </c>
      <c r="H219" s="7" t="s">
        <v>47</v>
      </c>
      <c r="I219" s="7"/>
      <c r="J219" s="7"/>
      <c r="K219" s="23" t="s">
        <v>440</v>
      </c>
      <c r="L219" s="144"/>
      <c r="M219" s="144"/>
      <c r="N219" s="9"/>
      <c r="O219" s="9">
        <f t="shared" si="36"/>
        <v>0</v>
      </c>
      <c r="P219" s="10">
        <v>0.3</v>
      </c>
      <c r="Q219" s="10">
        <v>0.45</v>
      </c>
      <c r="R219" s="9">
        <f t="shared" si="37"/>
        <v>0</v>
      </c>
      <c r="S219" s="9">
        <f t="shared" si="38"/>
        <v>0</v>
      </c>
      <c r="T219" s="9"/>
      <c r="U219" s="9"/>
      <c r="V219" s="10"/>
      <c r="W219" s="11">
        <f t="shared" si="39"/>
        <v>0</v>
      </c>
      <c r="X219" s="12">
        <f t="shared" si="40"/>
        <v>0</v>
      </c>
    </row>
    <row r="220" spans="1:24" x14ac:dyDescent="0.25">
      <c r="A220" s="6" t="s">
        <v>359</v>
      </c>
      <c r="B220" s="7" t="s">
        <v>25</v>
      </c>
      <c r="C220" s="6" t="s">
        <v>69</v>
      </c>
      <c r="D220" s="8">
        <v>11</v>
      </c>
      <c r="E220" s="6" t="s">
        <v>27</v>
      </c>
      <c r="F220" s="8">
        <v>77</v>
      </c>
      <c r="G220" s="6">
        <v>31</v>
      </c>
      <c r="H220" s="7" t="s">
        <v>47</v>
      </c>
      <c r="I220" s="7"/>
      <c r="J220" s="7"/>
      <c r="K220" s="23" t="s">
        <v>440</v>
      </c>
      <c r="L220" s="144"/>
      <c r="M220" s="144"/>
      <c r="N220" s="9"/>
      <c r="O220" s="9">
        <f t="shared" si="36"/>
        <v>0</v>
      </c>
      <c r="P220" s="10">
        <v>0.3</v>
      </c>
      <c r="Q220" s="10">
        <v>0.45</v>
      </c>
      <c r="R220" s="9">
        <f t="shared" si="37"/>
        <v>0</v>
      </c>
      <c r="S220" s="9">
        <f t="shared" si="38"/>
        <v>0</v>
      </c>
      <c r="T220" s="9"/>
      <c r="U220" s="9"/>
      <c r="V220" s="10"/>
      <c r="W220" s="11">
        <f t="shared" si="39"/>
        <v>0</v>
      </c>
      <c r="X220" s="12">
        <f t="shared" si="40"/>
        <v>0</v>
      </c>
    </row>
    <row r="221" spans="1:24" x14ac:dyDescent="0.25">
      <c r="A221" s="6" t="s">
        <v>360</v>
      </c>
      <c r="B221" s="27" t="s">
        <v>361</v>
      </c>
      <c r="C221" s="6" t="s">
        <v>74</v>
      </c>
      <c r="D221" s="8">
        <v>12</v>
      </c>
      <c r="E221" s="6" t="s">
        <v>29</v>
      </c>
      <c r="F221" s="8">
        <v>60</v>
      </c>
      <c r="G221" s="6">
        <v>36</v>
      </c>
      <c r="H221" s="27" t="s">
        <v>32</v>
      </c>
      <c r="I221" s="27"/>
      <c r="J221" s="27"/>
      <c r="K221" s="28"/>
      <c r="L221" s="144"/>
      <c r="M221" s="29"/>
      <c r="N221" s="29"/>
      <c r="O221" s="29">
        <f t="shared" si="36"/>
        <v>0</v>
      </c>
      <c r="P221" s="30"/>
      <c r="Q221" s="30"/>
      <c r="R221" s="29">
        <f>SUM(O221)</f>
        <v>0</v>
      </c>
      <c r="S221" s="29">
        <f t="shared" si="38"/>
        <v>0</v>
      </c>
      <c r="T221" s="29"/>
      <c r="U221" s="29"/>
      <c r="V221" s="30"/>
      <c r="W221" s="31">
        <f t="shared" si="39"/>
        <v>0</v>
      </c>
      <c r="X221" s="32">
        <f t="shared" si="40"/>
        <v>0</v>
      </c>
    </row>
    <row r="222" spans="1:24" x14ac:dyDescent="0.25">
      <c r="A222" s="6" t="s">
        <v>362</v>
      </c>
      <c r="B222" s="7" t="s">
        <v>363</v>
      </c>
      <c r="C222" s="6" t="s">
        <v>51</v>
      </c>
      <c r="D222" s="8">
        <v>7</v>
      </c>
      <c r="E222" s="6" t="s">
        <v>364</v>
      </c>
      <c r="F222" s="8">
        <v>10.5</v>
      </c>
      <c r="G222" s="6">
        <v>18</v>
      </c>
      <c r="H222" s="7" t="s">
        <v>211</v>
      </c>
      <c r="I222" s="7"/>
      <c r="J222" s="7"/>
      <c r="K222" s="23" t="s">
        <v>417</v>
      </c>
      <c r="L222" s="144"/>
      <c r="M222" s="9"/>
      <c r="N222" s="9"/>
      <c r="O222" s="9">
        <f t="shared" si="36"/>
        <v>0</v>
      </c>
      <c r="P222" s="10"/>
      <c r="Q222" s="10"/>
      <c r="R222" s="9">
        <f>O222*(1-P222)*(1+Q222)</f>
        <v>0</v>
      </c>
      <c r="S222" s="9"/>
      <c r="T222" s="9">
        <f>R222</f>
        <v>0</v>
      </c>
      <c r="U222" s="9"/>
      <c r="V222" s="10"/>
      <c r="W222" s="11">
        <f t="shared" si="39"/>
        <v>0</v>
      </c>
      <c r="X222" s="12">
        <f t="shared" si="40"/>
        <v>0</v>
      </c>
    </row>
    <row r="223" spans="1:24" x14ac:dyDescent="0.25">
      <c r="A223" s="6" t="s">
        <v>365</v>
      </c>
      <c r="B223" s="27" t="s">
        <v>205</v>
      </c>
      <c r="C223" s="6" t="s">
        <v>74</v>
      </c>
      <c r="D223" s="8">
        <v>9</v>
      </c>
      <c r="E223" s="6" t="s">
        <v>93</v>
      </c>
      <c r="F223" s="8">
        <v>54</v>
      </c>
      <c r="G223" s="6">
        <v>36</v>
      </c>
      <c r="H223" s="27" t="s">
        <v>32</v>
      </c>
      <c r="I223" s="27"/>
      <c r="J223" s="27"/>
      <c r="K223" s="28"/>
      <c r="L223" s="144"/>
      <c r="M223" s="29"/>
      <c r="N223" s="29"/>
      <c r="O223" s="29">
        <f t="shared" si="36"/>
        <v>0</v>
      </c>
      <c r="P223" s="30"/>
      <c r="Q223" s="30"/>
      <c r="R223" s="29">
        <f>SUM(O223)</f>
        <v>0</v>
      </c>
      <c r="S223" s="29">
        <f>R223</f>
        <v>0</v>
      </c>
      <c r="T223" s="29"/>
      <c r="U223" s="29"/>
      <c r="V223" s="30"/>
      <c r="W223" s="31">
        <f t="shared" si="39"/>
        <v>0</v>
      </c>
      <c r="X223" s="32">
        <f t="shared" si="40"/>
        <v>0</v>
      </c>
    </row>
    <row r="224" spans="1:24" x14ac:dyDescent="0.25">
      <c r="A224" s="6" t="s">
        <v>366</v>
      </c>
      <c r="B224" s="7" t="s">
        <v>89</v>
      </c>
      <c r="C224" s="6" t="s">
        <v>61</v>
      </c>
      <c r="D224" s="8">
        <v>8</v>
      </c>
      <c r="E224" s="6" t="s">
        <v>27</v>
      </c>
      <c r="F224" s="8">
        <v>56</v>
      </c>
      <c r="G224" s="6">
        <v>26</v>
      </c>
      <c r="H224" s="7" t="s">
        <v>47</v>
      </c>
      <c r="I224" s="7"/>
      <c r="J224" s="7"/>
      <c r="K224" s="23" t="s">
        <v>440</v>
      </c>
      <c r="L224" s="144"/>
      <c r="M224" s="144"/>
      <c r="N224" s="9"/>
      <c r="O224" s="9">
        <f t="shared" si="36"/>
        <v>0</v>
      </c>
      <c r="P224" s="10">
        <v>0.3</v>
      </c>
      <c r="Q224" s="10">
        <v>0.45</v>
      </c>
      <c r="R224" s="9">
        <f t="shared" ref="R224:R247" si="41">O224*(1-P224)*(1+Q224)</f>
        <v>0</v>
      </c>
      <c r="S224" s="9">
        <f>R224</f>
        <v>0</v>
      </c>
      <c r="T224" s="9"/>
      <c r="U224" s="9"/>
      <c r="V224" s="10"/>
      <c r="W224" s="11">
        <f t="shared" si="39"/>
        <v>0</v>
      </c>
      <c r="X224" s="12">
        <f t="shared" si="40"/>
        <v>0</v>
      </c>
    </row>
    <row r="225" spans="1:24" x14ac:dyDescent="0.25">
      <c r="A225" s="6" t="s">
        <v>367</v>
      </c>
      <c r="B225" s="7" t="s">
        <v>33</v>
      </c>
      <c r="C225" s="6" t="s">
        <v>39</v>
      </c>
      <c r="D225" s="8">
        <v>6</v>
      </c>
      <c r="E225" s="6" t="s">
        <v>31</v>
      </c>
      <c r="F225" s="8">
        <v>24</v>
      </c>
      <c r="G225" s="6">
        <v>12</v>
      </c>
      <c r="H225" s="7" t="s">
        <v>264</v>
      </c>
      <c r="I225" s="7"/>
      <c r="J225" s="7"/>
      <c r="K225" s="23" t="s">
        <v>433</v>
      </c>
      <c r="L225" s="144"/>
      <c r="M225" s="9"/>
      <c r="N225" s="9"/>
      <c r="O225" s="9">
        <f t="shared" si="36"/>
        <v>0</v>
      </c>
      <c r="P225" s="10"/>
      <c r="Q225" s="10"/>
      <c r="R225" s="9">
        <f t="shared" si="41"/>
        <v>0</v>
      </c>
      <c r="S225" s="9">
        <f>R225</f>
        <v>0</v>
      </c>
      <c r="T225" s="9"/>
      <c r="U225" s="9"/>
      <c r="V225" s="10"/>
      <c r="W225" s="11">
        <f t="shared" si="39"/>
        <v>0</v>
      </c>
      <c r="X225" s="12">
        <f t="shared" si="40"/>
        <v>0</v>
      </c>
    </row>
    <row r="226" spans="1:24" x14ac:dyDescent="0.25">
      <c r="A226" s="6" t="s">
        <v>368</v>
      </c>
      <c r="B226" s="7" t="s">
        <v>33</v>
      </c>
      <c r="C226" s="6" t="s">
        <v>39</v>
      </c>
      <c r="D226" s="8">
        <v>6</v>
      </c>
      <c r="E226" s="6" t="s">
        <v>31</v>
      </c>
      <c r="F226" s="8">
        <v>24</v>
      </c>
      <c r="G226" s="6">
        <v>12</v>
      </c>
      <c r="H226" s="7" t="s">
        <v>264</v>
      </c>
      <c r="I226" s="7"/>
      <c r="J226" s="7"/>
      <c r="K226" s="23" t="s">
        <v>433</v>
      </c>
      <c r="L226" s="144"/>
      <c r="M226" s="9"/>
      <c r="N226" s="9"/>
      <c r="O226" s="9">
        <f t="shared" ref="O226:O247" si="42">SUM(L226:N226)</f>
        <v>0</v>
      </c>
      <c r="P226" s="10"/>
      <c r="Q226" s="10"/>
      <c r="R226" s="9">
        <f t="shared" si="41"/>
        <v>0</v>
      </c>
      <c r="S226" s="9">
        <f>R226</f>
        <v>0</v>
      </c>
      <c r="T226" s="9"/>
      <c r="U226" s="9"/>
      <c r="V226" s="10"/>
      <c r="W226" s="11">
        <f t="shared" si="39"/>
        <v>0</v>
      </c>
      <c r="X226" s="12">
        <f t="shared" si="40"/>
        <v>0</v>
      </c>
    </row>
    <row r="227" spans="1:24" x14ac:dyDescent="0.25">
      <c r="A227" s="6" t="s">
        <v>369</v>
      </c>
      <c r="B227" s="7" t="s">
        <v>33</v>
      </c>
      <c r="C227" s="6" t="s">
        <v>36</v>
      </c>
      <c r="D227" s="8">
        <v>6</v>
      </c>
      <c r="E227" s="6" t="s">
        <v>24</v>
      </c>
      <c r="F227" s="8">
        <v>18</v>
      </c>
      <c r="G227" s="6">
        <v>11</v>
      </c>
      <c r="H227" s="7" t="s">
        <v>264</v>
      </c>
      <c r="I227" s="7"/>
      <c r="J227" s="7"/>
      <c r="K227" s="23" t="s">
        <v>433</v>
      </c>
      <c r="L227" s="144"/>
      <c r="M227" s="9"/>
      <c r="N227" s="9"/>
      <c r="O227" s="9">
        <f t="shared" si="42"/>
        <v>0</v>
      </c>
      <c r="P227" s="10"/>
      <c r="Q227" s="10"/>
      <c r="R227" s="9">
        <f t="shared" si="41"/>
        <v>0</v>
      </c>
      <c r="S227" s="9">
        <f>R227</f>
        <v>0</v>
      </c>
      <c r="T227" s="9"/>
      <c r="U227" s="9"/>
      <c r="V227" s="10"/>
      <c r="W227" s="11">
        <f t="shared" si="39"/>
        <v>0</v>
      </c>
      <c r="X227" s="12">
        <f t="shared" si="40"/>
        <v>0</v>
      </c>
    </row>
    <row r="228" spans="1:24" x14ac:dyDescent="0.25">
      <c r="A228" s="6" t="s">
        <v>370</v>
      </c>
      <c r="B228" s="7" t="s">
        <v>209</v>
      </c>
      <c r="C228" s="6" t="s">
        <v>371</v>
      </c>
      <c r="D228" s="8">
        <v>15</v>
      </c>
      <c r="E228" s="6" t="s">
        <v>93</v>
      </c>
      <c r="F228" s="8">
        <v>90</v>
      </c>
      <c r="G228" s="6">
        <v>22</v>
      </c>
      <c r="H228" s="7" t="s">
        <v>211</v>
      </c>
      <c r="I228" s="7"/>
      <c r="J228" s="7"/>
      <c r="K228" s="23" t="s">
        <v>419</v>
      </c>
      <c r="L228" s="144"/>
      <c r="M228" s="9"/>
      <c r="N228" s="9"/>
      <c r="O228" s="9">
        <f t="shared" si="42"/>
        <v>0</v>
      </c>
      <c r="P228" s="10"/>
      <c r="Q228" s="10"/>
      <c r="R228" s="9">
        <f t="shared" si="41"/>
        <v>0</v>
      </c>
      <c r="S228" s="9"/>
      <c r="T228" s="9">
        <f>R228</f>
        <v>0</v>
      </c>
      <c r="U228" s="9"/>
      <c r="V228" s="10"/>
      <c r="W228" s="11">
        <f t="shared" si="39"/>
        <v>0</v>
      </c>
      <c r="X228" s="12">
        <f t="shared" si="40"/>
        <v>0</v>
      </c>
    </row>
    <row r="229" spans="1:24" x14ac:dyDescent="0.25">
      <c r="A229" s="6" t="s">
        <v>372</v>
      </c>
      <c r="B229" s="7" t="s">
        <v>89</v>
      </c>
      <c r="C229" s="6" t="s">
        <v>69</v>
      </c>
      <c r="D229" s="8">
        <v>10</v>
      </c>
      <c r="E229" s="6" t="s">
        <v>93</v>
      </c>
      <c r="F229" s="8">
        <v>60</v>
      </c>
      <c r="G229" s="6">
        <v>31</v>
      </c>
      <c r="H229" s="7" t="s">
        <v>43</v>
      </c>
      <c r="I229" s="7"/>
      <c r="J229" s="7"/>
      <c r="K229" s="23" t="s">
        <v>440</v>
      </c>
      <c r="L229" s="144"/>
      <c r="M229" s="144"/>
      <c r="N229" s="9"/>
      <c r="O229" s="9">
        <f t="shared" si="42"/>
        <v>0</v>
      </c>
      <c r="P229" s="10">
        <v>0.3</v>
      </c>
      <c r="Q229" s="10"/>
      <c r="R229" s="9">
        <f t="shared" si="41"/>
        <v>0</v>
      </c>
      <c r="S229" s="9">
        <f t="shared" ref="S229:S247" si="43">R229</f>
        <v>0</v>
      </c>
      <c r="T229" s="9"/>
      <c r="U229" s="9"/>
      <c r="V229" s="10"/>
      <c r="W229" s="11">
        <f t="shared" si="39"/>
        <v>0</v>
      </c>
      <c r="X229" s="12">
        <f t="shared" si="40"/>
        <v>0</v>
      </c>
    </row>
    <row r="230" spans="1:24" x14ac:dyDescent="0.25">
      <c r="A230" s="6" t="s">
        <v>373</v>
      </c>
      <c r="B230" s="7" t="s">
        <v>33</v>
      </c>
      <c r="C230" s="6" t="s">
        <v>39</v>
      </c>
      <c r="D230" s="8">
        <v>6</v>
      </c>
      <c r="E230" s="6" t="s">
        <v>24</v>
      </c>
      <c r="F230" s="8">
        <v>18</v>
      </c>
      <c r="G230" s="6">
        <v>12</v>
      </c>
      <c r="H230" s="7" t="s">
        <v>180</v>
      </c>
      <c r="I230" s="7"/>
      <c r="J230" s="7"/>
      <c r="K230" s="23" t="s">
        <v>433</v>
      </c>
      <c r="L230" s="144"/>
      <c r="M230" s="9"/>
      <c r="N230" s="9"/>
      <c r="O230" s="9">
        <f t="shared" si="42"/>
        <v>0</v>
      </c>
      <c r="P230" s="10"/>
      <c r="Q230" s="10"/>
      <c r="R230" s="9">
        <f t="shared" si="41"/>
        <v>0</v>
      </c>
      <c r="S230" s="9">
        <f t="shared" si="43"/>
        <v>0</v>
      </c>
      <c r="T230" s="9"/>
      <c r="U230" s="9"/>
      <c r="V230" s="10"/>
      <c r="W230" s="11">
        <f t="shared" si="39"/>
        <v>0</v>
      </c>
      <c r="X230" s="12">
        <f t="shared" si="40"/>
        <v>0</v>
      </c>
    </row>
    <row r="231" spans="1:24" x14ac:dyDescent="0.25">
      <c r="A231" s="6" t="s">
        <v>374</v>
      </c>
      <c r="B231" s="7" t="s">
        <v>33</v>
      </c>
      <c r="C231" s="6" t="s">
        <v>36</v>
      </c>
      <c r="D231" s="8">
        <v>6</v>
      </c>
      <c r="E231" s="6" t="s">
        <v>24</v>
      </c>
      <c r="F231" s="8">
        <v>18</v>
      </c>
      <c r="G231" s="6">
        <v>11</v>
      </c>
      <c r="H231" s="7" t="s">
        <v>180</v>
      </c>
      <c r="I231" s="7"/>
      <c r="J231" s="7"/>
      <c r="K231" s="23" t="s">
        <v>433</v>
      </c>
      <c r="L231" s="144"/>
      <c r="M231" s="9"/>
      <c r="N231" s="9"/>
      <c r="O231" s="9">
        <f t="shared" si="42"/>
        <v>0</v>
      </c>
      <c r="P231" s="10"/>
      <c r="Q231" s="10"/>
      <c r="R231" s="9">
        <f t="shared" si="41"/>
        <v>0</v>
      </c>
      <c r="S231" s="9">
        <f t="shared" si="43"/>
        <v>0</v>
      </c>
      <c r="T231" s="9"/>
      <c r="U231" s="9"/>
      <c r="V231" s="10"/>
      <c r="W231" s="11">
        <f t="shared" si="39"/>
        <v>0</v>
      </c>
      <c r="X231" s="12">
        <f t="shared" si="40"/>
        <v>0</v>
      </c>
    </row>
    <row r="232" spans="1:24" x14ac:dyDescent="0.25">
      <c r="A232" s="6" t="s">
        <v>375</v>
      </c>
      <c r="B232" s="7" t="s">
        <v>33</v>
      </c>
      <c r="C232" s="6" t="s">
        <v>39</v>
      </c>
      <c r="D232" s="8">
        <v>6</v>
      </c>
      <c r="E232" s="6" t="s">
        <v>24</v>
      </c>
      <c r="F232" s="8">
        <v>18</v>
      </c>
      <c r="G232" s="6">
        <v>12</v>
      </c>
      <c r="H232" s="7" t="s">
        <v>37</v>
      </c>
      <c r="I232" s="7" t="s">
        <v>356</v>
      </c>
      <c r="J232" s="7"/>
      <c r="K232" s="23" t="s">
        <v>434</v>
      </c>
      <c r="L232" s="144"/>
      <c r="M232" s="9"/>
      <c r="N232" s="9"/>
      <c r="O232" s="9">
        <f t="shared" si="42"/>
        <v>0</v>
      </c>
      <c r="P232" s="10"/>
      <c r="Q232" s="10"/>
      <c r="R232" s="9">
        <f t="shared" si="41"/>
        <v>0</v>
      </c>
      <c r="S232" s="9">
        <f t="shared" si="43"/>
        <v>0</v>
      </c>
      <c r="T232" s="9"/>
      <c r="U232" s="9"/>
      <c r="V232" s="10"/>
      <c r="W232" s="11">
        <f t="shared" si="39"/>
        <v>0</v>
      </c>
      <c r="X232" s="12">
        <f t="shared" si="40"/>
        <v>0</v>
      </c>
    </row>
    <row r="233" spans="1:24" x14ac:dyDescent="0.25">
      <c r="A233" s="6" t="s">
        <v>376</v>
      </c>
      <c r="B233" s="7" t="s">
        <v>33</v>
      </c>
      <c r="C233" s="6" t="s">
        <v>27</v>
      </c>
      <c r="D233" s="8">
        <v>6</v>
      </c>
      <c r="E233" s="6" t="s">
        <v>24</v>
      </c>
      <c r="F233" s="8">
        <v>18</v>
      </c>
      <c r="G233" s="6">
        <v>10</v>
      </c>
      <c r="H233" s="7" t="s">
        <v>180</v>
      </c>
      <c r="I233" s="7"/>
      <c r="J233" s="7"/>
      <c r="K233" s="23" t="s">
        <v>433</v>
      </c>
      <c r="L233" s="144"/>
      <c r="M233" s="9"/>
      <c r="N233" s="9"/>
      <c r="O233" s="9">
        <f t="shared" si="42"/>
        <v>0</v>
      </c>
      <c r="P233" s="10"/>
      <c r="Q233" s="10"/>
      <c r="R233" s="9">
        <f t="shared" si="41"/>
        <v>0</v>
      </c>
      <c r="S233" s="9">
        <f t="shared" si="43"/>
        <v>0</v>
      </c>
      <c r="T233" s="9"/>
      <c r="U233" s="9"/>
      <c r="V233" s="10"/>
      <c r="W233" s="11">
        <f t="shared" si="39"/>
        <v>0</v>
      </c>
      <c r="X233" s="12">
        <f t="shared" si="40"/>
        <v>0</v>
      </c>
    </row>
    <row r="234" spans="1:24" x14ac:dyDescent="0.25">
      <c r="A234" s="6" t="s">
        <v>377</v>
      </c>
      <c r="B234" s="7" t="s">
        <v>33</v>
      </c>
      <c r="C234" s="6" t="s">
        <v>39</v>
      </c>
      <c r="D234" s="8">
        <v>6.5</v>
      </c>
      <c r="E234" s="6" t="s">
        <v>31</v>
      </c>
      <c r="F234" s="8">
        <v>26</v>
      </c>
      <c r="G234" s="6">
        <v>12</v>
      </c>
      <c r="H234" s="7" t="s">
        <v>28</v>
      </c>
      <c r="I234" s="7" t="s">
        <v>356</v>
      </c>
      <c r="J234" s="7"/>
      <c r="K234" s="23" t="s">
        <v>434</v>
      </c>
      <c r="L234" s="144"/>
      <c r="M234" s="9"/>
      <c r="N234" s="9"/>
      <c r="O234" s="9">
        <f t="shared" si="42"/>
        <v>0</v>
      </c>
      <c r="P234" s="10"/>
      <c r="Q234" s="10">
        <v>0.6</v>
      </c>
      <c r="R234" s="9">
        <f t="shared" si="41"/>
        <v>0</v>
      </c>
      <c r="S234" s="9">
        <f t="shared" si="43"/>
        <v>0</v>
      </c>
      <c r="T234" s="9"/>
      <c r="U234" s="9"/>
      <c r="V234" s="10"/>
      <c r="W234" s="11">
        <f t="shared" si="39"/>
        <v>0</v>
      </c>
      <c r="X234" s="12">
        <f t="shared" si="40"/>
        <v>0</v>
      </c>
    </row>
    <row r="235" spans="1:24" x14ac:dyDescent="0.25">
      <c r="A235" s="6" t="s">
        <v>378</v>
      </c>
      <c r="B235" s="7" t="s">
        <v>33</v>
      </c>
      <c r="C235" s="6" t="s">
        <v>42</v>
      </c>
      <c r="D235" s="8">
        <v>7</v>
      </c>
      <c r="E235" s="6" t="s">
        <v>31</v>
      </c>
      <c r="F235" s="8">
        <v>28</v>
      </c>
      <c r="G235" s="6">
        <v>14</v>
      </c>
      <c r="H235" s="7" t="s">
        <v>28</v>
      </c>
      <c r="I235" s="7" t="s">
        <v>219</v>
      </c>
      <c r="J235" s="7"/>
      <c r="K235" s="23" t="s">
        <v>434</v>
      </c>
      <c r="L235" s="144"/>
      <c r="M235" s="9"/>
      <c r="N235" s="9"/>
      <c r="O235" s="9">
        <f t="shared" si="42"/>
        <v>0</v>
      </c>
      <c r="P235" s="10"/>
      <c r="Q235" s="10">
        <v>0.6</v>
      </c>
      <c r="R235" s="9">
        <f t="shared" si="41"/>
        <v>0</v>
      </c>
      <c r="S235" s="9">
        <f t="shared" si="43"/>
        <v>0</v>
      </c>
      <c r="T235" s="9"/>
      <c r="U235" s="9"/>
      <c r="V235" s="10"/>
      <c r="W235" s="11">
        <f t="shared" si="39"/>
        <v>0</v>
      </c>
      <c r="X235" s="12">
        <f t="shared" si="40"/>
        <v>0</v>
      </c>
    </row>
    <row r="236" spans="1:24" x14ac:dyDescent="0.25">
      <c r="A236" s="6" t="s">
        <v>379</v>
      </c>
      <c r="B236" s="7" t="s">
        <v>33</v>
      </c>
      <c r="C236" s="6" t="s">
        <v>29</v>
      </c>
      <c r="D236" s="8">
        <v>3</v>
      </c>
      <c r="E236" s="6" t="s">
        <v>113</v>
      </c>
      <c r="F236" s="8">
        <v>3</v>
      </c>
      <c r="G236" s="6">
        <v>7</v>
      </c>
      <c r="H236" s="7" t="s">
        <v>180</v>
      </c>
      <c r="I236" s="7"/>
      <c r="J236" s="7"/>
      <c r="K236" s="23" t="s">
        <v>432</v>
      </c>
      <c r="L236" s="144"/>
      <c r="M236" s="9"/>
      <c r="N236" s="9"/>
      <c r="O236" s="9">
        <f t="shared" si="42"/>
        <v>0</v>
      </c>
      <c r="P236" s="10"/>
      <c r="Q236" s="10"/>
      <c r="R236" s="9">
        <f t="shared" si="41"/>
        <v>0</v>
      </c>
      <c r="S236" s="9">
        <f t="shared" si="43"/>
        <v>0</v>
      </c>
      <c r="T236" s="9"/>
      <c r="U236" s="9"/>
      <c r="V236" s="10"/>
      <c r="W236" s="11">
        <f t="shared" si="39"/>
        <v>0</v>
      </c>
      <c r="X236" s="12">
        <f t="shared" si="40"/>
        <v>0</v>
      </c>
    </row>
    <row r="237" spans="1:24" x14ac:dyDescent="0.25">
      <c r="A237" s="6" t="s">
        <v>380</v>
      </c>
      <c r="B237" s="7" t="s">
        <v>33</v>
      </c>
      <c r="C237" s="6" t="s">
        <v>36</v>
      </c>
      <c r="D237" s="8">
        <v>6</v>
      </c>
      <c r="E237" s="6" t="s">
        <v>31</v>
      </c>
      <c r="F237" s="8">
        <v>24</v>
      </c>
      <c r="G237" s="6">
        <v>11</v>
      </c>
      <c r="H237" s="7" t="s">
        <v>264</v>
      </c>
      <c r="I237" s="7"/>
      <c r="J237" s="7"/>
      <c r="K237" s="23" t="s">
        <v>433</v>
      </c>
      <c r="L237" s="144"/>
      <c r="M237" s="9"/>
      <c r="N237" s="9"/>
      <c r="O237" s="9">
        <f t="shared" si="42"/>
        <v>0</v>
      </c>
      <c r="P237" s="10"/>
      <c r="Q237" s="10"/>
      <c r="R237" s="9">
        <f t="shared" si="41"/>
        <v>0</v>
      </c>
      <c r="S237" s="9">
        <f t="shared" si="43"/>
        <v>0</v>
      </c>
      <c r="T237" s="9"/>
      <c r="U237" s="9"/>
      <c r="V237" s="10"/>
      <c r="W237" s="11">
        <f t="shared" si="39"/>
        <v>0</v>
      </c>
      <c r="X237" s="12">
        <f t="shared" si="40"/>
        <v>0</v>
      </c>
    </row>
    <row r="238" spans="1:24" x14ac:dyDescent="0.25">
      <c r="A238" s="6" t="s">
        <v>381</v>
      </c>
      <c r="B238" s="7" t="s">
        <v>33</v>
      </c>
      <c r="C238" s="6" t="s">
        <v>42</v>
      </c>
      <c r="D238" s="8">
        <v>6.5</v>
      </c>
      <c r="E238" s="6" t="s">
        <v>31</v>
      </c>
      <c r="F238" s="8">
        <v>26</v>
      </c>
      <c r="G238" s="6">
        <v>14</v>
      </c>
      <c r="H238" s="7" t="s">
        <v>28</v>
      </c>
      <c r="I238" s="7" t="s">
        <v>219</v>
      </c>
      <c r="J238" s="7"/>
      <c r="K238" s="23" t="s">
        <v>434</v>
      </c>
      <c r="L238" s="144"/>
      <c r="M238" s="9"/>
      <c r="N238" s="9"/>
      <c r="O238" s="9">
        <f t="shared" si="42"/>
        <v>0</v>
      </c>
      <c r="P238" s="10"/>
      <c r="Q238" s="10">
        <v>0.6</v>
      </c>
      <c r="R238" s="9">
        <f t="shared" si="41"/>
        <v>0</v>
      </c>
      <c r="S238" s="9">
        <f t="shared" si="43"/>
        <v>0</v>
      </c>
      <c r="T238" s="9"/>
      <c r="U238" s="9"/>
      <c r="V238" s="10"/>
      <c r="W238" s="11">
        <f t="shared" si="39"/>
        <v>0</v>
      </c>
      <c r="X238" s="12">
        <f t="shared" si="40"/>
        <v>0</v>
      </c>
    </row>
    <row r="239" spans="1:24" x14ac:dyDescent="0.25">
      <c r="A239" s="6" t="s">
        <v>382</v>
      </c>
      <c r="B239" s="7" t="s">
        <v>33</v>
      </c>
      <c r="C239" s="6" t="s">
        <v>27</v>
      </c>
      <c r="D239" s="8">
        <v>5.5</v>
      </c>
      <c r="E239" s="6" t="s">
        <v>24</v>
      </c>
      <c r="F239" s="8">
        <v>16.5</v>
      </c>
      <c r="G239" s="6">
        <v>10</v>
      </c>
      <c r="H239" s="7" t="s">
        <v>264</v>
      </c>
      <c r="I239" s="7"/>
      <c r="J239" s="7"/>
      <c r="K239" s="23" t="s">
        <v>433</v>
      </c>
      <c r="L239" s="144"/>
      <c r="M239" s="9"/>
      <c r="N239" s="9"/>
      <c r="O239" s="9">
        <f t="shared" si="42"/>
        <v>0</v>
      </c>
      <c r="P239" s="10"/>
      <c r="Q239" s="10"/>
      <c r="R239" s="9">
        <f t="shared" si="41"/>
        <v>0</v>
      </c>
      <c r="S239" s="9">
        <f t="shared" si="43"/>
        <v>0</v>
      </c>
      <c r="T239" s="9"/>
      <c r="U239" s="9"/>
      <c r="V239" s="10"/>
      <c r="W239" s="11">
        <f t="shared" si="39"/>
        <v>0</v>
      </c>
      <c r="X239" s="12">
        <f t="shared" si="40"/>
        <v>0</v>
      </c>
    </row>
    <row r="240" spans="1:24" x14ac:dyDescent="0.25">
      <c r="A240" s="6" t="s">
        <v>383</v>
      </c>
      <c r="B240" s="7" t="s">
        <v>33</v>
      </c>
      <c r="C240" s="6" t="s">
        <v>46</v>
      </c>
      <c r="D240" s="8">
        <v>7</v>
      </c>
      <c r="E240" s="6" t="s">
        <v>31</v>
      </c>
      <c r="F240" s="8">
        <v>28</v>
      </c>
      <c r="G240" s="6">
        <v>15</v>
      </c>
      <c r="H240" s="7" t="s">
        <v>28</v>
      </c>
      <c r="I240" s="7" t="s">
        <v>219</v>
      </c>
      <c r="J240" s="7"/>
      <c r="K240" s="23" t="s">
        <v>434</v>
      </c>
      <c r="L240" s="144"/>
      <c r="M240" s="9"/>
      <c r="N240" s="9"/>
      <c r="O240" s="9">
        <f t="shared" si="42"/>
        <v>0</v>
      </c>
      <c r="P240" s="10"/>
      <c r="Q240" s="10">
        <v>0.6</v>
      </c>
      <c r="R240" s="9">
        <f t="shared" si="41"/>
        <v>0</v>
      </c>
      <c r="S240" s="9">
        <f t="shared" si="43"/>
        <v>0</v>
      </c>
      <c r="T240" s="9"/>
      <c r="U240" s="9"/>
      <c r="V240" s="10"/>
      <c r="W240" s="11">
        <f t="shared" si="39"/>
        <v>0</v>
      </c>
      <c r="X240" s="12">
        <f t="shared" si="40"/>
        <v>0</v>
      </c>
    </row>
    <row r="241" spans="1:24" x14ac:dyDescent="0.25">
      <c r="A241" s="6" t="s">
        <v>384</v>
      </c>
      <c r="B241" s="7" t="s">
        <v>33</v>
      </c>
      <c r="C241" s="6" t="s">
        <v>46</v>
      </c>
      <c r="D241" s="8">
        <v>7</v>
      </c>
      <c r="E241" s="6" t="s">
        <v>31</v>
      </c>
      <c r="F241" s="8">
        <v>28</v>
      </c>
      <c r="G241" s="6">
        <v>15</v>
      </c>
      <c r="H241" s="7" t="s">
        <v>28</v>
      </c>
      <c r="I241" s="7" t="s">
        <v>219</v>
      </c>
      <c r="J241" s="7"/>
      <c r="K241" s="23" t="s">
        <v>434</v>
      </c>
      <c r="L241" s="144"/>
      <c r="M241" s="9"/>
      <c r="N241" s="9"/>
      <c r="O241" s="9">
        <f t="shared" si="42"/>
        <v>0</v>
      </c>
      <c r="P241" s="10"/>
      <c r="Q241" s="10">
        <v>0.6</v>
      </c>
      <c r="R241" s="9">
        <f t="shared" si="41"/>
        <v>0</v>
      </c>
      <c r="S241" s="9">
        <f t="shared" si="43"/>
        <v>0</v>
      </c>
      <c r="T241" s="9"/>
      <c r="U241" s="9"/>
      <c r="V241" s="10"/>
      <c r="W241" s="11">
        <f t="shared" si="39"/>
        <v>0</v>
      </c>
      <c r="X241" s="12">
        <f t="shared" si="40"/>
        <v>0</v>
      </c>
    </row>
    <row r="242" spans="1:24" x14ac:dyDescent="0.25">
      <c r="A242" s="6" t="s">
        <v>385</v>
      </c>
      <c r="B242" s="7" t="s">
        <v>33</v>
      </c>
      <c r="C242" s="6" t="s">
        <v>27</v>
      </c>
      <c r="D242" s="8">
        <v>5.5</v>
      </c>
      <c r="E242" s="6" t="s">
        <v>257</v>
      </c>
      <c r="F242" s="8">
        <v>11</v>
      </c>
      <c r="G242" s="6">
        <v>10</v>
      </c>
      <c r="H242" s="7" t="s">
        <v>180</v>
      </c>
      <c r="I242" s="7"/>
      <c r="J242" s="7"/>
      <c r="K242" s="23" t="s">
        <v>433</v>
      </c>
      <c r="L242" s="144"/>
      <c r="M242" s="9"/>
      <c r="N242" s="9"/>
      <c r="O242" s="9">
        <f t="shared" si="42"/>
        <v>0</v>
      </c>
      <c r="P242" s="10"/>
      <c r="Q242" s="10"/>
      <c r="R242" s="9">
        <f t="shared" si="41"/>
        <v>0</v>
      </c>
      <c r="S242" s="9">
        <f t="shared" si="43"/>
        <v>0</v>
      </c>
      <c r="T242" s="9"/>
      <c r="U242" s="9"/>
      <c r="V242" s="10"/>
      <c r="W242" s="11">
        <f t="shared" si="39"/>
        <v>0</v>
      </c>
      <c r="X242" s="12">
        <f t="shared" si="40"/>
        <v>0</v>
      </c>
    </row>
    <row r="243" spans="1:24" x14ac:dyDescent="0.25">
      <c r="A243" s="6" t="s">
        <v>386</v>
      </c>
      <c r="B243" s="7" t="s">
        <v>33</v>
      </c>
      <c r="C243" s="6" t="s">
        <v>39</v>
      </c>
      <c r="D243" s="8">
        <v>6</v>
      </c>
      <c r="E243" s="6" t="s">
        <v>31</v>
      </c>
      <c r="F243" s="8">
        <v>24</v>
      </c>
      <c r="G243" s="6">
        <v>12</v>
      </c>
      <c r="H243" s="7" t="s">
        <v>264</v>
      </c>
      <c r="I243" s="7"/>
      <c r="J243" s="7"/>
      <c r="K243" s="23" t="s">
        <v>433</v>
      </c>
      <c r="L243" s="144"/>
      <c r="M243" s="9"/>
      <c r="N243" s="9"/>
      <c r="O243" s="9">
        <f t="shared" si="42"/>
        <v>0</v>
      </c>
      <c r="P243" s="10"/>
      <c r="Q243" s="10"/>
      <c r="R243" s="9">
        <f t="shared" si="41"/>
        <v>0</v>
      </c>
      <c r="S243" s="9">
        <f t="shared" si="43"/>
        <v>0</v>
      </c>
      <c r="T243" s="9"/>
      <c r="U243" s="9"/>
      <c r="V243" s="10"/>
      <c r="W243" s="11">
        <f t="shared" si="39"/>
        <v>0</v>
      </c>
      <c r="X243" s="12">
        <f t="shared" si="40"/>
        <v>0</v>
      </c>
    </row>
    <row r="244" spans="1:24" x14ac:dyDescent="0.25">
      <c r="A244" s="6" t="s">
        <v>387</v>
      </c>
      <c r="B244" s="7" t="s">
        <v>33</v>
      </c>
      <c r="C244" s="6" t="s">
        <v>36</v>
      </c>
      <c r="D244" s="8">
        <v>6</v>
      </c>
      <c r="E244" s="6" t="s">
        <v>24</v>
      </c>
      <c r="F244" s="8">
        <v>18</v>
      </c>
      <c r="G244" s="6">
        <v>11</v>
      </c>
      <c r="H244" s="7" t="s">
        <v>264</v>
      </c>
      <c r="I244" s="7"/>
      <c r="J244" s="7"/>
      <c r="K244" s="23" t="s">
        <v>433</v>
      </c>
      <c r="L244" s="144"/>
      <c r="M244" s="9"/>
      <c r="N244" s="9"/>
      <c r="O244" s="9">
        <f t="shared" si="42"/>
        <v>0</v>
      </c>
      <c r="P244" s="10"/>
      <c r="Q244" s="10"/>
      <c r="R244" s="9">
        <f t="shared" si="41"/>
        <v>0</v>
      </c>
      <c r="S244" s="9">
        <f t="shared" si="43"/>
        <v>0</v>
      </c>
      <c r="T244" s="9"/>
      <c r="U244" s="9"/>
      <c r="V244" s="10"/>
      <c r="W244" s="11">
        <f t="shared" si="39"/>
        <v>0</v>
      </c>
      <c r="X244" s="12">
        <f t="shared" si="40"/>
        <v>0</v>
      </c>
    </row>
    <row r="245" spans="1:24" x14ac:dyDescent="0.25">
      <c r="A245" s="6" t="s">
        <v>388</v>
      </c>
      <c r="B245" s="7" t="s">
        <v>33</v>
      </c>
      <c r="C245" s="6" t="s">
        <v>36</v>
      </c>
      <c r="D245" s="8">
        <v>5.5</v>
      </c>
      <c r="E245" s="6" t="s">
        <v>24</v>
      </c>
      <c r="F245" s="8">
        <v>16.5</v>
      </c>
      <c r="G245" s="6">
        <v>11</v>
      </c>
      <c r="H245" s="7" t="s">
        <v>180</v>
      </c>
      <c r="I245" s="7"/>
      <c r="J245" s="7"/>
      <c r="K245" s="23" t="s">
        <v>433</v>
      </c>
      <c r="L245" s="144"/>
      <c r="M245" s="9"/>
      <c r="N245" s="9"/>
      <c r="O245" s="9">
        <f t="shared" si="42"/>
        <v>0</v>
      </c>
      <c r="P245" s="10"/>
      <c r="Q245" s="10"/>
      <c r="R245" s="9">
        <f t="shared" si="41"/>
        <v>0</v>
      </c>
      <c r="S245" s="9">
        <f t="shared" si="43"/>
        <v>0</v>
      </c>
      <c r="T245" s="9"/>
      <c r="U245" s="9"/>
      <c r="V245" s="10"/>
      <c r="W245" s="11">
        <f t="shared" si="39"/>
        <v>0</v>
      </c>
      <c r="X245" s="12">
        <f t="shared" si="40"/>
        <v>0</v>
      </c>
    </row>
    <row r="246" spans="1:24" x14ac:dyDescent="0.25">
      <c r="A246" s="6" t="s">
        <v>389</v>
      </c>
      <c r="B246" s="7" t="s">
        <v>209</v>
      </c>
      <c r="C246" s="6" t="s">
        <v>56</v>
      </c>
      <c r="D246" s="8">
        <v>12</v>
      </c>
      <c r="E246" s="6" t="s">
        <v>93</v>
      </c>
      <c r="F246" s="8">
        <v>72</v>
      </c>
      <c r="G246" s="6">
        <v>22</v>
      </c>
      <c r="H246" s="7" t="s">
        <v>28</v>
      </c>
      <c r="I246" s="7"/>
      <c r="J246" s="7"/>
      <c r="K246" s="23" t="s">
        <v>435</v>
      </c>
      <c r="L246" s="144"/>
      <c r="M246" s="9"/>
      <c r="N246" s="9"/>
      <c r="O246" s="9">
        <f t="shared" si="42"/>
        <v>0</v>
      </c>
      <c r="P246" s="10"/>
      <c r="Q246" s="10">
        <v>0.45</v>
      </c>
      <c r="R246" s="9">
        <f t="shared" si="41"/>
        <v>0</v>
      </c>
      <c r="S246" s="9">
        <f t="shared" si="43"/>
        <v>0</v>
      </c>
      <c r="T246" s="9"/>
      <c r="U246" s="9"/>
      <c r="V246" s="10"/>
      <c r="W246" s="11">
        <f t="shared" si="39"/>
        <v>0</v>
      </c>
      <c r="X246" s="12">
        <f t="shared" si="40"/>
        <v>0</v>
      </c>
    </row>
    <row r="247" spans="1:24" x14ac:dyDescent="0.25">
      <c r="A247" s="6" t="s">
        <v>390</v>
      </c>
      <c r="B247" s="7" t="s">
        <v>33</v>
      </c>
      <c r="C247" s="6" t="s">
        <v>93</v>
      </c>
      <c r="D247" s="8">
        <v>4.5</v>
      </c>
      <c r="E247" s="6" t="s">
        <v>257</v>
      </c>
      <c r="F247" s="8">
        <v>9</v>
      </c>
      <c r="G247" s="6">
        <v>8</v>
      </c>
      <c r="H247" s="7" t="s">
        <v>180</v>
      </c>
      <c r="I247" s="7"/>
      <c r="J247" s="7"/>
      <c r="K247" s="23" t="s">
        <v>433</v>
      </c>
      <c r="L247" s="144"/>
      <c r="M247" s="9"/>
      <c r="N247" s="9"/>
      <c r="O247" s="9">
        <f t="shared" si="42"/>
        <v>0</v>
      </c>
      <c r="P247" s="10"/>
      <c r="Q247" s="10"/>
      <c r="R247" s="9">
        <f t="shared" si="41"/>
        <v>0</v>
      </c>
      <c r="S247" s="9">
        <f t="shared" si="43"/>
        <v>0</v>
      </c>
      <c r="T247" s="9"/>
      <c r="U247" s="9"/>
      <c r="V247" s="10"/>
      <c r="W247" s="11">
        <f t="shared" ref="W247" si="44">U247*(1+V247)</f>
        <v>0</v>
      </c>
      <c r="X247" s="12">
        <f t="shared" ref="X247" si="45">R247+W247</f>
        <v>0</v>
      </c>
    </row>
    <row r="249" spans="1:24" x14ac:dyDescent="0.25">
      <c r="A249" s="14" t="s">
        <v>391</v>
      </c>
      <c r="B249" s="266" t="s">
        <v>392</v>
      </c>
      <c r="C249" s="266"/>
      <c r="D249" s="266"/>
      <c r="E249" s="266"/>
      <c r="F249" s="266"/>
      <c r="G249" s="266"/>
      <c r="H249" s="266"/>
    </row>
    <row r="250" spans="1:24" ht="30" customHeight="1" x14ac:dyDescent="0.25">
      <c r="A250" s="14" t="s">
        <v>393</v>
      </c>
      <c r="B250" s="266" t="s">
        <v>394</v>
      </c>
      <c r="C250" s="266"/>
      <c r="D250" s="266"/>
      <c r="E250" s="266"/>
      <c r="F250" s="266"/>
      <c r="G250" s="266"/>
      <c r="H250" s="266"/>
    </row>
    <row r="251" spans="1:24" ht="15.75" thickBot="1" x14ac:dyDescent="0.3">
      <c r="A251" s="14" t="s">
        <v>395</v>
      </c>
      <c r="B251" s="15" t="s">
        <v>396</v>
      </c>
    </row>
    <row r="252" spans="1:24" ht="15.75" x14ac:dyDescent="0.25">
      <c r="A252" s="26"/>
      <c r="B252" s="15"/>
      <c r="I252" s="33"/>
      <c r="J252" s="34"/>
      <c r="K252" s="34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6" t="s">
        <v>448</v>
      </c>
    </row>
    <row r="253" spans="1:24" x14ac:dyDescent="0.25">
      <c r="A253" s="26"/>
      <c r="B253" s="15"/>
      <c r="I253" s="37"/>
      <c r="R253" s="17"/>
      <c r="S253" s="38" t="s">
        <v>398</v>
      </c>
      <c r="T253" s="262">
        <f>SUM(S5:S247)-(S6+S83+S97+S98+S103+S104+S111+S185+S221+S223)</f>
        <v>0</v>
      </c>
      <c r="U253" s="262"/>
      <c r="V253" s="262"/>
      <c r="W253" s="262"/>
      <c r="X253" s="263"/>
    </row>
    <row r="254" spans="1:24" x14ac:dyDescent="0.25">
      <c r="A254" s="26"/>
      <c r="B254" s="15"/>
      <c r="I254" s="37"/>
      <c r="R254" s="17"/>
      <c r="S254" s="38" t="s">
        <v>399</v>
      </c>
      <c r="T254" s="262">
        <f>SUM(W94+W120+W188+W190+W191+W193)</f>
        <v>0</v>
      </c>
      <c r="U254" s="262"/>
      <c r="V254" s="262"/>
      <c r="W254" s="262"/>
      <c r="X254" s="263"/>
    </row>
    <row r="255" spans="1:24" x14ac:dyDescent="0.25">
      <c r="A255" s="26"/>
      <c r="B255" s="15"/>
      <c r="I255" s="37"/>
      <c r="R255" s="17"/>
      <c r="S255" s="38" t="s">
        <v>400</v>
      </c>
      <c r="T255" s="262">
        <f>SUM(T5:T247)</f>
        <v>0</v>
      </c>
      <c r="U255" s="262"/>
      <c r="V255" s="262"/>
      <c r="W255" s="262"/>
      <c r="X255" s="263"/>
    </row>
    <row r="256" spans="1:24" ht="25.5" x14ac:dyDescent="0.25">
      <c r="A256" s="26"/>
      <c r="B256" s="15"/>
      <c r="I256" s="37"/>
      <c r="S256" s="17"/>
      <c r="U256" s="39" t="s">
        <v>401</v>
      </c>
      <c r="V256" s="39" t="s">
        <v>402</v>
      </c>
      <c r="W256" s="40" t="s">
        <v>403</v>
      </c>
      <c r="X256" s="41" t="s">
        <v>404</v>
      </c>
    </row>
    <row r="257" spans="1:24" x14ac:dyDescent="0.25">
      <c r="A257" s="26"/>
      <c r="B257" s="15"/>
      <c r="I257" s="37"/>
      <c r="R257" s="17"/>
      <c r="S257" s="38" t="s">
        <v>405</v>
      </c>
      <c r="T257" s="18" t="s">
        <v>406</v>
      </c>
      <c r="U257" s="18">
        <v>1.6</v>
      </c>
      <c r="V257" s="21">
        <f>SUM(V267)</f>
        <v>0</v>
      </c>
      <c r="W257" s="18"/>
      <c r="X257" s="42">
        <f>U257*V257</f>
        <v>0</v>
      </c>
    </row>
    <row r="258" spans="1:24" x14ac:dyDescent="0.25">
      <c r="A258" s="26"/>
      <c r="B258" s="15"/>
      <c r="I258" s="37"/>
      <c r="R258" s="17"/>
      <c r="S258" s="38" t="s">
        <v>407</v>
      </c>
      <c r="T258" s="18" t="s">
        <v>408</v>
      </c>
      <c r="U258" s="18">
        <v>35</v>
      </c>
      <c r="V258" s="21">
        <f>SUM(V268)</f>
        <v>0</v>
      </c>
      <c r="W258" s="18"/>
      <c r="X258" s="42">
        <f>(V258*U258)+W258</f>
        <v>0</v>
      </c>
    </row>
    <row r="259" spans="1:24" x14ac:dyDescent="0.25">
      <c r="A259" s="26"/>
      <c r="B259" s="15"/>
      <c r="I259" s="37"/>
      <c r="X259" s="43"/>
    </row>
    <row r="260" spans="1:24" x14ac:dyDescent="0.25">
      <c r="A260" s="26"/>
      <c r="B260" s="15"/>
      <c r="I260" s="37"/>
      <c r="W260" s="20" t="s">
        <v>404</v>
      </c>
      <c r="X260" s="44">
        <f>SUM(X257:X258)+T253+T254+T255</f>
        <v>0</v>
      </c>
    </row>
    <row r="261" spans="1:24" ht="15.75" thickBot="1" x14ac:dyDescent="0.3">
      <c r="A261" s="26"/>
      <c r="B261" s="15"/>
      <c r="I261" s="45"/>
      <c r="J261" s="46"/>
      <c r="K261" s="46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8" t="s">
        <v>412</v>
      </c>
      <c r="X261" s="49">
        <f>0.21*X260</f>
        <v>0</v>
      </c>
    </row>
    <row r="262" spans="1:24" x14ac:dyDescent="0.25">
      <c r="A262" s="26"/>
      <c r="B262" s="15"/>
      <c r="W262" s="20" t="s">
        <v>413</v>
      </c>
      <c r="X262" s="50">
        <f>SUM(X260:X261)</f>
        <v>0</v>
      </c>
    </row>
    <row r="263" spans="1:24" ht="15.75" thickBot="1" x14ac:dyDescent="0.3">
      <c r="A263" s="26"/>
      <c r="B263" s="15"/>
    </row>
    <row r="264" spans="1:24" ht="15.75" x14ac:dyDescent="0.25">
      <c r="A264" s="26"/>
      <c r="B264" s="15"/>
      <c r="I264" s="33"/>
      <c r="J264" s="34"/>
      <c r="K264" s="34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6" t="s">
        <v>449</v>
      </c>
    </row>
    <row r="265" spans="1:24" x14ac:dyDescent="0.25">
      <c r="A265" s="26"/>
      <c r="B265" s="15"/>
      <c r="I265" s="37"/>
      <c r="R265" s="17"/>
      <c r="S265" s="38" t="s">
        <v>398</v>
      </c>
      <c r="T265" s="262">
        <f>SUM(S6+S83+S97+S98+S103+S104+S111+S185+S221+S223)</f>
        <v>0</v>
      </c>
      <c r="U265" s="262"/>
      <c r="V265" s="262"/>
      <c r="W265" s="262"/>
      <c r="X265" s="263"/>
    </row>
    <row r="266" spans="1:24" ht="25.5" x14ac:dyDescent="0.25">
      <c r="A266" s="26"/>
      <c r="B266" s="15"/>
      <c r="I266" s="37"/>
      <c r="S266" s="17"/>
      <c r="U266" s="39" t="s">
        <v>401</v>
      </c>
      <c r="V266" s="39" t="s">
        <v>402</v>
      </c>
      <c r="W266" s="40" t="s">
        <v>403</v>
      </c>
      <c r="X266" s="41" t="s">
        <v>404</v>
      </c>
    </row>
    <row r="267" spans="1:24" x14ac:dyDescent="0.25">
      <c r="A267" s="26"/>
      <c r="B267" s="15"/>
      <c r="I267" s="37"/>
      <c r="R267" s="17"/>
      <c r="S267" s="38" t="s">
        <v>405</v>
      </c>
      <c r="T267" s="18" t="s">
        <v>406</v>
      </c>
      <c r="U267" s="18">
        <v>1</v>
      </c>
      <c r="V267" s="145"/>
      <c r="W267" s="18"/>
      <c r="X267" s="42">
        <f>U267*V267</f>
        <v>0</v>
      </c>
    </row>
    <row r="268" spans="1:24" x14ac:dyDescent="0.25">
      <c r="A268" s="26"/>
      <c r="B268" s="15"/>
      <c r="I268" s="37"/>
      <c r="R268" s="17"/>
      <c r="S268" s="38" t="s">
        <v>407</v>
      </c>
      <c r="T268" s="18" t="s">
        <v>408</v>
      </c>
      <c r="U268" s="18">
        <v>3</v>
      </c>
      <c r="V268" s="145"/>
      <c r="W268" s="18"/>
      <c r="X268" s="42">
        <f>(V268*U268)+W268</f>
        <v>0</v>
      </c>
    </row>
    <row r="269" spans="1:24" x14ac:dyDescent="0.25">
      <c r="A269" s="26"/>
      <c r="B269" s="15"/>
      <c r="I269" s="74"/>
      <c r="J269" s="75"/>
      <c r="K269" s="75"/>
      <c r="L269" s="76"/>
      <c r="M269" s="76"/>
      <c r="N269" s="76"/>
      <c r="O269" s="76"/>
      <c r="P269" s="76"/>
      <c r="Q269" s="76"/>
      <c r="R269" s="77"/>
      <c r="S269" s="78" t="s">
        <v>409</v>
      </c>
      <c r="T269" s="79" t="s">
        <v>410</v>
      </c>
      <c r="U269" s="79">
        <v>1E-3</v>
      </c>
      <c r="V269" s="146"/>
      <c r="W269" s="79"/>
      <c r="X269" s="80">
        <f>U269*V269</f>
        <v>0</v>
      </c>
    </row>
    <row r="270" spans="1:24" x14ac:dyDescent="0.25">
      <c r="A270" s="26"/>
      <c r="B270" s="15"/>
      <c r="I270" s="74"/>
      <c r="J270" s="75"/>
      <c r="K270" s="75"/>
      <c r="L270" s="76"/>
      <c r="M270" s="76"/>
      <c r="N270" s="76"/>
      <c r="O270" s="76"/>
      <c r="P270" s="76"/>
      <c r="Q270" s="76"/>
      <c r="R270" s="77"/>
      <c r="S270" s="119" t="s">
        <v>569</v>
      </c>
      <c r="T270" s="120" t="s">
        <v>570</v>
      </c>
      <c r="U270" s="120">
        <v>1</v>
      </c>
      <c r="V270" s="121"/>
      <c r="W270" s="120"/>
      <c r="X270" s="122">
        <f>SUM(X260+T265+X267+X268+X269)*0.01</f>
        <v>0</v>
      </c>
    </row>
    <row r="271" spans="1:24" x14ac:dyDescent="0.25">
      <c r="A271" s="26"/>
      <c r="B271" s="15"/>
      <c r="I271" s="37"/>
      <c r="X271" s="43"/>
    </row>
    <row r="272" spans="1:24" x14ac:dyDescent="0.25">
      <c r="A272" s="26"/>
      <c r="B272" s="15"/>
      <c r="I272" s="37"/>
      <c r="W272" s="20" t="s">
        <v>404</v>
      </c>
      <c r="X272" s="44">
        <f>SUM(X267:X270)+T265</f>
        <v>0</v>
      </c>
    </row>
    <row r="273" spans="1:24" x14ac:dyDescent="0.25">
      <c r="A273" s="26"/>
      <c r="B273" s="15"/>
      <c r="I273" s="37"/>
      <c r="W273" s="20" t="s">
        <v>412</v>
      </c>
      <c r="X273" s="44">
        <f>0.21*X272</f>
        <v>0</v>
      </c>
    </row>
    <row r="274" spans="1:24" ht="15.75" thickBot="1" x14ac:dyDescent="0.3">
      <c r="A274" s="26"/>
      <c r="B274" s="15"/>
      <c r="I274" s="45"/>
      <c r="J274" s="46"/>
      <c r="K274" s="46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8" t="s">
        <v>413</v>
      </c>
      <c r="X274" s="49">
        <f>SUM(X272:X273)</f>
        <v>0</v>
      </c>
    </row>
    <row r="275" spans="1:24" x14ac:dyDescent="0.25">
      <c r="A275" s="26"/>
      <c r="B275" s="15"/>
      <c r="X275" s="19"/>
    </row>
    <row r="277" spans="1:24" x14ac:dyDescent="0.25">
      <c r="X277" s="19" t="s">
        <v>560</v>
      </c>
    </row>
    <row r="278" spans="1:24" x14ac:dyDescent="0.25">
      <c r="X278" s="17" t="s">
        <v>447</v>
      </c>
    </row>
  </sheetData>
  <sheetProtection algorithmName="SHA-512" hashValue="r7NhWHHjZMX8Uf4kRpSfjM3SqX3BxELBWvb/e6yNboNodA/8IJVpt70bOQE1aIEVLQPVcrmFDTqIq6Dg7BBTfw==" saltValue="e2m43Z4ykVIVro4EE/ksQA==" spinCount="100000" sheet="1" objects="1" scenarios="1" selectLockedCells="1"/>
  <sortState ref="A5:X247">
    <sortCondition ref="A5:A247"/>
  </sortState>
  <mergeCells count="9">
    <mergeCell ref="T265:X265"/>
    <mergeCell ref="T253:X253"/>
    <mergeCell ref="T254:X254"/>
    <mergeCell ref="T255:X255"/>
    <mergeCell ref="A1:W1"/>
    <mergeCell ref="A2:W2"/>
    <mergeCell ref="B249:H249"/>
    <mergeCell ref="B250:H250"/>
    <mergeCell ref="W107:X107"/>
  </mergeCells>
  <conditionalFormatting sqref="Q1:Q4 V276:W1048576 Q248:Q1048576">
    <cfRule type="cellIs" dxfId="6" priority="5" operator="equal">
      <formula>0</formula>
    </cfRule>
  </conditionalFormatting>
  <conditionalFormatting sqref="U256:U258 V259:W263">
    <cfRule type="cellIs" dxfId="5" priority="4" operator="equal">
      <formula>0</formula>
    </cfRule>
  </conditionalFormatting>
  <conditionalFormatting sqref="U266:U269 V271:W275">
    <cfRule type="cellIs" dxfId="4" priority="3" operator="equal">
      <formula>0</formula>
    </cfRule>
  </conditionalFormatting>
  <conditionalFormatting sqref="V1:V4">
    <cfRule type="cellIs" dxfId="3" priority="7" operator="equal">
      <formula>0</formula>
    </cfRule>
  </conditionalFormatting>
  <conditionalFormatting sqref="W1:W3">
    <cfRule type="cellIs" dxfId="2" priority="6" operator="equal">
      <formula>0</formula>
    </cfRule>
  </conditionalFormatting>
  <conditionalFormatting sqref="W5:W19 W23:W251 V248:V251">
    <cfRule type="cellIs" dxfId="1" priority="8" operator="equal">
      <formula>0</formula>
    </cfRule>
  </conditionalFormatting>
  <conditionalFormatting sqref="U270">
    <cfRule type="cellIs" dxfId="0" priority="1" operator="equal">
      <formula>0</formula>
    </cfRule>
  </conditionalFormatting>
  <pageMargins left="0.39370078740157483" right="0.39370078740157483" top="0.78740157480314965" bottom="0.78740157480314965" header="0.31496062992125984" footer="0.31496062992125984"/>
  <pageSetup paperSize="9" scale="52" fitToHeight="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5"/>
  <sheetViews>
    <sheetView topLeftCell="A4" workbookViewId="0">
      <selection activeCell="E103" sqref="E103"/>
    </sheetView>
  </sheetViews>
  <sheetFormatPr defaultRowHeight="16.5" x14ac:dyDescent="0.3"/>
  <cols>
    <col min="1" max="1" width="7.42578125" style="82" customWidth="1"/>
    <col min="2" max="2" width="45.85546875" style="82" customWidth="1"/>
    <col min="3" max="3" width="5" style="82" customWidth="1"/>
    <col min="4" max="4" width="5.5703125" style="82" customWidth="1"/>
    <col min="5" max="5" width="17.28515625" style="82" customWidth="1"/>
    <col min="6" max="6" width="12.140625" style="82" customWidth="1"/>
    <col min="7" max="7" width="13.42578125" style="82" bestFit="1" customWidth="1"/>
    <col min="8" max="256" width="9.140625" style="82"/>
    <col min="257" max="257" width="4.5703125" style="82" customWidth="1"/>
    <col min="258" max="258" width="45.85546875" style="82" customWidth="1"/>
    <col min="259" max="259" width="5" style="82" customWidth="1"/>
    <col min="260" max="260" width="4.85546875" style="82" customWidth="1"/>
    <col min="261" max="261" width="17.28515625" style="82" customWidth="1"/>
    <col min="262" max="262" width="9.140625" style="82"/>
    <col min="263" max="263" width="13.42578125" style="82" bestFit="1" customWidth="1"/>
    <col min="264" max="512" width="9.140625" style="82"/>
    <col min="513" max="513" width="4.5703125" style="82" customWidth="1"/>
    <col min="514" max="514" width="45.85546875" style="82" customWidth="1"/>
    <col min="515" max="515" width="5" style="82" customWidth="1"/>
    <col min="516" max="516" width="4.85546875" style="82" customWidth="1"/>
    <col min="517" max="517" width="17.28515625" style="82" customWidth="1"/>
    <col min="518" max="518" width="9.140625" style="82"/>
    <col min="519" max="519" width="13.42578125" style="82" bestFit="1" customWidth="1"/>
    <col min="520" max="768" width="9.140625" style="82"/>
    <col min="769" max="769" width="4.5703125" style="82" customWidth="1"/>
    <col min="770" max="770" width="45.85546875" style="82" customWidth="1"/>
    <col min="771" max="771" width="5" style="82" customWidth="1"/>
    <col min="772" max="772" width="4.85546875" style="82" customWidth="1"/>
    <col min="773" max="773" width="17.28515625" style="82" customWidth="1"/>
    <col min="774" max="774" width="9.140625" style="82"/>
    <col min="775" max="775" width="13.42578125" style="82" bestFit="1" customWidth="1"/>
    <col min="776" max="1024" width="9.140625" style="82"/>
    <col min="1025" max="1025" width="4.5703125" style="82" customWidth="1"/>
    <col min="1026" max="1026" width="45.85546875" style="82" customWidth="1"/>
    <col min="1027" max="1027" width="5" style="82" customWidth="1"/>
    <col min="1028" max="1028" width="4.85546875" style="82" customWidth="1"/>
    <col min="1029" max="1029" width="17.28515625" style="82" customWidth="1"/>
    <col min="1030" max="1030" width="9.140625" style="82"/>
    <col min="1031" max="1031" width="13.42578125" style="82" bestFit="1" customWidth="1"/>
    <col min="1032" max="1280" width="9.140625" style="82"/>
    <col min="1281" max="1281" width="4.5703125" style="82" customWidth="1"/>
    <col min="1282" max="1282" width="45.85546875" style="82" customWidth="1"/>
    <col min="1283" max="1283" width="5" style="82" customWidth="1"/>
    <col min="1284" max="1284" width="4.85546875" style="82" customWidth="1"/>
    <col min="1285" max="1285" width="17.28515625" style="82" customWidth="1"/>
    <col min="1286" max="1286" width="9.140625" style="82"/>
    <col min="1287" max="1287" width="13.42578125" style="82" bestFit="1" customWidth="1"/>
    <col min="1288" max="1536" width="9.140625" style="82"/>
    <col min="1537" max="1537" width="4.5703125" style="82" customWidth="1"/>
    <col min="1538" max="1538" width="45.85546875" style="82" customWidth="1"/>
    <col min="1539" max="1539" width="5" style="82" customWidth="1"/>
    <col min="1540" max="1540" width="4.85546875" style="82" customWidth="1"/>
    <col min="1541" max="1541" width="17.28515625" style="82" customWidth="1"/>
    <col min="1542" max="1542" width="9.140625" style="82"/>
    <col min="1543" max="1543" width="13.42578125" style="82" bestFit="1" customWidth="1"/>
    <col min="1544" max="1792" width="9.140625" style="82"/>
    <col min="1793" max="1793" width="4.5703125" style="82" customWidth="1"/>
    <col min="1794" max="1794" width="45.85546875" style="82" customWidth="1"/>
    <col min="1795" max="1795" width="5" style="82" customWidth="1"/>
    <col min="1796" max="1796" width="4.85546875" style="82" customWidth="1"/>
    <col min="1797" max="1797" width="17.28515625" style="82" customWidth="1"/>
    <col min="1798" max="1798" width="9.140625" style="82"/>
    <col min="1799" max="1799" width="13.42578125" style="82" bestFit="1" customWidth="1"/>
    <col min="1800" max="2048" width="9.140625" style="82"/>
    <col min="2049" max="2049" width="4.5703125" style="82" customWidth="1"/>
    <col min="2050" max="2050" width="45.85546875" style="82" customWidth="1"/>
    <col min="2051" max="2051" width="5" style="82" customWidth="1"/>
    <col min="2052" max="2052" width="4.85546875" style="82" customWidth="1"/>
    <col min="2053" max="2053" width="17.28515625" style="82" customWidth="1"/>
    <col min="2054" max="2054" width="9.140625" style="82"/>
    <col min="2055" max="2055" width="13.42578125" style="82" bestFit="1" customWidth="1"/>
    <col min="2056" max="2304" width="9.140625" style="82"/>
    <col min="2305" max="2305" width="4.5703125" style="82" customWidth="1"/>
    <col min="2306" max="2306" width="45.85546875" style="82" customWidth="1"/>
    <col min="2307" max="2307" width="5" style="82" customWidth="1"/>
    <col min="2308" max="2308" width="4.85546875" style="82" customWidth="1"/>
    <col min="2309" max="2309" width="17.28515625" style="82" customWidth="1"/>
    <col min="2310" max="2310" width="9.140625" style="82"/>
    <col min="2311" max="2311" width="13.42578125" style="82" bestFit="1" customWidth="1"/>
    <col min="2312" max="2560" width="9.140625" style="82"/>
    <col min="2561" max="2561" width="4.5703125" style="82" customWidth="1"/>
    <col min="2562" max="2562" width="45.85546875" style="82" customWidth="1"/>
    <col min="2563" max="2563" width="5" style="82" customWidth="1"/>
    <col min="2564" max="2564" width="4.85546875" style="82" customWidth="1"/>
    <col min="2565" max="2565" width="17.28515625" style="82" customWidth="1"/>
    <col min="2566" max="2566" width="9.140625" style="82"/>
    <col min="2567" max="2567" width="13.42578125" style="82" bestFit="1" customWidth="1"/>
    <col min="2568" max="2816" width="9.140625" style="82"/>
    <col min="2817" max="2817" width="4.5703125" style="82" customWidth="1"/>
    <col min="2818" max="2818" width="45.85546875" style="82" customWidth="1"/>
    <col min="2819" max="2819" width="5" style="82" customWidth="1"/>
    <col min="2820" max="2820" width="4.85546875" style="82" customWidth="1"/>
    <col min="2821" max="2821" width="17.28515625" style="82" customWidth="1"/>
    <col min="2822" max="2822" width="9.140625" style="82"/>
    <col min="2823" max="2823" width="13.42578125" style="82" bestFit="1" customWidth="1"/>
    <col min="2824" max="3072" width="9.140625" style="82"/>
    <col min="3073" max="3073" width="4.5703125" style="82" customWidth="1"/>
    <col min="3074" max="3074" width="45.85546875" style="82" customWidth="1"/>
    <col min="3075" max="3075" width="5" style="82" customWidth="1"/>
    <col min="3076" max="3076" width="4.85546875" style="82" customWidth="1"/>
    <col min="3077" max="3077" width="17.28515625" style="82" customWidth="1"/>
    <col min="3078" max="3078" width="9.140625" style="82"/>
    <col min="3079" max="3079" width="13.42578125" style="82" bestFit="1" customWidth="1"/>
    <col min="3080" max="3328" width="9.140625" style="82"/>
    <col min="3329" max="3329" width="4.5703125" style="82" customWidth="1"/>
    <col min="3330" max="3330" width="45.85546875" style="82" customWidth="1"/>
    <col min="3331" max="3331" width="5" style="82" customWidth="1"/>
    <col min="3332" max="3332" width="4.85546875" style="82" customWidth="1"/>
    <col min="3333" max="3333" width="17.28515625" style="82" customWidth="1"/>
    <col min="3334" max="3334" width="9.140625" style="82"/>
    <col min="3335" max="3335" width="13.42578125" style="82" bestFit="1" customWidth="1"/>
    <col min="3336" max="3584" width="9.140625" style="82"/>
    <col min="3585" max="3585" width="4.5703125" style="82" customWidth="1"/>
    <col min="3586" max="3586" width="45.85546875" style="82" customWidth="1"/>
    <col min="3587" max="3587" width="5" style="82" customWidth="1"/>
    <col min="3588" max="3588" width="4.85546875" style="82" customWidth="1"/>
    <col min="3589" max="3589" width="17.28515625" style="82" customWidth="1"/>
    <col min="3590" max="3590" width="9.140625" style="82"/>
    <col min="3591" max="3591" width="13.42578125" style="82" bestFit="1" customWidth="1"/>
    <col min="3592" max="3840" width="9.140625" style="82"/>
    <col min="3841" max="3841" width="4.5703125" style="82" customWidth="1"/>
    <col min="3842" max="3842" width="45.85546875" style="82" customWidth="1"/>
    <col min="3843" max="3843" width="5" style="82" customWidth="1"/>
    <col min="3844" max="3844" width="4.85546875" style="82" customWidth="1"/>
    <col min="3845" max="3845" width="17.28515625" style="82" customWidth="1"/>
    <col min="3846" max="3846" width="9.140625" style="82"/>
    <col min="3847" max="3847" width="13.42578125" style="82" bestFit="1" customWidth="1"/>
    <col min="3848" max="4096" width="9.140625" style="82"/>
    <col min="4097" max="4097" width="4.5703125" style="82" customWidth="1"/>
    <col min="4098" max="4098" width="45.85546875" style="82" customWidth="1"/>
    <col min="4099" max="4099" width="5" style="82" customWidth="1"/>
    <col min="4100" max="4100" width="4.85546875" style="82" customWidth="1"/>
    <col min="4101" max="4101" width="17.28515625" style="82" customWidth="1"/>
    <col min="4102" max="4102" width="9.140625" style="82"/>
    <col min="4103" max="4103" width="13.42578125" style="82" bestFit="1" customWidth="1"/>
    <col min="4104" max="4352" width="9.140625" style="82"/>
    <col min="4353" max="4353" width="4.5703125" style="82" customWidth="1"/>
    <col min="4354" max="4354" width="45.85546875" style="82" customWidth="1"/>
    <col min="4355" max="4355" width="5" style="82" customWidth="1"/>
    <col min="4356" max="4356" width="4.85546875" style="82" customWidth="1"/>
    <col min="4357" max="4357" width="17.28515625" style="82" customWidth="1"/>
    <col min="4358" max="4358" width="9.140625" style="82"/>
    <col min="4359" max="4359" width="13.42578125" style="82" bestFit="1" customWidth="1"/>
    <col min="4360" max="4608" width="9.140625" style="82"/>
    <col min="4609" max="4609" width="4.5703125" style="82" customWidth="1"/>
    <col min="4610" max="4610" width="45.85546875" style="82" customWidth="1"/>
    <col min="4611" max="4611" width="5" style="82" customWidth="1"/>
    <col min="4612" max="4612" width="4.85546875" style="82" customWidth="1"/>
    <col min="4613" max="4613" width="17.28515625" style="82" customWidth="1"/>
    <col min="4614" max="4614" width="9.140625" style="82"/>
    <col min="4615" max="4615" width="13.42578125" style="82" bestFit="1" customWidth="1"/>
    <col min="4616" max="4864" width="9.140625" style="82"/>
    <col min="4865" max="4865" width="4.5703125" style="82" customWidth="1"/>
    <col min="4866" max="4866" width="45.85546875" style="82" customWidth="1"/>
    <col min="4867" max="4867" width="5" style="82" customWidth="1"/>
    <col min="4868" max="4868" width="4.85546875" style="82" customWidth="1"/>
    <col min="4869" max="4869" width="17.28515625" style="82" customWidth="1"/>
    <col min="4870" max="4870" width="9.140625" style="82"/>
    <col min="4871" max="4871" width="13.42578125" style="82" bestFit="1" customWidth="1"/>
    <col min="4872" max="5120" width="9.140625" style="82"/>
    <col min="5121" max="5121" width="4.5703125" style="82" customWidth="1"/>
    <col min="5122" max="5122" width="45.85546875" style="82" customWidth="1"/>
    <col min="5123" max="5123" width="5" style="82" customWidth="1"/>
    <col min="5124" max="5124" width="4.85546875" style="82" customWidth="1"/>
    <col min="5125" max="5125" width="17.28515625" style="82" customWidth="1"/>
    <col min="5126" max="5126" width="9.140625" style="82"/>
    <col min="5127" max="5127" width="13.42578125" style="82" bestFit="1" customWidth="1"/>
    <col min="5128" max="5376" width="9.140625" style="82"/>
    <col min="5377" max="5377" width="4.5703125" style="82" customWidth="1"/>
    <col min="5378" max="5378" width="45.85546875" style="82" customWidth="1"/>
    <col min="5379" max="5379" width="5" style="82" customWidth="1"/>
    <col min="5380" max="5380" width="4.85546875" style="82" customWidth="1"/>
    <col min="5381" max="5381" width="17.28515625" style="82" customWidth="1"/>
    <col min="5382" max="5382" width="9.140625" style="82"/>
    <col min="5383" max="5383" width="13.42578125" style="82" bestFit="1" customWidth="1"/>
    <col min="5384" max="5632" width="9.140625" style="82"/>
    <col min="5633" max="5633" width="4.5703125" style="82" customWidth="1"/>
    <col min="5634" max="5634" width="45.85546875" style="82" customWidth="1"/>
    <col min="5635" max="5635" width="5" style="82" customWidth="1"/>
    <col min="5636" max="5636" width="4.85546875" style="82" customWidth="1"/>
    <col min="5637" max="5637" width="17.28515625" style="82" customWidth="1"/>
    <col min="5638" max="5638" width="9.140625" style="82"/>
    <col min="5639" max="5639" width="13.42578125" style="82" bestFit="1" customWidth="1"/>
    <col min="5640" max="5888" width="9.140625" style="82"/>
    <col min="5889" max="5889" width="4.5703125" style="82" customWidth="1"/>
    <col min="5890" max="5890" width="45.85546875" style="82" customWidth="1"/>
    <col min="5891" max="5891" width="5" style="82" customWidth="1"/>
    <col min="5892" max="5892" width="4.85546875" style="82" customWidth="1"/>
    <col min="5893" max="5893" width="17.28515625" style="82" customWidth="1"/>
    <col min="5894" max="5894" width="9.140625" style="82"/>
    <col min="5895" max="5895" width="13.42578125" style="82" bestFit="1" customWidth="1"/>
    <col min="5896" max="6144" width="9.140625" style="82"/>
    <col min="6145" max="6145" width="4.5703125" style="82" customWidth="1"/>
    <col min="6146" max="6146" width="45.85546875" style="82" customWidth="1"/>
    <col min="6147" max="6147" width="5" style="82" customWidth="1"/>
    <col min="6148" max="6148" width="4.85546875" style="82" customWidth="1"/>
    <col min="6149" max="6149" width="17.28515625" style="82" customWidth="1"/>
    <col min="6150" max="6150" width="9.140625" style="82"/>
    <col min="6151" max="6151" width="13.42578125" style="82" bestFit="1" customWidth="1"/>
    <col min="6152" max="6400" width="9.140625" style="82"/>
    <col min="6401" max="6401" width="4.5703125" style="82" customWidth="1"/>
    <col min="6402" max="6402" width="45.85546875" style="82" customWidth="1"/>
    <col min="6403" max="6403" width="5" style="82" customWidth="1"/>
    <col min="6404" max="6404" width="4.85546875" style="82" customWidth="1"/>
    <col min="6405" max="6405" width="17.28515625" style="82" customWidth="1"/>
    <col min="6406" max="6406" width="9.140625" style="82"/>
    <col min="6407" max="6407" width="13.42578125" style="82" bestFit="1" customWidth="1"/>
    <col min="6408" max="6656" width="9.140625" style="82"/>
    <col min="6657" max="6657" width="4.5703125" style="82" customWidth="1"/>
    <col min="6658" max="6658" width="45.85546875" style="82" customWidth="1"/>
    <col min="6659" max="6659" width="5" style="82" customWidth="1"/>
    <col min="6660" max="6660" width="4.85546875" style="82" customWidth="1"/>
    <col min="6661" max="6661" width="17.28515625" style="82" customWidth="1"/>
    <col min="6662" max="6662" width="9.140625" style="82"/>
    <col min="6663" max="6663" width="13.42578125" style="82" bestFit="1" customWidth="1"/>
    <col min="6664" max="6912" width="9.140625" style="82"/>
    <col min="6913" max="6913" width="4.5703125" style="82" customWidth="1"/>
    <col min="6914" max="6914" width="45.85546875" style="82" customWidth="1"/>
    <col min="6915" max="6915" width="5" style="82" customWidth="1"/>
    <col min="6916" max="6916" width="4.85546875" style="82" customWidth="1"/>
    <col min="6917" max="6917" width="17.28515625" style="82" customWidth="1"/>
    <col min="6918" max="6918" width="9.140625" style="82"/>
    <col min="6919" max="6919" width="13.42578125" style="82" bestFit="1" customWidth="1"/>
    <col min="6920" max="7168" width="9.140625" style="82"/>
    <col min="7169" max="7169" width="4.5703125" style="82" customWidth="1"/>
    <col min="7170" max="7170" width="45.85546875" style="82" customWidth="1"/>
    <col min="7171" max="7171" width="5" style="82" customWidth="1"/>
    <col min="7172" max="7172" width="4.85546875" style="82" customWidth="1"/>
    <col min="7173" max="7173" width="17.28515625" style="82" customWidth="1"/>
    <col min="7174" max="7174" width="9.140625" style="82"/>
    <col min="7175" max="7175" width="13.42578125" style="82" bestFit="1" customWidth="1"/>
    <col min="7176" max="7424" width="9.140625" style="82"/>
    <col min="7425" max="7425" width="4.5703125" style="82" customWidth="1"/>
    <col min="7426" max="7426" width="45.85546875" style="82" customWidth="1"/>
    <col min="7427" max="7427" width="5" style="82" customWidth="1"/>
    <col min="7428" max="7428" width="4.85546875" style="82" customWidth="1"/>
    <col min="7429" max="7429" width="17.28515625" style="82" customWidth="1"/>
    <col min="7430" max="7430" width="9.140625" style="82"/>
    <col min="7431" max="7431" width="13.42578125" style="82" bestFit="1" customWidth="1"/>
    <col min="7432" max="7680" width="9.140625" style="82"/>
    <col min="7681" max="7681" width="4.5703125" style="82" customWidth="1"/>
    <col min="7682" max="7682" width="45.85546875" style="82" customWidth="1"/>
    <col min="7683" max="7683" width="5" style="82" customWidth="1"/>
    <col min="7684" max="7684" width="4.85546875" style="82" customWidth="1"/>
    <col min="7685" max="7685" width="17.28515625" style="82" customWidth="1"/>
    <col min="7686" max="7686" width="9.140625" style="82"/>
    <col min="7687" max="7687" width="13.42578125" style="82" bestFit="1" customWidth="1"/>
    <col min="7688" max="7936" width="9.140625" style="82"/>
    <col min="7937" max="7937" width="4.5703125" style="82" customWidth="1"/>
    <col min="7938" max="7938" width="45.85546875" style="82" customWidth="1"/>
    <col min="7939" max="7939" width="5" style="82" customWidth="1"/>
    <col min="7940" max="7940" width="4.85546875" style="82" customWidth="1"/>
    <col min="7941" max="7941" width="17.28515625" style="82" customWidth="1"/>
    <col min="7942" max="7942" width="9.140625" style="82"/>
    <col min="7943" max="7943" width="13.42578125" style="82" bestFit="1" customWidth="1"/>
    <col min="7944" max="8192" width="9.140625" style="82"/>
    <col min="8193" max="8193" width="4.5703125" style="82" customWidth="1"/>
    <col min="8194" max="8194" width="45.85546875" style="82" customWidth="1"/>
    <col min="8195" max="8195" width="5" style="82" customWidth="1"/>
    <col min="8196" max="8196" width="4.85546875" style="82" customWidth="1"/>
    <col min="8197" max="8197" width="17.28515625" style="82" customWidth="1"/>
    <col min="8198" max="8198" width="9.140625" style="82"/>
    <col min="8199" max="8199" width="13.42578125" style="82" bestFit="1" customWidth="1"/>
    <col min="8200" max="8448" width="9.140625" style="82"/>
    <col min="8449" max="8449" width="4.5703125" style="82" customWidth="1"/>
    <col min="8450" max="8450" width="45.85546875" style="82" customWidth="1"/>
    <col min="8451" max="8451" width="5" style="82" customWidth="1"/>
    <col min="8452" max="8452" width="4.85546875" style="82" customWidth="1"/>
    <col min="8453" max="8453" width="17.28515625" style="82" customWidth="1"/>
    <col min="8454" max="8454" width="9.140625" style="82"/>
    <col min="8455" max="8455" width="13.42578125" style="82" bestFit="1" customWidth="1"/>
    <col min="8456" max="8704" width="9.140625" style="82"/>
    <col min="8705" max="8705" width="4.5703125" style="82" customWidth="1"/>
    <col min="8706" max="8706" width="45.85546875" style="82" customWidth="1"/>
    <col min="8707" max="8707" width="5" style="82" customWidth="1"/>
    <col min="8708" max="8708" width="4.85546875" style="82" customWidth="1"/>
    <col min="8709" max="8709" width="17.28515625" style="82" customWidth="1"/>
    <col min="8710" max="8710" width="9.140625" style="82"/>
    <col min="8711" max="8711" width="13.42578125" style="82" bestFit="1" customWidth="1"/>
    <col min="8712" max="8960" width="9.140625" style="82"/>
    <col min="8961" max="8961" width="4.5703125" style="82" customWidth="1"/>
    <col min="8962" max="8962" width="45.85546875" style="82" customWidth="1"/>
    <col min="8963" max="8963" width="5" style="82" customWidth="1"/>
    <col min="8964" max="8964" width="4.85546875" style="82" customWidth="1"/>
    <col min="8965" max="8965" width="17.28515625" style="82" customWidth="1"/>
    <col min="8966" max="8966" width="9.140625" style="82"/>
    <col min="8967" max="8967" width="13.42578125" style="82" bestFit="1" customWidth="1"/>
    <col min="8968" max="9216" width="9.140625" style="82"/>
    <col min="9217" max="9217" width="4.5703125" style="82" customWidth="1"/>
    <col min="9218" max="9218" width="45.85546875" style="82" customWidth="1"/>
    <col min="9219" max="9219" width="5" style="82" customWidth="1"/>
    <col min="9220" max="9220" width="4.85546875" style="82" customWidth="1"/>
    <col min="9221" max="9221" width="17.28515625" style="82" customWidth="1"/>
    <col min="9222" max="9222" width="9.140625" style="82"/>
    <col min="9223" max="9223" width="13.42578125" style="82" bestFit="1" customWidth="1"/>
    <col min="9224" max="9472" width="9.140625" style="82"/>
    <col min="9473" max="9473" width="4.5703125" style="82" customWidth="1"/>
    <col min="9474" max="9474" width="45.85546875" style="82" customWidth="1"/>
    <col min="9475" max="9475" width="5" style="82" customWidth="1"/>
    <col min="9476" max="9476" width="4.85546875" style="82" customWidth="1"/>
    <col min="9477" max="9477" width="17.28515625" style="82" customWidth="1"/>
    <col min="9478" max="9478" width="9.140625" style="82"/>
    <col min="9479" max="9479" width="13.42578125" style="82" bestFit="1" customWidth="1"/>
    <col min="9480" max="9728" width="9.140625" style="82"/>
    <col min="9729" max="9729" width="4.5703125" style="82" customWidth="1"/>
    <col min="9730" max="9730" width="45.85546875" style="82" customWidth="1"/>
    <col min="9731" max="9731" width="5" style="82" customWidth="1"/>
    <col min="9732" max="9732" width="4.85546875" style="82" customWidth="1"/>
    <col min="9733" max="9733" width="17.28515625" style="82" customWidth="1"/>
    <col min="9734" max="9734" width="9.140625" style="82"/>
    <col min="9735" max="9735" width="13.42578125" style="82" bestFit="1" customWidth="1"/>
    <col min="9736" max="9984" width="9.140625" style="82"/>
    <col min="9985" max="9985" width="4.5703125" style="82" customWidth="1"/>
    <col min="9986" max="9986" width="45.85546875" style="82" customWidth="1"/>
    <col min="9987" max="9987" width="5" style="82" customWidth="1"/>
    <col min="9988" max="9988" width="4.85546875" style="82" customWidth="1"/>
    <col min="9989" max="9989" width="17.28515625" style="82" customWidth="1"/>
    <col min="9990" max="9990" width="9.140625" style="82"/>
    <col min="9991" max="9991" width="13.42578125" style="82" bestFit="1" customWidth="1"/>
    <col min="9992" max="10240" width="9.140625" style="82"/>
    <col min="10241" max="10241" width="4.5703125" style="82" customWidth="1"/>
    <col min="10242" max="10242" width="45.85546875" style="82" customWidth="1"/>
    <col min="10243" max="10243" width="5" style="82" customWidth="1"/>
    <col min="10244" max="10244" width="4.85546875" style="82" customWidth="1"/>
    <col min="10245" max="10245" width="17.28515625" style="82" customWidth="1"/>
    <col min="10246" max="10246" width="9.140625" style="82"/>
    <col min="10247" max="10247" width="13.42578125" style="82" bestFit="1" customWidth="1"/>
    <col min="10248" max="10496" width="9.140625" style="82"/>
    <col min="10497" max="10497" width="4.5703125" style="82" customWidth="1"/>
    <col min="10498" max="10498" width="45.85546875" style="82" customWidth="1"/>
    <col min="10499" max="10499" width="5" style="82" customWidth="1"/>
    <col min="10500" max="10500" width="4.85546875" style="82" customWidth="1"/>
    <col min="10501" max="10501" width="17.28515625" style="82" customWidth="1"/>
    <col min="10502" max="10502" width="9.140625" style="82"/>
    <col min="10503" max="10503" width="13.42578125" style="82" bestFit="1" customWidth="1"/>
    <col min="10504" max="10752" width="9.140625" style="82"/>
    <col min="10753" max="10753" width="4.5703125" style="82" customWidth="1"/>
    <col min="10754" max="10754" width="45.85546875" style="82" customWidth="1"/>
    <col min="10755" max="10755" width="5" style="82" customWidth="1"/>
    <col min="10756" max="10756" width="4.85546875" style="82" customWidth="1"/>
    <col min="10757" max="10757" width="17.28515625" style="82" customWidth="1"/>
    <col min="10758" max="10758" width="9.140625" style="82"/>
    <col min="10759" max="10759" width="13.42578125" style="82" bestFit="1" customWidth="1"/>
    <col min="10760" max="11008" width="9.140625" style="82"/>
    <col min="11009" max="11009" width="4.5703125" style="82" customWidth="1"/>
    <col min="11010" max="11010" width="45.85546875" style="82" customWidth="1"/>
    <col min="11011" max="11011" width="5" style="82" customWidth="1"/>
    <col min="11012" max="11012" width="4.85546875" style="82" customWidth="1"/>
    <col min="11013" max="11013" width="17.28515625" style="82" customWidth="1"/>
    <col min="11014" max="11014" width="9.140625" style="82"/>
    <col min="11015" max="11015" width="13.42578125" style="82" bestFit="1" customWidth="1"/>
    <col min="11016" max="11264" width="9.140625" style="82"/>
    <col min="11265" max="11265" width="4.5703125" style="82" customWidth="1"/>
    <col min="11266" max="11266" width="45.85546875" style="82" customWidth="1"/>
    <col min="11267" max="11267" width="5" style="82" customWidth="1"/>
    <col min="11268" max="11268" width="4.85546875" style="82" customWidth="1"/>
    <col min="11269" max="11269" width="17.28515625" style="82" customWidth="1"/>
    <col min="11270" max="11270" width="9.140625" style="82"/>
    <col min="11271" max="11271" width="13.42578125" style="82" bestFit="1" customWidth="1"/>
    <col min="11272" max="11520" width="9.140625" style="82"/>
    <col min="11521" max="11521" width="4.5703125" style="82" customWidth="1"/>
    <col min="11522" max="11522" width="45.85546875" style="82" customWidth="1"/>
    <col min="11523" max="11523" width="5" style="82" customWidth="1"/>
    <col min="11524" max="11524" width="4.85546875" style="82" customWidth="1"/>
    <col min="11525" max="11525" width="17.28515625" style="82" customWidth="1"/>
    <col min="11526" max="11526" width="9.140625" style="82"/>
    <col min="11527" max="11527" width="13.42578125" style="82" bestFit="1" customWidth="1"/>
    <col min="11528" max="11776" width="9.140625" style="82"/>
    <col min="11777" max="11777" width="4.5703125" style="82" customWidth="1"/>
    <col min="11778" max="11778" width="45.85546875" style="82" customWidth="1"/>
    <col min="11779" max="11779" width="5" style="82" customWidth="1"/>
    <col min="11780" max="11780" width="4.85546875" style="82" customWidth="1"/>
    <col min="11781" max="11781" width="17.28515625" style="82" customWidth="1"/>
    <col min="11782" max="11782" width="9.140625" style="82"/>
    <col min="11783" max="11783" width="13.42578125" style="82" bestFit="1" customWidth="1"/>
    <col min="11784" max="12032" width="9.140625" style="82"/>
    <col min="12033" max="12033" width="4.5703125" style="82" customWidth="1"/>
    <col min="12034" max="12034" width="45.85546875" style="82" customWidth="1"/>
    <col min="12035" max="12035" width="5" style="82" customWidth="1"/>
    <col min="12036" max="12036" width="4.85546875" style="82" customWidth="1"/>
    <col min="12037" max="12037" width="17.28515625" style="82" customWidth="1"/>
    <col min="12038" max="12038" width="9.140625" style="82"/>
    <col min="12039" max="12039" width="13.42578125" style="82" bestFit="1" customWidth="1"/>
    <col min="12040" max="12288" width="9.140625" style="82"/>
    <col min="12289" max="12289" width="4.5703125" style="82" customWidth="1"/>
    <col min="12290" max="12290" width="45.85546875" style="82" customWidth="1"/>
    <col min="12291" max="12291" width="5" style="82" customWidth="1"/>
    <col min="12292" max="12292" width="4.85546875" style="82" customWidth="1"/>
    <col min="12293" max="12293" width="17.28515625" style="82" customWidth="1"/>
    <col min="12294" max="12294" width="9.140625" style="82"/>
    <col min="12295" max="12295" width="13.42578125" style="82" bestFit="1" customWidth="1"/>
    <col min="12296" max="12544" width="9.140625" style="82"/>
    <col min="12545" max="12545" width="4.5703125" style="82" customWidth="1"/>
    <col min="12546" max="12546" width="45.85546875" style="82" customWidth="1"/>
    <col min="12547" max="12547" width="5" style="82" customWidth="1"/>
    <col min="12548" max="12548" width="4.85546875" style="82" customWidth="1"/>
    <col min="12549" max="12549" width="17.28515625" style="82" customWidth="1"/>
    <col min="12550" max="12550" width="9.140625" style="82"/>
    <col min="12551" max="12551" width="13.42578125" style="82" bestFit="1" customWidth="1"/>
    <col min="12552" max="12800" width="9.140625" style="82"/>
    <col min="12801" max="12801" width="4.5703125" style="82" customWidth="1"/>
    <col min="12802" max="12802" width="45.85546875" style="82" customWidth="1"/>
    <col min="12803" max="12803" width="5" style="82" customWidth="1"/>
    <col min="12804" max="12804" width="4.85546875" style="82" customWidth="1"/>
    <col min="12805" max="12805" width="17.28515625" style="82" customWidth="1"/>
    <col min="12806" max="12806" width="9.140625" style="82"/>
    <col min="12807" max="12807" width="13.42578125" style="82" bestFit="1" customWidth="1"/>
    <col min="12808" max="13056" width="9.140625" style="82"/>
    <col min="13057" max="13057" width="4.5703125" style="82" customWidth="1"/>
    <col min="13058" max="13058" width="45.85546875" style="82" customWidth="1"/>
    <col min="13059" max="13059" width="5" style="82" customWidth="1"/>
    <col min="13060" max="13060" width="4.85546875" style="82" customWidth="1"/>
    <col min="13061" max="13061" width="17.28515625" style="82" customWidth="1"/>
    <col min="13062" max="13062" width="9.140625" style="82"/>
    <col min="13063" max="13063" width="13.42578125" style="82" bestFit="1" customWidth="1"/>
    <col min="13064" max="13312" width="9.140625" style="82"/>
    <col min="13313" max="13313" width="4.5703125" style="82" customWidth="1"/>
    <col min="13314" max="13314" width="45.85546875" style="82" customWidth="1"/>
    <col min="13315" max="13315" width="5" style="82" customWidth="1"/>
    <col min="13316" max="13316" width="4.85546875" style="82" customWidth="1"/>
    <col min="13317" max="13317" width="17.28515625" style="82" customWidth="1"/>
    <col min="13318" max="13318" width="9.140625" style="82"/>
    <col min="13319" max="13319" width="13.42578125" style="82" bestFit="1" customWidth="1"/>
    <col min="13320" max="13568" width="9.140625" style="82"/>
    <col min="13569" max="13569" width="4.5703125" style="82" customWidth="1"/>
    <col min="13570" max="13570" width="45.85546875" style="82" customWidth="1"/>
    <col min="13571" max="13571" width="5" style="82" customWidth="1"/>
    <col min="13572" max="13572" width="4.85546875" style="82" customWidth="1"/>
    <col min="13573" max="13573" width="17.28515625" style="82" customWidth="1"/>
    <col min="13574" max="13574" width="9.140625" style="82"/>
    <col min="13575" max="13575" width="13.42578125" style="82" bestFit="1" customWidth="1"/>
    <col min="13576" max="13824" width="9.140625" style="82"/>
    <col min="13825" max="13825" width="4.5703125" style="82" customWidth="1"/>
    <col min="13826" max="13826" width="45.85546875" style="82" customWidth="1"/>
    <col min="13827" max="13827" width="5" style="82" customWidth="1"/>
    <col min="13828" max="13828" width="4.85546875" style="82" customWidth="1"/>
    <col min="13829" max="13829" width="17.28515625" style="82" customWidth="1"/>
    <col min="13830" max="13830" width="9.140625" style="82"/>
    <col min="13831" max="13831" width="13.42578125" style="82" bestFit="1" customWidth="1"/>
    <col min="13832" max="14080" width="9.140625" style="82"/>
    <col min="14081" max="14081" width="4.5703125" style="82" customWidth="1"/>
    <col min="14082" max="14082" width="45.85546875" style="82" customWidth="1"/>
    <col min="14083" max="14083" width="5" style="82" customWidth="1"/>
    <col min="14084" max="14084" width="4.85546875" style="82" customWidth="1"/>
    <col min="14085" max="14085" width="17.28515625" style="82" customWidth="1"/>
    <col min="14086" max="14086" width="9.140625" style="82"/>
    <col min="14087" max="14087" width="13.42578125" style="82" bestFit="1" customWidth="1"/>
    <col min="14088" max="14336" width="9.140625" style="82"/>
    <col min="14337" max="14337" width="4.5703125" style="82" customWidth="1"/>
    <col min="14338" max="14338" width="45.85546875" style="82" customWidth="1"/>
    <col min="14339" max="14339" width="5" style="82" customWidth="1"/>
    <col min="14340" max="14340" width="4.85546875" style="82" customWidth="1"/>
    <col min="14341" max="14341" width="17.28515625" style="82" customWidth="1"/>
    <col min="14342" max="14342" width="9.140625" style="82"/>
    <col min="14343" max="14343" width="13.42578125" style="82" bestFit="1" customWidth="1"/>
    <col min="14344" max="14592" width="9.140625" style="82"/>
    <col min="14593" max="14593" width="4.5703125" style="82" customWidth="1"/>
    <col min="14594" max="14594" width="45.85546875" style="82" customWidth="1"/>
    <col min="14595" max="14595" width="5" style="82" customWidth="1"/>
    <col min="14596" max="14596" width="4.85546875" style="82" customWidth="1"/>
    <col min="14597" max="14597" width="17.28515625" style="82" customWidth="1"/>
    <col min="14598" max="14598" width="9.140625" style="82"/>
    <col min="14599" max="14599" width="13.42578125" style="82" bestFit="1" customWidth="1"/>
    <col min="14600" max="14848" width="9.140625" style="82"/>
    <col min="14849" max="14849" width="4.5703125" style="82" customWidth="1"/>
    <col min="14850" max="14850" width="45.85546875" style="82" customWidth="1"/>
    <col min="14851" max="14851" width="5" style="82" customWidth="1"/>
    <col min="14852" max="14852" width="4.85546875" style="82" customWidth="1"/>
    <col min="14853" max="14853" width="17.28515625" style="82" customWidth="1"/>
    <col min="14854" max="14854" width="9.140625" style="82"/>
    <col min="14855" max="14855" width="13.42578125" style="82" bestFit="1" customWidth="1"/>
    <col min="14856" max="15104" width="9.140625" style="82"/>
    <col min="15105" max="15105" width="4.5703125" style="82" customWidth="1"/>
    <col min="15106" max="15106" width="45.85546875" style="82" customWidth="1"/>
    <col min="15107" max="15107" width="5" style="82" customWidth="1"/>
    <col min="15108" max="15108" width="4.85546875" style="82" customWidth="1"/>
    <col min="15109" max="15109" width="17.28515625" style="82" customWidth="1"/>
    <col min="15110" max="15110" width="9.140625" style="82"/>
    <col min="15111" max="15111" width="13.42578125" style="82" bestFit="1" customWidth="1"/>
    <col min="15112" max="15360" width="9.140625" style="82"/>
    <col min="15361" max="15361" width="4.5703125" style="82" customWidth="1"/>
    <col min="15362" max="15362" width="45.85546875" style="82" customWidth="1"/>
    <col min="15363" max="15363" width="5" style="82" customWidth="1"/>
    <col min="15364" max="15364" width="4.85546875" style="82" customWidth="1"/>
    <col min="15365" max="15365" width="17.28515625" style="82" customWidth="1"/>
    <col min="15366" max="15366" width="9.140625" style="82"/>
    <col min="15367" max="15367" width="13.42578125" style="82" bestFit="1" customWidth="1"/>
    <col min="15368" max="15616" width="9.140625" style="82"/>
    <col min="15617" max="15617" width="4.5703125" style="82" customWidth="1"/>
    <col min="15618" max="15618" width="45.85546875" style="82" customWidth="1"/>
    <col min="15619" max="15619" width="5" style="82" customWidth="1"/>
    <col min="15620" max="15620" width="4.85546875" style="82" customWidth="1"/>
    <col min="15621" max="15621" width="17.28515625" style="82" customWidth="1"/>
    <col min="15622" max="15622" width="9.140625" style="82"/>
    <col min="15623" max="15623" width="13.42578125" style="82" bestFit="1" customWidth="1"/>
    <col min="15624" max="15872" width="9.140625" style="82"/>
    <col min="15873" max="15873" width="4.5703125" style="82" customWidth="1"/>
    <col min="15874" max="15874" width="45.85546875" style="82" customWidth="1"/>
    <col min="15875" max="15875" width="5" style="82" customWidth="1"/>
    <col min="15876" max="15876" width="4.85546875" style="82" customWidth="1"/>
    <col min="15877" max="15877" width="17.28515625" style="82" customWidth="1"/>
    <col min="15878" max="15878" width="9.140625" style="82"/>
    <col min="15879" max="15879" width="13.42578125" style="82" bestFit="1" customWidth="1"/>
    <col min="15880" max="16128" width="9.140625" style="82"/>
    <col min="16129" max="16129" width="4.5703125" style="82" customWidth="1"/>
    <col min="16130" max="16130" width="45.85546875" style="82" customWidth="1"/>
    <col min="16131" max="16131" width="5" style="82" customWidth="1"/>
    <col min="16132" max="16132" width="4.85546875" style="82" customWidth="1"/>
    <col min="16133" max="16133" width="17.28515625" style="82" customWidth="1"/>
    <col min="16134" max="16134" width="9.140625" style="82"/>
    <col min="16135" max="16135" width="13.42578125" style="82" bestFit="1" customWidth="1"/>
    <col min="16136" max="16384" width="9.140625" style="82"/>
  </cols>
  <sheetData>
    <row r="1" spans="1:256" x14ac:dyDescent="0.3">
      <c r="A1" s="273" t="str">
        <f>Arboristika!$A$1</f>
        <v>Péče o stávající stromy a doplnění zeleně v ul. Dobiášova a Krejčího v Liberci</v>
      </c>
      <c r="B1" s="273"/>
      <c r="C1" s="273"/>
      <c r="D1" s="273"/>
      <c r="E1" s="273"/>
    </row>
    <row r="2" spans="1:256" x14ac:dyDescent="0.3">
      <c r="A2" s="147" t="s">
        <v>451</v>
      </c>
    </row>
    <row r="3" spans="1:256" x14ac:dyDescent="0.3">
      <c r="A3" s="274">
        <v>2023</v>
      </c>
      <c r="B3" s="274"/>
    </row>
    <row r="4" spans="1:256" x14ac:dyDescent="0.3">
      <c r="C4" s="148"/>
      <c r="D4" s="148"/>
      <c r="E4" s="148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  <c r="IU4" s="149"/>
      <c r="IV4" s="149"/>
    </row>
    <row r="5" spans="1:256" x14ac:dyDescent="0.3">
      <c r="A5" s="82" t="s">
        <v>452</v>
      </c>
      <c r="C5" s="148"/>
      <c r="D5" s="148"/>
      <c r="E5" s="148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</row>
    <row r="6" spans="1:256" x14ac:dyDescent="0.3">
      <c r="C6" s="148"/>
      <c r="D6" s="148"/>
      <c r="E6" s="148"/>
    </row>
    <row r="7" spans="1:256" s="154" customFormat="1" x14ac:dyDescent="0.2">
      <c r="A7" s="149" t="s">
        <v>453</v>
      </c>
      <c r="B7" s="150"/>
      <c r="C7" s="151"/>
      <c r="D7" s="152"/>
      <c r="E7" s="53">
        <f>SUM(F65:F72,F75:F86,F89:F91)</f>
        <v>0</v>
      </c>
      <c r="F7" s="150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</row>
    <row r="8" spans="1:256" s="154" customFormat="1" x14ac:dyDescent="0.2">
      <c r="A8" s="149"/>
      <c r="B8" s="150"/>
      <c r="C8" s="151"/>
      <c r="D8" s="152"/>
      <c r="E8" s="53"/>
      <c r="F8" s="150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</row>
    <row r="9" spans="1:256" s="154" customFormat="1" x14ac:dyDescent="0.3">
      <c r="A9" s="275" t="s">
        <v>454</v>
      </c>
      <c r="B9" s="275"/>
      <c r="C9" s="82"/>
      <c r="D9" s="82"/>
      <c r="E9" s="155">
        <f>SUM(F74+F88)</f>
        <v>0</v>
      </c>
      <c r="F9" s="150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</row>
    <row r="10" spans="1:256" s="154" customFormat="1" x14ac:dyDescent="0.2">
      <c r="A10" s="149"/>
      <c r="B10" s="150"/>
      <c r="C10" s="151"/>
      <c r="D10" s="152"/>
      <c r="E10" s="53"/>
      <c r="F10" s="150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</row>
    <row r="11" spans="1:256" s="154" customFormat="1" x14ac:dyDescent="0.2">
      <c r="A11" s="149" t="s">
        <v>455</v>
      </c>
      <c r="B11" s="150"/>
      <c r="C11" s="151"/>
      <c r="D11" s="152"/>
      <c r="E11" s="53">
        <f>SUM(E104)</f>
        <v>0</v>
      </c>
      <c r="F11" s="150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</row>
    <row r="12" spans="1:256" s="154" customFormat="1" x14ac:dyDescent="0.2">
      <c r="A12" s="149"/>
      <c r="B12" s="150"/>
      <c r="C12" s="151"/>
      <c r="D12" s="152"/>
      <c r="E12" s="53"/>
      <c r="F12" s="150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</row>
    <row r="13" spans="1:256" s="154" customFormat="1" x14ac:dyDescent="0.2">
      <c r="A13" s="149" t="s">
        <v>456</v>
      </c>
      <c r="B13" s="150"/>
      <c r="C13" s="151"/>
      <c r="D13" s="152"/>
      <c r="E13" s="156">
        <f>SUM(E7:E12)*0.01</f>
        <v>0</v>
      </c>
      <c r="F13" s="150"/>
      <c r="G13" s="152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</row>
    <row r="14" spans="1:256" s="154" customFormat="1" x14ac:dyDescent="0.2">
      <c r="A14" s="149"/>
      <c r="B14" s="150"/>
      <c r="C14" s="151"/>
      <c r="D14" s="152"/>
      <c r="E14" s="152"/>
      <c r="F14" s="150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</row>
    <row r="15" spans="1:256" s="154" customFormat="1" x14ac:dyDescent="0.3">
      <c r="A15" s="82"/>
      <c r="B15" s="82"/>
      <c r="C15" s="82"/>
      <c r="D15" s="157"/>
      <c r="E15" s="157"/>
      <c r="F15" s="82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</row>
    <row r="16" spans="1:256" s="154" customFormat="1" x14ac:dyDescent="0.2">
      <c r="A16" s="158" t="s">
        <v>457</v>
      </c>
      <c r="B16" s="159"/>
      <c r="C16" s="159"/>
      <c r="D16" s="276">
        <f>SUM(E7:E13)</f>
        <v>0</v>
      </c>
      <c r="E16" s="277"/>
      <c r="F16" s="160"/>
      <c r="G16" s="161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</row>
    <row r="17" spans="1:239" s="154" customFormat="1" x14ac:dyDescent="0.2">
      <c r="A17" s="278" t="s">
        <v>458</v>
      </c>
      <c r="B17" s="279"/>
      <c r="C17" s="160"/>
      <c r="D17" s="280">
        <f>PRODUCT(D16,0.21)</f>
        <v>0</v>
      </c>
      <c r="E17" s="281"/>
      <c r="F17" s="160"/>
      <c r="G17" s="153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</row>
    <row r="18" spans="1:239" s="154" customFormat="1" x14ac:dyDescent="0.3">
      <c r="A18" s="282" t="s">
        <v>459</v>
      </c>
      <c r="B18" s="283"/>
      <c r="C18" s="162"/>
      <c r="D18" s="284">
        <f>SUM(D16:E17)</f>
        <v>0</v>
      </c>
      <c r="E18" s="285"/>
      <c r="F18" s="160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</row>
    <row r="19" spans="1:239" s="154" customFormat="1" x14ac:dyDescent="0.3">
      <c r="A19" s="82"/>
      <c r="B19" s="82"/>
      <c r="C19" s="82"/>
      <c r="D19" s="82"/>
      <c r="E19" s="82"/>
      <c r="F19" s="82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  <c r="FL19" s="160"/>
      <c r="FM19" s="160"/>
      <c r="FN19" s="160"/>
      <c r="FO19" s="160"/>
      <c r="FP19" s="160"/>
      <c r="FQ19" s="160"/>
      <c r="FR19" s="160"/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  <c r="GO19" s="160"/>
      <c r="GP19" s="160"/>
      <c r="GQ19" s="160"/>
      <c r="GR19" s="160"/>
      <c r="GS19" s="160"/>
      <c r="GT19" s="160"/>
      <c r="GU19" s="160"/>
      <c r="GV19" s="160"/>
      <c r="GW19" s="160"/>
      <c r="GX19" s="160"/>
      <c r="GY19" s="160"/>
      <c r="GZ19" s="160"/>
      <c r="HA19" s="160"/>
      <c r="HB19" s="160"/>
      <c r="HC19" s="160"/>
      <c r="HD19" s="160"/>
      <c r="HE19" s="160"/>
      <c r="HF19" s="160"/>
      <c r="HG19" s="160"/>
      <c r="HH19" s="160"/>
      <c r="HI19" s="160"/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160"/>
    </row>
    <row r="20" spans="1:239" s="154" customFormat="1" x14ac:dyDescent="0.3">
      <c r="A20" s="82"/>
      <c r="B20" s="82"/>
      <c r="C20" s="82"/>
      <c r="D20" s="82"/>
      <c r="E20" s="82"/>
      <c r="F20" s="82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</row>
    <row r="21" spans="1:239" s="154" customFormat="1" x14ac:dyDescent="0.3">
      <c r="A21" s="163" t="s">
        <v>460</v>
      </c>
      <c r="B21" s="163"/>
      <c r="C21" s="163"/>
      <c r="D21" s="163"/>
      <c r="E21" s="163"/>
      <c r="F21" s="82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160"/>
      <c r="FE21" s="160"/>
      <c r="FF21" s="160"/>
      <c r="FG21" s="160"/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  <c r="GO21" s="160"/>
      <c r="GP21" s="160"/>
      <c r="GQ21" s="160"/>
      <c r="GR21" s="160"/>
      <c r="GS21" s="160"/>
      <c r="GT21" s="160"/>
      <c r="GU21" s="160"/>
      <c r="GV21" s="160"/>
      <c r="GW21" s="160"/>
      <c r="GX21" s="160"/>
      <c r="GY21" s="160"/>
      <c r="GZ21" s="160"/>
      <c r="HA21" s="160"/>
      <c r="HB21" s="160"/>
      <c r="HC21" s="160"/>
      <c r="HD21" s="160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60"/>
      <c r="HY21" s="160"/>
      <c r="HZ21" s="160"/>
      <c r="IA21" s="160"/>
      <c r="IB21" s="160"/>
      <c r="IC21" s="160"/>
      <c r="ID21" s="160"/>
      <c r="IE21" s="160"/>
    </row>
    <row r="22" spans="1:239" s="154" customFormat="1" x14ac:dyDescent="0.3">
      <c r="A22" s="163"/>
      <c r="B22" s="163"/>
      <c r="C22" s="163"/>
      <c r="D22" s="163"/>
      <c r="E22" s="163"/>
      <c r="F22" s="82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60"/>
      <c r="FW22" s="160"/>
      <c r="FX22" s="160"/>
      <c r="FY22" s="160"/>
      <c r="FZ22" s="160"/>
      <c r="GA22" s="160"/>
      <c r="GB22" s="160"/>
      <c r="GC22" s="160"/>
      <c r="GD22" s="160"/>
      <c r="GE22" s="160"/>
      <c r="GF22" s="160"/>
      <c r="GG22" s="160"/>
      <c r="GH22" s="160"/>
      <c r="GI22" s="160"/>
      <c r="GJ22" s="160"/>
      <c r="GK22" s="160"/>
      <c r="GL22" s="160"/>
      <c r="GM22" s="160"/>
      <c r="GN22" s="160"/>
      <c r="GO22" s="160"/>
      <c r="GP22" s="160"/>
      <c r="GQ22" s="160"/>
      <c r="GR22" s="160"/>
      <c r="GS22" s="160"/>
      <c r="GT22" s="160"/>
      <c r="GU22" s="160"/>
      <c r="GV22" s="160"/>
      <c r="GW22" s="160"/>
      <c r="GX22" s="160"/>
      <c r="GY22" s="160"/>
      <c r="GZ22" s="160"/>
      <c r="HA22" s="160"/>
      <c r="HB22" s="160"/>
      <c r="HC22" s="160"/>
      <c r="HD22" s="160"/>
      <c r="HE22" s="160"/>
      <c r="HF22" s="160"/>
      <c r="HG22" s="160"/>
      <c r="HH22" s="160"/>
      <c r="HI22" s="160"/>
      <c r="HJ22" s="160"/>
      <c r="HK22" s="160"/>
      <c r="HL22" s="160"/>
      <c r="HM22" s="160"/>
      <c r="HN22" s="160"/>
      <c r="HO22" s="160"/>
      <c r="HP22" s="160"/>
      <c r="HQ22" s="160"/>
      <c r="HR22" s="160"/>
      <c r="HS22" s="160"/>
      <c r="HT22" s="160"/>
      <c r="HU22" s="160"/>
      <c r="HV22" s="160"/>
      <c r="HW22" s="160"/>
      <c r="HX22" s="160"/>
      <c r="HY22" s="160"/>
      <c r="HZ22" s="160"/>
      <c r="IA22" s="160"/>
      <c r="IB22" s="160"/>
      <c r="IC22" s="160"/>
      <c r="ID22" s="160"/>
      <c r="IE22" s="160"/>
    </row>
    <row r="23" spans="1:239" s="154" customFormat="1" x14ac:dyDescent="0.3">
      <c r="A23" s="286" t="s">
        <v>461</v>
      </c>
      <c r="B23" s="286"/>
      <c r="C23" s="163"/>
      <c r="D23" s="163"/>
      <c r="E23" s="164">
        <f>SUM(F73+F87)</f>
        <v>0</v>
      </c>
      <c r="F23" s="82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0"/>
      <c r="HB23" s="160"/>
      <c r="HC23" s="160"/>
      <c r="HD23" s="160"/>
      <c r="HE23" s="160"/>
      <c r="HF23" s="160"/>
      <c r="HG23" s="160"/>
      <c r="HH23" s="160"/>
      <c r="HI23" s="160"/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0"/>
      <c r="HU23" s="160"/>
      <c r="HV23" s="160"/>
      <c r="HW23" s="160"/>
      <c r="HX23" s="160"/>
      <c r="HY23" s="160"/>
      <c r="HZ23" s="160"/>
      <c r="IA23" s="160"/>
      <c r="IB23" s="160"/>
      <c r="IC23" s="160"/>
      <c r="ID23" s="160"/>
      <c r="IE23" s="160"/>
    </row>
    <row r="24" spans="1:239" x14ac:dyDescent="0.3">
      <c r="A24" s="286"/>
      <c r="B24" s="286"/>
      <c r="C24" s="163"/>
      <c r="D24" s="163"/>
      <c r="E24" s="163"/>
    </row>
    <row r="25" spans="1:239" x14ac:dyDescent="0.3">
      <c r="A25" s="163" t="s">
        <v>462</v>
      </c>
      <c r="B25" s="163"/>
      <c r="C25" s="163"/>
      <c r="D25" s="163"/>
      <c r="E25" s="164">
        <f>SUM(E119)</f>
        <v>0</v>
      </c>
    </row>
    <row r="26" spans="1:239" x14ac:dyDescent="0.3">
      <c r="A26" s="163"/>
      <c r="B26" s="163"/>
      <c r="C26" s="163"/>
      <c r="D26" s="163"/>
      <c r="E26" s="165"/>
    </row>
    <row r="27" spans="1:239" x14ac:dyDescent="0.3">
      <c r="A27" s="166" t="s">
        <v>456</v>
      </c>
      <c r="B27" s="167"/>
      <c r="C27" s="168"/>
      <c r="D27" s="169"/>
      <c r="E27" s="170">
        <f>SUM(E23:E26)*0.01</f>
        <v>0</v>
      </c>
      <c r="F27" s="150"/>
    </row>
    <row r="28" spans="1:239" x14ac:dyDescent="0.3">
      <c r="A28" s="163"/>
      <c r="B28" s="163"/>
      <c r="C28" s="163"/>
      <c r="D28" s="163"/>
      <c r="E28" s="163"/>
    </row>
    <row r="29" spans="1:239" x14ac:dyDescent="0.3">
      <c r="A29" s="171" t="s">
        <v>457</v>
      </c>
      <c r="B29" s="172"/>
      <c r="C29" s="172"/>
      <c r="D29" s="287">
        <f>SUM(E21:E27)</f>
        <v>0</v>
      </c>
      <c r="E29" s="288"/>
    </row>
    <row r="30" spans="1:239" x14ac:dyDescent="0.3">
      <c r="A30" s="269" t="s">
        <v>458</v>
      </c>
      <c r="B30" s="270"/>
      <c r="C30" s="173"/>
      <c r="D30" s="271">
        <f>PRODUCT(D29,0.21)</f>
        <v>0</v>
      </c>
      <c r="E30" s="272"/>
    </row>
    <row r="31" spans="1:239" x14ac:dyDescent="0.3">
      <c r="A31" s="292" t="s">
        <v>459</v>
      </c>
      <c r="B31" s="293"/>
      <c r="C31" s="174"/>
      <c r="D31" s="294">
        <f>SUM(D29:E30)</f>
        <v>0</v>
      </c>
      <c r="E31" s="295"/>
    </row>
    <row r="33" spans="1:11" x14ac:dyDescent="0.3">
      <c r="A33" s="175" t="s">
        <v>463</v>
      </c>
      <c r="B33" s="176"/>
      <c r="C33" s="176"/>
      <c r="D33" s="296">
        <f>SUM(D16+D29)</f>
        <v>0</v>
      </c>
      <c r="E33" s="297"/>
    </row>
    <row r="34" spans="1:11" x14ac:dyDescent="0.3">
      <c r="A34" s="298" t="s">
        <v>458</v>
      </c>
      <c r="B34" s="299"/>
      <c r="C34" s="177"/>
      <c r="D34" s="300">
        <f>PRODUCT(D33,0.21)</f>
        <v>0</v>
      </c>
      <c r="E34" s="301"/>
    </row>
    <row r="35" spans="1:11" x14ac:dyDescent="0.3">
      <c r="A35" s="302" t="s">
        <v>459</v>
      </c>
      <c r="B35" s="303"/>
      <c r="C35" s="178"/>
      <c r="D35" s="304">
        <f>SUM(D33:E34)</f>
        <v>0</v>
      </c>
      <c r="E35" s="305"/>
    </row>
    <row r="37" spans="1:11" x14ac:dyDescent="0.3">
      <c r="A37" s="306" t="s">
        <v>464</v>
      </c>
      <c r="B37" s="306"/>
      <c r="C37" s="306"/>
      <c r="D37" s="306"/>
      <c r="E37" s="306"/>
      <c r="F37" s="306"/>
      <c r="G37" s="179"/>
      <c r="H37" s="179"/>
    </row>
    <row r="38" spans="1:11" x14ac:dyDescent="0.3">
      <c r="A38" s="180"/>
      <c r="B38" s="181"/>
      <c r="C38" s="181"/>
      <c r="D38" s="181"/>
    </row>
    <row r="39" spans="1:11" x14ac:dyDescent="0.3">
      <c r="A39" s="182" t="s">
        <v>465</v>
      </c>
      <c r="B39" s="183"/>
      <c r="C39" s="183"/>
      <c r="D39" s="183"/>
      <c r="G39" s="154"/>
      <c r="H39" s="154"/>
    </row>
    <row r="40" spans="1:11" x14ac:dyDescent="0.3">
      <c r="A40" s="184"/>
      <c r="B40" s="184"/>
      <c r="C40" s="184"/>
      <c r="D40" s="185"/>
      <c r="E40" s="184"/>
      <c r="F40" s="186"/>
      <c r="G40" s="187"/>
      <c r="H40" s="188"/>
    </row>
    <row r="41" spans="1:11" x14ac:dyDescent="0.3">
      <c r="A41" s="189"/>
      <c r="B41" s="190" t="s">
        <v>466</v>
      </c>
      <c r="C41" s="190"/>
      <c r="D41" s="191" t="s">
        <v>411</v>
      </c>
      <c r="E41" s="307">
        <f>SUM(F57)</f>
        <v>25</v>
      </c>
      <c r="F41" s="308"/>
      <c r="G41" s="192"/>
      <c r="H41" s="188"/>
    </row>
    <row r="42" spans="1:11" x14ac:dyDescent="0.3">
      <c r="A42" s="193"/>
      <c r="B42" s="194"/>
      <c r="C42" s="194"/>
      <c r="D42" s="195"/>
      <c r="E42" s="309"/>
      <c r="F42" s="310"/>
      <c r="G42" s="196"/>
      <c r="H42" s="197"/>
    </row>
    <row r="43" spans="1:11" s="179" customFormat="1" ht="16.5" customHeight="1" x14ac:dyDescent="0.3">
      <c r="A43" s="82" t="s">
        <v>467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s="202" customFormat="1" ht="36.75" customHeight="1" x14ac:dyDescent="0.3">
      <c r="A44" s="198"/>
      <c r="B44" s="199" t="s">
        <v>468</v>
      </c>
      <c r="C44" s="289" t="s">
        <v>469</v>
      </c>
      <c r="D44" s="290"/>
      <c r="E44" s="291"/>
      <c r="F44" s="200" t="s">
        <v>470</v>
      </c>
      <c r="G44" s="201"/>
      <c r="H44" s="201"/>
      <c r="I44" s="201"/>
    </row>
    <row r="45" spans="1:11" s="207" customFormat="1" ht="19.5" customHeight="1" x14ac:dyDescent="0.3">
      <c r="A45" s="203" t="s">
        <v>471</v>
      </c>
      <c r="B45" s="204" t="s">
        <v>472</v>
      </c>
      <c r="C45" s="289" t="s">
        <v>473</v>
      </c>
      <c r="D45" s="290"/>
      <c r="E45" s="291"/>
      <c r="F45" s="205">
        <v>4</v>
      </c>
      <c r="G45" s="206"/>
      <c r="H45" s="206"/>
      <c r="I45" s="206"/>
    </row>
    <row r="46" spans="1:11" s="207" customFormat="1" x14ac:dyDescent="0.3">
      <c r="A46" s="203" t="s">
        <v>474</v>
      </c>
      <c r="B46" s="204" t="s">
        <v>475</v>
      </c>
      <c r="C46" s="289" t="s">
        <v>473</v>
      </c>
      <c r="D46" s="290"/>
      <c r="E46" s="291"/>
      <c r="F46" s="205">
        <v>1</v>
      </c>
      <c r="G46" s="206"/>
      <c r="H46" s="206"/>
      <c r="I46" s="206"/>
    </row>
    <row r="47" spans="1:11" s="207" customFormat="1" x14ac:dyDescent="0.3">
      <c r="A47" s="203" t="s">
        <v>476</v>
      </c>
      <c r="B47" s="204" t="s">
        <v>477</v>
      </c>
      <c r="C47" s="289" t="s">
        <v>473</v>
      </c>
      <c r="D47" s="290"/>
      <c r="E47" s="291"/>
      <c r="F47" s="205">
        <v>1</v>
      </c>
      <c r="G47" s="206"/>
      <c r="H47" s="206"/>
      <c r="I47" s="206"/>
    </row>
    <row r="48" spans="1:11" s="207" customFormat="1" x14ac:dyDescent="0.3">
      <c r="A48" s="203" t="s">
        <v>478</v>
      </c>
      <c r="B48" s="204" t="s">
        <v>479</v>
      </c>
      <c r="C48" s="289" t="s">
        <v>473</v>
      </c>
      <c r="D48" s="290"/>
      <c r="E48" s="291"/>
      <c r="F48" s="205">
        <v>1</v>
      </c>
      <c r="G48" s="206"/>
      <c r="H48" s="206"/>
      <c r="I48" s="206"/>
    </row>
    <row r="49" spans="1:9" s="207" customFormat="1" x14ac:dyDescent="0.3">
      <c r="A49" s="203" t="s">
        <v>480</v>
      </c>
      <c r="B49" s="204" t="s">
        <v>481</v>
      </c>
      <c r="C49" s="289" t="s">
        <v>473</v>
      </c>
      <c r="D49" s="290"/>
      <c r="E49" s="291"/>
      <c r="F49" s="205">
        <v>1</v>
      </c>
      <c r="G49" s="206"/>
      <c r="H49" s="206"/>
      <c r="I49" s="206"/>
    </row>
    <row r="50" spans="1:9" s="207" customFormat="1" x14ac:dyDescent="0.3">
      <c r="A50" s="203" t="s">
        <v>482</v>
      </c>
      <c r="B50" s="204" t="s">
        <v>472</v>
      </c>
      <c r="C50" s="289" t="s">
        <v>473</v>
      </c>
      <c r="D50" s="290"/>
      <c r="E50" s="291"/>
      <c r="F50" s="205">
        <v>2</v>
      </c>
      <c r="G50" s="206"/>
      <c r="H50" s="206"/>
      <c r="I50" s="206"/>
    </row>
    <row r="51" spans="1:9" s="207" customFormat="1" x14ac:dyDescent="0.3">
      <c r="A51" s="203" t="s">
        <v>483</v>
      </c>
      <c r="B51" s="82" t="s">
        <v>484</v>
      </c>
      <c r="C51" s="289" t="s">
        <v>473</v>
      </c>
      <c r="D51" s="290"/>
      <c r="E51" s="291"/>
      <c r="F51" s="205">
        <v>3</v>
      </c>
      <c r="G51" s="206"/>
      <c r="H51" s="206"/>
      <c r="I51" s="206"/>
    </row>
    <row r="52" spans="1:9" s="207" customFormat="1" x14ac:dyDescent="0.3">
      <c r="A52" s="203" t="s">
        <v>485</v>
      </c>
      <c r="B52" s="204" t="s">
        <v>472</v>
      </c>
      <c r="C52" s="289" t="s">
        <v>473</v>
      </c>
      <c r="D52" s="290"/>
      <c r="E52" s="291"/>
      <c r="F52" s="205">
        <v>3</v>
      </c>
      <c r="G52" s="206"/>
      <c r="H52" s="206"/>
      <c r="I52" s="206"/>
    </row>
    <row r="53" spans="1:9" s="207" customFormat="1" x14ac:dyDescent="0.3">
      <c r="A53" s="203" t="s">
        <v>486</v>
      </c>
      <c r="B53" s="204" t="s">
        <v>487</v>
      </c>
      <c r="C53" s="289" t="s">
        <v>473</v>
      </c>
      <c r="D53" s="290"/>
      <c r="E53" s="291"/>
      <c r="F53" s="205">
        <v>5</v>
      </c>
      <c r="G53" s="206"/>
      <c r="H53" s="206"/>
      <c r="I53" s="206"/>
    </row>
    <row r="54" spans="1:9" s="207" customFormat="1" x14ac:dyDescent="0.3">
      <c r="A54" s="203" t="s">
        <v>488</v>
      </c>
      <c r="B54" s="204" t="s">
        <v>489</v>
      </c>
      <c r="C54" s="289" t="s">
        <v>473</v>
      </c>
      <c r="D54" s="290"/>
      <c r="E54" s="291"/>
      <c r="F54" s="205">
        <v>2</v>
      </c>
      <c r="G54" s="206"/>
      <c r="H54" s="206"/>
      <c r="I54" s="206"/>
    </row>
    <row r="55" spans="1:9" s="207" customFormat="1" x14ac:dyDescent="0.3">
      <c r="A55" s="203" t="s">
        <v>490</v>
      </c>
      <c r="B55" s="204" t="s">
        <v>491</v>
      </c>
      <c r="C55" s="289" t="s">
        <v>473</v>
      </c>
      <c r="D55" s="290"/>
      <c r="E55" s="291"/>
      <c r="F55" s="205">
        <v>1</v>
      </c>
      <c r="G55" s="206"/>
      <c r="H55" s="206"/>
      <c r="I55" s="206"/>
    </row>
    <row r="56" spans="1:9" s="207" customFormat="1" x14ac:dyDescent="0.3">
      <c r="A56" s="203" t="s">
        <v>492</v>
      </c>
      <c r="B56" s="204" t="s">
        <v>472</v>
      </c>
      <c r="C56" s="289" t="s">
        <v>473</v>
      </c>
      <c r="D56" s="290"/>
      <c r="E56" s="291"/>
      <c r="F56" s="205">
        <v>1</v>
      </c>
      <c r="G56" s="206"/>
      <c r="H56" s="206"/>
      <c r="I56" s="206"/>
    </row>
    <row r="57" spans="1:9" s="212" customFormat="1" ht="17.25" customHeight="1" x14ac:dyDescent="0.3">
      <c r="A57" s="208"/>
      <c r="B57" s="209" t="s">
        <v>493</v>
      </c>
      <c r="C57" s="289" t="s">
        <v>411</v>
      </c>
      <c r="D57" s="290"/>
      <c r="E57" s="291"/>
      <c r="F57" s="210">
        <f>SUM(F45:F56)</f>
        <v>25</v>
      </c>
      <c r="G57" s="211"/>
      <c r="H57" s="211"/>
      <c r="I57" s="211"/>
    </row>
    <row r="58" spans="1:9" s="212" customFormat="1" ht="17.25" customHeight="1" x14ac:dyDescent="0.3">
      <c r="A58" s="213"/>
      <c r="B58" s="214"/>
      <c r="C58" s="215"/>
      <c r="D58" s="216"/>
      <c r="E58" s="211"/>
      <c r="F58" s="211"/>
      <c r="G58" s="211"/>
      <c r="H58" s="211"/>
      <c r="I58" s="211"/>
    </row>
    <row r="59" spans="1:9" s="212" customFormat="1" ht="17.25" customHeight="1" x14ac:dyDescent="0.3">
      <c r="A59" s="213"/>
      <c r="B59" s="214"/>
      <c r="C59" s="215"/>
      <c r="D59" s="216"/>
      <c r="E59" s="211"/>
      <c r="F59" s="211"/>
      <c r="G59" s="211"/>
      <c r="H59" s="211"/>
      <c r="I59" s="211"/>
    </row>
    <row r="60" spans="1:9" x14ac:dyDescent="0.3">
      <c r="A60" s="182" t="s">
        <v>494</v>
      </c>
      <c r="B60" s="217"/>
      <c r="C60" s="218"/>
      <c r="D60" s="218"/>
      <c r="E60" s="217"/>
      <c r="F60" s="217"/>
      <c r="G60" s="192"/>
      <c r="H60" s="219"/>
    </row>
    <row r="61" spans="1:9" ht="40.5" customHeight="1" x14ac:dyDescent="0.3">
      <c r="A61" s="311" t="s">
        <v>495</v>
      </c>
      <c r="B61" s="311"/>
      <c r="C61" s="311"/>
      <c r="D61" s="311"/>
      <c r="E61" s="311"/>
      <c r="F61" s="311"/>
      <c r="G61" s="220"/>
      <c r="H61" s="219"/>
    </row>
    <row r="62" spans="1:9" x14ac:dyDescent="0.3">
      <c r="A62" s="99"/>
      <c r="B62" s="100"/>
      <c r="C62" s="101"/>
      <c r="D62" s="101"/>
      <c r="E62" s="100"/>
      <c r="F62" s="100"/>
      <c r="G62" s="221"/>
      <c r="H62" s="202"/>
    </row>
    <row r="63" spans="1:9" x14ac:dyDescent="0.3">
      <c r="A63" s="102"/>
      <c r="B63" s="103" t="s">
        <v>496</v>
      </c>
      <c r="C63" s="102"/>
      <c r="D63" s="104"/>
      <c r="E63" s="105"/>
      <c r="F63" s="105"/>
      <c r="G63" s="222"/>
      <c r="H63" s="223"/>
    </row>
    <row r="64" spans="1:9" x14ac:dyDescent="0.3">
      <c r="A64" s="102"/>
      <c r="B64" s="106" t="s">
        <v>497</v>
      </c>
      <c r="C64" s="102"/>
      <c r="D64" s="104"/>
      <c r="E64" s="105"/>
      <c r="F64" s="105"/>
      <c r="G64" s="222"/>
      <c r="H64" s="223"/>
    </row>
    <row r="65" spans="1:8" x14ac:dyDescent="0.3">
      <c r="A65" s="102">
        <v>1</v>
      </c>
      <c r="B65" s="107" t="s">
        <v>498</v>
      </c>
      <c r="C65" s="102" t="s">
        <v>411</v>
      </c>
      <c r="D65" s="104">
        <f>SUM(E41)</f>
        <v>25</v>
      </c>
      <c r="E65" s="56">
        <v>0</v>
      </c>
      <c r="F65" s="108">
        <f t="shared" ref="F65:F91" si="0">PRODUCT(D65:E65)</f>
        <v>0</v>
      </c>
      <c r="G65" s="222"/>
      <c r="H65" s="223"/>
    </row>
    <row r="66" spans="1:8" ht="25.5" x14ac:dyDescent="0.3">
      <c r="A66" s="102">
        <v>2</v>
      </c>
      <c r="B66" s="109" t="s">
        <v>499</v>
      </c>
      <c r="C66" s="102" t="s">
        <v>406</v>
      </c>
      <c r="D66" s="104">
        <f>SUM(D65:D65)</f>
        <v>25</v>
      </c>
      <c r="E66" s="56">
        <v>0</v>
      </c>
      <c r="F66" s="108">
        <f t="shared" si="0"/>
        <v>0</v>
      </c>
      <c r="G66" s="222"/>
      <c r="H66" s="223"/>
    </row>
    <row r="67" spans="1:8" ht="25.5" x14ac:dyDescent="0.3">
      <c r="A67" s="102">
        <v>3</v>
      </c>
      <c r="B67" s="110" t="s">
        <v>500</v>
      </c>
      <c r="C67" s="111" t="s">
        <v>411</v>
      </c>
      <c r="D67" s="112">
        <f>SUM(E41)</f>
        <v>25</v>
      </c>
      <c r="E67" s="56">
        <v>0</v>
      </c>
      <c r="F67" s="108">
        <f t="shared" si="0"/>
        <v>0</v>
      </c>
      <c r="G67" s="222"/>
      <c r="H67" s="223"/>
    </row>
    <row r="68" spans="1:8" x14ac:dyDescent="0.3">
      <c r="A68" s="102">
        <v>4</v>
      </c>
      <c r="B68" s="110" t="s">
        <v>501</v>
      </c>
      <c r="C68" s="198" t="s">
        <v>411</v>
      </c>
      <c r="D68" s="112">
        <f>SUM(D67)</f>
        <v>25</v>
      </c>
      <c r="E68" s="56">
        <v>0</v>
      </c>
      <c r="F68" s="108">
        <f t="shared" si="0"/>
        <v>0</v>
      </c>
      <c r="G68" s="222"/>
      <c r="H68" s="150"/>
    </row>
    <row r="69" spans="1:8" x14ac:dyDescent="0.3">
      <c r="A69" s="102">
        <v>5</v>
      </c>
      <c r="B69" s="106" t="s">
        <v>502</v>
      </c>
      <c r="C69" s="113" t="s">
        <v>411</v>
      </c>
      <c r="D69" s="115">
        <f>SUM(E41)</f>
        <v>25</v>
      </c>
      <c r="E69" s="56">
        <v>0</v>
      </c>
      <c r="F69" s="112">
        <f>PRODUCT(D69,E69)</f>
        <v>0</v>
      </c>
      <c r="G69" s="223"/>
      <c r="H69" s="223"/>
    </row>
    <row r="70" spans="1:8" x14ac:dyDescent="0.3">
      <c r="A70" s="102">
        <v>6</v>
      </c>
      <c r="B70" s="110" t="s">
        <v>503</v>
      </c>
      <c r="C70" s="198" t="s">
        <v>411</v>
      </c>
      <c r="D70" s="112">
        <f>SUM(E41)</f>
        <v>25</v>
      </c>
      <c r="E70" s="56">
        <v>0</v>
      </c>
      <c r="F70" s="108">
        <f t="shared" si="0"/>
        <v>0</v>
      </c>
      <c r="G70" s="222"/>
      <c r="H70" s="150"/>
    </row>
    <row r="71" spans="1:8" x14ac:dyDescent="0.3">
      <c r="A71" s="102">
        <v>7</v>
      </c>
      <c r="B71" s="107" t="s">
        <v>504</v>
      </c>
      <c r="C71" s="198" t="s">
        <v>411</v>
      </c>
      <c r="D71" s="104">
        <f>SUM(D67:D67)</f>
        <v>25</v>
      </c>
      <c r="E71" s="56">
        <v>0</v>
      </c>
      <c r="F71" s="108">
        <f t="shared" si="0"/>
        <v>0</v>
      </c>
      <c r="G71" s="222"/>
      <c r="H71" s="150"/>
    </row>
    <row r="72" spans="1:8" ht="25.5" x14ac:dyDescent="0.3">
      <c r="A72" s="102">
        <v>8</v>
      </c>
      <c r="B72" s="110" t="s">
        <v>505</v>
      </c>
      <c r="C72" s="102" t="s">
        <v>406</v>
      </c>
      <c r="D72" s="224">
        <f>SUM(D68)</f>
        <v>25</v>
      </c>
      <c r="E72" s="56">
        <v>0</v>
      </c>
      <c r="F72" s="112">
        <f>PRODUCT(D72,E72)</f>
        <v>0</v>
      </c>
      <c r="G72" s="223"/>
      <c r="H72" s="223"/>
    </row>
    <row r="73" spans="1:8" x14ac:dyDescent="0.3">
      <c r="A73" s="225">
        <v>9</v>
      </c>
      <c r="B73" s="226" t="s">
        <v>506</v>
      </c>
      <c r="C73" s="225" t="s">
        <v>411</v>
      </c>
      <c r="D73" s="227">
        <v>19</v>
      </c>
      <c r="E73" s="257">
        <v>0</v>
      </c>
      <c r="F73" s="228">
        <f>PRODUCT(D73,E73)</f>
        <v>0</v>
      </c>
      <c r="G73" s="223"/>
      <c r="H73" s="223"/>
    </row>
    <row r="74" spans="1:8" ht="25.5" x14ac:dyDescent="0.3">
      <c r="A74" s="102">
        <v>10</v>
      </c>
      <c r="B74" s="110" t="s">
        <v>507</v>
      </c>
      <c r="C74" s="102" t="s">
        <v>411</v>
      </c>
      <c r="D74" s="229">
        <v>6</v>
      </c>
      <c r="E74" s="56">
        <v>0</v>
      </c>
      <c r="F74" s="112">
        <f>PRODUCT(D74,E74)</f>
        <v>0</v>
      </c>
      <c r="G74" s="223"/>
      <c r="H74" s="223"/>
    </row>
    <row r="75" spans="1:8" x14ac:dyDescent="0.3">
      <c r="A75" s="113"/>
      <c r="B75" s="106" t="s">
        <v>508</v>
      </c>
      <c r="C75" s="113"/>
      <c r="D75" s="230"/>
      <c r="E75" s="115"/>
      <c r="F75" s="108"/>
      <c r="G75" s="222"/>
      <c r="H75" s="231"/>
    </row>
    <row r="76" spans="1:8" ht="25.5" x14ac:dyDescent="0.3">
      <c r="A76" s="113">
        <v>1</v>
      </c>
      <c r="B76" s="106" t="s">
        <v>509</v>
      </c>
      <c r="C76" s="113" t="s">
        <v>408</v>
      </c>
      <c r="D76" s="230">
        <v>0.35</v>
      </c>
      <c r="E76" s="58">
        <v>0</v>
      </c>
      <c r="F76" s="108">
        <f t="shared" si="0"/>
        <v>0</v>
      </c>
      <c r="G76" s="222"/>
      <c r="H76" s="150"/>
    </row>
    <row r="77" spans="1:8" x14ac:dyDescent="0.3">
      <c r="A77" s="113">
        <v>2</v>
      </c>
      <c r="B77" s="106" t="s">
        <v>510</v>
      </c>
      <c r="C77" s="113" t="s">
        <v>411</v>
      </c>
      <c r="D77" s="230">
        <f>SUM(D67)</f>
        <v>25</v>
      </c>
      <c r="E77" s="58">
        <v>0</v>
      </c>
      <c r="F77" s="108">
        <f t="shared" si="0"/>
        <v>0</v>
      </c>
      <c r="G77" s="222"/>
      <c r="H77" s="150"/>
    </row>
    <row r="78" spans="1:8" x14ac:dyDescent="0.3">
      <c r="A78" s="113">
        <v>3</v>
      </c>
      <c r="B78" s="106" t="s">
        <v>511</v>
      </c>
      <c r="C78" s="113" t="s">
        <v>512</v>
      </c>
      <c r="D78" s="115">
        <f>SUM(F57*1.5)</f>
        <v>37.5</v>
      </c>
      <c r="E78" s="58">
        <v>0</v>
      </c>
      <c r="F78" s="108">
        <f t="shared" si="0"/>
        <v>0</v>
      </c>
      <c r="G78" s="222"/>
      <c r="H78" s="150"/>
    </row>
    <row r="79" spans="1:8" x14ac:dyDescent="0.3">
      <c r="A79" s="113"/>
      <c r="B79" s="106" t="s">
        <v>513</v>
      </c>
      <c r="C79" s="113"/>
      <c r="D79" s="115"/>
      <c r="E79" s="115"/>
      <c r="F79" s="108"/>
      <c r="G79" s="222"/>
      <c r="H79" s="150"/>
    </row>
    <row r="80" spans="1:8" x14ac:dyDescent="0.3">
      <c r="A80" s="113">
        <v>1</v>
      </c>
      <c r="B80" s="116" t="s">
        <v>514</v>
      </c>
      <c r="C80" s="113" t="s">
        <v>411</v>
      </c>
      <c r="D80" s="117">
        <f>SUM(E41)</f>
        <v>25</v>
      </c>
      <c r="E80" s="58">
        <v>0</v>
      </c>
      <c r="F80" s="108">
        <f t="shared" si="0"/>
        <v>0</v>
      </c>
      <c r="G80" s="222"/>
      <c r="H80" s="150"/>
    </row>
    <row r="81" spans="1:8" x14ac:dyDescent="0.3">
      <c r="A81" s="113"/>
      <c r="B81" s="114" t="s">
        <v>515</v>
      </c>
      <c r="C81" s="113"/>
      <c r="D81" s="230"/>
      <c r="E81" s="115"/>
      <c r="F81" s="108"/>
      <c r="G81" s="222"/>
      <c r="H81" s="118"/>
    </row>
    <row r="82" spans="1:8" x14ac:dyDescent="0.3">
      <c r="A82" s="102">
        <v>2</v>
      </c>
      <c r="B82" s="106" t="s">
        <v>516</v>
      </c>
      <c r="C82" s="113" t="s">
        <v>517</v>
      </c>
      <c r="D82" s="230">
        <f>SUM(E41*0.05)</f>
        <v>1.25</v>
      </c>
      <c r="E82" s="58">
        <v>0</v>
      </c>
      <c r="F82" s="108">
        <f>PRODUCT(D82:E82)</f>
        <v>0</v>
      </c>
      <c r="G82" s="223"/>
      <c r="H82" s="118"/>
    </row>
    <row r="83" spans="1:8" x14ac:dyDescent="0.3">
      <c r="A83" s="232">
        <v>3</v>
      </c>
      <c r="B83" s="107" t="s">
        <v>518</v>
      </c>
      <c r="C83" s="102" t="s">
        <v>517</v>
      </c>
      <c r="D83" s="104">
        <f>SUM(E41*0.3)</f>
        <v>7.5</v>
      </c>
      <c r="E83" s="58">
        <v>0</v>
      </c>
      <c r="F83" s="108">
        <f t="shared" si="0"/>
        <v>0</v>
      </c>
      <c r="G83" s="222"/>
      <c r="H83" s="118"/>
    </row>
    <row r="84" spans="1:8" x14ac:dyDescent="0.3">
      <c r="A84" s="102">
        <v>4</v>
      </c>
      <c r="B84" s="107" t="s">
        <v>519</v>
      </c>
      <c r="C84" s="102" t="s">
        <v>517</v>
      </c>
      <c r="D84" s="104">
        <f>SUM(E41*0.15)</f>
        <v>3.75</v>
      </c>
      <c r="E84" s="58">
        <v>0</v>
      </c>
      <c r="F84" s="108">
        <f t="shared" si="0"/>
        <v>0</v>
      </c>
      <c r="G84" s="222"/>
      <c r="H84" s="118"/>
    </row>
    <row r="85" spans="1:8" x14ac:dyDescent="0.3">
      <c r="A85" s="232">
        <v>5</v>
      </c>
      <c r="B85" s="106" t="s">
        <v>520</v>
      </c>
      <c r="C85" s="113" t="s">
        <v>408</v>
      </c>
      <c r="D85" s="230">
        <f>SUM(E41*1.1)</f>
        <v>27.500000000000004</v>
      </c>
      <c r="E85" s="58">
        <v>0</v>
      </c>
      <c r="F85" s="112">
        <f t="shared" ref="F85:F90" si="1">PRODUCT(D85,E85)</f>
        <v>0</v>
      </c>
      <c r="G85" s="233"/>
      <c r="H85" s="234"/>
    </row>
    <row r="86" spans="1:8" x14ac:dyDescent="0.3">
      <c r="A86" s="102">
        <v>6</v>
      </c>
      <c r="B86" s="235" t="s">
        <v>502</v>
      </c>
      <c r="C86" s="111" t="s">
        <v>411</v>
      </c>
      <c r="D86" s="112">
        <f>SUM(D69)</f>
        <v>25</v>
      </c>
      <c r="E86" s="58">
        <v>0</v>
      </c>
      <c r="F86" s="112">
        <f t="shared" si="1"/>
        <v>0</v>
      </c>
      <c r="G86" s="223"/>
      <c r="H86" s="223"/>
    </row>
    <row r="87" spans="1:8" x14ac:dyDescent="0.3">
      <c r="A87" s="236">
        <v>7</v>
      </c>
      <c r="B87" s="237" t="s">
        <v>521</v>
      </c>
      <c r="C87" s="238" t="s">
        <v>411</v>
      </c>
      <c r="D87" s="228">
        <v>19</v>
      </c>
      <c r="E87" s="256">
        <v>0</v>
      </c>
      <c r="F87" s="228">
        <f t="shared" si="1"/>
        <v>0</v>
      </c>
      <c r="G87" s="223"/>
      <c r="H87" s="223"/>
    </row>
    <row r="88" spans="1:8" x14ac:dyDescent="0.3">
      <c r="A88" s="232">
        <v>8</v>
      </c>
      <c r="B88" s="235" t="s">
        <v>521</v>
      </c>
      <c r="C88" s="111" t="s">
        <v>411</v>
      </c>
      <c r="D88" s="112">
        <v>6</v>
      </c>
      <c r="E88" s="58">
        <v>0</v>
      </c>
      <c r="F88" s="112">
        <f t="shared" si="1"/>
        <v>0</v>
      </c>
      <c r="G88" s="223"/>
      <c r="H88" s="223"/>
    </row>
    <row r="89" spans="1:8" x14ac:dyDescent="0.3">
      <c r="A89" s="102">
        <v>8</v>
      </c>
      <c r="B89" s="106" t="s">
        <v>522</v>
      </c>
      <c r="C89" s="113" t="s">
        <v>411</v>
      </c>
      <c r="D89" s="115">
        <f>SUM(E41*3)</f>
        <v>75</v>
      </c>
      <c r="E89" s="58">
        <v>0</v>
      </c>
      <c r="F89" s="112">
        <f t="shared" si="1"/>
        <v>0</v>
      </c>
      <c r="G89" s="223"/>
      <c r="H89" s="223"/>
    </row>
    <row r="90" spans="1:8" x14ac:dyDescent="0.3">
      <c r="A90" s="232">
        <v>9</v>
      </c>
      <c r="B90" s="106" t="s">
        <v>523</v>
      </c>
      <c r="C90" s="113" t="s">
        <v>411</v>
      </c>
      <c r="D90" s="115">
        <f>SUM(E41*9)</f>
        <v>225</v>
      </c>
      <c r="E90" s="58">
        <v>0</v>
      </c>
      <c r="F90" s="112">
        <f t="shared" si="1"/>
        <v>0</v>
      </c>
      <c r="G90" s="223"/>
      <c r="H90" s="223"/>
    </row>
    <row r="91" spans="1:8" x14ac:dyDescent="0.3">
      <c r="A91" s="102">
        <v>10</v>
      </c>
      <c r="B91" s="106" t="s">
        <v>524</v>
      </c>
      <c r="C91" s="113" t="s">
        <v>411</v>
      </c>
      <c r="D91" s="230">
        <f>SUM(D89)</f>
        <v>75</v>
      </c>
      <c r="E91" s="58">
        <v>0</v>
      </c>
      <c r="F91" s="108">
        <f t="shared" si="0"/>
        <v>0</v>
      </c>
      <c r="G91" s="223"/>
      <c r="H91" s="118"/>
    </row>
    <row r="92" spans="1:8" x14ac:dyDescent="0.3">
      <c r="A92" s="312" t="s">
        <v>525</v>
      </c>
      <c r="B92" s="312"/>
      <c r="C92" s="113"/>
      <c r="D92" s="115"/>
      <c r="E92" s="115"/>
      <c r="F92" s="59">
        <f>SUM(F65:F91)-(F73+F74+F87+F88)</f>
        <v>0</v>
      </c>
      <c r="G92" s="223"/>
      <c r="H92" s="118"/>
    </row>
    <row r="93" spans="1:8" x14ac:dyDescent="0.3">
      <c r="A93" s="118"/>
      <c r="B93" s="118"/>
      <c r="C93" s="118"/>
      <c r="D93" s="118"/>
      <c r="E93" s="118"/>
      <c r="F93" s="118"/>
      <c r="G93" s="118"/>
      <c r="H93" s="118"/>
    </row>
    <row r="94" spans="1:8" x14ac:dyDescent="0.3">
      <c r="A94" s="240"/>
      <c r="B94" s="241" t="s">
        <v>526</v>
      </c>
      <c r="C94" s="240"/>
      <c r="D94" s="240"/>
      <c r="E94" s="242"/>
      <c r="F94" s="242"/>
      <c r="G94" s="243"/>
      <c r="H94" s="243"/>
    </row>
    <row r="95" spans="1:8" x14ac:dyDescent="0.3">
      <c r="A95" s="240"/>
      <c r="B95" s="241" t="s">
        <v>527</v>
      </c>
      <c r="C95" s="240"/>
      <c r="D95" s="240"/>
      <c r="E95" s="242"/>
      <c r="F95" s="242"/>
      <c r="G95" s="243"/>
      <c r="H95" s="243"/>
    </row>
    <row r="96" spans="1:8" ht="42" customHeight="1" x14ac:dyDescent="0.3">
      <c r="A96" s="240"/>
      <c r="B96" s="313" t="s">
        <v>528</v>
      </c>
      <c r="C96" s="314"/>
      <c r="D96" s="314"/>
      <c r="E96" s="314"/>
      <c r="F96" s="315"/>
      <c r="G96" s="243"/>
      <c r="H96" s="243"/>
    </row>
    <row r="97" spans="1:8" x14ac:dyDescent="0.3">
      <c r="A97" s="198">
        <v>1</v>
      </c>
      <c r="B97" s="244" t="s">
        <v>529</v>
      </c>
      <c r="C97" s="198" t="s">
        <v>411</v>
      </c>
      <c r="D97" s="245">
        <f>SUM(D80)</f>
        <v>25</v>
      </c>
      <c r="E97" s="60">
        <v>0</v>
      </c>
      <c r="F97" s="246">
        <f>E97*D97</f>
        <v>0</v>
      </c>
      <c r="G97" s="150"/>
      <c r="H97" s="150"/>
    </row>
    <row r="98" spans="1:8" x14ac:dyDescent="0.3">
      <c r="A98" s="240"/>
      <c r="B98" s="241" t="s">
        <v>530</v>
      </c>
      <c r="C98" s="240"/>
      <c r="D98" s="240"/>
      <c r="E98" s="242"/>
      <c r="F98" s="242"/>
      <c r="G98" s="150"/>
      <c r="H98" s="150"/>
    </row>
    <row r="99" spans="1:8" ht="42" customHeight="1" x14ac:dyDescent="0.3">
      <c r="A99" s="240"/>
      <c r="B99" s="313" t="s">
        <v>531</v>
      </c>
      <c r="C99" s="314"/>
      <c r="D99" s="314"/>
      <c r="E99" s="314"/>
      <c r="F99" s="315"/>
      <c r="G99" s="150"/>
      <c r="H99" s="150"/>
    </row>
    <row r="100" spans="1:8" x14ac:dyDescent="0.3">
      <c r="A100" s="198">
        <v>1</v>
      </c>
      <c r="B100" s="244" t="s">
        <v>529</v>
      </c>
      <c r="C100" s="198" t="s">
        <v>411</v>
      </c>
      <c r="D100" s="245">
        <f>SUM(D97)</f>
        <v>25</v>
      </c>
      <c r="E100" s="60">
        <v>0</v>
      </c>
      <c r="F100" s="246">
        <f>E100*D100</f>
        <v>0</v>
      </c>
      <c r="G100" s="150"/>
      <c r="H100" s="150"/>
    </row>
    <row r="101" spans="1:8" x14ac:dyDescent="0.3">
      <c r="A101" s="240"/>
      <c r="B101" s="241" t="s">
        <v>532</v>
      </c>
      <c r="C101" s="240"/>
      <c r="D101" s="240"/>
      <c r="E101" s="242"/>
      <c r="F101" s="242"/>
      <c r="G101" s="243"/>
      <c r="H101" s="243"/>
    </row>
    <row r="102" spans="1:8" ht="38.25" customHeight="1" x14ac:dyDescent="0.3">
      <c r="A102" s="240"/>
      <c r="B102" s="313" t="s">
        <v>533</v>
      </c>
      <c r="C102" s="314"/>
      <c r="D102" s="314"/>
      <c r="E102" s="314"/>
      <c r="F102" s="315"/>
      <c r="G102" s="243"/>
      <c r="H102" s="243"/>
    </row>
    <row r="103" spans="1:8" x14ac:dyDescent="0.3">
      <c r="A103" s="198">
        <v>1</v>
      </c>
      <c r="B103" s="244" t="s">
        <v>529</v>
      </c>
      <c r="C103" s="198" t="s">
        <v>411</v>
      </c>
      <c r="D103" s="245">
        <f>SUM(D100)</f>
        <v>25</v>
      </c>
      <c r="E103" s="60">
        <v>0</v>
      </c>
      <c r="F103" s="246">
        <f>E103*D103</f>
        <v>0</v>
      </c>
      <c r="G103" s="150"/>
      <c r="H103" s="150"/>
    </row>
    <row r="104" spans="1:8" x14ac:dyDescent="0.3">
      <c r="A104" s="312" t="s">
        <v>534</v>
      </c>
      <c r="B104" s="312"/>
      <c r="C104" s="113"/>
      <c r="D104" s="115"/>
      <c r="E104" s="316">
        <f>SUM(F97+F100+F103)</f>
        <v>0</v>
      </c>
      <c r="F104" s="317"/>
      <c r="G104" s="150"/>
      <c r="H104" s="150"/>
    </row>
    <row r="105" spans="1:8" x14ac:dyDescent="0.3">
      <c r="A105" s="125"/>
      <c r="B105" s="125"/>
      <c r="C105" s="113"/>
      <c r="D105" s="115"/>
      <c r="E105" s="123"/>
      <c r="F105" s="124"/>
      <c r="G105" s="150"/>
      <c r="H105" s="150"/>
    </row>
    <row r="106" spans="1:8" x14ac:dyDescent="0.3">
      <c r="A106" s="247"/>
      <c r="B106" s="248" t="s">
        <v>535</v>
      </c>
      <c r="C106" s="247"/>
      <c r="D106" s="249"/>
      <c r="E106" s="250"/>
      <c r="F106" s="251"/>
      <c r="G106" s="150"/>
      <c r="H106" s="150"/>
    </row>
    <row r="107" spans="1:8" x14ac:dyDescent="0.3">
      <c r="A107" s="252"/>
      <c r="B107" s="248" t="s">
        <v>536</v>
      </c>
      <c r="C107" s="252"/>
      <c r="D107" s="252"/>
      <c r="E107" s="253"/>
      <c r="F107" s="253"/>
      <c r="G107" s="243"/>
      <c r="H107" s="243"/>
    </row>
    <row r="108" spans="1:8" ht="57.75" customHeight="1" x14ac:dyDescent="0.3">
      <c r="A108" s="252"/>
      <c r="B108" s="318" t="s">
        <v>537</v>
      </c>
      <c r="C108" s="319"/>
      <c r="D108" s="319"/>
      <c r="E108" s="319"/>
      <c r="F108" s="320"/>
      <c r="G108" s="243"/>
      <c r="H108" s="243"/>
    </row>
    <row r="109" spans="1:8" x14ac:dyDescent="0.3">
      <c r="A109" s="247">
        <v>1</v>
      </c>
      <c r="B109" s="254" t="s">
        <v>529</v>
      </c>
      <c r="C109" s="247" t="s">
        <v>411</v>
      </c>
      <c r="D109" s="249">
        <f>SUM(D103)</f>
        <v>25</v>
      </c>
      <c r="E109" s="61">
        <v>0</v>
      </c>
      <c r="F109" s="251">
        <f>E109*D109</f>
        <v>0</v>
      </c>
      <c r="G109" s="150"/>
      <c r="H109" s="150"/>
    </row>
    <row r="110" spans="1:8" x14ac:dyDescent="0.3">
      <c r="A110" s="252"/>
      <c r="B110" s="248" t="s">
        <v>538</v>
      </c>
      <c r="C110" s="252"/>
      <c r="D110" s="252"/>
      <c r="E110" s="253"/>
      <c r="F110" s="253"/>
      <c r="G110" s="243"/>
      <c r="H110" s="243"/>
    </row>
    <row r="111" spans="1:8" ht="42.75" customHeight="1" x14ac:dyDescent="0.3">
      <c r="A111" s="252"/>
      <c r="B111" s="321" t="s">
        <v>539</v>
      </c>
      <c r="C111" s="322"/>
      <c r="D111" s="322"/>
      <c r="E111" s="322"/>
      <c r="F111" s="323"/>
      <c r="G111" s="243"/>
      <c r="H111" s="243"/>
    </row>
    <row r="112" spans="1:8" x14ac:dyDescent="0.3">
      <c r="A112" s="247">
        <v>1</v>
      </c>
      <c r="B112" s="254" t="s">
        <v>529</v>
      </c>
      <c r="C112" s="247" t="s">
        <v>411</v>
      </c>
      <c r="D112" s="249">
        <f>SUM(D103)</f>
        <v>25</v>
      </c>
      <c r="E112" s="61">
        <v>0</v>
      </c>
      <c r="F112" s="251">
        <f>E112*D112</f>
        <v>0</v>
      </c>
      <c r="G112" s="150"/>
      <c r="H112" s="150"/>
    </row>
    <row r="113" spans="1:8" x14ac:dyDescent="0.3">
      <c r="A113" s="252"/>
      <c r="B113" s="248" t="s">
        <v>540</v>
      </c>
      <c r="C113" s="252"/>
      <c r="D113" s="252"/>
      <c r="E113" s="253"/>
      <c r="F113" s="253"/>
      <c r="G113" s="150"/>
      <c r="H113" s="150"/>
    </row>
    <row r="114" spans="1:8" ht="41.25" customHeight="1" x14ac:dyDescent="0.3">
      <c r="A114" s="252"/>
      <c r="B114" s="321" t="s">
        <v>541</v>
      </c>
      <c r="C114" s="322"/>
      <c r="D114" s="322"/>
      <c r="E114" s="322"/>
      <c r="F114" s="323"/>
      <c r="G114" s="150"/>
      <c r="H114" s="150"/>
    </row>
    <row r="115" spans="1:8" x14ac:dyDescent="0.3">
      <c r="A115" s="247">
        <v>1</v>
      </c>
      <c r="B115" s="254" t="s">
        <v>529</v>
      </c>
      <c r="C115" s="247" t="s">
        <v>411</v>
      </c>
      <c r="D115" s="249">
        <f>SUM(E41)</f>
        <v>25</v>
      </c>
      <c r="E115" s="61">
        <v>0</v>
      </c>
      <c r="F115" s="251">
        <f>E115*D115</f>
        <v>0</v>
      </c>
      <c r="G115" s="150"/>
      <c r="H115" s="150"/>
    </row>
    <row r="116" spans="1:8" x14ac:dyDescent="0.3">
      <c r="A116" s="252"/>
      <c r="B116" s="248" t="s">
        <v>542</v>
      </c>
      <c r="C116" s="252"/>
      <c r="D116" s="252"/>
      <c r="E116" s="253"/>
      <c r="F116" s="253"/>
      <c r="G116" s="150"/>
      <c r="H116" s="150"/>
    </row>
    <row r="117" spans="1:8" ht="29.25" customHeight="1" x14ac:dyDescent="0.3">
      <c r="A117" s="252"/>
      <c r="B117" s="321" t="s">
        <v>543</v>
      </c>
      <c r="C117" s="322"/>
      <c r="D117" s="322"/>
      <c r="E117" s="322"/>
      <c r="F117" s="323"/>
      <c r="G117" s="150"/>
      <c r="H117" s="150"/>
    </row>
    <row r="118" spans="1:8" x14ac:dyDescent="0.3">
      <c r="A118" s="247">
        <v>1</v>
      </c>
      <c r="B118" s="254" t="s">
        <v>529</v>
      </c>
      <c r="C118" s="247" t="s">
        <v>411</v>
      </c>
      <c r="D118" s="249">
        <f>SUM(D109)</f>
        <v>25</v>
      </c>
      <c r="E118" s="61">
        <v>0</v>
      </c>
      <c r="F118" s="251">
        <f>E118*D118</f>
        <v>0</v>
      </c>
      <c r="G118" s="150"/>
      <c r="H118" s="150"/>
    </row>
    <row r="119" spans="1:8" ht="16.5" customHeight="1" x14ac:dyDescent="0.3">
      <c r="A119" s="324" t="s">
        <v>544</v>
      </c>
      <c r="B119" s="325"/>
      <c r="C119" s="255"/>
      <c r="D119" s="239"/>
      <c r="E119" s="326">
        <f>SUM(F109+F112+F115+F118)</f>
        <v>0</v>
      </c>
      <c r="F119" s="327"/>
      <c r="G119" s="81"/>
      <c r="H119" s="81"/>
    </row>
    <row r="120" spans="1:8" x14ac:dyDescent="0.3">
      <c r="A120" s="202"/>
      <c r="B120" s="202"/>
      <c r="C120" s="202"/>
      <c r="D120" s="202"/>
      <c r="E120" s="202"/>
      <c r="F120" s="202"/>
      <c r="G120" s="202"/>
      <c r="H120" s="202"/>
    </row>
    <row r="121" spans="1:8" x14ac:dyDescent="0.3">
      <c r="A121" s="202"/>
      <c r="B121" s="202"/>
      <c r="C121" s="202"/>
      <c r="D121" s="202"/>
      <c r="E121" s="202"/>
      <c r="F121" s="202"/>
      <c r="G121" s="202"/>
      <c r="H121" s="202"/>
    </row>
    <row r="122" spans="1:8" x14ac:dyDescent="0.3">
      <c r="A122" s="202"/>
      <c r="B122" s="202"/>
      <c r="C122" s="202"/>
      <c r="D122" s="202"/>
      <c r="E122" s="202"/>
      <c r="F122" s="202"/>
      <c r="G122" s="202"/>
      <c r="H122" s="202"/>
    </row>
    <row r="123" spans="1:8" x14ac:dyDescent="0.3">
      <c r="A123" s="202"/>
      <c r="B123" s="202"/>
      <c r="C123" s="202"/>
      <c r="D123" s="202"/>
      <c r="E123" s="202"/>
      <c r="F123" s="202"/>
      <c r="G123" s="202"/>
      <c r="H123" s="202"/>
    </row>
    <row r="124" spans="1:8" x14ac:dyDescent="0.3">
      <c r="A124" s="202"/>
      <c r="B124" s="202"/>
      <c r="C124" s="202"/>
      <c r="D124" s="202"/>
      <c r="E124" s="202"/>
      <c r="F124" s="202"/>
      <c r="G124" s="202"/>
      <c r="H124" s="202"/>
    </row>
    <row r="125" spans="1:8" x14ac:dyDescent="0.3">
      <c r="A125" s="202"/>
      <c r="B125" s="202"/>
      <c r="C125" s="202"/>
      <c r="D125" s="202"/>
      <c r="E125" s="202"/>
      <c r="F125" s="202"/>
      <c r="G125" s="202"/>
      <c r="H125" s="202"/>
    </row>
  </sheetData>
  <sheetProtection algorithmName="SHA-512" hashValue="XtHOZMWqpjCBUABLH2ACCcZSxQxBcmFp0Kl4enjKpMnzC0rCMQLbkgzkV/2EkDbixgzFmLvkAeVgHmgm1L7BJA==" saltValue="mi9XE0HyRZGxzWOYGEB1sQ==" spinCount="100000" sheet="1" objects="1" scenarios="1" selectLockedCells="1"/>
  <mergeCells count="50">
    <mergeCell ref="B108:F108"/>
    <mergeCell ref="B111:F111"/>
    <mergeCell ref="B114:F114"/>
    <mergeCell ref="B117:F117"/>
    <mergeCell ref="A119:B119"/>
    <mergeCell ref="E119:F119"/>
    <mergeCell ref="A92:B92"/>
    <mergeCell ref="B96:F96"/>
    <mergeCell ref="B99:F99"/>
    <mergeCell ref="B102:F102"/>
    <mergeCell ref="A104:B104"/>
    <mergeCell ref="E104:F104"/>
    <mergeCell ref="A61:F61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46:E46"/>
    <mergeCell ref="A31:B31"/>
    <mergeCell ref="D31:E31"/>
    <mergeCell ref="D33:E33"/>
    <mergeCell ref="A34:B34"/>
    <mergeCell ref="D34:E34"/>
    <mergeCell ref="A35:B35"/>
    <mergeCell ref="D35:E35"/>
    <mergeCell ref="A37:F37"/>
    <mergeCell ref="E41:F41"/>
    <mergeCell ref="E42:F42"/>
    <mergeCell ref="C44:E44"/>
    <mergeCell ref="C45:E45"/>
    <mergeCell ref="A30:B30"/>
    <mergeCell ref="D30:E30"/>
    <mergeCell ref="A1:E1"/>
    <mergeCell ref="A3:B3"/>
    <mergeCell ref="A9:B9"/>
    <mergeCell ref="D16:E16"/>
    <mergeCell ref="A17:B17"/>
    <mergeCell ref="D17:E17"/>
    <mergeCell ref="A18:B18"/>
    <mergeCell ref="D18:E18"/>
    <mergeCell ref="A23:B23"/>
    <mergeCell ref="A24:B24"/>
    <mergeCell ref="D29:E29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4" workbookViewId="0">
      <selection activeCell="E26" sqref="E26"/>
    </sheetView>
  </sheetViews>
  <sheetFormatPr defaultRowHeight="15" x14ac:dyDescent="0.25"/>
  <cols>
    <col min="1" max="1" width="5.5703125" style="81" customWidth="1"/>
    <col min="2" max="2" width="39.7109375" style="81" customWidth="1"/>
    <col min="3" max="3" width="5.7109375" style="81" customWidth="1"/>
    <col min="4" max="4" width="7" style="81" customWidth="1"/>
    <col min="5" max="5" width="12.42578125" style="81" bestFit="1" customWidth="1"/>
    <col min="6" max="6" width="13" style="81" customWidth="1"/>
    <col min="7" max="16384" width="9.140625" style="81"/>
  </cols>
  <sheetData>
    <row r="1" spans="1:5" ht="16.5" x14ac:dyDescent="0.3">
      <c r="A1" s="273" t="str">
        <f>'[1]Arboristika, asanace'!$A$1</f>
        <v>Péče o stávající stromy a doplnění zeleně v ul. Dobiášova a Krejčího v Liberci</v>
      </c>
      <c r="B1" s="273"/>
      <c r="C1" s="273"/>
      <c r="D1" s="273"/>
      <c r="E1" s="273"/>
    </row>
    <row r="2" spans="1:5" ht="16.5" x14ac:dyDescent="0.3">
      <c r="A2" s="126" t="s">
        <v>451</v>
      </c>
      <c r="B2" s="82"/>
      <c r="C2" s="82"/>
      <c r="D2" s="82"/>
      <c r="E2" s="82"/>
    </row>
    <row r="3" spans="1:5" ht="16.5" x14ac:dyDescent="0.3">
      <c r="A3" s="332">
        <v>2023</v>
      </c>
      <c r="B3" s="332"/>
      <c r="C3" s="82"/>
      <c r="D3" s="82"/>
      <c r="E3" s="82"/>
    </row>
    <row r="4" spans="1:5" ht="16.5" x14ac:dyDescent="0.3">
      <c r="A4" s="83"/>
      <c r="B4" s="83"/>
      <c r="C4" s="84"/>
      <c r="D4" s="84"/>
      <c r="E4" s="84"/>
    </row>
    <row r="5" spans="1:5" ht="16.5" x14ac:dyDescent="0.3">
      <c r="A5" s="82"/>
      <c r="B5" s="82"/>
      <c r="C5" s="82"/>
      <c r="D5" s="82"/>
      <c r="E5" s="82"/>
    </row>
    <row r="6" spans="1:5" ht="16.5" x14ac:dyDescent="0.3">
      <c r="A6" s="82"/>
      <c r="B6" s="82"/>
      <c r="C6" s="82"/>
      <c r="D6" s="82"/>
      <c r="E6" s="82"/>
    </row>
    <row r="7" spans="1:5" ht="16.5" x14ac:dyDescent="0.3">
      <c r="A7" s="85" t="s">
        <v>460</v>
      </c>
      <c r="B7" s="85"/>
      <c r="C7" s="85"/>
      <c r="D7" s="85"/>
      <c r="E7" s="85"/>
    </row>
    <row r="8" spans="1:5" ht="16.5" x14ac:dyDescent="0.3">
      <c r="A8" s="85"/>
      <c r="B8" s="85"/>
      <c r="C8" s="85"/>
      <c r="D8" s="85"/>
      <c r="E8" s="85"/>
    </row>
    <row r="9" spans="1:5" ht="16.5" x14ac:dyDescent="0.3">
      <c r="A9" s="333" t="s">
        <v>561</v>
      </c>
      <c r="B9" s="333"/>
      <c r="C9" s="85"/>
      <c r="D9" s="85"/>
      <c r="E9" s="86">
        <f>SUM(F29)</f>
        <v>0</v>
      </c>
    </row>
    <row r="10" spans="1:5" ht="16.5" x14ac:dyDescent="0.3">
      <c r="A10" s="333"/>
      <c r="B10" s="333"/>
      <c r="C10" s="85"/>
      <c r="D10" s="85"/>
      <c r="E10" s="85"/>
    </row>
    <row r="11" spans="1:5" ht="16.5" x14ac:dyDescent="0.25">
      <c r="A11" s="87" t="s">
        <v>456</v>
      </c>
      <c r="B11" s="88"/>
      <c r="C11" s="89"/>
      <c r="D11" s="90"/>
      <c r="E11" s="91">
        <f>SUM(E9:E10)*0.01</f>
        <v>0</v>
      </c>
    </row>
    <row r="12" spans="1:5" ht="16.5" x14ac:dyDescent="0.3">
      <c r="A12" s="85"/>
      <c r="B12" s="85"/>
      <c r="C12" s="85"/>
      <c r="D12" s="85"/>
      <c r="E12" s="85"/>
    </row>
    <row r="13" spans="1:5" ht="16.5" x14ac:dyDescent="0.25">
      <c r="A13" s="92" t="s">
        <v>562</v>
      </c>
      <c r="B13" s="93"/>
      <c r="C13" s="93"/>
      <c r="D13" s="334">
        <f>SUM(E7:E11)</f>
        <v>0</v>
      </c>
      <c r="E13" s="335"/>
    </row>
    <row r="14" spans="1:5" ht="16.5" x14ac:dyDescent="0.25">
      <c r="A14" s="336" t="s">
        <v>458</v>
      </c>
      <c r="B14" s="337"/>
      <c r="C14" s="94"/>
      <c r="D14" s="338">
        <f>PRODUCT(D13,0.21)</f>
        <v>0</v>
      </c>
      <c r="E14" s="339"/>
    </row>
    <row r="15" spans="1:5" ht="16.5" x14ac:dyDescent="0.25">
      <c r="A15" s="328" t="s">
        <v>459</v>
      </c>
      <c r="B15" s="329"/>
      <c r="C15" s="95"/>
      <c r="D15" s="330">
        <f>SUM(D13:E14)</f>
        <v>0</v>
      </c>
      <c r="E15" s="331"/>
    </row>
    <row r="16" spans="1:5" ht="16.5" x14ac:dyDescent="0.3">
      <c r="A16" s="82"/>
      <c r="B16" s="82"/>
      <c r="C16" s="82"/>
      <c r="D16" s="82"/>
      <c r="E16" s="82"/>
    </row>
    <row r="19" spans="1:6" ht="16.5" x14ac:dyDescent="0.3">
      <c r="A19" s="96" t="s">
        <v>494</v>
      </c>
      <c r="B19" s="97"/>
      <c r="C19" s="98"/>
      <c r="D19" s="98"/>
      <c r="E19" s="97"/>
      <c r="F19" s="97"/>
    </row>
    <row r="20" spans="1:6" ht="44.25" customHeight="1" x14ac:dyDescent="0.25">
      <c r="A20" s="311" t="s">
        <v>571</v>
      </c>
      <c r="B20" s="311"/>
      <c r="C20" s="311"/>
      <c r="D20" s="311"/>
      <c r="E20" s="311"/>
      <c r="F20" s="311"/>
    </row>
    <row r="21" spans="1:6" ht="16.5" x14ac:dyDescent="0.3">
      <c r="A21" s="99"/>
      <c r="B21" s="100"/>
      <c r="C21" s="101"/>
      <c r="D21" s="101"/>
      <c r="E21" s="100"/>
      <c r="F21" s="100"/>
    </row>
    <row r="22" spans="1:6" x14ac:dyDescent="0.25">
      <c r="A22" s="102"/>
      <c r="B22" s="103" t="s">
        <v>563</v>
      </c>
      <c r="C22" s="102"/>
      <c r="D22" s="104"/>
      <c r="E22" s="105"/>
      <c r="F22" s="105"/>
    </row>
    <row r="23" spans="1:6" x14ac:dyDescent="0.25">
      <c r="A23" s="102"/>
      <c r="B23" s="106" t="s">
        <v>497</v>
      </c>
      <c r="C23" s="102"/>
      <c r="D23" s="104"/>
      <c r="E23" s="105"/>
      <c r="F23" s="105"/>
    </row>
    <row r="24" spans="1:6" x14ac:dyDescent="0.25">
      <c r="A24" s="102">
        <v>1</v>
      </c>
      <c r="B24" s="107" t="s">
        <v>564</v>
      </c>
      <c r="C24" s="102" t="s">
        <v>411</v>
      </c>
      <c r="D24" s="104">
        <v>200</v>
      </c>
      <c r="E24" s="56">
        <v>0</v>
      </c>
      <c r="F24" s="108">
        <f t="shared" ref="F24:F28" si="0">PRODUCT(D24:E24)</f>
        <v>0</v>
      </c>
    </row>
    <row r="25" spans="1:6" x14ac:dyDescent="0.25">
      <c r="A25" s="102">
        <v>2</v>
      </c>
      <c r="B25" s="109" t="s">
        <v>565</v>
      </c>
      <c r="C25" s="102" t="s">
        <v>411</v>
      </c>
      <c r="D25" s="104">
        <v>200</v>
      </c>
      <c r="E25" s="56">
        <v>0</v>
      </c>
      <c r="F25" s="108">
        <f t="shared" si="0"/>
        <v>0</v>
      </c>
    </row>
    <row r="26" spans="1:6" x14ac:dyDescent="0.25">
      <c r="A26" s="102">
        <v>3</v>
      </c>
      <c r="B26" s="110" t="s">
        <v>572</v>
      </c>
      <c r="C26" s="111" t="s">
        <v>411</v>
      </c>
      <c r="D26" s="112">
        <v>200</v>
      </c>
      <c r="E26" s="56">
        <v>0</v>
      </c>
      <c r="F26" s="108">
        <f t="shared" si="0"/>
        <v>0</v>
      </c>
    </row>
    <row r="27" spans="1:6" x14ac:dyDescent="0.25">
      <c r="A27" s="113"/>
      <c r="B27" s="114" t="s">
        <v>515</v>
      </c>
      <c r="C27" s="113"/>
      <c r="D27" s="115"/>
      <c r="E27" s="115"/>
      <c r="F27" s="108"/>
    </row>
    <row r="28" spans="1:6" ht="26.25" x14ac:dyDescent="0.25">
      <c r="A28" s="113">
        <v>1</v>
      </c>
      <c r="B28" s="116" t="s">
        <v>573</v>
      </c>
      <c r="C28" s="113" t="s">
        <v>411</v>
      </c>
      <c r="D28" s="245">
        <v>200</v>
      </c>
      <c r="E28" s="58">
        <v>0</v>
      </c>
      <c r="F28" s="108">
        <f t="shared" si="0"/>
        <v>0</v>
      </c>
    </row>
    <row r="29" spans="1:6" x14ac:dyDescent="0.25">
      <c r="A29" s="312" t="s">
        <v>566</v>
      </c>
      <c r="B29" s="312"/>
      <c r="C29" s="113"/>
      <c r="D29" s="115"/>
      <c r="E29" s="115"/>
      <c r="F29" s="59">
        <f>SUM(F24:F28)</f>
        <v>0</v>
      </c>
    </row>
    <row r="30" spans="1:6" x14ac:dyDescent="0.25">
      <c r="A30" s="118"/>
      <c r="B30" s="118"/>
      <c r="C30" s="118"/>
      <c r="D30" s="118"/>
      <c r="E30" s="118"/>
      <c r="F30" s="118"/>
    </row>
  </sheetData>
  <sheetProtection algorithmName="SHA-512" hashValue="ffh7tTXiRp3UiEeNJaoMQZEbxDKrJPaECSfKPxyib/bnjmwA1tpbVcIoUMW57GPar+5a1Kpg3iT2VoikmDA9NA==" saltValue="2M9QllMheq0V4mKvPQeapw==" spinCount="100000" sheet="1" objects="1" scenarios="1" selectLockedCells="1"/>
  <mergeCells count="11">
    <mergeCell ref="A15:B15"/>
    <mergeCell ref="D15:E15"/>
    <mergeCell ref="A20:F20"/>
    <mergeCell ref="A29:B29"/>
    <mergeCell ref="A1:E1"/>
    <mergeCell ref="A3:B3"/>
    <mergeCell ref="A9:B9"/>
    <mergeCell ref="A10:B10"/>
    <mergeCell ref="D13:E13"/>
    <mergeCell ref="A14:B14"/>
    <mergeCell ref="D14:E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16" sqref="B16"/>
    </sheetView>
  </sheetViews>
  <sheetFormatPr defaultRowHeight="15" x14ac:dyDescent="0.25"/>
  <cols>
    <col min="1" max="1" width="5" customWidth="1"/>
    <col min="2" max="2" width="67.42578125" customWidth="1"/>
    <col min="3" max="3" width="7.42578125" customWidth="1"/>
    <col min="4" max="4" width="10.42578125" customWidth="1"/>
    <col min="257" max="257" width="5" customWidth="1"/>
    <col min="258" max="258" width="67.42578125" customWidth="1"/>
    <col min="259" max="259" width="7.42578125" customWidth="1"/>
    <col min="260" max="260" width="10.42578125" customWidth="1"/>
    <col min="513" max="513" width="5" customWidth="1"/>
    <col min="514" max="514" width="67.42578125" customWidth="1"/>
    <col min="515" max="515" width="7.42578125" customWidth="1"/>
    <col min="516" max="516" width="10.42578125" customWidth="1"/>
    <col min="769" max="769" width="5" customWidth="1"/>
    <col min="770" max="770" width="67.42578125" customWidth="1"/>
    <col min="771" max="771" width="7.42578125" customWidth="1"/>
    <col min="772" max="772" width="10.42578125" customWidth="1"/>
    <col min="1025" max="1025" width="5" customWidth="1"/>
    <col min="1026" max="1026" width="67.42578125" customWidth="1"/>
    <col min="1027" max="1027" width="7.42578125" customWidth="1"/>
    <col min="1028" max="1028" width="10.42578125" customWidth="1"/>
    <col min="1281" max="1281" width="5" customWidth="1"/>
    <col min="1282" max="1282" width="67.42578125" customWidth="1"/>
    <col min="1283" max="1283" width="7.42578125" customWidth="1"/>
    <col min="1284" max="1284" width="10.42578125" customWidth="1"/>
    <col min="1537" max="1537" width="5" customWidth="1"/>
    <col min="1538" max="1538" width="67.42578125" customWidth="1"/>
    <col min="1539" max="1539" width="7.42578125" customWidth="1"/>
    <col min="1540" max="1540" width="10.42578125" customWidth="1"/>
    <col min="1793" max="1793" width="5" customWidth="1"/>
    <col min="1794" max="1794" width="67.42578125" customWidth="1"/>
    <col min="1795" max="1795" width="7.42578125" customWidth="1"/>
    <col min="1796" max="1796" width="10.42578125" customWidth="1"/>
    <col min="2049" max="2049" width="5" customWidth="1"/>
    <col min="2050" max="2050" width="67.42578125" customWidth="1"/>
    <col min="2051" max="2051" width="7.42578125" customWidth="1"/>
    <col min="2052" max="2052" width="10.42578125" customWidth="1"/>
    <col min="2305" max="2305" width="5" customWidth="1"/>
    <col min="2306" max="2306" width="67.42578125" customWidth="1"/>
    <col min="2307" max="2307" width="7.42578125" customWidth="1"/>
    <col min="2308" max="2308" width="10.42578125" customWidth="1"/>
    <col min="2561" max="2561" width="5" customWidth="1"/>
    <col min="2562" max="2562" width="67.42578125" customWidth="1"/>
    <col min="2563" max="2563" width="7.42578125" customWidth="1"/>
    <col min="2564" max="2564" width="10.42578125" customWidth="1"/>
    <col min="2817" max="2817" width="5" customWidth="1"/>
    <col min="2818" max="2818" width="67.42578125" customWidth="1"/>
    <col min="2819" max="2819" width="7.42578125" customWidth="1"/>
    <col min="2820" max="2820" width="10.42578125" customWidth="1"/>
    <col min="3073" max="3073" width="5" customWidth="1"/>
    <col min="3074" max="3074" width="67.42578125" customWidth="1"/>
    <col min="3075" max="3075" width="7.42578125" customWidth="1"/>
    <col min="3076" max="3076" width="10.42578125" customWidth="1"/>
    <col min="3329" max="3329" width="5" customWidth="1"/>
    <col min="3330" max="3330" width="67.42578125" customWidth="1"/>
    <col min="3331" max="3331" width="7.42578125" customWidth="1"/>
    <col min="3332" max="3332" width="10.42578125" customWidth="1"/>
    <col min="3585" max="3585" width="5" customWidth="1"/>
    <col min="3586" max="3586" width="67.42578125" customWidth="1"/>
    <col min="3587" max="3587" width="7.42578125" customWidth="1"/>
    <col min="3588" max="3588" width="10.42578125" customWidth="1"/>
    <col min="3841" max="3841" width="5" customWidth="1"/>
    <col min="3842" max="3842" width="67.42578125" customWidth="1"/>
    <col min="3843" max="3843" width="7.42578125" customWidth="1"/>
    <col min="3844" max="3844" width="10.42578125" customWidth="1"/>
    <col min="4097" max="4097" width="5" customWidth="1"/>
    <col min="4098" max="4098" width="67.42578125" customWidth="1"/>
    <col min="4099" max="4099" width="7.42578125" customWidth="1"/>
    <col min="4100" max="4100" width="10.42578125" customWidth="1"/>
    <col min="4353" max="4353" width="5" customWidth="1"/>
    <col min="4354" max="4354" width="67.42578125" customWidth="1"/>
    <col min="4355" max="4355" width="7.42578125" customWidth="1"/>
    <col min="4356" max="4356" width="10.42578125" customWidth="1"/>
    <col min="4609" max="4609" width="5" customWidth="1"/>
    <col min="4610" max="4610" width="67.42578125" customWidth="1"/>
    <col min="4611" max="4611" width="7.42578125" customWidth="1"/>
    <col min="4612" max="4612" width="10.42578125" customWidth="1"/>
    <col min="4865" max="4865" width="5" customWidth="1"/>
    <col min="4866" max="4866" width="67.42578125" customWidth="1"/>
    <col min="4867" max="4867" width="7.42578125" customWidth="1"/>
    <col min="4868" max="4868" width="10.42578125" customWidth="1"/>
    <col min="5121" max="5121" width="5" customWidth="1"/>
    <col min="5122" max="5122" width="67.42578125" customWidth="1"/>
    <col min="5123" max="5123" width="7.42578125" customWidth="1"/>
    <col min="5124" max="5124" width="10.42578125" customWidth="1"/>
    <col min="5377" max="5377" width="5" customWidth="1"/>
    <col min="5378" max="5378" width="67.42578125" customWidth="1"/>
    <col min="5379" max="5379" width="7.42578125" customWidth="1"/>
    <col min="5380" max="5380" width="10.42578125" customWidth="1"/>
    <col min="5633" max="5633" width="5" customWidth="1"/>
    <col min="5634" max="5634" width="67.42578125" customWidth="1"/>
    <col min="5635" max="5635" width="7.42578125" customWidth="1"/>
    <col min="5636" max="5636" width="10.42578125" customWidth="1"/>
    <col min="5889" max="5889" width="5" customWidth="1"/>
    <col min="5890" max="5890" width="67.42578125" customWidth="1"/>
    <col min="5891" max="5891" width="7.42578125" customWidth="1"/>
    <col min="5892" max="5892" width="10.42578125" customWidth="1"/>
    <col min="6145" max="6145" width="5" customWidth="1"/>
    <col min="6146" max="6146" width="67.42578125" customWidth="1"/>
    <col min="6147" max="6147" width="7.42578125" customWidth="1"/>
    <col min="6148" max="6148" width="10.42578125" customWidth="1"/>
    <col min="6401" max="6401" width="5" customWidth="1"/>
    <col min="6402" max="6402" width="67.42578125" customWidth="1"/>
    <col min="6403" max="6403" width="7.42578125" customWidth="1"/>
    <col min="6404" max="6404" width="10.42578125" customWidth="1"/>
    <col min="6657" max="6657" width="5" customWidth="1"/>
    <col min="6658" max="6658" width="67.42578125" customWidth="1"/>
    <col min="6659" max="6659" width="7.42578125" customWidth="1"/>
    <col min="6660" max="6660" width="10.42578125" customWidth="1"/>
    <col min="6913" max="6913" width="5" customWidth="1"/>
    <col min="6914" max="6914" width="67.42578125" customWidth="1"/>
    <col min="6915" max="6915" width="7.42578125" customWidth="1"/>
    <col min="6916" max="6916" width="10.42578125" customWidth="1"/>
    <col min="7169" max="7169" width="5" customWidth="1"/>
    <col min="7170" max="7170" width="67.42578125" customWidth="1"/>
    <col min="7171" max="7171" width="7.42578125" customWidth="1"/>
    <col min="7172" max="7172" width="10.42578125" customWidth="1"/>
    <col min="7425" max="7425" width="5" customWidth="1"/>
    <col min="7426" max="7426" width="67.42578125" customWidth="1"/>
    <col min="7427" max="7427" width="7.42578125" customWidth="1"/>
    <col min="7428" max="7428" width="10.42578125" customWidth="1"/>
    <col min="7681" max="7681" width="5" customWidth="1"/>
    <col min="7682" max="7682" width="67.42578125" customWidth="1"/>
    <col min="7683" max="7683" width="7.42578125" customWidth="1"/>
    <col min="7684" max="7684" width="10.42578125" customWidth="1"/>
    <col min="7937" max="7937" width="5" customWidth="1"/>
    <col min="7938" max="7938" width="67.42578125" customWidth="1"/>
    <col min="7939" max="7939" width="7.42578125" customWidth="1"/>
    <col min="7940" max="7940" width="10.42578125" customWidth="1"/>
    <col min="8193" max="8193" width="5" customWidth="1"/>
    <col min="8194" max="8194" width="67.42578125" customWidth="1"/>
    <col min="8195" max="8195" width="7.42578125" customWidth="1"/>
    <col min="8196" max="8196" width="10.42578125" customWidth="1"/>
    <col min="8449" max="8449" width="5" customWidth="1"/>
    <col min="8450" max="8450" width="67.42578125" customWidth="1"/>
    <col min="8451" max="8451" width="7.42578125" customWidth="1"/>
    <col min="8452" max="8452" width="10.42578125" customWidth="1"/>
    <col min="8705" max="8705" width="5" customWidth="1"/>
    <col min="8706" max="8706" width="67.42578125" customWidth="1"/>
    <col min="8707" max="8707" width="7.42578125" customWidth="1"/>
    <col min="8708" max="8708" width="10.42578125" customWidth="1"/>
    <col min="8961" max="8961" width="5" customWidth="1"/>
    <col min="8962" max="8962" width="67.42578125" customWidth="1"/>
    <col min="8963" max="8963" width="7.42578125" customWidth="1"/>
    <col min="8964" max="8964" width="10.42578125" customWidth="1"/>
    <col min="9217" max="9217" width="5" customWidth="1"/>
    <col min="9218" max="9218" width="67.42578125" customWidth="1"/>
    <col min="9219" max="9219" width="7.42578125" customWidth="1"/>
    <col min="9220" max="9220" width="10.42578125" customWidth="1"/>
    <col min="9473" max="9473" width="5" customWidth="1"/>
    <col min="9474" max="9474" width="67.42578125" customWidth="1"/>
    <col min="9475" max="9475" width="7.42578125" customWidth="1"/>
    <col min="9476" max="9476" width="10.42578125" customWidth="1"/>
    <col min="9729" max="9729" width="5" customWidth="1"/>
    <col min="9730" max="9730" width="67.42578125" customWidth="1"/>
    <col min="9731" max="9731" width="7.42578125" customWidth="1"/>
    <col min="9732" max="9732" width="10.42578125" customWidth="1"/>
    <col min="9985" max="9985" width="5" customWidth="1"/>
    <col min="9986" max="9986" width="67.42578125" customWidth="1"/>
    <col min="9987" max="9987" width="7.42578125" customWidth="1"/>
    <col min="9988" max="9988" width="10.42578125" customWidth="1"/>
    <col min="10241" max="10241" width="5" customWidth="1"/>
    <col min="10242" max="10242" width="67.42578125" customWidth="1"/>
    <col min="10243" max="10243" width="7.42578125" customWidth="1"/>
    <col min="10244" max="10244" width="10.42578125" customWidth="1"/>
    <col min="10497" max="10497" width="5" customWidth="1"/>
    <col min="10498" max="10498" width="67.42578125" customWidth="1"/>
    <col min="10499" max="10499" width="7.42578125" customWidth="1"/>
    <col min="10500" max="10500" width="10.42578125" customWidth="1"/>
    <col min="10753" max="10753" width="5" customWidth="1"/>
    <col min="10754" max="10754" width="67.42578125" customWidth="1"/>
    <col min="10755" max="10755" width="7.42578125" customWidth="1"/>
    <col min="10756" max="10756" width="10.42578125" customWidth="1"/>
    <col min="11009" max="11009" width="5" customWidth="1"/>
    <col min="11010" max="11010" width="67.42578125" customWidth="1"/>
    <col min="11011" max="11011" width="7.42578125" customWidth="1"/>
    <col min="11012" max="11012" width="10.42578125" customWidth="1"/>
    <col min="11265" max="11265" width="5" customWidth="1"/>
    <col min="11266" max="11266" width="67.42578125" customWidth="1"/>
    <col min="11267" max="11267" width="7.42578125" customWidth="1"/>
    <col min="11268" max="11268" width="10.42578125" customWidth="1"/>
    <col min="11521" max="11521" width="5" customWidth="1"/>
    <col min="11522" max="11522" width="67.42578125" customWidth="1"/>
    <col min="11523" max="11523" width="7.42578125" customWidth="1"/>
    <col min="11524" max="11524" width="10.42578125" customWidth="1"/>
    <col min="11777" max="11777" width="5" customWidth="1"/>
    <col min="11778" max="11778" width="67.42578125" customWidth="1"/>
    <col min="11779" max="11779" width="7.42578125" customWidth="1"/>
    <col min="11780" max="11780" width="10.42578125" customWidth="1"/>
    <col min="12033" max="12033" width="5" customWidth="1"/>
    <col min="12034" max="12034" width="67.42578125" customWidth="1"/>
    <col min="12035" max="12035" width="7.42578125" customWidth="1"/>
    <col min="12036" max="12036" width="10.42578125" customWidth="1"/>
    <col min="12289" max="12289" width="5" customWidth="1"/>
    <col min="12290" max="12290" width="67.42578125" customWidth="1"/>
    <col min="12291" max="12291" width="7.42578125" customWidth="1"/>
    <col min="12292" max="12292" width="10.42578125" customWidth="1"/>
    <col min="12545" max="12545" width="5" customWidth="1"/>
    <col min="12546" max="12546" width="67.42578125" customWidth="1"/>
    <col min="12547" max="12547" width="7.42578125" customWidth="1"/>
    <col min="12548" max="12548" width="10.42578125" customWidth="1"/>
    <col min="12801" max="12801" width="5" customWidth="1"/>
    <col min="12802" max="12802" width="67.42578125" customWidth="1"/>
    <col min="12803" max="12803" width="7.42578125" customWidth="1"/>
    <col min="12804" max="12804" width="10.42578125" customWidth="1"/>
    <col min="13057" max="13057" width="5" customWidth="1"/>
    <col min="13058" max="13058" width="67.42578125" customWidth="1"/>
    <col min="13059" max="13059" width="7.42578125" customWidth="1"/>
    <col min="13060" max="13060" width="10.42578125" customWidth="1"/>
    <col min="13313" max="13313" width="5" customWidth="1"/>
    <col min="13314" max="13314" width="67.42578125" customWidth="1"/>
    <col min="13315" max="13315" width="7.42578125" customWidth="1"/>
    <col min="13316" max="13316" width="10.42578125" customWidth="1"/>
    <col min="13569" max="13569" width="5" customWidth="1"/>
    <col min="13570" max="13570" width="67.42578125" customWidth="1"/>
    <col min="13571" max="13571" width="7.42578125" customWidth="1"/>
    <col min="13572" max="13572" width="10.42578125" customWidth="1"/>
    <col min="13825" max="13825" width="5" customWidth="1"/>
    <col min="13826" max="13826" width="67.42578125" customWidth="1"/>
    <col min="13827" max="13827" width="7.42578125" customWidth="1"/>
    <col min="13828" max="13828" width="10.42578125" customWidth="1"/>
    <col min="14081" max="14081" width="5" customWidth="1"/>
    <col min="14082" max="14082" width="67.42578125" customWidth="1"/>
    <col min="14083" max="14083" width="7.42578125" customWidth="1"/>
    <col min="14084" max="14084" width="10.42578125" customWidth="1"/>
    <col min="14337" max="14337" width="5" customWidth="1"/>
    <col min="14338" max="14338" width="67.42578125" customWidth="1"/>
    <col min="14339" max="14339" width="7.42578125" customWidth="1"/>
    <col min="14340" max="14340" width="10.42578125" customWidth="1"/>
    <col min="14593" max="14593" width="5" customWidth="1"/>
    <col min="14594" max="14594" width="67.42578125" customWidth="1"/>
    <col min="14595" max="14595" width="7.42578125" customWidth="1"/>
    <col min="14596" max="14596" width="10.42578125" customWidth="1"/>
    <col min="14849" max="14849" width="5" customWidth="1"/>
    <col min="14850" max="14850" width="67.42578125" customWidth="1"/>
    <col min="14851" max="14851" width="7.42578125" customWidth="1"/>
    <col min="14852" max="14852" width="10.42578125" customWidth="1"/>
    <col min="15105" max="15105" width="5" customWidth="1"/>
    <col min="15106" max="15106" width="67.42578125" customWidth="1"/>
    <col min="15107" max="15107" width="7.42578125" customWidth="1"/>
    <col min="15108" max="15108" width="10.42578125" customWidth="1"/>
    <col min="15361" max="15361" width="5" customWidth="1"/>
    <col min="15362" max="15362" width="67.42578125" customWidth="1"/>
    <col min="15363" max="15363" width="7.42578125" customWidth="1"/>
    <col min="15364" max="15364" width="10.42578125" customWidth="1"/>
    <col min="15617" max="15617" width="5" customWidth="1"/>
    <col min="15618" max="15618" width="67.42578125" customWidth="1"/>
    <col min="15619" max="15619" width="7.42578125" customWidth="1"/>
    <col min="15620" max="15620" width="10.42578125" customWidth="1"/>
    <col min="15873" max="15873" width="5" customWidth="1"/>
    <col min="15874" max="15874" width="67.42578125" customWidth="1"/>
    <col min="15875" max="15875" width="7.42578125" customWidth="1"/>
    <col min="15876" max="15876" width="10.42578125" customWidth="1"/>
    <col min="16129" max="16129" width="5" customWidth="1"/>
    <col min="16130" max="16130" width="67.42578125" customWidth="1"/>
    <col min="16131" max="16131" width="7.42578125" customWidth="1"/>
    <col min="16132" max="16132" width="10.42578125" customWidth="1"/>
  </cols>
  <sheetData>
    <row r="1" spans="1:6" s="51" customFormat="1" ht="16.5" x14ac:dyDescent="0.3">
      <c r="A1" s="340" t="str">
        <f>Arboristika!$A$1</f>
        <v>Péče o stávající stromy a doplnění zeleně v ul. Dobiášova a Krejčího v Liberci</v>
      </c>
      <c r="B1" s="340"/>
      <c r="C1" s="340"/>
      <c r="D1" s="340"/>
      <c r="E1" s="340"/>
    </row>
    <row r="2" spans="1:6" s="51" customFormat="1" ht="16.5" x14ac:dyDescent="0.3">
      <c r="A2" s="52" t="s">
        <v>451</v>
      </c>
    </row>
    <row r="3" spans="1:6" s="63" customFormat="1" ht="16.5" x14ac:dyDescent="0.25">
      <c r="A3" s="52"/>
      <c r="B3" s="62"/>
      <c r="C3" s="62"/>
      <c r="D3" s="62"/>
    </row>
    <row r="5" spans="1:6" s="64" customFormat="1" ht="16.5" x14ac:dyDescent="0.3">
      <c r="A5" s="64" t="s">
        <v>545</v>
      </c>
    </row>
    <row r="7" spans="1:6" s="1" customFormat="1" x14ac:dyDescent="0.25">
      <c r="A7" s="65" t="s">
        <v>546</v>
      </c>
      <c r="B7" s="65" t="s">
        <v>547</v>
      </c>
      <c r="C7" s="65" t="s">
        <v>548</v>
      </c>
      <c r="D7" s="65" t="s">
        <v>549</v>
      </c>
      <c r="E7" s="66"/>
    </row>
    <row r="8" spans="1:6" s="1" customFormat="1" x14ac:dyDescent="0.25">
      <c r="A8" s="54">
        <v>1</v>
      </c>
      <c r="B8" s="67" t="s">
        <v>550</v>
      </c>
      <c r="C8" s="54" t="s">
        <v>551</v>
      </c>
      <c r="D8" s="54">
        <v>1</v>
      </c>
      <c r="E8" s="66"/>
    </row>
    <row r="9" spans="1:6" s="70" customFormat="1" ht="25.5" x14ac:dyDescent="0.25">
      <c r="A9" s="54">
        <v>2</v>
      </c>
      <c r="B9" s="68" t="s">
        <v>552</v>
      </c>
      <c r="C9" s="57" t="s">
        <v>551</v>
      </c>
      <c r="D9" s="54">
        <v>1</v>
      </c>
      <c r="E9" s="69"/>
    </row>
    <row r="10" spans="1:6" s="72" customFormat="1" ht="12.75" x14ac:dyDescent="0.25">
      <c r="A10" s="54">
        <v>3</v>
      </c>
      <c r="B10" s="55" t="s">
        <v>553</v>
      </c>
      <c r="C10" s="57" t="s">
        <v>551</v>
      </c>
      <c r="D10" s="54">
        <v>1</v>
      </c>
      <c r="E10" s="71"/>
    </row>
    <row r="11" spans="1:6" s="70" customFormat="1" ht="25.5" x14ac:dyDescent="0.25">
      <c r="A11" s="54">
        <v>4</v>
      </c>
      <c r="B11" s="55" t="s">
        <v>554</v>
      </c>
      <c r="C11" s="57" t="s">
        <v>551</v>
      </c>
      <c r="D11" s="54">
        <v>1</v>
      </c>
      <c r="E11" s="69"/>
    </row>
    <row r="12" spans="1:6" s="72" customFormat="1" ht="12.75" x14ac:dyDescent="0.25">
      <c r="A12" s="54">
        <v>5</v>
      </c>
      <c r="B12" s="55" t="s">
        <v>555</v>
      </c>
      <c r="C12" s="57" t="s">
        <v>551</v>
      </c>
      <c r="D12" s="54">
        <v>1</v>
      </c>
      <c r="E12" s="71"/>
    </row>
    <row r="13" spans="1:6" s="70" customFormat="1" ht="25.5" x14ac:dyDescent="0.25">
      <c r="A13" s="54">
        <v>6</v>
      </c>
      <c r="B13" s="55" t="s">
        <v>556</v>
      </c>
      <c r="C13" s="57" t="s">
        <v>551</v>
      </c>
      <c r="D13" s="54">
        <v>1</v>
      </c>
    </row>
    <row r="14" spans="1:6" s="72" customFormat="1" ht="25.5" x14ac:dyDescent="0.25">
      <c r="A14" s="54">
        <v>7</v>
      </c>
      <c r="B14" s="55" t="s">
        <v>557</v>
      </c>
      <c r="C14" s="57" t="s">
        <v>551</v>
      </c>
      <c r="D14" s="54">
        <v>1</v>
      </c>
      <c r="E14" s="71"/>
      <c r="F14" s="73"/>
    </row>
    <row r="15" spans="1:6" s="70" customFormat="1" ht="25.5" x14ac:dyDescent="0.25">
      <c r="A15" s="54">
        <v>8</v>
      </c>
      <c r="B15" s="55" t="s">
        <v>558</v>
      </c>
      <c r="C15" s="57" t="s">
        <v>551</v>
      </c>
      <c r="D15" s="54">
        <v>1</v>
      </c>
      <c r="E15" s="69"/>
    </row>
    <row r="16" spans="1:6" s="70" customFormat="1" ht="25.5" x14ac:dyDescent="0.25">
      <c r="A16" s="54">
        <v>9</v>
      </c>
      <c r="B16" s="55" t="s">
        <v>559</v>
      </c>
      <c r="C16" s="57" t="s">
        <v>551</v>
      </c>
      <c r="D16" s="54">
        <v>1</v>
      </c>
      <c r="E16" s="69"/>
    </row>
    <row r="17" spans="1:5" s="70" customFormat="1" ht="38.25" x14ac:dyDescent="0.25">
      <c r="A17" s="54">
        <v>10</v>
      </c>
      <c r="B17" s="55" t="s">
        <v>575</v>
      </c>
      <c r="C17" s="57" t="s">
        <v>551</v>
      </c>
      <c r="D17" s="54">
        <v>1</v>
      </c>
      <c r="E17" s="69"/>
    </row>
  </sheetData>
  <sheetProtection algorithmName="SHA-512" hashValue="uhGZGJmbUFxmm6E2XL8cdxMCSY3iSAY5LC4h8WKjMLzXcgYVCwT++oj6NCHK5VM7FbExaca9zPklipOqndKtUw==" saltValue="mlegjJCkrrkoG42VKOIM8g==" spinCount="100000" sheet="1" objects="1" scenarios="1" selectLockedCells="1"/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Arboristika</vt:lpstr>
      <vt:lpstr>Výsadby</vt:lpstr>
      <vt:lpstr>Půdní injektáž</vt:lpstr>
      <vt:lpstr>VRN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Trejbal Tomáš</cp:lastModifiedBy>
  <cp:lastPrinted>2023-08-30T11:20:53Z</cp:lastPrinted>
  <dcterms:created xsi:type="dcterms:W3CDTF">2023-04-12T06:39:18Z</dcterms:created>
  <dcterms:modified xsi:type="dcterms:W3CDTF">2023-08-30T11:21:04Z</dcterms:modified>
</cp:coreProperties>
</file>