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42060" reservationPassword="0"/>
  <workbookPr/>
  <bookViews>
    <workbookView xWindow="240" yWindow="120" windowWidth="14940" windowHeight="9225" activeTab="0"/>
  </bookViews>
  <sheets>
    <sheet name="Rekapitulace" sheetId="1" r:id="rId1"/>
    <sheet name="01_SO 001" sheetId="2" r:id="rId2"/>
    <sheet name="02_SO 001" sheetId="3" r:id="rId3"/>
    <sheet name="03_SO 001" sheetId="4" r:id="rId4"/>
    <sheet name="SO 000" sheetId="5" r:id="rId5"/>
  </sheets>
  <definedNames/>
  <calcPr/>
  <webPublishing/>
</workbook>
</file>

<file path=xl/sharedStrings.xml><?xml version="1.0" encoding="utf-8"?>
<sst xmlns="http://schemas.openxmlformats.org/spreadsheetml/2006/main" count="1237" uniqueCount="303">
  <si>
    <t>Rekapitulace ceny</t>
  </si>
  <si>
    <t>Stavba: SML - OPRAVA A OBNOVA MÍSTNÍ KOMUNIKACE NA SKŘIVANECH V LIBERCI PO PŘÍVALOVÝCH DEŠTÍCH 2021</t>
  </si>
  <si>
    <t xml:space="preserve">Varianta: 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</si>
  <si>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</si>
  <si>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</si>
  <si>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</si>
  <si>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</si>
  <si>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</si>
  <si>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</si>
  <si>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</si>
  <si>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</si>
  <si>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</si>
  <si>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</si>
  <si>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</si>
  <si>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SML</t>
  </si>
  <si>
    <t>OPRAVA A OBNOVA MÍSTNÍ KOMUNIKACE NA SKŘIVANECH V LIBERCI PO PŘÍVALOVÝCH DEŠTÍCH 2021</t>
  </si>
  <si>
    <t>O</t>
  </si>
  <si>
    <t>Objekt:</t>
  </si>
  <si>
    <t>01</t>
  </si>
  <si>
    <t>NA SKŘIVANECH - VĚTEV A</t>
  </si>
  <si>
    <t>O1</t>
  </si>
  <si>
    <t>Rozpočet:</t>
  </si>
  <si>
    <t>21,00</t>
  </si>
  <si>
    <t>3</t>
  </si>
  <si>
    <t>2</t>
  </si>
  <si>
    <t>SO 001</t>
  </si>
  <si>
    <t>Komunikace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</si>
  <si>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</si>
  <si>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</si>
  <si>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</si>
  <si>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</si>
  <si>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</si>
  <si>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</si>
  <si>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</si>
  <si>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</si>
  <si>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</si>
  <si>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</si>
  <si>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</si>
  <si>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</si>
  <si>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</si>
  <si>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</si>
  <si>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</si>
  <si>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</si>
  <si>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</si>
  <si>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 xml:space="preserve">  SO 001</t>
  </si>
  <si>
    <t>SD</t>
  </si>
  <si>
    <t>Všeobecné konstrukce a práce</t>
  </si>
  <si>
    <t>P</t>
  </si>
  <si>
    <t>014101</t>
  </si>
  <si>
    <t>POPLATKY ZA SKLÁDKU</t>
  </si>
  <si>
    <t>M3</t>
  </si>
  <si>
    <t>PP</t>
  </si>
  <si>
    <t>Katalog odpadů (vyhláška MŽP č. 381/2001 Sb.) - Skupina 17 00 00 – Stavební a demoliční odpady kód druhu odpadu 17 05 04 – zemina a kamení 
pol.11332, 13273</t>
  </si>
  <si>
    <t>VV</t>
  </si>
  <si>
    <t>57,876=57,876 [A] 
0,6=0,600 [B] 
Celkem: A+B=58,476 [C]</t>
  </si>
  <si>
    <t>TS</t>
  </si>
  <si>
    <t>zahrnuje veškeré poplatky provozovateli skládky související s uložením odpadu na skládce.</t>
  </si>
  <si>
    <t>Katalog odpadů (vyhláška MŽP č. 381/2001 Sb.) - Skupina 17 00 00 – Stavební a demoliční odpady kód druhu odpadu 17 05 04 – zemina a kamení   
12910,12920</t>
  </si>
  <si>
    <t>30,148=30,148 [A] 
15,05=15,050 [B] 
Celkem: A+B=45,198 [C]</t>
  </si>
  <si>
    <t>014122</t>
  </si>
  <si>
    <t>POPLATKY ZA SKLÁDKU TYP S-OO (OSTATNÍ ODPAD)</t>
  </si>
  <si>
    <t>T</t>
  </si>
  <si>
    <t>stmelené vrstvy vozovky s obsahem asfaltu, 2,6t/m3 
113438.1,113438.2, 113728</t>
  </si>
  <si>
    <t>1,697*2,6=4,412 [A] 
76*2,6=197,600 [B] 
94,626*2,6=246,028 [C] 
Celkem: A+B+C=448,040 [D]</t>
  </si>
  <si>
    <t>Zemní práce</t>
  </si>
  <si>
    <t>11332</t>
  </si>
  <si>
    <t/>
  </si>
  <si>
    <t>ODSTRANĚNÍ PODKLADŮ ZPEVNĚNÝCH PLOCH Z KAMENIVA NESTMELENÉHO</t>
  </si>
  <si>
    <t>odstranění podkladu v souvislosti s doplněním obruby z kamenných kostek velkých, doplnění podobrubníkového rigolu z kamenných kostek drobných vč. odvozu a uložení na skládku určenou zhotovitelem, poplatek za skládku v položce 014101.1.</t>
  </si>
  <si>
    <t>přídlažba:(155,7+51)*0,7*0,4=57,876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</si>
  <si>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</si>
  <si>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113438</t>
  </si>
  <si>
    <t>ODSTRAN KRYTU ZPEVNĚNÝCH PLOCH S ASFALT POJIVEM VČET PODKLADU, ODVOZ DO 20KM</t>
  </si>
  <si>
    <t>vybourání napojení, vjezdy, sjezdy, vč. odvozu a uložení na skládku určenou zhotovitelem, poplatek za skládku v položce 014122.1</t>
  </si>
  <si>
    <t>odměřeno odstranění krytu vč. podkladu sjezdy:(9*6*0,15*0,1)+((4,6+4,5)*0,15*0,1)=0,947 [A] 
liniovýpdvodňovač:6*0,5*0,25=0,750 [B] 
Celkem: A+B=1,697 [C]</t>
  </si>
  <si>
    <t>sanace vozovky, sanace okraje vozovky ze štěrkodrti ŠDA 0/63 mm, sanace vozovky vč. odvozu a uložení na skládku určenou zhotovitelem, poplatek za skládku v položce 014122.1</t>
  </si>
  <si>
    <t>odměřeno, sanace vozovka š=1,5 m:(9+10+42+60+31)*1,5*0,25=57,000 [A] 
odměřeno, sanace krajnice vozovky š=0,5 m:(9+10+42+60+31)*0,5*0,25=19,000 [B] 
Celkem: A+B=76,000 [C]</t>
  </si>
  <si>
    <t>7</t>
  </si>
  <si>
    <t>113728</t>
  </si>
  <si>
    <t>FRÉZOVÁNÍ ZPEVNĚNÝCH PLOCH ASFALTOVÝCH, ODVOZ DO 20KM</t>
  </si>
  <si>
    <t>celoplošné frézování, oprava krytu vč. ložní vrtsvy (lokální) vozovky v proměn. tl. do 90 mm /krytová vrstva/ a ložní vrstva v zastavěné části - reprofilace. Přesný rozsah (plocha, tloušťka) frézování bude určen přímo na stavbě investorem stavby nebo TDI a dle parametrů-materiálové skladby vozovky (tloušťky ověřeny při frézování). V místech napojení na začátku a konci úseku a v místě stávajících zpevněných ploch vjezdů a opraveného úseku. 
Vyfrézovaný materiál bude použit zpět do krajnice, přebytek odvezen a na skládku zhotovitele. Poplatek za skládkovné je uveden v pol.014122.1</t>
  </si>
  <si>
    <t>odměřeno, vozovka, vejzdy, napojení: (989,4+62)*0,09=94,626 [A]</t>
  </si>
  <si>
    <t>Položka zahrnuje veškerou manipulaci s vybouranou sutí a s vybouranými hmotami vč. uložení na skládku zhotovitele. Nezahrnuje poplatek za skládku, který se nevykazuje z důvodu povinnného odkoupení investorem.</t>
  </si>
  <si>
    <t>8</t>
  </si>
  <si>
    <t>12910</t>
  </si>
  <si>
    <t>ČIŠTĚNÍ VOZOVEK OD NÁNOSU</t>
  </si>
  <si>
    <t>Položka obsahuje přečištění vozovky před provedením spojovacího postřiku, vč. odvozu na skládku určenou zhotovitelem a uložení, poplatek za skládku v položce 014101.2.</t>
  </si>
  <si>
    <t>odměřeno, vozovka zastavěná část: (989,4+62)*0,02=21,028 [A] 
odměřeno, sanace vozovka š=1,5 m:(9+10+42+60+31)*1,5*0,02=4,560 [B] 
odměřeno, sanace krajnice vozovky š=0,5 m:(9+10+42+60+31)*1,5*0,02=4,560 [C] 
Celkem: A+B+C=30,148 [D]</t>
  </si>
  <si>
    <t>- vodorovná a svislá doprava, přemístění, přeložení, manipulace s výkopkem a uložení na skládku (bez poplatku)</t>
  </si>
  <si>
    <t>12920</t>
  </si>
  <si>
    <t>ČIŠTĚNÍ KRAJNIC OD NÁNOSU</t>
  </si>
  <si>
    <t>Seříznutí krajnic a příprava krajnice před realizací pokládky nového materiálu do tl. 100 mm, vč. odvozu na skládku určenou zhotovitelem a uložení, poplatek za skládku v položce 014101.2.</t>
  </si>
  <si>
    <t>odměřeno: (22+50+14+5+21+95+20+22+22+30)*0,5*0,1=15,050 [A]</t>
  </si>
  <si>
    <t>13273</t>
  </si>
  <si>
    <t>HLOUBENÍ RÝH ŠÍŘ DO 2M PAŽ I NEPAŽ TŘ. I</t>
  </si>
  <si>
    <t>hloubení rýhy pro ocelovou svodnici vody, pro výtokový objekt z lomového kamene vč. odvozu na skládku zhotovitele, poplatek za skládku v položce 014101.1</t>
  </si>
  <si>
    <t>liniový odvodňovač vody:6*0,5*0,2=0,600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</si>
  <si>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</si>
  <si>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11</t>
  </si>
  <si>
    <t>17120</t>
  </si>
  <si>
    <t>ULOŽENÍ SYPANINY DO NÁSYPŮ A NA SKLÁDKY BEZ ZHUTNĚNÍ</t>
  </si>
  <si>
    <t>uložení sypaniny na skládku zhotovitele</t>
  </si>
  <si>
    <t>58,476=58,476 [A] 
45,198=45,198 [B] 
448,040=448,040 [C] 
Celkem: A+B+C=551,714 [D]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</si>
  <si>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</si>
  <si>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12</t>
  </si>
  <si>
    <t>18010</t>
  </si>
  <si>
    <t>VŠEOBECNÉ ÚPRAVY ZASTAVĚNÉHO ÚZEMÍ</t>
  </si>
  <si>
    <t>M2</t>
  </si>
  <si>
    <t>svahování, úprava sklonu svahu, očištění a paty svahu podél části komunikace s kamennou přídlažbou</t>
  </si>
  <si>
    <t>(155,7+51)*1,5=310,050 [A]</t>
  </si>
  <si>
    <t>Všeobecné úpravy musí zahrnovat úpravu území po uskutečnění stavby, tak jak je požadováno v zadávací dokumentaci s výjimkou těch prací, pro které jsou uvedeny samostatné položky.</t>
  </si>
  <si>
    <t>13</t>
  </si>
  <si>
    <t>18110</t>
  </si>
  <si>
    <t>ÚPRAVA PLÁNĚ SE ZHUTNĚNÍM V HORNINĚ TŘ. I</t>
  </si>
  <si>
    <t>sanace nestmelených konstrukčních vrstev vozovky</t>
  </si>
  <si>
    <t>přídlažba:(155,7+51)*0,6=124,020 [A] 
svodnice vody:6*0,5=3,000 [B] 
odměřeno, sanace vozovka š=1,5 m:(9+10+42+60+31)*1,5=228,000 [C] 
odměřeno, sanace krajnice vozovky š=0,5 m:(9+10+42+60+31)*0,50=76,000 [D] 
Celkem: A+B+C+D=431,020 [E]</t>
  </si>
  <si>
    <t>položka zahrnuje úpravu pláně včetně vyrovnání výškových rozdílů. Míru zhutnění určuje projekt /min.45 Mpa/.</t>
  </si>
  <si>
    <t>14</t>
  </si>
  <si>
    <t>18230</t>
  </si>
  <si>
    <t>ROZPROSTŘENÍ ORNICE V ROVINĚ</t>
  </si>
  <si>
    <t>úprava pozemku pro hydroosev, svah podél podobrubníkového rigolu</t>
  </si>
  <si>
    <t>přídlažba:(155,7+51)*0,6*0,1=12,402 [A]</t>
  </si>
  <si>
    <t>položka zahrnuje: 
nutné přemístění ornice z dočasných skládek vzdálených do 50m 
rozprostření ornice v předepsané tloušťce v rovině a ve svahu do 1:5</t>
  </si>
  <si>
    <t>15</t>
  </si>
  <si>
    <t>18242</t>
  </si>
  <si>
    <t>ZALOŽENÍ TRÁVNÍKU HYDROOSEVEM NA ORNICI</t>
  </si>
  <si>
    <t>obnova silniční zeleně,  podél přídlažby</t>
  </si>
  <si>
    <t>přídlažba:(155,7+51)*0,6=124,020 [A]</t>
  </si>
  <si>
    <t>Zahrnuje dodání předepsané travní směsi, hydroosev na ornici, zalévání, první pokosení, to vše bez ohledu na sklon terénu</t>
  </si>
  <si>
    <t>Vodorovné konstrukce</t>
  </si>
  <si>
    <t>16</t>
  </si>
  <si>
    <t>45131A</t>
  </si>
  <si>
    <t>PODKLADNÍ A VÝPLŇOVÉ VRSTVY Z PROSTÉHO BETONU C20/25</t>
  </si>
  <si>
    <t>položka pro ocelovou svodnici, podklad pro lomový kámen výtokového objektu svodnice, podkladní beton pro podobrubníkový rigol</t>
  </si>
  <si>
    <t>přídlažba, krajník:(155,7+51)*0,6*0,1=12,402 [A] 
liniový odvodňovač:6*0,5*0,15=0,450 [B] 
Celkem: A+B=12,852 [C]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</si>
  <si>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</si>
  <si>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17</t>
  </si>
  <si>
    <t>45157</t>
  </si>
  <si>
    <t>PODKLADNÍ A VÝPLŇOVÉ VRSTVY Z KAMENIVA TĚŽENÉHO</t>
  </si>
  <si>
    <t>podkladní vrstva ze štěrkopísku pro lože pro ocelovou svodnici, podklad pro lomový kámen výtokového objektu svodnice, podkladní beton pro přídlažbu</t>
  </si>
  <si>
    <t>položka zahrnuje dodávku předepsaného kameniva, mimostaveništní a vnitrostaveništní dopravu a jeho uložení 
není-li v zadávací dokumentaci uvedeno jinak, jedná se o nakupovaný materiál</t>
  </si>
  <si>
    <t>18</t>
  </si>
  <si>
    <t>56335</t>
  </si>
  <si>
    <t>VOZOVKOVÉ VRSTVY ZE ŠTĚRKODRTI TL. DO 250MM</t>
  </si>
  <si>
    <t>pro sanaci a obnovy okraje a konstrukce vozovky a krajnice bude použita ŠDA fr.0/63 mm</t>
  </si>
  <si>
    <t>odměřeno, sanace vozovka š=1,5 m:(9+10+42+60+31)*1,5=228,000 [A] 
odměřeno, sanace krajnice vozovky š=0,5 m:(9+10+42+60+31)*0,5=76,000 [B] 
Celkem: A+B=304,000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</si>
  <si>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</si>
  <si>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19</t>
  </si>
  <si>
    <t>56960</t>
  </si>
  <si>
    <t>ZPEVNĚNÍ KRAJNIC Z RECYKLOVANÉHO MATERIÁLU</t>
  </si>
  <si>
    <t>pro obnovu nezpevněné krajnice a vybraných vjezdů/sjezdů z recyklovaného materiálu, napojení</t>
  </si>
  <si>
    <t>odměřeno:(22+50+14+5+21+95+20+22+22+30)*0,5*0,1=15,050 [A] 
přídlažba:(155,7+51)*0,5*0,1=10,335 [B] 
Celkem: A+B=25,385 [C]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</si>
  <si>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</si>
  <si>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20</t>
  </si>
  <si>
    <t>572213</t>
  </si>
  <si>
    <t>SPOJOVACÍ POSTŘIK Z EMULZE DO 0,5KG/M2</t>
  </si>
  <si>
    <t>Spojovací postřik modifik.asf.emulze PS,C60 B4 0,30 kg/m2</t>
  </si>
  <si>
    <t>odměřeno, vozovka, vjezdy: (989,4+62)*2=2 102,800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</si>
  <si>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</si>
  <si>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21</t>
  </si>
  <si>
    <t>57475</t>
  </si>
  <si>
    <t>VOZOVKOVÉ VÝZTUŽNÉ VRSTVY Z GEOMŘÍŽOVINY</t>
  </si>
  <si>
    <t>GEOSYNTETIKA - GEOMŘÍŽE V ASFALT. SOUVRSTVÍ S OCHRANNOU FUNKCÍ PROTI TRHLINÁM PŘI VELKOPLOŠNÝCH OPRAVÁCH</t>
  </si>
  <si>
    <t>vozovka komunikace:989=989,000 [A]</t>
  </si>
  <si>
    <t>- dodání geomříže v požadované kvalitě a v množství včetně přesahů (přesahy započteny v jednotkové ceně) 
- očištění podkladu 
- pokládka geomříže dle předepsaného technologického předpisu</t>
  </si>
  <si>
    <t>22</t>
  </si>
  <si>
    <t>574A33</t>
  </si>
  <si>
    <t>ASFALTOVÝ BETON PRO OBRUSNÉ VRSTVY ACO 11 TL. 40MM</t>
  </si>
  <si>
    <t>obrusná krytová vrstva vozovky, ACO 11</t>
  </si>
  <si>
    <t>odměřeno, vozovka: 989,4=989,400 [A] 
křižovatky, vjezdy, úpravy:62=62,000 [B] 
Celkem: A+B=1 051,400 [C]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</si>
  <si>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</si>
  <si>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23</t>
  </si>
  <si>
    <t>574C46</t>
  </si>
  <si>
    <t>ASFALTOVÝ BETON PRO LOŽNÍ VRSTVY ACL 16+, 16S TL. 50MM</t>
  </si>
  <si>
    <t>ložní vrstva vozovky, ACL 16+</t>
  </si>
  <si>
    <t>24</t>
  </si>
  <si>
    <t>5774EG</t>
  </si>
  <si>
    <t>VRSTVY PRO OBNOVU A OPRAVY Z ASF BETONU ACP 16+, 16S</t>
  </si>
  <si>
    <t>oprava výtluků, nerovností, předpoklad 20%</t>
  </si>
  <si>
    <t>1051,4*0,05*20/100=10,514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</si>
  <si>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
-nezahrnuje očištění podkladu po veřejném provozu</t>
  </si>
  <si>
    <t>25</t>
  </si>
  <si>
    <t>58920</t>
  </si>
  <si>
    <t>VÝPLŇ SPAR MODIFIKOVANÝM ASFALTEM</t>
  </si>
  <si>
    <t>M</t>
  </si>
  <si>
    <t>vč. výplně spar na styku nové a staré obrusné vrstvy v místě vjezdů a křižovatek MK, podél podobrubníkového rigolu</t>
  </si>
  <si>
    <t>křižovatky, vjezdy, úpravy, přídlažba:(4,5+4,5+155,7+51)=215,700 [A]</t>
  </si>
  <si>
    <t>položka zahrnuje:  
- dodávku předepsaného materiálu  
- vyčištění a výplň spar tímto materiálem</t>
  </si>
  <si>
    <t>29</t>
  </si>
  <si>
    <t>91743</t>
  </si>
  <si>
    <t>CHODNÍKOVÉ OBRUBY Z KAMENNÝCH KRAJNÍKŮ</t>
  </si>
  <si>
    <t>přídlažba - kamenný krajník 300-600/200/130 mm do betonu C20/25nXF3</t>
  </si>
  <si>
    <t>155,7+51+5=211,700 [A]</t>
  </si>
  <si>
    <t>Položka zahrnuje: 
dodání a pokládku kamenných krajníků o rozměrech předepsaných zadávací dokumentací 
betonové lože i boční betonovou opěrku.</t>
  </si>
  <si>
    <t>Potrubí</t>
  </si>
  <si>
    <t>26</t>
  </si>
  <si>
    <t>89921</t>
  </si>
  <si>
    <t>VÝŠKOVÁ ÚPRAVA POKLOPŮ</t>
  </si>
  <si>
    <t>KUS</t>
  </si>
  <si>
    <t>10=10,000 [A]</t>
  </si>
  <si>
    <t>- položka výškové úpravy zahrnuje všechny nutné práce a materiály pro zvýšení nebo snížení zařízení (včetně nutné úpravy stávajícího povrchu vozovky nebo chodníku).</t>
  </si>
  <si>
    <t>27</t>
  </si>
  <si>
    <t>89922</t>
  </si>
  <si>
    <t>VÝŠKOVÁ ÚPRAVA MŘÍŽÍ</t>
  </si>
  <si>
    <t>4=4,000 [A]</t>
  </si>
  <si>
    <t>28</t>
  </si>
  <si>
    <t>89923</t>
  </si>
  <si>
    <t>VÝŠKOVÁ ÚPRAVA KRYCÍCH HRNCŮ</t>
  </si>
  <si>
    <t>7=7,000 [A]</t>
  </si>
  <si>
    <t>Ostatní konstrukce a práce</t>
  </si>
  <si>
    <t>30</t>
  </si>
  <si>
    <t>919112</t>
  </si>
  <si>
    <t>ŘEZÁNÍ ASFALTOVÉHO KRYTU VOZOVEK TL DO 100MM</t>
  </si>
  <si>
    <t>řezání na styku nové a staré obrusné vrstvy v místě vjezdů a křižovatek MK, středová spára. 
na přímý příkaz investora nebo TDI</t>
  </si>
  <si>
    <t>křižovatky, napojení, krajníky, podobrubníkový rigol:4,5+4,5+62+155,7+71=297,700 [A]</t>
  </si>
  <si>
    <t>položka zahrnuje řezání vozovkové vrstvy v předepsané tloušťce, včetně spotřeby vody 
položka zahrnuje odklizení vzniklého odpadu</t>
  </si>
  <si>
    <t>31</t>
  </si>
  <si>
    <t>93555</t>
  </si>
  <si>
    <t>ŽLABY Z DÍLCŮ Z BETONU SVĚTLÉ ŠÍŘKY DO 300MM VČET MŘÍŽÍ</t>
  </si>
  <si>
    <t>příčná liniový žlab v km 0.200,00</t>
  </si>
  <si>
    <t>5,5=5,500 [A]</t>
  </si>
  <si>
    <t>položka zahrnuje: 
-dodávku a uložení dílců žlabu z předepsaného materiálu předepsaných rozměrů včetně mříže 
- spárování, úpravy vtoku a výtoku 
- nezahrnuje nutné zemní práce, předepsané lože, obetonování 
- měří se v metrech běžných délky osy žlabu, odečítají se čistící kusy a vpustě</t>
  </si>
  <si>
    <t>32</t>
  </si>
  <si>
    <t>935812</t>
  </si>
  <si>
    <t>ŽLABY A RIGOLY DLÁŽDĚNÉ Z KOSTEK DROBNÝCH DO BETONU TL 100MM</t>
  </si>
  <si>
    <t>přídlažba  z kostek drobných kamenných do betonu z C20/25nXF3</t>
  </si>
  <si>
    <t>odměřeno: (155,7+71)*0,45=102,015 [A]</t>
  </si>
  <si>
    <t>položka zahrnuje: 
- dodání a uložení předepsaného dlažebního materiálu v požadované kvalitě do předepsaného tvaru a v předepsané šířce 
- dodání a rozprostření lože z předepsaného materiálu v předepsané tloušťce a šířce 
- úpravu napojení a ukončení 
- vnitrostaveništní i mimostaveništní dopravu 
- měří se vydlážděná plocha.</t>
  </si>
  <si>
    <t>02</t>
  </si>
  <si>
    <t>NA SKŘIVANECH - VĚTEV B</t>
  </si>
  <si>
    <t>66,10=66,100 [A] 
8,40=8,400 [B] 
Celkem: A+B=74,500 [C]</t>
  </si>
  <si>
    <t>0,875*2,6=2,275 [A] 
11,25*2,6=29,250 [B] 
58,68*2,6=152,568 [C] 
Celkem: A+B+C=184,093 [D]</t>
  </si>
  <si>
    <t>odměřeno odstranění krytu vč. podkladu sjezdy:(6*6*0,15*0,1)+((6,5+6,5+4,8+4,5)*0,15*0,1)=0,875 [A]</t>
  </si>
  <si>
    <t>odměřeno, sanace vozovka š=1,5 m:(15+15)*1,5*0,25=11,250 [A]</t>
  </si>
  <si>
    <t>odměřeno, vozovka, vejzdy, napojení: (620+32)*0,09=58,680 [A]</t>
  </si>
  <si>
    <t>odměřeno, vozovka zastavěná část: (620+32)*0,05*2=65,200 [A] 
odměřeno, sanace vozovka š=1,5 m:(15+15)*1,5*0,02=0,900 [B] 
Celkem: A+B=66,100 [C]</t>
  </si>
  <si>
    <t>odměřeno: 120*0,7*0,1=8,400 [A]</t>
  </si>
  <si>
    <t>úprava stávajíícho napojení</t>
  </si>
  <si>
    <t>120*1,5=180,000 [A] 
60*1=60,000 [B] 
Celkem: A+B=240,000 [C]</t>
  </si>
  <si>
    <t>odměřeno, sanace vozovka š=1,5 m:(15+15)*1,5=45,000 [C]</t>
  </si>
  <si>
    <t>odměřeno, sanace vozovka š=1,5 m:(15+15)*1,5=45,000 [A]</t>
  </si>
  <si>
    <t>odměřeno:(84+100)*0,7*0,1=12,880 [A]</t>
  </si>
  <si>
    <t>odměřeno, vozovka, vjezdy: (620+32)*2=1 304,000 [A]</t>
  </si>
  <si>
    <t>vozovka komunikace:620=620,000 [A]</t>
  </si>
  <si>
    <t>odměřeno, vozovka: 620=620,000 [A] 
křižovatky, vjezdy, úpravy:32=32,000 [B] 
Celkem: A+B=652,000 [C]</t>
  </si>
  <si>
    <t>620*0,05*20/100=6,200 [A]</t>
  </si>
  <si>
    <t>křižovatky, vjezdy, úpravy, přídlažba:(6,5+6,5+4,8+4,5+113,59)=135,890 [A]</t>
  </si>
  <si>
    <t>1=1,000 [A]</t>
  </si>
  <si>
    <t>03</t>
  </si>
  <si>
    <t>NA SKŘIVANECH - VĚTEV C</t>
  </si>
  <si>
    <t>154,17=154,170 [A] 
18,6=18,600 [B] 
Celkem: A+B=172,770 [C]</t>
  </si>
  <si>
    <t>stmelené vrstvy vozovky s obsahem asfaltu, 2,6t/m3 
113438.2, rozdíl položek 11372A a 56360</t>
  </si>
  <si>
    <t>86,25*2,6=224,250 [A] 
(88,359-58,908)*2,6=76,573 [B] 
Celkem: A+B=300,823 [C]</t>
  </si>
  <si>
    <t>odměřeno, sanace vozovka š=1,5 m:(16+75+75+64)*1,5*0,25=86,250 [A]</t>
  </si>
  <si>
    <t>11372A</t>
  </si>
  <si>
    <t>FRÉZOVÁNÍ ZPEVNĚNÝCH PLOCH ASFALTOVÝCH - BEZ DOPRAVY</t>
  </si>
  <si>
    <t>Frézování/rozfrézování krytu  vozovky v tl. do 60 mm, rozpojení AC krytu a z z PM a asfaltobetonu s ponecháním na místě v rámci navazující recyklace za studena.Přesný rozsah frézování bude určen přímo na stavbě investorem stavby nebo TDI a dle parametrů-materiálové skladby vozovky blíže určené při frézování. V místech napojení na začátku a konci úseku a v místě stávajících zpevněných ploch vjezdů a opraveného úseku.  
Vyfrézovaný materiál bude v poměru s přidaným kamenivem a R-mat zapracovaný do výškové úpravy propadlých okrajů vozovky v uvedeném staničení, dále k reprofilaic vozovky při recyklaci.</t>
  </si>
  <si>
    <t>odměřeno: (1472,65)*0,06=88,359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</si>
  <si>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</si>
  <si>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odměřeno, vozovka zastavěná část: (1472,7)*0,05*2=147,270 [A] 
odměřeno, sanace vozovka š=1,5 m:(16+75+75+64)*1,5*0,02=6,900 [B] 
Celkem: A+B=154,170 [C]</t>
  </si>
  <si>
    <t>odměřeno: 372*0.5*0,1=18,600 [A]</t>
  </si>
  <si>
    <t>odměřeno, sanace vozovka š=1,5 m:(16+75+75+64)*1,5=345,000 [A] 
recyklace vozovka š=1,5 m:(1472,65)=1 472,650 [B] 
Celkem: A+B=1 817,650 [C]</t>
  </si>
  <si>
    <t>56330</t>
  </si>
  <si>
    <t>VOZOVKOVÉ VRSTVY ZE ŠTĚRKODRTI</t>
  </si>
  <si>
    <t>ŠD 0/45 v místě sanací krajů vozovky a konstrukce vozovky a propadlých míst, Poměr 60(ŠD):40(Rmat) 
Předpokládané množství. 
Rozpojení souvrství v rámci recyklace za studena,</t>
  </si>
  <si>
    <t>1472,7*0,1*60/100=88,362 [A]</t>
  </si>
  <si>
    <t>odměřeno, sanace vozovka š=1,5 m:(16+75+75+64)*1,5=345,000 [A]</t>
  </si>
  <si>
    <t>56360</t>
  </si>
  <si>
    <t>VOZOVKOVÉ VRSTVY Z RECYKLOVANÉHO MATERIÁLU</t>
  </si>
  <si>
    <t>Poměr 60(ŠD):40(Rmat) 
Předpokládané množství. 
Rozpojení souvrství v rámci recyklace za studena</t>
  </si>
  <si>
    <t>1472,7*0,1*40/100=58,908 [A]</t>
  </si>
  <si>
    <t>567504</t>
  </si>
  <si>
    <t>VRSTVY PRO OBNOVU A OPRAVY RECYK ZA STUDENA CEM A ASF EMULZÍ</t>
  </si>
  <si>
    <t>RS 0/45 CA tl.180mm vč. požadované reprofilace a vč dovozu chybějícího materiálu v překopech z meziskládky   
součástí položky je vyhotovení receptury a předložení ke schválení objednateli   
součástí receptury a položky musí být pojivo cement a asfaltová emulze, vč. dodání a aplikace pojiva komplet</t>
  </si>
  <si>
    <t>1472,7*0,18=265,086 [A]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</si>
  <si>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</si>
  <si>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odměřeno:(372*2)*0,7*0,1=52,080 [A]</t>
  </si>
  <si>
    <t>572113</t>
  </si>
  <si>
    <t>INFILTRAČNÍ POSTŘIK Z EMULZE DO 0,5KG/M2</t>
  </si>
  <si>
    <t>vozovka:1472,7=1 472,700 [A]</t>
  </si>
  <si>
    <t>odměřeno, vozovka, vjezdy: (1472,7)*2=2 945,400 [A]</t>
  </si>
  <si>
    <t>odměřeno, vozovka: 1472,7=1 472,700 [A]</t>
  </si>
  <si>
    <t>vč. výplně spar na styku nové a staré obrusné vrstvy</t>
  </si>
  <si>
    <t>křižovatky:(19+4,8)=23,800 [A]</t>
  </si>
  <si>
    <t>řezání na styku nové a staré obrusné vrstvy</t>
  </si>
  <si>
    <t>SO 000</t>
  </si>
  <si>
    <t>Vedlejší rozpočtové náklady</t>
  </si>
  <si>
    <t>02720</t>
  </si>
  <si>
    <t>POMOC PRÁCE ZŘÍZ NEBO ZAJIŠŤ REGULACI A OCHRANU DOPRAVY</t>
  </si>
  <si>
    <t>KPL</t>
  </si>
  <si>
    <t>Položka zahrnuje dopravně inženýrská opatření v průběhu celé stavby (dle schváleného plánu ZOV a vyjádření DI PČR), zahrnuje pronájem dopravního značení - tzn. osazení, přesuny a odvoz provizorního dopravního značení. Zahrnuje dočasné dopravní značení, semafory vč. časomíry odpočtu, dopravní zařízení, oplocení a všechny související práce po dobu trvání stavby. Součástí položky je i údržba a péče o dopravně inženýrská opatření v průběhu celé stavby. Součástí položky je vyřízení DIR včetně jeho projednání. 
- zahrnuje veškeré náklady spojené s objednatelem požadovanými zařízeními. Položka obsahuje zřízení DIO a kompletní údržbu po dobu celé stavby. Montáž a demontáž dočasných (pronajatých) dopravních značek kompletních vč. podstavce a sloupku a semaforových souprav. Včetně přemisťování značek a semaforových souprav.Zahrnuje projednání a zajištění vyjádření a stanovisek od dotčených orgánů a správců.</t>
  </si>
  <si>
    <t>zahrnuje veškeré náklady spojené s objednatelem požadovanými zařízeními</t>
  </si>
  <si>
    <t>02960</t>
  </si>
  <si>
    <t>OSTATNÍ POŽADAVKY - ODBORNÝ DOZOR</t>
  </si>
  <si>
    <t>zahrnuje veškeré náklady spojené s objednatelem požadovaným dozorem</t>
  </si>
  <si>
    <t>02990</t>
  </si>
  <si>
    <t>OSTATNÍ POŽADAVKY - INFORMAČNÍ TABULE</t>
  </si>
  <si>
    <t>povinná publicita spojená s realizací projektu. Forma propagace musí odpovídat charakteru projektu a z tohoto pohledu bude i posuzována uznatelnost těchto nákladů.</t>
  </si>
  <si>
    <t>položka zahrnuje: 
- dodání a osazení informačních tabulí v předepsaném provedení a množství s obsahem předepsaným zadavatelem 
- veškeré nosné a upevňovací konstrukce 
- základové konstrukce včetně nutných zemních prací 
- demontáž a odvoz po skončení platnosti 
- případně nutné opravy poškozených čátí během platnosti</t>
  </si>
  <si>
    <t>03730</t>
  </si>
  <si>
    <t>POMOC PRÁCE ZAJIŠŤ NEBO ZŘÍZ OCHRANU INŽENÝRSKÝCH SÍTÍ</t>
  </si>
  <si>
    <t>zahrnuje objednatelem povolené náklady na požadovaná zařízení zhotovitele, zajištění platného vyjádření o existenci inženýrských sítí a jejich vytýčení</t>
  </si>
  <si>
    <t>zahrnuje objednatelem povolené náklady na požadovaná zařízení zhotovitele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</si>
</sst>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0+C10+C12+C14+C16</f>
      </c>
      <c s="1"/>
      <c s="1"/>
    </row>
    <row r="7" spans="1:5" ht="12.75" customHeight="1">
      <c r="A7" s="1"/>
      <c s="4" t="s">
        <v>4</v>
      </c>
      <c s="7">
        <f>0+E10+E12+E14+E16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19" t="s">
        <v>18</v>
      </c>
      <c s="19" t="s">
        <v>19</v>
      </c>
      <c s="20">
        <f>0+C11</f>
      </c>
      <c s="20">
        <f>0+D11</f>
      </c>
      <c s="20">
        <f>0+E11</f>
      </c>
    </row>
    <row r="11" spans="1:5" ht="12.75" customHeight="1">
      <c r="A11" s="21" t="s">
        <v>44</v>
      </c>
      <c s="21" t="s">
        <v>26</v>
      </c>
      <c s="22">
        <f>'01_SO 001'!I3</f>
      </c>
      <c s="22">
        <f>'01_SO 001'!O2</f>
      </c>
      <c s="22">
        <f>C11+D11</f>
      </c>
    </row>
    <row r="12" spans="1:5" ht="12.75" customHeight="1">
      <c r="A12" s="19" t="s">
        <v>228</v>
      </c>
      <c s="19" t="s">
        <v>229</v>
      </c>
      <c s="20">
        <f>0+C13</f>
      </c>
      <c s="20">
        <f>0+D13</f>
      </c>
      <c s="20">
        <f>0+E13</f>
      </c>
    </row>
    <row r="13" spans="1:5" ht="12.75" customHeight="1">
      <c r="A13" s="21" t="s">
        <v>44</v>
      </c>
      <c s="21" t="s">
        <v>26</v>
      </c>
      <c s="22">
        <f>'02_SO 001'!I3</f>
      </c>
      <c s="22">
        <f>'02_SO 001'!O2</f>
      </c>
      <c s="22">
        <f>C13+D13</f>
      </c>
    </row>
    <row r="14" spans="1:5" ht="12.75" customHeight="1">
      <c r="A14" s="19" t="s">
        <v>248</v>
      </c>
      <c s="19" t="s">
        <v>249</v>
      </c>
      <c s="20">
        <f>0+C15</f>
      </c>
      <c s="20">
        <f>0+D15</f>
      </c>
      <c s="20">
        <f>0+E15</f>
      </c>
    </row>
    <row r="15" spans="1:5" ht="12.75" customHeight="1">
      <c r="A15" s="21" t="s">
        <v>44</v>
      </c>
      <c s="21" t="s">
        <v>26</v>
      </c>
      <c s="22">
        <f>'03_SO 001'!I3</f>
      </c>
      <c s="22">
        <f>'03_SO 001'!O2</f>
      </c>
      <c s="22">
        <f>C15+D15</f>
      </c>
    </row>
    <row r="16" spans="1:5" ht="12.75" customHeight="1">
      <c r="A16" s="19" t="s">
        <v>285</v>
      </c>
      <c s="19" t="s">
        <v>286</v>
      </c>
      <c s="20">
        <f>'SO 000'!I3</f>
      </c>
      <c s="20">
        <f>'SO 000'!O2</f>
      </c>
      <c s="20">
        <f>C16+D16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23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0+O9+O22+O71+O80+O117+O130</f>
      </c>
      <c t="s">
        <v>23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25</v>
      </c>
      <c s="43">
        <f>0+I9+I22+I71+I80+I117+I130</f>
      </c>
      <c r="O3" t="s">
        <v>22</v>
      </c>
      <c t="s">
        <v>24</v>
      </c>
    </row>
    <row r="4" spans="1:16" ht="15" customHeight="1">
      <c r="A4" t="s">
        <v>16</v>
      </c>
      <c s="12" t="s">
        <v>17</v>
      </c>
      <c s="13" t="s">
        <v>18</v>
      </c>
      <c s="1"/>
      <c s="14" t="s">
        <v>19</v>
      </c>
      <c s="1"/>
      <c s="1"/>
      <c s="11"/>
      <c s="11"/>
      <c r="O4" t="s">
        <v>22</v>
      </c>
      <c t="s">
        <v>24</v>
      </c>
    </row>
    <row r="5" spans="1:16" ht="12.75" customHeight="1">
      <c r="A5" t="s">
        <v>20</v>
      </c>
      <c s="16" t="s">
        <v>21</v>
      </c>
      <c s="17" t="s">
        <v>25</v>
      </c>
      <c s="6"/>
      <c s="18" t="s">
        <v>26</v>
      </c>
      <c s="6"/>
      <c s="6"/>
      <c s="6"/>
      <c s="6"/>
      <c r="O5" t="s">
        <v>22</v>
      </c>
      <c t="s">
        <v>24</v>
      </c>
    </row>
    <row r="6" spans="1:9" ht="12.75" customHeight="1">
      <c r="A6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37</v>
      </c>
      <c s="15" t="s">
        <v>39</v>
      </c>
      <c s="15"/>
    </row>
    <row r="7" spans="1:9" ht="12.75" customHeight="1">
      <c r="A7" s="15"/>
      <c s="15"/>
      <c s="15"/>
      <c s="15"/>
      <c s="15"/>
      <c s="15"/>
      <c s="15"/>
      <c s="15" t="s">
        <v>40</v>
      </c>
      <c s="15" t="s">
        <v>42</v>
      </c>
    </row>
    <row r="8" spans="1:9" ht="12.75" customHeight="1">
      <c r="A8" s="15" t="s">
        <v>28</v>
      </c>
      <c s="15" t="s">
        <v>30</v>
      </c>
      <c s="15" t="s">
        <v>24</v>
      </c>
      <c s="15" t="s">
        <v>23</v>
      </c>
      <c s="15" t="s">
        <v>34</v>
      </c>
      <c s="15" t="s">
        <v>36</v>
      </c>
      <c s="15" t="s">
        <v>38</v>
      </c>
      <c s="15" t="s">
        <v>41</v>
      </c>
      <c s="15" t="s">
        <v>43</v>
      </c>
    </row>
    <row r="9" spans="1:18" ht="12.75" customHeight="1">
      <c r="A9" s="27" t="s">
        <v>45</v>
      </c>
      <c s="27"/>
      <c s="28" t="s">
        <v>28</v>
      </c>
      <c s="27"/>
      <c s="29" t="s">
        <v>46</v>
      </c>
      <c s="27"/>
      <c s="27"/>
      <c s="27"/>
      <c s="30">
        <f>0+Q9</f>
      </c>
      <c r="O9">
        <f>0+R9</f>
      </c>
      <c r="Q9">
        <f>0+I10+I14+I18</f>
      </c>
      <c>
        <f>0+O10+O14+O18</f>
      </c>
    </row>
    <row r="10" spans="1:16" ht="12.75">
      <c r="A10" s="26" t="s">
        <v>47</v>
      </c>
      <c s="31" t="s">
        <v>30</v>
      </c>
      <c s="31" t="s">
        <v>48</v>
      </c>
      <c s="26" t="s">
        <v>30</v>
      </c>
      <c s="32" t="s">
        <v>49</v>
      </c>
      <c s="33" t="s">
        <v>50</v>
      </c>
      <c s="34">
        <v>58.476</v>
      </c>
      <c s="35">
        <v>0</v>
      </c>
      <c s="35">
        <f>ROUND(ROUND(H10,2)*ROUND(G10,3),2)</f>
      </c>
      <c r="O10">
        <f>(I10*21)/100</f>
      </c>
      <c t="s">
        <v>24</v>
      </c>
    </row>
    <row r="11" spans="1:5" ht="38.25">
      <c r="A11" s="36" t="s">
        <v>51</v>
      </c>
      <c r="E11" s="37" t="s">
        <v>52</v>
      </c>
    </row>
    <row r="12" spans="1:5" ht="38.25">
      <c r="A12" s="38" t="s">
        <v>53</v>
      </c>
      <c r="E12" s="39" t="s">
        <v>54</v>
      </c>
    </row>
    <row r="13" spans="1:5" ht="25.5">
      <c r="A13" t="s">
        <v>55</v>
      </c>
      <c r="E13" s="37" t="s">
        <v>56</v>
      </c>
    </row>
    <row r="14" spans="1:16" ht="12.75">
      <c r="A14" s="26" t="s">
        <v>47</v>
      </c>
      <c s="31" t="s">
        <v>24</v>
      </c>
      <c s="31" t="s">
        <v>48</v>
      </c>
      <c s="26" t="s">
        <v>24</v>
      </c>
      <c s="32" t="s">
        <v>49</v>
      </c>
      <c s="33" t="s">
        <v>50</v>
      </c>
      <c s="34">
        <v>45.198</v>
      </c>
      <c s="35">
        <v>0</v>
      </c>
      <c s="35">
        <f>ROUND(ROUND(H14,2)*ROUND(G14,3),2)</f>
      </c>
      <c r="O14">
        <f>(I14*21)/100</f>
      </c>
      <c t="s">
        <v>24</v>
      </c>
    </row>
    <row r="15" spans="1:5" ht="38.25">
      <c r="A15" s="36" t="s">
        <v>51</v>
      </c>
      <c r="E15" s="37" t="s">
        <v>57</v>
      </c>
    </row>
    <row r="16" spans="1:5" ht="38.25">
      <c r="A16" s="38" t="s">
        <v>53</v>
      </c>
      <c r="E16" s="39" t="s">
        <v>58</v>
      </c>
    </row>
    <row r="17" spans="1:5" ht="25.5">
      <c r="A17" t="s">
        <v>55</v>
      </c>
      <c r="E17" s="37" t="s">
        <v>56</v>
      </c>
    </row>
    <row r="18" spans="1:16" ht="12.75">
      <c r="A18" s="26" t="s">
        <v>47</v>
      </c>
      <c s="31" t="s">
        <v>23</v>
      </c>
      <c s="31" t="s">
        <v>59</v>
      </c>
      <c s="26" t="s">
        <v>30</v>
      </c>
      <c s="32" t="s">
        <v>60</v>
      </c>
      <c s="33" t="s">
        <v>61</v>
      </c>
      <c s="34">
        <v>448.04</v>
      </c>
      <c s="35">
        <v>0</v>
      </c>
      <c s="35">
        <f>ROUND(ROUND(H18,2)*ROUND(G18,3),2)</f>
      </c>
      <c r="O18">
        <f>(I18*21)/100</f>
      </c>
      <c t="s">
        <v>24</v>
      </c>
    </row>
    <row r="19" spans="1:5" ht="25.5">
      <c r="A19" s="36" t="s">
        <v>51</v>
      </c>
      <c r="E19" s="37" t="s">
        <v>62</v>
      </c>
    </row>
    <row r="20" spans="1:5" ht="51">
      <c r="A20" s="38" t="s">
        <v>53</v>
      </c>
      <c r="E20" s="39" t="s">
        <v>63</v>
      </c>
    </row>
    <row r="21" spans="1:5" ht="25.5">
      <c r="A21" t="s">
        <v>55</v>
      </c>
      <c r="E21" s="37" t="s">
        <v>56</v>
      </c>
    </row>
    <row r="22" spans="1:18" ht="12.75" customHeight="1">
      <c r="A22" s="6" t="s">
        <v>45</v>
      </c>
      <c s="6"/>
      <c s="41" t="s">
        <v>30</v>
      </c>
      <c s="6"/>
      <c s="29" t="s">
        <v>64</v>
      </c>
      <c s="6"/>
      <c s="6"/>
      <c s="6"/>
      <c s="42">
        <f>0+Q22</f>
      </c>
      <c r="O22">
        <f>0+R22</f>
      </c>
      <c r="Q22">
        <f>0+I23+I27+I31+I35+I39+I43+I47+I51+I55+I59+I63+I67</f>
      </c>
      <c>
        <f>0+O23+O27+O31+O35+O39+O43+O47+O51+O55+O59+O63+O67</f>
      </c>
    </row>
    <row r="23" spans="1:16" ht="25.5">
      <c r="A23" s="26" t="s">
        <v>47</v>
      </c>
      <c s="31" t="s">
        <v>34</v>
      </c>
      <c s="31" t="s">
        <v>65</v>
      </c>
      <c s="26" t="s">
        <v>66</v>
      </c>
      <c s="32" t="s">
        <v>67</v>
      </c>
      <c s="33" t="s">
        <v>50</v>
      </c>
      <c s="34">
        <v>57.876</v>
      </c>
      <c s="35">
        <v>0</v>
      </c>
      <c s="35">
        <f>ROUND(ROUND(H23,2)*ROUND(G23,3),2)</f>
      </c>
      <c r="O23">
        <f>(I23*21)/100</f>
      </c>
      <c t="s">
        <v>24</v>
      </c>
    </row>
    <row r="24" spans="1:5" ht="38.25">
      <c r="A24" s="36" t="s">
        <v>51</v>
      </c>
      <c r="E24" s="37" t="s">
        <v>68</v>
      </c>
    </row>
    <row r="25" spans="1:5" ht="12.75">
      <c r="A25" s="38" t="s">
        <v>53</v>
      </c>
      <c r="E25" s="39" t="s">
        <v>69</v>
      </c>
    </row>
    <row r="26" spans="1:5" ht="63.75">
      <c r="A26" t="s">
        <v>55</v>
      </c>
      <c r="E26" s="37" t="s">
        <v>70</v>
      </c>
    </row>
    <row r="27" spans="1:16" ht="25.5">
      <c r="A27" s="26" t="s">
        <v>47</v>
      </c>
      <c s="31" t="s">
        <v>36</v>
      </c>
      <c s="31" t="s">
        <v>71</v>
      </c>
      <c s="26" t="s">
        <v>30</v>
      </c>
      <c s="32" t="s">
        <v>72</v>
      </c>
      <c s="33" t="s">
        <v>50</v>
      </c>
      <c s="34">
        <v>1.697</v>
      </c>
      <c s="35">
        <v>0</v>
      </c>
      <c s="35">
        <f>ROUND(ROUND(H27,2)*ROUND(G27,3),2)</f>
      </c>
      <c r="O27">
        <f>(I27*21)/100</f>
      </c>
      <c t="s">
        <v>24</v>
      </c>
    </row>
    <row r="28" spans="1:5" ht="25.5">
      <c r="A28" s="36" t="s">
        <v>51</v>
      </c>
      <c r="E28" s="37" t="s">
        <v>73</v>
      </c>
    </row>
    <row r="29" spans="1:5" ht="51">
      <c r="A29" s="38" t="s">
        <v>53</v>
      </c>
      <c r="E29" s="39" t="s">
        <v>74</v>
      </c>
    </row>
    <row r="30" spans="1:5" ht="63.75">
      <c r="A30" t="s">
        <v>55</v>
      </c>
      <c r="E30" s="37" t="s">
        <v>70</v>
      </c>
    </row>
    <row r="31" spans="1:16" ht="25.5">
      <c r="A31" s="26" t="s">
        <v>47</v>
      </c>
      <c s="31" t="s">
        <v>38</v>
      </c>
      <c s="31" t="s">
        <v>71</v>
      </c>
      <c s="26" t="s">
        <v>24</v>
      </c>
      <c s="32" t="s">
        <v>72</v>
      </c>
      <c s="33" t="s">
        <v>50</v>
      </c>
      <c s="34">
        <v>76</v>
      </c>
      <c s="35">
        <v>0</v>
      </c>
      <c s="35">
        <f>ROUND(ROUND(H31,2)*ROUND(G31,3),2)</f>
      </c>
      <c r="O31">
        <f>(I31*21)/100</f>
      </c>
      <c t="s">
        <v>24</v>
      </c>
    </row>
    <row r="32" spans="1:5" ht="38.25">
      <c r="A32" s="36" t="s">
        <v>51</v>
      </c>
      <c r="E32" s="37" t="s">
        <v>75</v>
      </c>
    </row>
    <row r="33" spans="1:5" ht="51">
      <c r="A33" s="38" t="s">
        <v>53</v>
      </c>
      <c r="E33" s="39" t="s">
        <v>76</v>
      </c>
    </row>
    <row r="34" spans="1:5" ht="63.75">
      <c r="A34" t="s">
        <v>55</v>
      </c>
      <c r="E34" s="37" t="s">
        <v>70</v>
      </c>
    </row>
    <row r="35" spans="1:16" ht="12.75">
      <c r="A35" s="26" t="s">
        <v>47</v>
      </c>
      <c s="31" t="s">
        <v>77</v>
      </c>
      <c s="31" t="s">
        <v>78</v>
      </c>
      <c s="26" t="s">
        <v>66</v>
      </c>
      <c s="32" t="s">
        <v>79</v>
      </c>
      <c s="33" t="s">
        <v>50</v>
      </c>
      <c s="34">
        <v>94.626</v>
      </c>
      <c s="35">
        <v>0</v>
      </c>
      <c s="35">
        <f>ROUND(ROUND(H35,2)*ROUND(G35,3),2)</f>
      </c>
      <c r="O35">
        <f>(I35*21)/100</f>
      </c>
      <c t="s">
        <v>24</v>
      </c>
    </row>
    <row r="36" spans="1:5" ht="102">
      <c r="A36" s="36" t="s">
        <v>51</v>
      </c>
      <c r="E36" s="37" t="s">
        <v>80</v>
      </c>
    </row>
    <row r="37" spans="1:5" ht="12.75">
      <c r="A37" s="38" t="s">
        <v>53</v>
      </c>
      <c r="E37" s="39" t="s">
        <v>81</v>
      </c>
    </row>
    <row r="38" spans="1:5" ht="38.25">
      <c r="A38" t="s">
        <v>55</v>
      </c>
      <c r="E38" s="37" t="s">
        <v>82</v>
      </c>
    </row>
    <row r="39" spans="1:16" ht="12.75">
      <c r="A39" s="26" t="s">
        <v>47</v>
      </c>
      <c s="31" t="s">
        <v>83</v>
      </c>
      <c s="31" t="s">
        <v>84</v>
      </c>
      <c s="26" t="s">
        <v>66</v>
      </c>
      <c s="32" t="s">
        <v>85</v>
      </c>
      <c s="33" t="s">
        <v>50</v>
      </c>
      <c s="34">
        <v>30.148</v>
      </c>
      <c s="35">
        <v>0</v>
      </c>
      <c s="35">
        <f>ROUND(ROUND(H39,2)*ROUND(G39,3),2)</f>
      </c>
      <c r="O39">
        <f>(I39*21)/100</f>
      </c>
      <c t="s">
        <v>24</v>
      </c>
    </row>
    <row r="40" spans="1:5" ht="38.25">
      <c r="A40" s="36" t="s">
        <v>51</v>
      </c>
      <c r="E40" s="37" t="s">
        <v>86</v>
      </c>
    </row>
    <row r="41" spans="1:5" ht="51">
      <c r="A41" s="38" t="s">
        <v>53</v>
      </c>
      <c r="E41" s="39" t="s">
        <v>87</v>
      </c>
    </row>
    <row r="42" spans="1:5" ht="25.5">
      <c r="A42" t="s">
        <v>55</v>
      </c>
      <c r="E42" s="37" t="s">
        <v>88</v>
      </c>
    </row>
    <row r="43" spans="1:16" ht="12.75">
      <c r="A43" s="26" t="s">
        <v>47</v>
      </c>
      <c s="31" t="s">
        <v>41</v>
      </c>
      <c s="31" t="s">
        <v>89</v>
      </c>
      <c s="26" t="s">
        <v>66</v>
      </c>
      <c s="32" t="s">
        <v>90</v>
      </c>
      <c s="33" t="s">
        <v>50</v>
      </c>
      <c s="34">
        <v>15.05</v>
      </c>
      <c s="35">
        <v>0</v>
      </c>
      <c s="35">
        <f>ROUND(ROUND(H43,2)*ROUND(G43,3),2)</f>
      </c>
      <c r="O43">
        <f>(I43*21)/100</f>
      </c>
      <c t="s">
        <v>24</v>
      </c>
    </row>
    <row r="44" spans="1:5" ht="38.25">
      <c r="A44" s="36" t="s">
        <v>51</v>
      </c>
      <c r="E44" s="37" t="s">
        <v>91</v>
      </c>
    </row>
    <row r="45" spans="1:5" ht="12.75">
      <c r="A45" s="38" t="s">
        <v>53</v>
      </c>
      <c r="E45" s="39" t="s">
        <v>92</v>
      </c>
    </row>
    <row r="46" spans="1:5" ht="25.5">
      <c r="A46" t="s">
        <v>55</v>
      </c>
      <c r="E46" s="37" t="s">
        <v>88</v>
      </c>
    </row>
    <row r="47" spans="1:16" ht="12.75">
      <c r="A47" s="26" t="s">
        <v>47</v>
      </c>
      <c s="31" t="s">
        <v>43</v>
      </c>
      <c s="31" t="s">
        <v>93</v>
      </c>
      <c s="26" t="s">
        <v>66</v>
      </c>
      <c s="32" t="s">
        <v>94</v>
      </c>
      <c s="33" t="s">
        <v>50</v>
      </c>
      <c s="34">
        <v>0.6</v>
      </c>
      <c s="35">
        <v>0</v>
      </c>
      <c s="35">
        <f>ROUND(ROUND(H47,2)*ROUND(G47,3),2)</f>
      </c>
      <c r="O47">
        <f>(I47*21)/100</f>
      </c>
      <c t="s">
        <v>24</v>
      </c>
    </row>
    <row r="48" spans="1:5" ht="25.5">
      <c r="A48" s="36" t="s">
        <v>51</v>
      </c>
      <c r="E48" s="37" t="s">
        <v>95</v>
      </c>
    </row>
    <row r="49" spans="1:5" ht="12.75">
      <c r="A49" s="38" t="s">
        <v>53</v>
      </c>
      <c r="E49" s="39" t="s">
        <v>96</v>
      </c>
    </row>
    <row r="50" spans="1:5" ht="318.75">
      <c r="A50" t="s">
        <v>55</v>
      </c>
      <c r="E50" s="37" t="s">
        <v>97</v>
      </c>
    </row>
    <row r="51" spans="1:16" ht="12.75">
      <c r="A51" s="26" t="s">
        <v>47</v>
      </c>
      <c s="31" t="s">
        <v>98</v>
      </c>
      <c s="31" t="s">
        <v>99</v>
      </c>
      <c s="26" t="s">
        <v>66</v>
      </c>
      <c s="32" t="s">
        <v>100</v>
      </c>
      <c s="33" t="s">
        <v>50</v>
      </c>
      <c s="34">
        <v>551.714</v>
      </c>
      <c s="35">
        <v>0</v>
      </c>
      <c s="35">
        <f>ROUND(ROUND(H51,2)*ROUND(G51,3),2)</f>
      </c>
      <c r="O51">
        <f>(I51*21)/100</f>
      </c>
      <c t="s">
        <v>24</v>
      </c>
    </row>
    <row r="52" spans="1:5" ht="12.75">
      <c r="A52" s="36" t="s">
        <v>51</v>
      </c>
      <c r="E52" s="37" t="s">
        <v>101</v>
      </c>
    </row>
    <row r="53" spans="1:5" ht="51">
      <c r="A53" s="38" t="s">
        <v>53</v>
      </c>
      <c r="E53" s="39" t="s">
        <v>102</v>
      </c>
    </row>
    <row r="54" spans="1:5" ht="191.25">
      <c r="A54" t="s">
        <v>55</v>
      </c>
      <c r="E54" s="37" t="s">
        <v>103</v>
      </c>
    </row>
    <row r="55" spans="1:16" ht="12.75">
      <c r="A55" s="26" t="s">
        <v>47</v>
      </c>
      <c s="31" t="s">
        <v>104</v>
      </c>
      <c s="31" t="s">
        <v>105</v>
      </c>
      <c s="26" t="s">
        <v>66</v>
      </c>
      <c s="32" t="s">
        <v>106</v>
      </c>
      <c s="33" t="s">
        <v>107</v>
      </c>
      <c s="34">
        <v>310.05</v>
      </c>
      <c s="35">
        <v>0</v>
      </c>
      <c s="35">
        <f>ROUND(ROUND(H55,2)*ROUND(G55,3),2)</f>
      </c>
      <c r="O55">
        <f>(I55*21)/100</f>
      </c>
      <c t="s">
        <v>24</v>
      </c>
    </row>
    <row r="56" spans="1:5" ht="25.5">
      <c r="A56" s="36" t="s">
        <v>51</v>
      </c>
      <c r="E56" s="37" t="s">
        <v>108</v>
      </c>
    </row>
    <row r="57" spans="1:5" ht="12.75">
      <c r="A57" s="38" t="s">
        <v>53</v>
      </c>
      <c r="E57" s="39" t="s">
        <v>109</v>
      </c>
    </row>
    <row r="58" spans="1:5" ht="38.25">
      <c r="A58" t="s">
        <v>55</v>
      </c>
      <c r="E58" s="37" t="s">
        <v>110</v>
      </c>
    </row>
    <row r="59" spans="1:16" ht="12.75">
      <c r="A59" s="26" t="s">
        <v>47</v>
      </c>
      <c s="31" t="s">
        <v>111</v>
      </c>
      <c s="31" t="s">
        <v>112</v>
      </c>
      <c s="26" t="s">
        <v>66</v>
      </c>
      <c s="32" t="s">
        <v>113</v>
      </c>
      <c s="33" t="s">
        <v>107</v>
      </c>
      <c s="34">
        <v>431.02</v>
      </c>
      <c s="35">
        <v>0</v>
      </c>
      <c s="35">
        <f>ROUND(ROUND(H59,2)*ROUND(G59,3),2)</f>
      </c>
      <c r="O59">
        <f>(I59*21)/100</f>
      </c>
      <c t="s">
        <v>24</v>
      </c>
    </row>
    <row r="60" spans="1:5" ht="12.75">
      <c r="A60" s="36" t="s">
        <v>51</v>
      </c>
      <c r="E60" s="37" t="s">
        <v>114</v>
      </c>
    </row>
    <row r="61" spans="1:5" ht="63.75">
      <c r="A61" s="38" t="s">
        <v>53</v>
      </c>
      <c r="E61" s="39" t="s">
        <v>115</v>
      </c>
    </row>
    <row r="62" spans="1:5" ht="25.5">
      <c r="A62" t="s">
        <v>55</v>
      </c>
      <c r="E62" s="37" t="s">
        <v>116</v>
      </c>
    </row>
    <row r="63" spans="1:16" ht="12.75">
      <c r="A63" s="26" t="s">
        <v>47</v>
      </c>
      <c s="31" t="s">
        <v>117</v>
      </c>
      <c s="31" t="s">
        <v>118</v>
      </c>
      <c s="26" t="s">
        <v>66</v>
      </c>
      <c s="32" t="s">
        <v>119</v>
      </c>
      <c s="33" t="s">
        <v>50</v>
      </c>
      <c s="34">
        <v>12.402</v>
      </c>
      <c s="35">
        <v>0</v>
      </c>
      <c s="35">
        <f>ROUND(ROUND(H63,2)*ROUND(G63,3),2)</f>
      </c>
      <c r="O63">
        <f>(I63*21)/100</f>
      </c>
      <c t="s">
        <v>24</v>
      </c>
    </row>
    <row r="64" spans="1:5" ht="12.75">
      <c r="A64" s="36" t="s">
        <v>51</v>
      </c>
      <c r="E64" s="37" t="s">
        <v>120</v>
      </c>
    </row>
    <row r="65" spans="1:5" ht="12.75">
      <c r="A65" s="38" t="s">
        <v>53</v>
      </c>
      <c r="E65" s="39" t="s">
        <v>121</v>
      </c>
    </row>
    <row r="66" spans="1:5" ht="38.25">
      <c r="A66" t="s">
        <v>55</v>
      </c>
      <c r="E66" s="37" t="s">
        <v>122</v>
      </c>
    </row>
    <row r="67" spans="1:16" ht="12.75">
      <c r="A67" s="26" t="s">
        <v>47</v>
      </c>
      <c s="31" t="s">
        <v>123</v>
      </c>
      <c s="31" t="s">
        <v>124</v>
      </c>
      <c s="26" t="s">
        <v>66</v>
      </c>
      <c s="32" t="s">
        <v>125</v>
      </c>
      <c s="33" t="s">
        <v>107</v>
      </c>
      <c s="34">
        <v>124.02</v>
      </c>
      <c s="35">
        <v>0</v>
      </c>
      <c s="35">
        <f>ROUND(ROUND(H67,2)*ROUND(G67,3),2)</f>
      </c>
      <c r="O67">
        <f>(I67*21)/100</f>
      </c>
      <c t="s">
        <v>24</v>
      </c>
    </row>
    <row r="68" spans="1:5" ht="12.75">
      <c r="A68" s="36" t="s">
        <v>51</v>
      </c>
      <c r="E68" s="37" t="s">
        <v>126</v>
      </c>
    </row>
    <row r="69" spans="1:5" ht="12.75">
      <c r="A69" s="38" t="s">
        <v>53</v>
      </c>
      <c r="E69" s="39" t="s">
        <v>127</v>
      </c>
    </row>
    <row r="70" spans="1:5" ht="25.5">
      <c r="A70" t="s">
        <v>55</v>
      </c>
      <c r="E70" s="37" t="s">
        <v>128</v>
      </c>
    </row>
    <row r="71" spans="1:18" ht="12.75" customHeight="1">
      <c r="A71" s="6" t="s">
        <v>45</v>
      </c>
      <c s="6"/>
      <c s="41" t="s">
        <v>34</v>
      </c>
      <c s="6"/>
      <c s="29" t="s">
        <v>129</v>
      </c>
      <c s="6"/>
      <c s="6"/>
      <c s="6"/>
      <c s="42">
        <f>0+Q71</f>
      </c>
      <c r="O71">
        <f>0+R71</f>
      </c>
      <c r="Q71">
        <f>0+I72+I76</f>
      </c>
      <c>
        <f>0+O72+O76</f>
      </c>
    </row>
    <row r="72" spans="1:16" ht="12.75">
      <c r="A72" s="26" t="s">
        <v>47</v>
      </c>
      <c s="31" t="s">
        <v>130</v>
      </c>
      <c s="31" t="s">
        <v>131</v>
      </c>
      <c s="26" t="s">
        <v>66</v>
      </c>
      <c s="32" t="s">
        <v>132</v>
      </c>
      <c s="33" t="s">
        <v>50</v>
      </c>
      <c s="34">
        <v>12.852</v>
      </c>
      <c s="35">
        <v>0</v>
      </c>
      <c s="35">
        <f>ROUND(ROUND(H72,2)*ROUND(G72,3),2)</f>
      </c>
      <c r="O72">
        <f>(I72*21)/100</f>
      </c>
      <c t="s">
        <v>24</v>
      </c>
    </row>
    <row r="73" spans="1:5" ht="25.5">
      <c r="A73" s="36" t="s">
        <v>51</v>
      </c>
      <c r="E73" s="37" t="s">
        <v>133</v>
      </c>
    </row>
    <row r="74" spans="1:5" ht="38.25">
      <c r="A74" s="38" t="s">
        <v>53</v>
      </c>
      <c r="E74" s="39" t="s">
        <v>134</v>
      </c>
    </row>
    <row r="75" spans="1:5" ht="369.75">
      <c r="A75" t="s">
        <v>55</v>
      </c>
      <c r="E75" s="37" t="s">
        <v>135</v>
      </c>
    </row>
    <row r="76" spans="1:16" ht="12.75">
      <c r="A76" s="26" t="s">
        <v>47</v>
      </c>
      <c s="31" t="s">
        <v>136</v>
      </c>
      <c s="31" t="s">
        <v>137</v>
      </c>
      <c s="26" t="s">
        <v>66</v>
      </c>
      <c s="32" t="s">
        <v>138</v>
      </c>
      <c s="33" t="s">
        <v>50</v>
      </c>
      <c s="34">
        <v>12.852</v>
      </c>
      <c s="35">
        <v>0</v>
      </c>
      <c s="35">
        <f>ROUND(ROUND(H76,2)*ROUND(G76,3),2)</f>
      </c>
      <c r="O76">
        <f>(I76*21)/100</f>
      </c>
      <c t="s">
        <v>24</v>
      </c>
    </row>
    <row r="77" spans="1:5" ht="25.5">
      <c r="A77" s="36" t="s">
        <v>51</v>
      </c>
      <c r="E77" s="37" t="s">
        <v>139</v>
      </c>
    </row>
    <row r="78" spans="1:5" ht="38.25">
      <c r="A78" s="38" t="s">
        <v>53</v>
      </c>
      <c r="E78" s="39" t="s">
        <v>134</v>
      </c>
    </row>
    <row r="79" spans="1:5" ht="38.25">
      <c r="A79" t="s">
        <v>55</v>
      </c>
      <c r="E79" s="37" t="s">
        <v>140</v>
      </c>
    </row>
    <row r="80" spans="1:18" ht="12.75" customHeight="1">
      <c r="A80" s="6" t="s">
        <v>45</v>
      </c>
      <c s="6"/>
      <c s="41" t="s">
        <v>36</v>
      </c>
      <c s="6"/>
      <c s="29" t="s">
        <v>26</v>
      </c>
      <c s="6"/>
      <c s="6"/>
      <c s="6"/>
      <c s="42">
        <f>0+Q80</f>
      </c>
      <c r="O80">
        <f>0+R80</f>
      </c>
      <c r="Q80">
        <f>0+I81+I85+I89+I93+I97+I101+I105+I109+I113</f>
      </c>
      <c>
        <f>0+O81+O85+O89+O93+O97+O101+O105+O109+O113</f>
      </c>
    </row>
    <row r="81" spans="1:16" ht="12.75">
      <c r="A81" s="26" t="s">
        <v>47</v>
      </c>
      <c s="31" t="s">
        <v>141</v>
      </c>
      <c s="31" t="s">
        <v>142</v>
      </c>
      <c s="26" t="s">
        <v>24</v>
      </c>
      <c s="32" t="s">
        <v>143</v>
      </c>
      <c s="33" t="s">
        <v>107</v>
      </c>
      <c s="34">
        <v>304</v>
      </c>
      <c s="35">
        <v>0</v>
      </c>
      <c s="35">
        <f>ROUND(ROUND(H81,2)*ROUND(G81,3),2)</f>
      </c>
      <c r="O81">
        <f>(I81*21)/100</f>
      </c>
      <c t="s">
        <v>24</v>
      </c>
    </row>
    <row r="82" spans="1:5" ht="25.5">
      <c r="A82" s="36" t="s">
        <v>51</v>
      </c>
      <c r="E82" s="37" t="s">
        <v>144</v>
      </c>
    </row>
    <row r="83" spans="1:5" ht="38.25">
      <c r="A83" s="38" t="s">
        <v>53</v>
      </c>
      <c r="E83" s="39" t="s">
        <v>145</v>
      </c>
    </row>
    <row r="84" spans="1:5" ht="51">
      <c r="A84" t="s">
        <v>55</v>
      </c>
      <c r="E84" s="37" t="s">
        <v>146</v>
      </c>
    </row>
    <row r="85" spans="1:16" ht="12.75">
      <c r="A85" s="26" t="s">
        <v>47</v>
      </c>
      <c s="31" t="s">
        <v>147</v>
      </c>
      <c s="31" t="s">
        <v>148</v>
      </c>
      <c s="26" t="s">
        <v>66</v>
      </c>
      <c s="32" t="s">
        <v>149</v>
      </c>
      <c s="33" t="s">
        <v>50</v>
      </c>
      <c s="34">
        <v>25.385</v>
      </c>
      <c s="35">
        <v>0</v>
      </c>
      <c s="35">
        <f>ROUND(ROUND(H85,2)*ROUND(G85,3),2)</f>
      </c>
      <c r="O85">
        <f>(I85*21)/100</f>
      </c>
      <c t="s">
        <v>24</v>
      </c>
    </row>
    <row r="86" spans="1:5" ht="25.5">
      <c r="A86" s="36" t="s">
        <v>51</v>
      </c>
      <c r="E86" s="37" t="s">
        <v>150</v>
      </c>
    </row>
    <row r="87" spans="1:5" ht="38.25">
      <c r="A87" s="38" t="s">
        <v>53</v>
      </c>
      <c r="E87" s="39" t="s">
        <v>151</v>
      </c>
    </row>
    <row r="88" spans="1:5" ht="102">
      <c r="A88" t="s">
        <v>55</v>
      </c>
      <c r="E88" s="37" t="s">
        <v>152</v>
      </c>
    </row>
    <row r="89" spans="1:16" ht="12.75">
      <c r="A89" s="26" t="s">
        <v>47</v>
      </c>
      <c s="31" t="s">
        <v>153</v>
      </c>
      <c s="31" t="s">
        <v>154</v>
      </c>
      <c s="26" t="s">
        <v>66</v>
      </c>
      <c s="32" t="s">
        <v>155</v>
      </c>
      <c s="33" t="s">
        <v>107</v>
      </c>
      <c s="34">
        <v>2102.8</v>
      </c>
      <c s="35">
        <v>0</v>
      </c>
      <c s="35">
        <f>ROUND(ROUND(H89,2)*ROUND(G89,3),2)</f>
      </c>
      <c r="O89">
        <f>(I89*21)/100</f>
      </c>
      <c t="s">
        <v>24</v>
      </c>
    </row>
    <row r="90" spans="1:5" ht="12.75">
      <c r="A90" s="36" t="s">
        <v>51</v>
      </c>
      <c r="E90" s="37" t="s">
        <v>156</v>
      </c>
    </row>
    <row r="91" spans="1:5" ht="12.75">
      <c r="A91" s="38" t="s">
        <v>53</v>
      </c>
      <c r="E91" s="39" t="s">
        <v>157</v>
      </c>
    </row>
    <row r="92" spans="1:5" ht="51">
      <c r="A92" t="s">
        <v>55</v>
      </c>
      <c r="E92" s="37" t="s">
        <v>158</v>
      </c>
    </row>
    <row r="93" spans="1:16" ht="12.75">
      <c r="A93" s="26" t="s">
        <v>47</v>
      </c>
      <c s="31" t="s">
        <v>159</v>
      </c>
      <c s="31" t="s">
        <v>160</v>
      </c>
      <c s="26" t="s">
        <v>66</v>
      </c>
      <c s="32" t="s">
        <v>161</v>
      </c>
      <c s="33" t="s">
        <v>107</v>
      </c>
      <c s="34">
        <v>989</v>
      </c>
      <c s="35">
        <v>0</v>
      </c>
      <c s="35">
        <f>ROUND(ROUND(H93,2)*ROUND(G93,3),2)</f>
      </c>
      <c r="O93">
        <f>(I93*21)/100</f>
      </c>
      <c t="s">
        <v>24</v>
      </c>
    </row>
    <row r="94" spans="1:5" ht="25.5">
      <c r="A94" s="36" t="s">
        <v>51</v>
      </c>
      <c r="E94" s="37" t="s">
        <v>162</v>
      </c>
    </row>
    <row r="95" spans="1:5" ht="12.75">
      <c r="A95" s="38" t="s">
        <v>53</v>
      </c>
      <c r="E95" s="39" t="s">
        <v>163</v>
      </c>
    </row>
    <row r="96" spans="1:5" ht="51">
      <c r="A96" t="s">
        <v>55</v>
      </c>
      <c r="E96" s="37" t="s">
        <v>164</v>
      </c>
    </row>
    <row r="97" spans="1:16" ht="12.75">
      <c r="A97" s="26" t="s">
        <v>47</v>
      </c>
      <c s="31" t="s">
        <v>165</v>
      </c>
      <c s="31" t="s">
        <v>166</v>
      </c>
      <c s="26" t="s">
        <v>66</v>
      </c>
      <c s="32" t="s">
        <v>167</v>
      </c>
      <c s="33" t="s">
        <v>107</v>
      </c>
      <c s="34">
        <v>1051.4</v>
      </c>
      <c s="35">
        <v>0</v>
      </c>
      <c s="35">
        <f>ROUND(ROUND(H97,2)*ROUND(G97,3),2)</f>
      </c>
      <c r="O97">
        <f>(I97*21)/100</f>
      </c>
      <c t="s">
        <v>24</v>
      </c>
    </row>
    <row r="98" spans="1:5" ht="12.75">
      <c r="A98" s="36" t="s">
        <v>51</v>
      </c>
      <c r="E98" s="37" t="s">
        <v>168</v>
      </c>
    </row>
    <row r="99" spans="1:5" ht="38.25">
      <c r="A99" s="38" t="s">
        <v>53</v>
      </c>
      <c r="E99" s="39" t="s">
        <v>169</v>
      </c>
    </row>
    <row r="100" spans="1:5" ht="140.25">
      <c r="A100" t="s">
        <v>55</v>
      </c>
      <c r="E100" s="37" t="s">
        <v>170</v>
      </c>
    </row>
    <row r="101" spans="1:16" ht="12.75">
      <c r="A101" s="26" t="s">
        <v>47</v>
      </c>
      <c s="31" t="s">
        <v>171</v>
      </c>
      <c s="31" t="s">
        <v>172</v>
      </c>
      <c s="26" t="s">
        <v>66</v>
      </c>
      <c s="32" t="s">
        <v>173</v>
      </c>
      <c s="33" t="s">
        <v>107</v>
      </c>
      <c s="34">
        <v>1051.4</v>
      </c>
      <c s="35">
        <v>0</v>
      </c>
      <c s="35">
        <f>ROUND(ROUND(H101,2)*ROUND(G101,3),2)</f>
      </c>
      <c r="O101">
        <f>(I101*21)/100</f>
      </c>
      <c t="s">
        <v>24</v>
      </c>
    </row>
    <row r="102" spans="1:5" ht="12.75">
      <c r="A102" s="36" t="s">
        <v>51</v>
      </c>
      <c r="E102" s="37" t="s">
        <v>174</v>
      </c>
    </row>
    <row r="103" spans="1:5" ht="38.25">
      <c r="A103" s="38" t="s">
        <v>53</v>
      </c>
      <c r="E103" s="39" t="s">
        <v>169</v>
      </c>
    </row>
    <row r="104" spans="1:5" ht="140.25">
      <c r="A104" t="s">
        <v>55</v>
      </c>
      <c r="E104" s="37" t="s">
        <v>170</v>
      </c>
    </row>
    <row r="105" spans="1:16" ht="12.75">
      <c r="A105" s="26" t="s">
        <v>47</v>
      </c>
      <c s="31" t="s">
        <v>175</v>
      </c>
      <c s="31" t="s">
        <v>176</v>
      </c>
      <c s="26" t="s">
        <v>66</v>
      </c>
      <c s="32" t="s">
        <v>177</v>
      </c>
      <c s="33" t="s">
        <v>50</v>
      </c>
      <c s="34">
        <v>10.514</v>
      </c>
      <c s="35">
        <v>0</v>
      </c>
      <c s="35">
        <f>ROUND(ROUND(H105,2)*ROUND(G105,3),2)</f>
      </c>
      <c r="O105">
        <f>(I105*21)/100</f>
      </c>
      <c t="s">
        <v>24</v>
      </c>
    </row>
    <row r="106" spans="1:5" ht="12.75">
      <c r="A106" s="36" t="s">
        <v>51</v>
      </c>
      <c r="E106" s="37" t="s">
        <v>178</v>
      </c>
    </row>
    <row r="107" spans="1:5" ht="12.75">
      <c r="A107" s="38" t="s">
        <v>53</v>
      </c>
      <c r="E107" s="39" t="s">
        <v>179</v>
      </c>
    </row>
    <row r="108" spans="1:5" ht="204">
      <c r="A108" t="s">
        <v>55</v>
      </c>
      <c r="E108" s="37" t="s">
        <v>180</v>
      </c>
    </row>
    <row r="109" spans="1:16" ht="12.75">
      <c r="A109" s="26" t="s">
        <v>47</v>
      </c>
      <c s="31" t="s">
        <v>181</v>
      </c>
      <c s="31" t="s">
        <v>182</v>
      </c>
      <c s="26" t="s">
        <v>66</v>
      </c>
      <c s="32" t="s">
        <v>183</v>
      </c>
      <c s="33" t="s">
        <v>184</v>
      </c>
      <c s="34">
        <v>215.7</v>
      </c>
      <c s="35">
        <v>0</v>
      </c>
      <c s="35">
        <f>ROUND(ROUND(H109,2)*ROUND(G109,3),2)</f>
      </c>
      <c r="O109">
        <f>(I109*21)/100</f>
      </c>
      <c t="s">
        <v>24</v>
      </c>
    </row>
    <row r="110" spans="1:5" ht="25.5">
      <c r="A110" s="36" t="s">
        <v>51</v>
      </c>
      <c r="E110" s="37" t="s">
        <v>185</v>
      </c>
    </row>
    <row r="111" spans="1:5" ht="12.75">
      <c r="A111" s="38" t="s">
        <v>53</v>
      </c>
      <c r="E111" s="39" t="s">
        <v>186</v>
      </c>
    </row>
    <row r="112" spans="1:5" ht="38.25">
      <c r="A112" t="s">
        <v>55</v>
      </c>
      <c r="E112" s="37" t="s">
        <v>187</v>
      </c>
    </row>
    <row r="113" spans="1:16" ht="12.75">
      <c r="A113" s="26" t="s">
        <v>47</v>
      </c>
      <c s="31" t="s">
        <v>188</v>
      </c>
      <c s="31" t="s">
        <v>189</v>
      </c>
      <c s="26" t="s">
        <v>66</v>
      </c>
      <c s="32" t="s">
        <v>190</v>
      </c>
      <c s="33" t="s">
        <v>184</v>
      </c>
      <c s="34">
        <v>211.7</v>
      </c>
      <c s="35">
        <v>0</v>
      </c>
      <c s="35">
        <f>ROUND(ROUND(H113,2)*ROUND(G113,3),2)</f>
      </c>
      <c r="O113">
        <f>(I113*21)/100</f>
      </c>
      <c t="s">
        <v>24</v>
      </c>
    </row>
    <row r="114" spans="1:5" ht="12.75">
      <c r="A114" s="36" t="s">
        <v>51</v>
      </c>
      <c r="E114" s="37" t="s">
        <v>191</v>
      </c>
    </row>
    <row r="115" spans="1:5" ht="12.75">
      <c r="A115" s="38" t="s">
        <v>53</v>
      </c>
      <c r="E115" s="39" t="s">
        <v>192</v>
      </c>
    </row>
    <row r="116" spans="1:5" ht="51">
      <c r="A116" t="s">
        <v>55</v>
      </c>
      <c r="E116" s="37" t="s">
        <v>193</v>
      </c>
    </row>
    <row r="117" spans="1:18" ht="12.75" customHeight="1">
      <c r="A117" s="6" t="s">
        <v>45</v>
      </c>
      <c s="6"/>
      <c s="41" t="s">
        <v>83</v>
      </c>
      <c s="6"/>
      <c s="29" t="s">
        <v>194</v>
      </c>
      <c s="6"/>
      <c s="6"/>
      <c s="6"/>
      <c s="42">
        <f>0+Q117</f>
      </c>
      <c r="O117">
        <f>0+R117</f>
      </c>
      <c r="Q117">
        <f>0+I118+I122+I126</f>
      </c>
      <c>
        <f>0+O118+O122+O126</f>
      </c>
    </row>
    <row r="118" spans="1:16" ht="12.75">
      <c r="A118" s="26" t="s">
        <v>47</v>
      </c>
      <c s="31" t="s">
        <v>195</v>
      </c>
      <c s="31" t="s">
        <v>196</v>
      </c>
      <c s="26" t="s">
        <v>66</v>
      </c>
      <c s="32" t="s">
        <v>197</v>
      </c>
      <c s="33" t="s">
        <v>198</v>
      </c>
      <c s="34">
        <v>10</v>
      </c>
      <c s="35">
        <v>0</v>
      </c>
      <c s="35">
        <f>ROUND(ROUND(H118,2)*ROUND(G118,3),2)</f>
      </c>
      <c r="O118">
        <f>(I118*21)/100</f>
      </c>
      <c t="s">
        <v>28</v>
      </c>
    </row>
    <row r="119" spans="1:5" ht="12.75">
      <c r="A119" s="36" t="s">
        <v>51</v>
      </c>
      <c r="E119" s="37" t="s">
        <v>66</v>
      </c>
    </row>
    <row r="120" spans="1:5" ht="12.75">
      <c r="A120" s="38" t="s">
        <v>53</v>
      </c>
      <c r="E120" s="39" t="s">
        <v>199</v>
      </c>
    </row>
    <row r="121" spans="1:5" ht="25.5">
      <c r="A121" t="s">
        <v>55</v>
      </c>
      <c r="E121" s="37" t="s">
        <v>200</v>
      </c>
    </row>
    <row r="122" spans="1:16" ht="12.75">
      <c r="A122" s="26" t="s">
        <v>47</v>
      </c>
      <c s="31" t="s">
        <v>201</v>
      </c>
      <c s="31" t="s">
        <v>202</v>
      </c>
      <c s="26" t="s">
        <v>66</v>
      </c>
      <c s="32" t="s">
        <v>203</v>
      </c>
      <c s="33" t="s">
        <v>198</v>
      </c>
      <c s="34">
        <v>4</v>
      </c>
      <c s="35">
        <v>0</v>
      </c>
      <c s="35">
        <f>ROUND(ROUND(H122,2)*ROUND(G122,3),2)</f>
      </c>
      <c r="O122">
        <f>(I122*21)/100</f>
      </c>
      <c t="s">
        <v>28</v>
      </c>
    </row>
    <row r="123" spans="1:5" ht="12.75">
      <c r="A123" s="36" t="s">
        <v>51</v>
      </c>
      <c r="E123" s="37" t="s">
        <v>66</v>
      </c>
    </row>
    <row r="124" spans="1:5" ht="12.75">
      <c r="A124" s="38" t="s">
        <v>53</v>
      </c>
      <c r="E124" s="39" t="s">
        <v>204</v>
      </c>
    </row>
    <row r="125" spans="1:5" ht="25.5">
      <c r="A125" t="s">
        <v>55</v>
      </c>
      <c r="E125" s="37" t="s">
        <v>200</v>
      </c>
    </row>
    <row r="126" spans="1:16" ht="12.75">
      <c r="A126" s="26" t="s">
        <v>47</v>
      </c>
      <c s="31" t="s">
        <v>205</v>
      </c>
      <c s="31" t="s">
        <v>206</v>
      </c>
      <c s="26" t="s">
        <v>66</v>
      </c>
      <c s="32" t="s">
        <v>207</v>
      </c>
      <c s="33" t="s">
        <v>198</v>
      </c>
      <c s="34">
        <v>7</v>
      </c>
      <c s="35">
        <v>0</v>
      </c>
      <c s="35">
        <f>ROUND(ROUND(H126,2)*ROUND(G126,3),2)</f>
      </c>
      <c r="O126">
        <f>(I126*21)/100</f>
      </c>
      <c t="s">
        <v>28</v>
      </c>
    </row>
    <row r="127" spans="1:5" ht="12.75">
      <c r="A127" s="36" t="s">
        <v>51</v>
      </c>
      <c r="E127" s="37" t="s">
        <v>66</v>
      </c>
    </row>
    <row r="128" spans="1:5" ht="12.75">
      <c r="A128" s="38" t="s">
        <v>53</v>
      </c>
      <c r="E128" s="39" t="s">
        <v>208</v>
      </c>
    </row>
    <row r="129" spans="1:5" ht="25.5">
      <c r="A129" t="s">
        <v>55</v>
      </c>
      <c r="E129" s="37" t="s">
        <v>200</v>
      </c>
    </row>
    <row r="130" spans="1:18" ht="12.75" customHeight="1">
      <c r="A130" s="6" t="s">
        <v>45</v>
      </c>
      <c s="6"/>
      <c s="41" t="s">
        <v>41</v>
      </c>
      <c s="6"/>
      <c s="29" t="s">
        <v>209</v>
      </c>
      <c s="6"/>
      <c s="6"/>
      <c s="6"/>
      <c s="42">
        <f>0+Q130</f>
      </c>
      <c r="O130">
        <f>0+R130</f>
      </c>
      <c r="Q130">
        <f>0+I131+I135+I139</f>
      </c>
      <c>
        <f>0+O131+O135+O139</f>
      </c>
    </row>
    <row r="131" spans="1:16" ht="12.75">
      <c r="A131" s="26" t="s">
        <v>47</v>
      </c>
      <c s="31" t="s">
        <v>210</v>
      </c>
      <c s="31" t="s">
        <v>211</v>
      </c>
      <c s="26" t="s">
        <v>30</v>
      </c>
      <c s="32" t="s">
        <v>212</v>
      </c>
      <c s="33" t="s">
        <v>184</v>
      </c>
      <c s="34">
        <v>297.7</v>
      </c>
      <c s="35">
        <v>0</v>
      </c>
      <c s="35">
        <f>ROUND(ROUND(H131,2)*ROUND(G131,3),2)</f>
      </c>
      <c r="O131">
        <f>(I131*21)/100</f>
      </c>
      <c t="s">
        <v>24</v>
      </c>
    </row>
    <row r="132" spans="1:5" ht="38.25">
      <c r="A132" s="36" t="s">
        <v>51</v>
      </c>
      <c r="E132" s="37" t="s">
        <v>213</v>
      </c>
    </row>
    <row r="133" spans="1:5" ht="25.5">
      <c r="A133" s="38" t="s">
        <v>53</v>
      </c>
      <c r="E133" s="39" t="s">
        <v>214</v>
      </c>
    </row>
    <row r="134" spans="1:5" ht="38.25">
      <c r="A134" t="s">
        <v>55</v>
      </c>
      <c r="E134" s="37" t="s">
        <v>215</v>
      </c>
    </row>
    <row r="135" spans="1:16" ht="12.75">
      <c r="A135" s="26" t="s">
        <v>47</v>
      </c>
      <c s="31" t="s">
        <v>216</v>
      </c>
      <c s="31" t="s">
        <v>217</v>
      </c>
      <c s="26" t="s">
        <v>66</v>
      </c>
      <c s="32" t="s">
        <v>218</v>
      </c>
      <c s="33" t="s">
        <v>184</v>
      </c>
      <c s="34">
        <v>5.5</v>
      </c>
      <c s="35">
        <v>0</v>
      </c>
      <c s="35">
        <f>ROUND(ROUND(H135,2)*ROUND(G135,3),2)</f>
      </c>
      <c r="O135">
        <f>(I135*21)/100</f>
      </c>
      <c t="s">
        <v>28</v>
      </c>
    </row>
    <row r="136" spans="1:5" ht="12.75">
      <c r="A136" s="36" t="s">
        <v>51</v>
      </c>
      <c r="E136" s="37" t="s">
        <v>219</v>
      </c>
    </row>
    <row r="137" spans="1:5" ht="12.75">
      <c r="A137" s="38" t="s">
        <v>53</v>
      </c>
      <c r="E137" s="39" t="s">
        <v>220</v>
      </c>
    </row>
    <row r="138" spans="1:5" ht="76.5">
      <c r="A138" t="s">
        <v>55</v>
      </c>
      <c r="E138" s="37" t="s">
        <v>221</v>
      </c>
    </row>
    <row r="139" spans="1:16" ht="12.75">
      <c r="A139" s="26" t="s">
        <v>47</v>
      </c>
      <c s="31" t="s">
        <v>222</v>
      </c>
      <c s="31" t="s">
        <v>223</v>
      </c>
      <c s="26" t="s">
        <v>66</v>
      </c>
      <c s="32" t="s">
        <v>224</v>
      </c>
      <c s="33" t="s">
        <v>107</v>
      </c>
      <c s="34">
        <v>102.015</v>
      </c>
      <c s="35">
        <v>0</v>
      </c>
      <c s="35">
        <f>ROUND(ROUND(H139,2)*ROUND(G139,3),2)</f>
      </c>
      <c r="O139">
        <f>(I139*21)/100</f>
      </c>
      <c t="s">
        <v>24</v>
      </c>
    </row>
    <row r="140" spans="1:5" ht="12.75">
      <c r="A140" s="36" t="s">
        <v>51</v>
      </c>
      <c r="E140" s="37" t="s">
        <v>225</v>
      </c>
    </row>
    <row r="141" spans="1:5" ht="12.75">
      <c r="A141" s="38" t="s">
        <v>53</v>
      </c>
      <c r="E141" s="39" t="s">
        <v>226</v>
      </c>
    </row>
    <row r="142" spans="1:5" ht="89.25">
      <c r="A142" t="s">
        <v>55</v>
      </c>
      <c r="E142" s="37" t="s">
        <v>227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23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0+O9+O18+O51+O84+O97</f>
      </c>
      <c t="s">
        <v>23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25</v>
      </c>
      <c s="43">
        <f>0+I9+I18+I51+I84+I97</f>
      </c>
      <c r="O3" t="s">
        <v>22</v>
      </c>
      <c t="s">
        <v>24</v>
      </c>
    </row>
    <row r="4" spans="1:16" ht="15" customHeight="1">
      <c r="A4" t="s">
        <v>16</v>
      </c>
      <c s="12" t="s">
        <v>17</v>
      </c>
      <c s="13" t="s">
        <v>228</v>
      </c>
      <c s="1"/>
      <c s="14" t="s">
        <v>229</v>
      </c>
      <c s="1"/>
      <c s="1"/>
      <c s="11"/>
      <c s="11"/>
      <c r="O4" t="s">
        <v>22</v>
      </c>
      <c t="s">
        <v>24</v>
      </c>
    </row>
    <row r="5" spans="1:16" ht="12.75" customHeight="1">
      <c r="A5" t="s">
        <v>20</v>
      </c>
      <c s="16" t="s">
        <v>21</v>
      </c>
      <c s="17" t="s">
        <v>25</v>
      </c>
      <c s="6"/>
      <c s="18" t="s">
        <v>26</v>
      </c>
      <c s="6"/>
      <c s="6"/>
      <c s="6"/>
      <c s="6"/>
      <c r="O5" t="s">
        <v>22</v>
      </c>
      <c t="s">
        <v>24</v>
      </c>
    </row>
    <row r="6" spans="1:9" ht="12.75" customHeight="1">
      <c r="A6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37</v>
      </c>
      <c s="15" t="s">
        <v>39</v>
      </c>
      <c s="15"/>
    </row>
    <row r="7" spans="1:9" ht="12.75" customHeight="1">
      <c r="A7" s="15"/>
      <c s="15"/>
      <c s="15"/>
      <c s="15"/>
      <c s="15"/>
      <c s="15"/>
      <c s="15"/>
      <c s="15" t="s">
        <v>40</v>
      </c>
      <c s="15" t="s">
        <v>42</v>
      </c>
    </row>
    <row r="8" spans="1:9" ht="12.75" customHeight="1">
      <c r="A8" s="15" t="s">
        <v>28</v>
      </c>
      <c s="15" t="s">
        <v>30</v>
      </c>
      <c s="15" t="s">
        <v>24</v>
      </c>
      <c s="15" t="s">
        <v>23</v>
      </c>
      <c s="15" t="s">
        <v>34</v>
      </c>
      <c s="15" t="s">
        <v>36</v>
      </c>
      <c s="15" t="s">
        <v>38</v>
      </c>
      <c s="15" t="s">
        <v>41</v>
      </c>
      <c s="15" t="s">
        <v>43</v>
      </c>
    </row>
    <row r="9" spans="1:18" ht="12.75" customHeight="1">
      <c r="A9" s="27" t="s">
        <v>45</v>
      </c>
      <c s="27"/>
      <c s="28" t="s">
        <v>28</v>
      </c>
      <c s="27"/>
      <c s="29" t="s">
        <v>46</v>
      </c>
      <c s="27"/>
      <c s="27"/>
      <c s="27"/>
      <c s="30">
        <f>0+Q9</f>
      </c>
      <c r="O9">
        <f>0+R9</f>
      </c>
      <c r="Q9">
        <f>0+I10+I14</f>
      </c>
      <c>
        <f>0+O10+O14</f>
      </c>
    </row>
    <row r="10" spans="1:16" ht="12.75">
      <c r="A10" s="26" t="s">
        <v>47</v>
      </c>
      <c s="31" t="s">
        <v>30</v>
      </c>
      <c s="31" t="s">
        <v>48</v>
      </c>
      <c s="26" t="s">
        <v>24</v>
      </c>
      <c s="32" t="s">
        <v>49</v>
      </c>
      <c s="33" t="s">
        <v>50</v>
      </c>
      <c s="34">
        <v>74.5</v>
      </c>
      <c s="35">
        <v>0</v>
      </c>
      <c s="35">
        <f>ROUND(ROUND(H10,2)*ROUND(G10,3),2)</f>
      </c>
      <c r="O10">
        <f>(I10*21)/100</f>
      </c>
      <c t="s">
        <v>24</v>
      </c>
    </row>
    <row r="11" spans="1:5" ht="38.25">
      <c r="A11" s="36" t="s">
        <v>51</v>
      </c>
      <c r="E11" s="37" t="s">
        <v>57</v>
      </c>
    </row>
    <row r="12" spans="1:5" ht="38.25">
      <c r="A12" s="38" t="s">
        <v>53</v>
      </c>
      <c r="E12" s="39" t="s">
        <v>230</v>
      </c>
    </row>
    <row r="13" spans="1:5" ht="25.5">
      <c r="A13" t="s">
        <v>55</v>
      </c>
      <c r="E13" s="37" t="s">
        <v>56</v>
      </c>
    </row>
    <row r="14" spans="1:16" ht="12.75">
      <c r="A14" s="26" t="s">
        <v>47</v>
      </c>
      <c s="31" t="s">
        <v>24</v>
      </c>
      <c s="31" t="s">
        <v>59</v>
      </c>
      <c s="26" t="s">
        <v>30</v>
      </c>
      <c s="32" t="s">
        <v>60</v>
      </c>
      <c s="33" t="s">
        <v>61</v>
      </c>
      <c s="34">
        <v>184.093</v>
      </c>
      <c s="35">
        <v>0</v>
      </c>
      <c s="35">
        <f>ROUND(ROUND(H14,2)*ROUND(G14,3),2)</f>
      </c>
      <c r="O14">
        <f>(I14*21)/100</f>
      </c>
      <c t="s">
        <v>24</v>
      </c>
    </row>
    <row r="15" spans="1:5" ht="25.5">
      <c r="A15" s="36" t="s">
        <v>51</v>
      </c>
      <c r="E15" s="37" t="s">
        <v>62</v>
      </c>
    </row>
    <row r="16" spans="1:5" ht="51">
      <c r="A16" s="38" t="s">
        <v>53</v>
      </c>
      <c r="E16" s="39" t="s">
        <v>231</v>
      </c>
    </row>
    <row r="17" spans="1:5" ht="25.5">
      <c r="A17" t="s">
        <v>55</v>
      </c>
      <c r="E17" s="37" t="s">
        <v>56</v>
      </c>
    </row>
    <row r="18" spans="1:18" ht="12.75" customHeight="1">
      <c r="A18" s="6" t="s">
        <v>45</v>
      </c>
      <c s="6"/>
      <c s="41" t="s">
        <v>30</v>
      </c>
      <c s="6"/>
      <c s="29" t="s">
        <v>64</v>
      </c>
      <c s="6"/>
      <c s="6"/>
      <c s="6"/>
      <c s="42">
        <f>0+Q18</f>
      </c>
      <c r="O18">
        <f>0+R18</f>
      </c>
      <c r="Q18">
        <f>0+I19+I23+I27+I31+I35+I39+I43+I47</f>
      </c>
      <c>
        <f>0+O19+O23+O27+O31+O35+O39+O43+O47</f>
      </c>
    </row>
    <row r="19" spans="1:16" ht="25.5">
      <c r="A19" s="26" t="s">
        <v>47</v>
      </c>
      <c s="31" t="s">
        <v>23</v>
      </c>
      <c s="31" t="s">
        <v>71</v>
      </c>
      <c s="26" t="s">
        <v>30</v>
      </c>
      <c s="32" t="s">
        <v>72</v>
      </c>
      <c s="33" t="s">
        <v>50</v>
      </c>
      <c s="34">
        <v>0.875</v>
      </c>
      <c s="35">
        <v>0</v>
      </c>
      <c s="35">
        <f>ROUND(ROUND(H19,2)*ROUND(G19,3),2)</f>
      </c>
      <c r="O19">
        <f>(I19*21)/100</f>
      </c>
      <c t="s">
        <v>24</v>
      </c>
    </row>
    <row r="20" spans="1:5" ht="25.5">
      <c r="A20" s="36" t="s">
        <v>51</v>
      </c>
      <c r="E20" s="37" t="s">
        <v>73</v>
      </c>
    </row>
    <row r="21" spans="1:5" ht="25.5">
      <c r="A21" s="38" t="s">
        <v>53</v>
      </c>
      <c r="E21" s="39" t="s">
        <v>232</v>
      </c>
    </row>
    <row r="22" spans="1:5" ht="63.75">
      <c r="A22" t="s">
        <v>55</v>
      </c>
      <c r="E22" s="37" t="s">
        <v>70</v>
      </c>
    </row>
    <row r="23" spans="1:16" ht="25.5">
      <c r="A23" s="26" t="s">
        <v>47</v>
      </c>
      <c s="31" t="s">
        <v>34</v>
      </c>
      <c s="31" t="s">
        <v>71</v>
      </c>
      <c s="26" t="s">
        <v>24</v>
      </c>
      <c s="32" t="s">
        <v>72</v>
      </c>
      <c s="33" t="s">
        <v>50</v>
      </c>
      <c s="34">
        <v>11.25</v>
      </c>
      <c s="35">
        <v>0</v>
      </c>
      <c s="35">
        <f>ROUND(ROUND(H23,2)*ROUND(G23,3),2)</f>
      </c>
      <c r="O23">
        <f>(I23*21)/100</f>
      </c>
      <c t="s">
        <v>24</v>
      </c>
    </row>
    <row r="24" spans="1:5" ht="38.25">
      <c r="A24" s="36" t="s">
        <v>51</v>
      </c>
      <c r="E24" s="37" t="s">
        <v>75</v>
      </c>
    </row>
    <row r="25" spans="1:5" ht="12.75">
      <c r="A25" s="38" t="s">
        <v>53</v>
      </c>
      <c r="E25" s="39" t="s">
        <v>233</v>
      </c>
    </row>
    <row r="26" spans="1:5" ht="63.75">
      <c r="A26" t="s">
        <v>55</v>
      </c>
      <c r="E26" s="37" t="s">
        <v>70</v>
      </c>
    </row>
    <row r="27" spans="1:16" ht="12.75">
      <c r="A27" s="26" t="s">
        <v>47</v>
      </c>
      <c s="31" t="s">
        <v>36</v>
      </c>
      <c s="31" t="s">
        <v>78</v>
      </c>
      <c s="26" t="s">
        <v>66</v>
      </c>
      <c s="32" t="s">
        <v>79</v>
      </c>
      <c s="33" t="s">
        <v>50</v>
      </c>
      <c s="34">
        <v>58.68</v>
      </c>
      <c s="35">
        <v>0</v>
      </c>
      <c s="35">
        <f>ROUND(ROUND(H27,2)*ROUND(G27,3),2)</f>
      </c>
      <c r="O27">
        <f>(I27*21)/100</f>
      </c>
      <c t="s">
        <v>24</v>
      </c>
    </row>
    <row r="28" spans="1:5" ht="102">
      <c r="A28" s="36" t="s">
        <v>51</v>
      </c>
      <c r="E28" s="37" t="s">
        <v>80</v>
      </c>
    </row>
    <row r="29" spans="1:5" ht="12.75">
      <c r="A29" s="38" t="s">
        <v>53</v>
      </c>
      <c r="E29" s="39" t="s">
        <v>234</v>
      </c>
    </row>
    <row r="30" spans="1:5" ht="38.25">
      <c r="A30" t="s">
        <v>55</v>
      </c>
      <c r="E30" s="37" t="s">
        <v>82</v>
      </c>
    </row>
    <row r="31" spans="1:16" ht="12.75">
      <c r="A31" s="26" t="s">
        <v>47</v>
      </c>
      <c s="31" t="s">
        <v>38</v>
      </c>
      <c s="31" t="s">
        <v>84</v>
      </c>
      <c s="26" t="s">
        <v>66</v>
      </c>
      <c s="32" t="s">
        <v>85</v>
      </c>
      <c s="33" t="s">
        <v>50</v>
      </c>
      <c s="34">
        <v>66.1</v>
      </c>
      <c s="35">
        <v>0</v>
      </c>
      <c s="35">
        <f>ROUND(ROUND(H31,2)*ROUND(G31,3),2)</f>
      </c>
      <c r="O31">
        <f>(I31*21)/100</f>
      </c>
      <c t="s">
        <v>24</v>
      </c>
    </row>
    <row r="32" spans="1:5" ht="38.25">
      <c r="A32" s="36" t="s">
        <v>51</v>
      </c>
      <c r="E32" s="37" t="s">
        <v>86</v>
      </c>
    </row>
    <row r="33" spans="1:5" ht="38.25">
      <c r="A33" s="38" t="s">
        <v>53</v>
      </c>
      <c r="E33" s="39" t="s">
        <v>235</v>
      </c>
    </row>
    <row r="34" spans="1:5" ht="25.5">
      <c r="A34" t="s">
        <v>55</v>
      </c>
      <c r="E34" s="37" t="s">
        <v>88</v>
      </c>
    </row>
    <row r="35" spans="1:16" ht="12.75">
      <c r="A35" s="26" t="s">
        <v>47</v>
      </c>
      <c s="31" t="s">
        <v>77</v>
      </c>
      <c s="31" t="s">
        <v>89</v>
      </c>
      <c s="26" t="s">
        <v>66</v>
      </c>
      <c s="32" t="s">
        <v>90</v>
      </c>
      <c s="33" t="s">
        <v>50</v>
      </c>
      <c s="34">
        <v>8.4</v>
      </c>
      <c s="35">
        <v>0</v>
      </c>
      <c s="35">
        <f>ROUND(ROUND(H35,2)*ROUND(G35,3),2)</f>
      </c>
      <c r="O35">
        <f>(I35*21)/100</f>
      </c>
      <c t="s">
        <v>24</v>
      </c>
    </row>
    <row r="36" spans="1:5" ht="38.25">
      <c r="A36" s="36" t="s">
        <v>51</v>
      </c>
      <c r="E36" s="37" t="s">
        <v>91</v>
      </c>
    </row>
    <row r="37" spans="1:5" ht="12.75">
      <c r="A37" s="38" t="s">
        <v>53</v>
      </c>
      <c r="E37" s="39" t="s">
        <v>236</v>
      </c>
    </row>
    <row r="38" spans="1:5" ht="25.5">
      <c r="A38" t="s">
        <v>55</v>
      </c>
      <c r="E38" s="37" t="s">
        <v>88</v>
      </c>
    </row>
    <row r="39" spans="1:16" ht="12.75">
      <c r="A39" s="26" t="s">
        <v>47</v>
      </c>
      <c s="31" t="s">
        <v>83</v>
      </c>
      <c s="31" t="s">
        <v>99</v>
      </c>
      <c s="26" t="s">
        <v>66</v>
      </c>
      <c s="32" t="s">
        <v>100</v>
      </c>
      <c s="33" t="s">
        <v>50</v>
      </c>
      <c s="34">
        <v>551.714</v>
      </c>
      <c s="35">
        <v>0</v>
      </c>
      <c s="35">
        <f>ROUND(ROUND(H39,2)*ROUND(G39,3),2)</f>
      </c>
      <c r="O39">
        <f>(I39*21)/100</f>
      </c>
      <c t="s">
        <v>24</v>
      </c>
    </row>
    <row r="40" spans="1:5" ht="12.75">
      <c r="A40" s="36" t="s">
        <v>51</v>
      </c>
      <c r="E40" s="37" t="s">
        <v>101</v>
      </c>
    </row>
    <row r="41" spans="1:5" ht="51">
      <c r="A41" s="38" t="s">
        <v>53</v>
      </c>
      <c r="E41" s="39" t="s">
        <v>102</v>
      </c>
    </row>
    <row r="42" spans="1:5" ht="191.25">
      <c r="A42" t="s">
        <v>55</v>
      </c>
      <c r="E42" s="37" t="s">
        <v>103</v>
      </c>
    </row>
    <row r="43" spans="1:16" ht="12.75">
      <c r="A43" s="26" t="s">
        <v>47</v>
      </c>
      <c s="31" t="s">
        <v>41</v>
      </c>
      <c s="31" t="s">
        <v>105</v>
      </c>
      <c s="26" t="s">
        <v>66</v>
      </c>
      <c s="32" t="s">
        <v>106</v>
      </c>
      <c s="33" t="s">
        <v>107</v>
      </c>
      <c s="34">
        <v>240</v>
      </c>
      <c s="35">
        <v>0</v>
      </c>
      <c s="35">
        <f>ROUND(ROUND(H43,2)*ROUND(G43,3),2)</f>
      </c>
      <c r="O43">
        <f>(I43*21)/100</f>
      </c>
      <c t="s">
        <v>24</v>
      </c>
    </row>
    <row r="44" spans="1:5" ht="12.75">
      <c r="A44" s="36" t="s">
        <v>51</v>
      </c>
      <c r="E44" s="37" t="s">
        <v>237</v>
      </c>
    </row>
    <row r="45" spans="1:5" ht="38.25">
      <c r="A45" s="38" t="s">
        <v>53</v>
      </c>
      <c r="E45" s="39" t="s">
        <v>238</v>
      </c>
    </row>
    <row r="46" spans="1:5" ht="38.25">
      <c r="A46" t="s">
        <v>55</v>
      </c>
      <c r="E46" s="37" t="s">
        <v>110</v>
      </c>
    </row>
    <row r="47" spans="1:16" ht="12.75">
      <c r="A47" s="26" t="s">
        <v>47</v>
      </c>
      <c s="31" t="s">
        <v>43</v>
      </c>
      <c s="31" t="s">
        <v>112</v>
      </c>
      <c s="26" t="s">
        <v>66</v>
      </c>
      <c s="32" t="s">
        <v>113</v>
      </c>
      <c s="33" t="s">
        <v>107</v>
      </c>
      <c s="34">
        <v>45</v>
      </c>
      <c s="35">
        <v>0</v>
      </c>
      <c s="35">
        <f>ROUND(ROUND(H47,2)*ROUND(G47,3),2)</f>
      </c>
      <c r="O47">
        <f>(I47*21)/100</f>
      </c>
      <c t="s">
        <v>24</v>
      </c>
    </row>
    <row r="48" spans="1:5" ht="12.75">
      <c r="A48" s="36" t="s">
        <v>51</v>
      </c>
      <c r="E48" s="37" t="s">
        <v>114</v>
      </c>
    </row>
    <row r="49" spans="1:5" ht="12.75">
      <c r="A49" s="38" t="s">
        <v>53</v>
      </c>
      <c r="E49" s="39" t="s">
        <v>239</v>
      </c>
    </row>
    <row r="50" spans="1:5" ht="25.5">
      <c r="A50" t="s">
        <v>55</v>
      </c>
      <c r="E50" s="37" t="s">
        <v>116</v>
      </c>
    </row>
    <row r="51" spans="1:18" ht="12.75" customHeight="1">
      <c r="A51" s="6" t="s">
        <v>45</v>
      </c>
      <c s="6"/>
      <c s="41" t="s">
        <v>36</v>
      </c>
      <c s="6"/>
      <c s="29" t="s">
        <v>26</v>
      </c>
      <c s="6"/>
      <c s="6"/>
      <c s="6"/>
      <c s="42">
        <f>0+Q51</f>
      </c>
      <c r="O51">
        <f>0+R51</f>
      </c>
      <c r="Q51">
        <f>0+I52+I56+I60+I64+I68+I72+I76+I80</f>
      </c>
      <c>
        <f>0+O52+O56+O60+O64+O68+O72+O76+O80</f>
      </c>
    </row>
    <row r="52" spans="1:16" ht="12.75">
      <c r="A52" s="26" t="s">
        <v>47</v>
      </c>
      <c s="31" t="s">
        <v>98</v>
      </c>
      <c s="31" t="s">
        <v>142</v>
      </c>
      <c s="26" t="s">
        <v>24</v>
      </c>
      <c s="32" t="s">
        <v>143</v>
      </c>
      <c s="33" t="s">
        <v>107</v>
      </c>
      <c s="34">
        <v>45</v>
      </c>
      <c s="35">
        <v>0</v>
      </c>
      <c s="35">
        <f>ROUND(ROUND(H52,2)*ROUND(G52,3),2)</f>
      </c>
      <c r="O52">
        <f>(I52*21)/100</f>
      </c>
      <c t="s">
        <v>24</v>
      </c>
    </row>
    <row r="53" spans="1:5" ht="25.5">
      <c r="A53" s="36" t="s">
        <v>51</v>
      </c>
      <c r="E53" s="37" t="s">
        <v>144</v>
      </c>
    </row>
    <row r="54" spans="1:5" ht="12.75">
      <c r="A54" s="38" t="s">
        <v>53</v>
      </c>
      <c r="E54" s="39" t="s">
        <v>240</v>
      </c>
    </row>
    <row r="55" spans="1:5" ht="51">
      <c r="A55" t="s">
        <v>55</v>
      </c>
      <c r="E55" s="37" t="s">
        <v>146</v>
      </c>
    </row>
    <row r="56" spans="1:16" ht="12.75">
      <c r="A56" s="26" t="s">
        <v>47</v>
      </c>
      <c s="31" t="s">
        <v>104</v>
      </c>
      <c s="31" t="s">
        <v>148</v>
      </c>
      <c s="26" t="s">
        <v>66</v>
      </c>
      <c s="32" t="s">
        <v>149</v>
      </c>
      <c s="33" t="s">
        <v>50</v>
      </c>
      <c s="34">
        <v>12.88</v>
      </c>
      <c s="35">
        <v>0</v>
      </c>
      <c s="35">
        <f>ROUND(ROUND(H56,2)*ROUND(G56,3),2)</f>
      </c>
      <c r="O56">
        <f>(I56*21)/100</f>
      </c>
      <c t="s">
        <v>24</v>
      </c>
    </row>
    <row r="57" spans="1:5" ht="25.5">
      <c r="A57" s="36" t="s">
        <v>51</v>
      </c>
      <c r="E57" s="37" t="s">
        <v>150</v>
      </c>
    </row>
    <row r="58" spans="1:5" ht="12.75">
      <c r="A58" s="38" t="s">
        <v>53</v>
      </c>
      <c r="E58" s="39" t="s">
        <v>241</v>
      </c>
    </row>
    <row r="59" spans="1:5" ht="102">
      <c r="A59" t="s">
        <v>55</v>
      </c>
      <c r="E59" s="37" t="s">
        <v>152</v>
      </c>
    </row>
    <row r="60" spans="1:16" ht="12.75">
      <c r="A60" s="26" t="s">
        <v>47</v>
      </c>
      <c s="31" t="s">
        <v>111</v>
      </c>
      <c s="31" t="s">
        <v>154</v>
      </c>
      <c s="26" t="s">
        <v>66</v>
      </c>
      <c s="32" t="s">
        <v>155</v>
      </c>
      <c s="33" t="s">
        <v>107</v>
      </c>
      <c s="34">
        <v>1304</v>
      </c>
      <c s="35">
        <v>0</v>
      </c>
      <c s="35">
        <f>ROUND(ROUND(H60,2)*ROUND(G60,3),2)</f>
      </c>
      <c r="O60">
        <f>(I60*21)/100</f>
      </c>
      <c t="s">
        <v>24</v>
      </c>
    </row>
    <row r="61" spans="1:5" ht="12.75">
      <c r="A61" s="36" t="s">
        <v>51</v>
      </c>
      <c r="E61" s="37" t="s">
        <v>156</v>
      </c>
    </row>
    <row r="62" spans="1:5" ht="12.75">
      <c r="A62" s="38" t="s">
        <v>53</v>
      </c>
      <c r="E62" s="39" t="s">
        <v>242</v>
      </c>
    </row>
    <row r="63" spans="1:5" ht="51">
      <c r="A63" t="s">
        <v>55</v>
      </c>
      <c r="E63" s="37" t="s">
        <v>158</v>
      </c>
    </row>
    <row r="64" spans="1:16" ht="12.75">
      <c r="A64" s="26" t="s">
        <v>47</v>
      </c>
      <c s="31" t="s">
        <v>117</v>
      </c>
      <c s="31" t="s">
        <v>160</v>
      </c>
      <c s="26" t="s">
        <v>66</v>
      </c>
      <c s="32" t="s">
        <v>161</v>
      </c>
      <c s="33" t="s">
        <v>107</v>
      </c>
      <c s="34">
        <v>620</v>
      </c>
      <c s="35">
        <v>0</v>
      </c>
      <c s="35">
        <f>ROUND(ROUND(H64,2)*ROUND(G64,3),2)</f>
      </c>
      <c r="O64">
        <f>(I64*21)/100</f>
      </c>
      <c t="s">
        <v>24</v>
      </c>
    </row>
    <row r="65" spans="1:5" ht="25.5">
      <c r="A65" s="36" t="s">
        <v>51</v>
      </c>
      <c r="E65" s="37" t="s">
        <v>162</v>
      </c>
    </row>
    <row r="66" spans="1:5" ht="12.75">
      <c r="A66" s="38" t="s">
        <v>53</v>
      </c>
      <c r="E66" s="39" t="s">
        <v>243</v>
      </c>
    </row>
    <row r="67" spans="1:5" ht="51">
      <c r="A67" t="s">
        <v>55</v>
      </c>
      <c r="E67" s="37" t="s">
        <v>164</v>
      </c>
    </row>
    <row r="68" spans="1:16" ht="12.75">
      <c r="A68" s="26" t="s">
        <v>47</v>
      </c>
      <c s="31" t="s">
        <v>123</v>
      </c>
      <c s="31" t="s">
        <v>166</v>
      </c>
      <c s="26" t="s">
        <v>66</v>
      </c>
      <c s="32" t="s">
        <v>167</v>
      </c>
      <c s="33" t="s">
        <v>107</v>
      </c>
      <c s="34">
        <v>652</v>
      </c>
      <c s="35">
        <v>0</v>
      </c>
      <c s="35">
        <f>ROUND(ROUND(H68,2)*ROUND(G68,3),2)</f>
      </c>
      <c r="O68">
        <f>(I68*21)/100</f>
      </c>
      <c t="s">
        <v>24</v>
      </c>
    </row>
    <row r="69" spans="1:5" ht="12.75">
      <c r="A69" s="36" t="s">
        <v>51</v>
      </c>
      <c r="E69" s="37" t="s">
        <v>168</v>
      </c>
    </row>
    <row r="70" spans="1:5" ht="38.25">
      <c r="A70" s="38" t="s">
        <v>53</v>
      </c>
      <c r="E70" s="39" t="s">
        <v>244</v>
      </c>
    </row>
    <row r="71" spans="1:5" ht="140.25">
      <c r="A71" t="s">
        <v>55</v>
      </c>
      <c r="E71" s="37" t="s">
        <v>170</v>
      </c>
    </row>
    <row r="72" spans="1:16" ht="12.75">
      <c r="A72" s="26" t="s">
        <v>47</v>
      </c>
      <c s="31" t="s">
        <v>130</v>
      </c>
      <c s="31" t="s">
        <v>172</v>
      </c>
      <c s="26" t="s">
        <v>66</v>
      </c>
      <c s="32" t="s">
        <v>173</v>
      </c>
      <c s="33" t="s">
        <v>107</v>
      </c>
      <c s="34">
        <v>652</v>
      </c>
      <c s="35">
        <v>0</v>
      </c>
      <c s="35">
        <f>ROUND(ROUND(H72,2)*ROUND(G72,3),2)</f>
      </c>
      <c r="O72">
        <f>(I72*21)/100</f>
      </c>
      <c t="s">
        <v>24</v>
      </c>
    </row>
    <row r="73" spans="1:5" ht="12.75">
      <c r="A73" s="36" t="s">
        <v>51</v>
      </c>
      <c r="E73" s="37" t="s">
        <v>174</v>
      </c>
    </row>
    <row r="74" spans="1:5" ht="38.25">
      <c r="A74" s="38" t="s">
        <v>53</v>
      </c>
      <c r="E74" s="39" t="s">
        <v>244</v>
      </c>
    </row>
    <row r="75" spans="1:5" ht="140.25">
      <c r="A75" t="s">
        <v>55</v>
      </c>
      <c r="E75" s="37" t="s">
        <v>170</v>
      </c>
    </row>
    <row r="76" spans="1:16" ht="12.75">
      <c r="A76" s="26" t="s">
        <v>47</v>
      </c>
      <c s="31" t="s">
        <v>136</v>
      </c>
      <c s="31" t="s">
        <v>176</v>
      </c>
      <c s="26" t="s">
        <v>66</v>
      </c>
      <c s="32" t="s">
        <v>177</v>
      </c>
      <c s="33" t="s">
        <v>50</v>
      </c>
      <c s="34">
        <v>6.2</v>
      </c>
      <c s="35">
        <v>0</v>
      </c>
      <c s="35">
        <f>ROUND(ROUND(H76,2)*ROUND(G76,3),2)</f>
      </c>
      <c r="O76">
        <f>(I76*21)/100</f>
      </c>
      <c t="s">
        <v>24</v>
      </c>
    </row>
    <row r="77" spans="1:5" ht="12.75">
      <c r="A77" s="36" t="s">
        <v>51</v>
      </c>
      <c r="E77" s="37" t="s">
        <v>178</v>
      </c>
    </row>
    <row r="78" spans="1:5" ht="12.75">
      <c r="A78" s="38" t="s">
        <v>53</v>
      </c>
      <c r="E78" s="39" t="s">
        <v>245</v>
      </c>
    </row>
    <row r="79" spans="1:5" ht="204">
      <c r="A79" t="s">
        <v>55</v>
      </c>
      <c r="E79" s="37" t="s">
        <v>180</v>
      </c>
    </row>
    <row r="80" spans="1:16" ht="12.75">
      <c r="A80" s="26" t="s">
        <v>47</v>
      </c>
      <c s="31" t="s">
        <v>141</v>
      </c>
      <c s="31" t="s">
        <v>182</v>
      </c>
      <c s="26" t="s">
        <v>66</v>
      </c>
      <c s="32" t="s">
        <v>183</v>
      </c>
      <c s="33" t="s">
        <v>184</v>
      </c>
      <c s="34">
        <v>135.89</v>
      </c>
      <c s="35">
        <v>0</v>
      </c>
      <c s="35">
        <f>ROUND(ROUND(H80,2)*ROUND(G80,3),2)</f>
      </c>
      <c r="O80">
        <f>(I80*21)/100</f>
      </c>
      <c t="s">
        <v>24</v>
      </c>
    </row>
    <row r="81" spans="1:5" ht="25.5">
      <c r="A81" s="36" t="s">
        <v>51</v>
      </c>
      <c r="E81" s="37" t="s">
        <v>185</v>
      </c>
    </row>
    <row r="82" spans="1:5" ht="12.75">
      <c r="A82" s="38" t="s">
        <v>53</v>
      </c>
      <c r="E82" s="39" t="s">
        <v>246</v>
      </c>
    </row>
    <row r="83" spans="1:5" ht="38.25">
      <c r="A83" t="s">
        <v>55</v>
      </c>
      <c r="E83" s="37" t="s">
        <v>187</v>
      </c>
    </row>
    <row r="84" spans="1:18" ht="12.75" customHeight="1">
      <c r="A84" s="6" t="s">
        <v>45</v>
      </c>
      <c s="6"/>
      <c s="41" t="s">
        <v>83</v>
      </c>
      <c s="6"/>
      <c s="29" t="s">
        <v>194</v>
      </c>
      <c s="6"/>
      <c s="6"/>
      <c s="6"/>
      <c s="42">
        <f>0+Q84</f>
      </c>
      <c r="O84">
        <f>0+R84</f>
      </c>
      <c r="Q84">
        <f>0+I85+I89+I93</f>
      </c>
      <c>
        <f>0+O85+O89+O93</f>
      </c>
    </row>
    <row r="85" spans="1:16" ht="12.75">
      <c r="A85" s="26" t="s">
        <v>47</v>
      </c>
      <c s="31" t="s">
        <v>147</v>
      </c>
      <c s="31" t="s">
        <v>196</v>
      </c>
      <c s="26" t="s">
        <v>66</v>
      </c>
      <c s="32" t="s">
        <v>197</v>
      </c>
      <c s="33" t="s">
        <v>198</v>
      </c>
      <c s="34">
        <v>4</v>
      </c>
      <c s="35">
        <v>0</v>
      </c>
      <c s="35">
        <f>ROUND(ROUND(H85,2)*ROUND(G85,3),2)</f>
      </c>
      <c r="O85">
        <f>(I85*21)/100</f>
      </c>
      <c t="s">
        <v>28</v>
      </c>
    </row>
    <row r="86" spans="1:5" ht="12.75">
      <c r="A86" s="36" t="s">
        <v>51</v>
      </c>
      <c r="E86" s="37" t="s">
        <v>66</v>
      </c>
    </row>
    <row r="87" spans="1:5" ht="12.75">
      <c r="A87" s="38" t="s">
        <v>53</v>
      </c>
      <c r="E87" s="39" t="s">
        <v>204</v>
      </c>
    </row>
    <row r="88" spans="1:5" ht="25.5">
      <c r="A88" t="s">
        <v>55</v>
      </c>
      <c r="E88" s="37" t="s">
        <v>200</v>
      </c>
    </row>
    <row r="89" spans="1:16" ht="12.75">
      <c r="A89" s="26" t="s">
        <v>47</v>
      </c>
      <c s="31" t="s">
        <v>153</v>
      </c>
      <c s="31" t="s">
        <v>202</v>
      </c>
      <c s="26" t="s">
        <v>66</v>
      </c>
      <c s="32" t="s">
        <v>203</v>
      </c>
      <c s="33" t="s">
        <v>198</v>
      </c>
      <c s="34">
        <v>1</v>
      </c>
      <c s="35">
        <v>0</v>
      </c>
      <c s="35">
        <f>ROUND(ROUND(H89,2)*ROUND(G89,3),2)</f>
      </c>
      <c r="O89">
        <f>(I89*21)/100</f>
      </c>
      <c t="s">
        <v>28</v>
      </c>
    </row>
    <row r="90" spans="1:5" ht="12.75">
      <c r="A90" s="36" t="s">
        <v>51</v>
      </c>
      <c r="E90" s="37" t="s">
        <v>66</v>
      </c>
    </row>
    <row r="91" spans="1:5" ht="12.75">
      <c r="A91" s="38" t="s">
        <v>53</v>
      </c>
      <c r="E91" s="39" t="s">
        <v>247</v>
      </c>
    </row>
    <row r="92" spans="1:5" ht="25.5">
      <c r="A92" t="s">
        <v>55</v>
      </c>
      <c r="E92" s="37" t="s">
        <v>200</v>
      </c>
    </row>
    <row r="93" spans="1:16" ht="12.75">
      <c r="A93" s="26" t="s">
        <v>47</v>
      </c>
      <c s="31" t="s">
        <v>159</v>
      </c>
      <c s="31" t="s">
        <v>206</v>
      </c>
      <c s="26" t="s">
        <v>66</v>
      </c>
      <c s="32" t="s">
        <v>207</v>
      </c>
      <c s="33" t="s">
        <v>198</v>
      </c>
      <c s="34">
        <v>4</v>
      </c>
      <c s="35">
        <v>0</v>
      </c>
      <c s="35">
        <f>ROUND(ROUND(H93,2)*ROUND(G93,3),2)</f>
      </c>
      <c r="O93">
        <f>(I93*21)/100</f>
      </c>
      <c t="s">
        <v>28</v>
      </c>
    </row>
    <row r="94" spans="1:5" ht="12.75">
      <c r="A94" s="36" t="s">
        <v>51</v>
      </c>
      <c r="E94" s="37" t="s">
        <v>66</v>
      </c>
    </row>
    <row r="95" spans="1:5" ht="12.75">
      <c r="A95" s="38" t="s">
        <v>53</v>
      </c>
      <c r="E95" s="39" t="s">
        <v>204</v>
      </c>
    </row>
    <row r="96" spans="1:5" ht="25.5">
      <c r="A96" t="s">
        <v>55</v>
      </c>
      <c r="E96" s="37" t="s">
        <v>200</v>
      </c>
    </row>
    <row r="97" spans="1:18" ht="12.75" customHeight="1">
      <c r="A97" s="6" t="s">
        <v>45</v>
      </c>
      <c s="6"/>
      <c s="41" t="s">
        <v>41</v>
      </c>
      <c s="6"/>
      <c s="29" t="s">
        <v>209</v>
      </c>
      <c s="6"/>
      <c s="6"/>
      <c s="6"/>
      <c s="42">
        <f>0+Q97</f>
      </c>
      <c r="O97">
        <f>0+R97</f>
      </c>
      <c r="Q97">
        <f>0+I98</f>
      </c>
      <c>
        <f>0+O98</f>
      </c>
    </row>
    <row r="98" spans="1:16" ht="12.75">
      <c r="A98" s="26" t="s">
        <v>47</v>
      </c>
      <c s="31" t="s">
        <v>165</v>
      </c>
      <c s="31" t="s">
        <v>211</v>
      </c>
      <c s="26" t="s">
        <v>30</v>
      </c>
      <c s="32" t="s">
        <v>212</v>
      </c>
      <c s="33" t="s">
        <v>184</v>
      </c>
      <c s="34">
        <v>297.7</v>
      </c>
      <c s="35">
        <v>0</v>
      </c>
      <c s="35">
        <f>ROUND(ROUND(H98,2)*ROUND(G98,3),2)</f>
      </c>
      <c r="O98">
        <f>(I98*21)/100</f>
      </c>
      <c t="s">
        <v>24</v>
      </c>
    </row>
    <row r="99" spans="1:5" ht="38.25">
      <c r="A99" s="36" t="s">
        <v>51</v>
      </c>
      <c r="E99" s="37" t="s">
        <v>213</v>
      </c>
    </row>
    <row r="100" spans="1:5" ht="25.5">
      <c r="A100" s="38" t="s">
        <v>53</v>
      </c>
      <c r="E100" s="39" t="s">
        <v>214</v>
      </c>
    </row>
    <row r="101" spans="1:5" ht="38.25">
      <c r="A101" t="s">
        <v>55</v>
      </c>
      <c r="E101" s="37" t="s">
        <v>215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23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0+O9+O18+O43+O84</f>
      </c>
      <c t="s">
        <v>23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25</v>
      </c>
      <c s="43">
        <f>0+I9+I18+I43+I84</f>
      </c>
      <c r="O3" t="s">
        <v>22</v>
      </c>
      <c t="s">
        <v>24</v>
      </c>
    </row>
    <row r="4" spans="1:16" ht="15" customHeight="1">
      <c r="A4" t="s">
        <v>16</v>
      </c>
      <c s="12" t="s">
        <v>17</v>
      </c>
      <c s="13" t="s">
        <v>248</v>
      </c>
      <c s="1"/>
      <c s="14" t="s">
        <v>249</v>
      </c>
      <c s="1"/>
      <c s="1"/>
      <c s="11"/>
      <c s="11"/>
      <c r="O4" t="s">
        <v>22</v>
      </c>
      <c t="s">
        <v>24</v>
      </c>
    </row>
    <row r="5" spans="1:16" ht="12.75" customHeight="1">
      <c r="A5" t="s">
        <v>20</v>
      </c>
      <c s="16" t="s">
        <v>21</v>
      </c>
      <c s="17" t="s">
        <v>25</v>
      </c>
      <c s="6"/>
      <c s="18" t="s">
        <v>26</v>
      </c>
      <c s="6"/>
      <c s="6"/>
      <c s="6"/>
      <c s="6"/>
      <c r="O5" t="s">
        <v>22</v>
      </c>
      <c t="s">
        <v>24</v>
      </c>
    </row>
    <row r="6" spans="1:9" ht="12.75" customHeight="1">
      <c r="A6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37</v>
      </c>
      <c s="15" t="s">
        <v>39</v>
      </c>
      <c s="15"/>
    </row>
    <row r="7" spans="1:9" ht="12.75" customHeight="1">
      <c r="A7" s="15"/>
      <c s="15"/>
      <c s="15"/>
      <c s="15"/>
      <c s="15"/>
      <c s="15"/>
      <c s="15"/>
      <c s="15" t="s">
        <v>40</v>
      </c>
      <c s="15" t="s">
        <v>42</v>
      </c>
    </row>
    <row r="8" spans="1:9" ht="12.75" customHeight="1">
      <c r="A8" s="15" t="s">
        <v>28</v>
      </c>
      <c s="15" t="s">
        <v>30</v>
      </c>
      <c s="15" t="s">
        <v>24</v>
      </c>
      <c s="15" t="s">
        <v>23</v>
      </c>
      <c s="15" t="s">
        <v>34</v>
      </c>
      <c s="15" t="s">
        <v>36</v>
      </c>
      <c s="15" t="s">
        <v>38</v>
      </c>
      <c s="15" t="s">
        <v>41</v>
      </c>
      <c s="15" t="s">
        <v>43</v>
      </c>
    </row>
    <row r="9" spans="1:18" ht="12.75" customHeight="1">
      <c r="A9" s="27" t="s">
        <v>45</v>
      </c>
      <c s="27"/>
      <c s="28" t="s">
        <v>28</v>
      </c>
      <c s="27"/>
      <c s="29" t="s">
        <v>46</v>
      </c>
      <c s="27"/>
      <c s="27"/>
      <c s="27"/>
      <c s="30">
        <f>0+Q9</f>
      </c>
      <c r="O9">
        <f>0+R9</f>
      </c>
      <c r="Q9">
        <f>0+I10+I14</f>
      </c>
      <c>
        <f>0+O10+O14</f>
      </c>
    </row>
    <row r="10" spans="1:16" ht="12.75">
      <c r="A10" s="26" t="s">
        <v>47</v>
      </c>
      <c s="31" t="s">
        <v>30</v>
      </c>
      <c s="31" t="s">
        <v>48</v>
      </c>
      <c s="26" t="s">
        <v>24</v>
      </c>
      <c s="32" t="s">
        <v>49</v>
      </c>
      <c s="33" t="s">
        <v>50</v>
      </c>
      <c s="34">
        <v>172.77</v>
      </c>
      <c s="35">
        <v>0</v>
      </c>
      <c s="35">
        <f>ROUND(ROUND(H10,2)*ROUND(G10,3),2)</f>
      </c>
      <c r="O10">
        <f>(I10*21)/100</f>
      </c>
      <c t="s">
        <v>24</v>
      </c>
    </row>
    <row r="11" spans="1:5" ht="38.25">
      <c r="A11" s="36" t="s">
        <v>51</v>
      </c>
      <c r="E11" s="37" t="s">
        <v>57</v>
      </c>
    </row>
    <row r="12" spans="1:5" ht="38.25">
      <c r="A12" s="38" t="s">
        <v>53</v>
      </c>
      <c r="E12" s="39" t="s">
        <v>250</v>
      </c>
    </row>
    <row r="13" spans="1:5" ht="25.5">
      <c r="A13" t="s">
        <v>55</v>
      </c>
      <c r="E13" s="37" t="s">
        <v>56</v>
      </c>
    </row>
    <row r="14" spans="1:16" ht="12.75">
      <c r="A14" s="26" t="s">
        <v>47</v>
      </c>
      <c s="31" t="s">
        <v>24</v>
      </c>
      <c s="31" t="s">
        <v>59</v>
      </c>
      <c s="26" t="s">
        <v>30</v>
      </c>
      <c s="32" t="s">
        <v>60</v>
      </c>
      <c s="33" t="s">
        <v>61</v>
      </c>
      <c s="34">
        <v>300.823</v>
      </c>
      <c s="35">
        <v>0</v>
      </c>
      <c s="35">
        <f>ROUND(ROUND(H14,2)*ROUND(G14,3),2)</f>
      </c>
      <c r="O14">
        <f>(I14*21)/100</f>
      </c>
      <c t="s">
        <v>24</v>
      </c>
    </row>
    <row r="15" spans="1:5" ht="25.5">
      <c r="A15" s="36" t="s">
        <v>51</v>
      </c>
      <c r="E15" s="37" t="s">
        <v>251</v>
      </c>
    </row>
    <row r="16" spans="1:5" ht="38.25">
      <c r="A16" s="38" t="s">
        <v>53</v>
      </c>
      <c r="E16" s="39" t="s">
        <v>252</v>
      </c>
    </row>
    <row r="17" spans="1:5" ht="25.5">
      <c r="A17" t="s">
        <v>55</v>
      </c>
      <c r="E17" s="37" t="s">
        <v>56</v>
      </c>
    </row>
    <row r="18" spans="1:18" ht="12.75" customHeight="1">
      <c r="A18" s="6" t="s">
        <v>45</v>
      </c>
      <c s="6"/>
      <c s="41" t="s">
        <v>30</v>
      </c>
      <c s="6"/>
      <c s="29" t="s">
        <v>64</v>
      </c>
      <c s="6"/>
      <c s="6"/>
      <c s="6"/>
      <c s="42">
        <f>0+Q18</f>
      </c>
      <c r="O18">
        <f>0+R18</f>
      </c>
      <c r="Q18">
        <f>0+I19+I23+I27+I31+I35+I39</f>
      </c>
      <c>
        <f>0+O19+O23+O27+O31+O35+O39</f>
      </c>
    </row>
    <row r="19" spans="1:16" ht="25.5">
      <c r="A19" s="26" t="s">
        <v>47</v>
      </c>
      <c s="31" t="s">
        <v>23</v>
      </c>
      <c s="31" t="s">
        <v>71</v>
      </c>
      <c s="26" t="s">
        <v>24</v>
      </c>
      <c s="32" t="s">
        <v>72</v>
      </c>
      <c s="33" t="s">
        <v>50</v>
      </c>
      <c s="34">
        <v>86.25</v>
      </c>
      <c s="35">
        <v>0</v>
      </c>
      <c s="35">
        <f>ROUND(ROUND(H19,2)*ROUND(G19,3),2)</f>
      </c>
      <c r="O19">
        <f>(I19*21)/100</f>
      </c>
      <c t="s">
        <v>24</v>
      </c>
    </row>
    <row r="20" spans="1:5" ht="38.25">
      <c r="A20" s="36" t="s">
        <v>51</v>
      </c>
      <c r="E20" s="37" t="s">
        <v>75</v>
      </c>
    </row>
    <row r="21" spans="1:5" ht="12.75">
      <c r="A21" s="38" t="s">
        <v>53</v>
      </c>
      <c r="E21" s="39" t="s">
        <v>253</v>
      </c>
    </row>
    <row r="22" spans="1:5" ht="63.75">
      <c r="A22" t="s">
        <v>55</v>
      </c>
      <c r="E22" s="37" t="s">
        <v>70</v>
      </c>
    </row>
    <row r="23" spans="1:16" ht="12.75">
      <c r="A23" s="26" t="s">
        <v>47</v>
      </c>
      <c s="31" t="s">
        <v>34</v>
      </c>
      <c s="31" t="s">
        <v>254</v>
      </c>
      <c s="26" t="s">
        <v>66</v>
      </c>
      <c s="32" t="s">
        <v>255</v>
      </c>
      <c s="33" t="s">
        <v>50</v>
      </c>
      <c s="34">
        <v>88.359</v>
      </c>
      <c s="35">
        <v>0</v>
      </c>
      <c s="35">
        <f>ROUND(ROUND(H23,2)*ROUND(G23,3),2)</f>
      </c>
      <c r="O23">
        <f>(I23*21)/100</f>
      </c>
      <c t="s">
        <v>24</v>
      </c>
    </row>
    <row r="24" spans="1:5" ht="114.75">
      <c r="A24" s="36" t="s">
        <v>51</v>
      </c>
      <c r="E24" s="37" t="s">
        <v>256</v>
      </c>
    </row>
    <row r="25" spans="1:5" ht="12.75">
      <c r="A25" s="38" t="s">
        <v>53</v>
      </c>
      <c r="E25" s="39" t="s">
        <v>257</v>
      </c>
    </row>
    <row r="26" spans="1:5" ht="63.75">
      <c r="A26" t="s">
        <v>55</v>
      </c>
      <c r="E26" s="37" t="s">
        <v>258</v>
      </c>
    </row>
    <row r="27" spans="1:16" ht="12.75">
      <c r="A27" s="26" t="s">
        <v>47</v>
      </c>
      <c s="31" t="s">
        <v>36</v>
      </c>
      <c s="31" t="s">
        <v>84</v>
      </c>
      <c s="26" t="s">
        <v>66</v>
      </c>
      <c s="32" t="s">
        <v>85</v>
      </c>
      <c s="33" t="s">
        <v>50</v>
      </c>
      <c s="34">
        <v>154.17</v>
      </c>
      <c s="35">
        <v>0</v>
      </c>
      <c s="35">
        <f>ROUND(ROUND(H27,2)*ROUND(G27,3),2)</f>
      </c>
      <c r="O27">
        <f>(I27*21)/100</f>
      </c>
      <c t="s">
        <v>24</v>
      </c>
    </row>
    <row r="28" spans="1:5" ht="38.25">
      <c r="A28" s="36" t="s">
        <v>51</v>
      </c>
      <c r="E28" s="37" t="s">
        <v>86</v>
      </c>
    </row>
    <row r="29" spans="1:5" ht="38.25">
      <c r="A29" s="38" t="s">
        <v>53</v>
      </c>
      <c r="E29" s="39" t="s">
        <v>259</v>
      </c>
    </row>
    <row r="30" spans="1:5" ht="25.5">
      <c r="A30" t="s">
        <v>55</v>
      </c>
      <c r="E30" s="37" t="s">
        <v>88</v>
      </c>
    </row>
    <row r="31" spans="1:16" ht="12.75">
      <c r="A31" s="26" t="s">
        <v>47</v>
      </c>
      <c s="31" t="s">
        <v>38</v>
      </c>
      <c s="31" t="s">
        <v>89</v>
      </c>
      <c s="26" t="s">
        <v>66</v>
      </c>
      <c s="32" t="s">
        <v>90</v>
      </c>
      <c s="33" t="s">
        <v>50</v>
      </c>
      <c s="34">
        <v>18.6</v>
      </c>
      <c s="35">
        <v>0</v>
      </c>
      <c s="35">
        <f>ROUND(ROUND(H31,2)*ROUND(G31,3),2)</f>
      </c>
      <c r="O31">
        <f>(I31*21)/100</f>
      </c>
      <c t="s">
        <v>24</v>
      </c>
    </row>
    <row r="32" spans="1:5" ht="38.25">
      <c r="A32" s="36" t="s">
        <v>51</v>
      </c>
      <c r="E32" s="37" t="s">
        <v>91</v>
      </c>
    </row>
    <row r="33" spans="1:5" ht="12.75">
      <c r="A33" s="38" t="s">
        <v>53</v>
      </c>
      <c r="E33" s="39" t="s">
        <v>260</v>
      </c>
    </row>
    <row r="34" spans="1:5" ht="25.5">
      <c r="A34" t="s">
        <v>55</v>
      </c>
      <c r="E34" s="37" t="s">
        <v>88</v>
      </c>
    </row>
    <row r="35" spans="1:16" ht="12.75">
      <c r="A35" s="26" t="s">
        <v>47</v>
      </c>
      <c s="31" t="s">
        <v>77</v>
      </c>
      <c s="31" t="s">
        <v>99</v>
      </c>
      <c s="26" t="s">
        <v>66</v>
      </c>
      <c s="32" t="s">
        <v>100</v>
      </c>
      <c s="33" t="s">
        <v>50</v>
      </c>
      <c s="34">
        <v>551.714</v>
      </c>
      <c s="35">
        <v>0</v>
      </c>
      <c s="35">
        <f>ROUND(ROUND(H35,2)*ROUND(G35,3),2)</f>
      </c>
      <c r="O35">
        <f>(I35*21)/100</f>
      </c>
      <c t="s">
        <v>24</v>
      </c>
    </row>
    <row r="36" spans="1:5" ht="12.75">
      <c r="A36" s="36" t="s">
        <v>51</v>
      </c>
      <c r="E36" s="37" t="s">
        <v>101</v>
      </c>
    </row>
    <row r="37" spans="1:5" ht="51">
      <c r="A37" s="38" t="s">
        <v>53</v>
      </c>
      <c r="E37" s="39" t="s">
        <v>102</v>
      </c>
    </row>
    <row r="38" spans="1:5" ht="191.25">
      <c r="A38" t="s">
        <v>55</v>
      </c>
      <c r="E38" s="37" t="s">
        <v>103</v>
      </c>
    </row>
    <row r="39" spans="1:16" ht="12.75">
      <c r="A39" s="26" t="s">
        <v>47</v>
      </c>
      <c s="31" t="s">
        <v>83</v>
      </c>
      <c s="31" t="s">
        <v>112</v>
      </c>
      <c s="26" t="s">
        <v>66</v>
      </c>
      <c s="32" t="s">
        <v>113</v>
      </c>
      <c s="33" t="s">
        <v>107</v>
      </c>
      <c s="34">
        <v>1817.65</v>
      </c>
      <c s="35">
        <v>0</v>
      </c>
      <c s="35">
        <f>ROUND(ROUND(H39,2)*ROUND(G39,3),2)</f>
      </c>
      <c r="O39">
        <f>(I39*21)/100</f>
      </c>
      <c t="s">
        <v>24</v>
      </c>
    </row>
    <row r="40" spans="1:5" ht="12.75">
      <c r="A40" s="36" t="s">
        <v>51</v>
      </c>
      <c r="E40" s="37" t="s">
        <v>114</v>
      </c>
    </row>
    <row r="41" spans="1:5" ht="38.25">
      <c r="A41" s="38" t="s">
        <v>53</v>
      </c>
      <c r="E41" s="39" t="s">
        <v>261</v>
      </c>
    </row>
    <row r="42" spans="1:5" ht="25.5">
      <c r="A42" t="s">
        <v>55</v>
      </c>
      <c r="E42" s="37" t="s">
        <v>116</v>
      </c>
    </row>
    <row r="43" spans="1:18" ht="12.75" customHeight="1">
      <c r="A43" s="6" t="s">
        <v>45</v>
      </c>
      <c s="6"/>
      <c s="41" t="s">
        <v>36</v>
      </c>
      <c s="6"/>
      <c s="29" t="s">
        <v>26</v>
      </c>
      <c s="6"/>
      <c s="6"/>
      <c s="6"/>
      <c s="42">
        <f>0+Q43</f>
      </c>
      <c r="O43">
        <f>0+R43</f>
      </c>
      <c r="Q43">
        <f>0+I44+I48+I52+I56+I60+I64+I68+I72+I76+I80</f>
      </c>
      <c>
        <f>0+O44+O48+O52+O56+O60+O64+O68+O72+O76+O80</f>
      </c>
    </row>
    <row r="44" spans="1:16" ht="12.75">
      <c r="A44" s="26" t="s">
        <v>47</v>
      </c>
      <c s="31" t="s">
        <v>41</v>
      </c>
      <c s="31" t="s">
        <v>262</v>
      </c>
      <c s="26" t="s">
        <v>24</v>
      </c>
      <c s="32" t="s">
        <v>263</v>
      </c>
      <c s="33" t="s">
        <v>50</v>
      </c>
      <c s="34">
        <v>88.362</v>
      </c>
      <c s="35">
        <v>0</v>
      </c>
      <c s="35">
        <f>ROUND(ROUND(H44,2)*ROUND(G44,3),2)</f>
      </c>
      <c r="O44">
        <f>(I44*21)/100</f>
      </c>
      <c t="s">
        <v>24</v>
      </c>
    </row>
    <row r="45" spans="1:5" ht="51">
      <c r="A45" s="36" t="s">
        <v>51</v>
      </c>
      <c r="E45" s="37" t="s">
        <v>264</v>
      </c>
    </row>
    <row r="46" spans="1:5" ht="12.75">
      <c r="A46" s="38" t="s">
        <v>53</v>
      </c>
      <c r="E46" s="39" t="s">
        <v>265</v>
      </c>
    </row>
    <row r="47" spans="1:5" ht="51">
      <c r="A47" t="s">
        <v>55</v>
      </c>
      <c r="E47" s="37" t="s">
        <v>146</v>
      </c>
    </row>
    <row r="48" spans="1:16" ht="12.75">
      <c r="A48" s="26" t="s">
        <v>47</v>
      </c>
      <c s="31" t="s">
        <v>43</v>
      </c>
      <c s="31" t="s">
        <v>142</v>
      </c>
      <c s="26" t="s">
        <v>24</v>
      </c>
      <c s="32" t="s">
        <v>143</v>
      </c>
      <c s="33" t="s">
        <v>107</v>
      </c>
      <c s="34">
        <v>345</v>
      </c>
      <c s="35">
        <v>0</v>
      </c>
      <c s="35">
        <f>ROUND(ROUND(H48,2)*ROUND(G48,3),2)</f>
      </c>
      <c r="O48">
        <f>(I48*21)/100</f>
      </c>
      <c t="s">
        <v>24</v>
      </c>
    </row>
    <row r="49" spans="1:5" ht="25.5">
      <c r="A49" s="36" t="s">
        <v>51</v>
      </c>
      <c r="E49" s="37" t="s">
        <v>144</v>
      </c>
    </row>
    <row r="50" spans="1:5" ht="12.75">
      <c r="A50" s="38" t="s">
        <v>53</v>
      </c>
      <c r="E50" s="39" t="s">
        <v>266</v>
      </c>
    </row>
    <row r="51" spans="1:5" ht="51">
      <c r="A51" t="s">
        <v>55</v>
      </c>
      <c r="E51" s="37" t="s">
        <v>146</v>
      </c>
    </row>
    <row r="52" spans="1:16" ht="12.75">
      <c r="A52" s="26" t="s">
        <v>47</v>
      </c>
      <c s="31" t="s">
        <v>98</v>
      </c>
      <c s="31" t="s">
        <v>267</v>
      </c>
      <c s="26" t="s">
        <v>66</v>
      </c>
      <c s="32" t="s">
        <v>268</v>
      </c>
      <c s="33" t="s">
        <v>50</v>
      </c>
      <c s="34">
        <v>58.908</v>
      </c>
      <c s="35">
        <v>0</v>
      </c>
      <c s="35">
        <f>ROUND(ROUND(H52,2)*ROUND(G52,3),2)</f>
      </c>
      <c r="O52">
        <f>(I52*21)/100</f>
      </c>
      <c t="s">
        <v>28</v>
      </c>
    </row>
    <row r="53" spans="1:5" ht="38.25">
      <c r="A53" s="36" t="s">
        <v>51</v>
      </c>
      <c r="E53" s="37" t="s">
        <v>269</v>
      </c>
    </row>
    <row r="54" spans="1:5" ht="12.75">
      <c r="A54" s="38" t="s">
        <v>53</v>
      </c>
      <c r="E54" s="39" t="s">
        <v>270</v>
      </c>
    </row>
    <row r="55" spans="1:5" ht="102">
      <c r="A55" t="s">
        <v>55</v>
      </c>
      <c r="E55" s="37" t="s">
        <v>152</v>
      </c>
    </row>
    <row r="56" spans="1:16" ht="12.75">
      <c r="A56" s="26" t="s">
        <v>47</v>
      </c>
      <c s="31" t="s">
        <v>104</v>
      </c>
      <c s="31" t="s">
        <v>271</v>
      </c>
      <c s="26" t="s">
        <v>66</v>
      </c>
      <c s="32" t="s">
        <v>272</v>
      </c>
      <c s="33" t="s">
        <v>50</v>
      </c>
      <c s="34">
        <v>265.086</v>
      </c>
      <c s="35">
        <v>0</v>
      </c>
      <c s="35">
        <f>ROUND(ROUND(H56,2)*ROUND(G56,3),2)</f>
      </c>
      <c r="O56">
        <f>(I56*21)/100</f>
      </c>
      <c t="s">
        <v>24</v>
      </c>
    </row>
    <row r="57" spans="1:5" ht="63.75">
      <c r="A57" s="36" t="s">
        <v>51</v>
      </c>
      <c r="E57" s="37" t="s">
        <v>273</v>
      </c>
    </row>
    <row r="58" spans="1:5" ht="12.75">
      <c r="A58" s="38" t="s">
        <v>53</v>
      </c>
      <c r="E58" s="39" t="s">
        <v>274</v>
      </c>
    </row>
    <row r="59" spans="1:5" ht="76.5">
      <c r="A59" t="s">
        <v>55</v>
      </c>
      <c r="E59" s="37" t="s">
        <v>275</v>
      </c>
    </row>
    <row r="60" spans="1:16" ht="12.75">
      <c r="A60" s="26" t="s">
        <v>47</v>
      </c>
      <c s="31" t="s">
        <v>111</v>
      </c>
      <c s="31" t="s">
        <v>148</v>
      </c>
      <c s="26" t="s">
        <v>66</v>
      </c>
      <c s="32" t="s">
        <v>149</v>
      </c>
      <c s="33" t="s">
        <v>50</v>
      </c>
      <c s="34">
        <v>52.08</v>
      </c>
      <c s="35">
        <v>0</v>
      </c>
      <c s="35">
        <f>ROUND(ROUND(H60,2)*ROUND(G60,3),2)</f>
      </c>
      <c r="O60">
        <f>(I60*21)/100</f>
      </c>
      <c t="s">
        <v>24</v>
      </c>
    </row>
    <row r="61" spans="1:5" ht="25.5">
      <c r="A61" s="36" t="s">
        <v>51</v>
      </c>
      <c r="E61" s="37" t="s">
        <v>150</v>
      </c>
    </row>
    <row r="62" spans="1:5" ht="12.75">
      <c r="A62" s="38" t="s">
        <v>53</v>
      </c>
      <c r="E62" s="39" t="s">
        <v>276</v>
      </c>
    </row>
    <row r="63" spans="1:5" ht="102">
      <c r="A63" t="s">
        <v>55</v>
      </c>
      <c r="E63" s="37" t="s">
        <v>152</v>
      </c>
    </row>
    <row r="64" spans="1:16" ht="12.75">
      <c r="A64" s="26" t="s">
        <v>47</v>
      </c>
      <c s="31" t="s">
        <v>117</v>
      </c>
      <c s="31" t="s">
        <v>277</v>
      </c>
      <c s="26" t="s">
        <v>66</v>
      </c>
      <c s="32" t="s">
        <v>278</v>
      </c>
      <c s="33" t="s">
        <v>107</v>
      </c>
      <c s="34">
        <v>1472.7</v>
      </c>
      <c s="35">
        <v>0</v>
      </c>
      <c s="35">
        <f>ROUND(ROUND(H64,2)*ROUND(G64,3),2)</f>
      </c>
      <c r="O64">
        <f>(I64*21)/100</f>
      </c>
      <c t="s">
        <v>24</v>
      </c>
    </row>
    <row r="65" spans="1:5" ht="12.75">
      <c r="A65" s="36" t="s">
        <v>51</v>
      </c>
      <c r="E65" s="37" t="s">
        <v>66</v>
      </c>
    </row>
    <row r="66" spans="1:5" ht="12.75">
      <c r="A66" s="38" t="s">
        <v>53</v>
      </c>
      <c r="E66" s="39" t="s">
        <v>279</v>
      </c>
    </row>
    <row r="67" spans="1:5" ht="51">
      <c r="A67" t="s">
        <v>55</v>
      </c>
      <c r="E67" s="37" t="s">
        <v>158</v>
      </c>
    </row>
    <row r="68" spans="1:16" ht="12.75">
      <c r="A68" s="26" t="s">
        <v>47</v>
      </c>
      <c s="31" t="s">
        <v>123</v>
      </c>
      <c s="31" t="s">
        <v>154</v>
      </c>
      <c s="26" t="s">
        <v>66</v>
      </c>
      <c s="32" t="s">
        <v>155</v>
      </c>
      <c s="33" t="s">
        <v>107</v>
      </c>
      <c s="34">
        <v>2945.4</v>
      </c>
      <c s="35">
        <v>0</v>
      </c>
      <c s="35">
        <f>ROUND(ROUND(H68,2)*ROUND(G68,3),2)</f>
      </c>
      <c r="O68">
        <f>(I68*21)/100</f>
      </c>
      <c t="s">
        <v>24</v>
      </c>
    </row>
    <row r="69" spans="1:5" ht="12.75">
      <c r="A69" s="36" t="s">
        <v>51</v>
      </c>
      <c r="E69" s="37" t="s">
        <v>156</v>
      </c>
    </row>
    <row r="70" spans="1:5" ht="12.75">
      <c r="A70" s="38" t="s">
        <v>53</v>
      </c>
      <c r="E70" s="39" t="s">
        <v>280</v>
      </c>
    </row>
    <row r="71" spans="1:5" ht="51">
      <c r="A71" t="s">
        <v>55</v>
      </c>
      <c r="E71" s="37" t="s">
        <v>158</v>
      </c>
    </row>
    <row r="72" spans="1:16" ht="12.75">
      <c r="A72" s="26" t="s">
        <v>47</v>
      </c>
      <c s="31" t="s">
        <v>130</v>
      </c>
      <c s="31" t="s">
        <v>166</v>
      </c>
      <c s="26" t="s">
        <v>66</v>
      </c>
      <c s="32" t="s">
        <v>167</v>
      </c>
      <c s="33" t="s">
        <v>107</v>
      </c>
      <c s="34">
        <v>1472.7</v>
      </c>
      <c s="35">
        <v>0</v>
      </c>
      <c s="35">
        <f>ROUND(ROUND(H72,2)*ROUND(G72,3),2)</f>
      </c>
      <c r="O72">
        <f>(I72*21)/100</f>
      </c>
      <c t="s">
        <v>24</v>
      </c>
    </row>
    <row r="73" spans="1:5" ht="12.75">
      <c r="A73" s="36" t="s">
        <v>51</v>
      </c>
      <c r="E73" s="37" t="s">
        <v>168</v>
      </c>
    </row>
    <row r="74" spans="1:5" ht="12.75">
      <c r="A74" s="38" t="s">
        <v>53</v>
      </c>
      <c r="E74" s="39" t="s">
        <v>281</v>
      </c>
    </row>
    <row r="75" spans="1:5" ht="140.25">
      <c r="A75" t="s">
        <v>55</v>
      </c>
      <c r="E75" s="37" t="s">
        <v>170</v>
      </c>
    </row>
    <row r="76" spans="1:16" ht="12.75">
      <c r="A76" s="26" t="s">
        <v>47</v>
      </c>
      <c s="31" t="s">
        <v>136</v>
      </c>
      <c s="31" t="s">
        <v>172</v>
      </c>
      <c s="26" t="s">
        <v>66</v>
      </c>
      <c s="32" t="s">
        <v>173</v>
      </c>
      <c s="33" t="s">
        <v>107</v>
      </c>
      <c s="34">
        <v>1472.7</v>
      </c>
      <c s="35">
        <v>0</v>
      </c>
      <c s="35">
        <f>ROUND(ROUND(H76,2)*ROUND(G76,3),2)</f>
      </c>
      <c r="O76">
        <f>(I76*21)/100</f>
      </c>
      <c t="s">
        <v>24</v>
      </c>
    </row>
    <row r="77" spans="1:5" ht="12.75">
      <c r="A77" s="36" t="s">
        <v>51</v>
      </c>
      <c r="E77" s="37" t="s">
        <v>174</v>
      </c>
    </row>
    <row r="78" spans="1:5" ht="12.75">
      <c r="A78" s="38" t="s">
        <v>53</v>
      </c>
      <c r="E78" s="39" t="s">
        <v>281</v>
      </c>
    </row>
    <row r="79" spans="1:5" ht="140.25">
      <c r="A79" t="s">
        <v>55</v>
      </c>
      <c r="E79" s="37" t="s">
        <v>170</v>
      </c>
    </row>
    <row r="80" spans="1:16" ht="12.75">
      <c r="A80" s="26" t="s">
        <v>47</v>
      </c>
      <c s="31" t="s">
        <v>141</v>
      </c>
      <c s="31" t="s">
        <v>182</v>
      </c>
      <c s="26" t="s">
        <v>66</v>
      </c>
      <c s="32" t="s">
        <v>183</v>
      </c>
      <c s="33" t="s">
        <v>184</v>
      </c>
      <c s="34">
        <v>23.8</v>
      </c>
      <c s="35">
        <v>0</v>
      </c>
      <c s="35">
        <f>ROUND(ROUND(H80,2)*ROUND(G80,3),2)</f>
      </c>
      <c r="O80">
        <f>(I80*21)/100</f>
      </c>
      <c t="s">
        <v>24</v>
      </c>
    </row>
    <row r="81" spans="1:5" ht="12.75">
      <c r="A81" s="36" t="s">
        <v>51</v>
      </c>
      <c r="E81" s="37" t="s">
        <v>282</v>
      </c>
    </row>
    <row r="82" spans="1:5" ht="12.75">
      <c r="A82" s="38" t="s">
        <v>53</v>
      </c>
      <c r="E82" s="39" t="s">
        <v>283</v>
      </c>
    </row>
    <row r="83" spans="1:5" ht="38.25">
      <c r="A83" t="s">
        <v>55</v>
      </c>
      <c r="E83" s="37" t="s">
        <v>187</v>
      </c>
    </row>
    <row r="84" spans="1:18" ht="12.75" customHeight="1">
      <c r="A84" s="6" t="s">
        <v>45</v>
      </c>
      <c s="6"/>
      <c s="41" t="s">
        <v>41</v>
      </c>
      <c s="6"/>
      <c s="29" t="s">
        <v>209</v>
      </c>
      <c s="6"/>
      <c s="6"/>
      <c s="6"/>
      <c s="42">
        <f>0+Q84</f>
      </c>
      <c r="O84">
        <f>0+R84</f>
      </c>
      <c r="Q84">
        <f>0+I85</f>
      </c>
      <c>
        <f>0+O85</f>
      </c>
    </row>
    <row r="85" spans="1:16" ht="12.75">
      <c r="A85" s="26" t="s">
        <v>47</v>
      </c>
      <c s="31" t="s">
        <v>147</v>
      </c>
      <c s="31" t="s">
        <v>211</v>
      </c>
      <c s="26" t="s">
        <v>30</v>
      </c>
      <c s="32" t="s">
        <v>212</v>
      </c>
      <c s="33" t="s">
        <v>184</v>
      </c>
      <c s="34">
        <v>23.8</v>
      </c>
      <c s="35">
        <v>0</v>
      </c>
      <c s="35">
        <f>ROUND(ROUND(H85,2)*ROUND(G85,3),2)</f>
      </c>
      <c r="O85">
        <f>(I85*21)/100</f>
      </c>
      <c t="s">
        <v>24</v>
      </c>
    </row>
    <row r="86" spans="1:5" ht="12.75">
      <c r="A86" s="36" t="s">
        <v>51</v>
      </c>
      <c r="E86" s="37" t="s">
        <v>284</v>
      </c>
    </row>
    <row r="87" spans="1:5" ht="12.75">
      <c r="A87" s="38" t="s">
        <v>53</v>
      </c>
      <c r="E87" s="39" t="s">
        <v>283</v>
      </c>
    </row>
    <row r="88" spans="1:5" ht="38.25">
      <c r="A88" t="s">
        <v>55</v>
      </c>
      <c r="E88" s="37" t="s">
        <v>215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23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</f>
      </c>
      <c t="s">
        <v>23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285</v>
      </c>
      <c s="43">
        <f>0+I8</f>
      </c>
      <c r="O3" t="s">
        <v>22</v>
      </c>
      <c t="s">
        <v>24</v>
      </c>
    </row>
    <row r="4" spans="1:16" ht="15" customHeight="1">
      <c r="A4" t="s">
        <v>16</v>
      </c>
      <c s="16" t="s">
        <v>21</v>
      </c>
      <c s="17" t="s">
        <v>285</v>
      </c>
      <c s="6"/>
      <c s="18" t="s">
        <v>286</v>
      </c>
      <c s="6"/>
      <c s="6"/>
      <c s="27"/>
      <c s="27"/>
      <c r="O4" t="s">
        <v>22</v>
      </c>
      <c t="s">
        <v>24</v>
      </c>
    </row>
    <row r="5" spans="1:16" ht="12.75" customHeight="1">
      <c r="A5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37</v>
      </c>
      <c s="15" t="s">
        <v>39</v>
      </c>
      <c s="15"/>
      <c r="O5" t="s">
        <v>22</v>
      </c>
      <c t="s">
        <v>24</v>
      </c>
    </row>
    <row r="6" spans="1:9" ht="12.75" customHeight="1">
      <c r="A6" s="15"/>
      <c s="15"/>
      <c s="15"/>
      <c s="15"/>
      <c s="15"/>
      <c s="15"/>
      <c s="15"/>
      <c s="15" t="s">
        <v>40</v>
      </c>
      <c s="15" t="s">
        <v>42</v>
      </c>
    </row>
    <row r="7" spans="1:9" ht="12.75" customHeight="1">
      <c r="A7" s="15" t="s">
        <v>28</v>
      </c>
      <c s="15" t="s">
        <v>30</v>
      </c>
      <c s="15" t="s">
        <v>24</v>
      </c>
      <c s="15" t="s">
        <v>23</v>
      </c>
      <c s="15" t="s">
        <v>34</v>
      </c>
      <c s="15" t="s">
        <v>36</v>
      </c>
      <c s="15" t="s">
        <v>38</v>
      </c>
      <c s="15" t="s">
        <v>41</v>
      </c>
      <c s="15" t="s">
        <v>43</v>
      </c>
    </row>
    <row r="8" spans="1:18" ht="12.75" customHeight="1">
      <c r="A8" s="27" t="s">
        <v>45</v>
      </c>
      <c s="27"/>
      <c s="28" t="s">
        <v>28</v>
      </c>
      <c s="27"/>
      <c s="29" t="s">
        <v>46</v>
      </c>
      <c s="27"/>
      <c s="27"/>
      <c s="27"/>
      <c s="30">
        <f>0+Q8</f>
      </c>
      <c r="O8">
        <f>0+R8</f>
      </c>
      <c r="Q8">
        <f>0+I9+I13+I17+I21</f>
      </c>
      <c>
        <f>0+O9+O13+O17+O21</f>
      </c>
    </row>
    <row r="9" spans="1:16" ht="12.75">
      <c r="A9" s="26" t="s">
        <v>47</v>
      </c>
      <c s="31" t="s">
        <v>30</v>
      </c>
      <c s="31" t="s">
        <v>287</v>
      </c>
      <c s="26" t="s">
        <v>66</v>
      </c>
      <c s="32" t="s">
        <v>288</v>
      </c>
      <c s="33" t="s">
        <v>289</v>
      </c>
      <c s="34">
        <v>1</v>
      </c>
      <c s="35">
        <v>0</v>
      </c>
      <c s="35">
        <f>ROUND(ROUND(H9,2)*ROUND(G9,3),2)</f>
      </c>
      <c r="O9">
        <f>(I9*21)/100</f>
      </c>
      <c t="s">
        <v>24</v>
      </c>
    </row>
    <row r="10" spans="1:5" ht="165.75">
      <c r="A10" s="36" t="s">
        <v>51</v>
      </c>
      <c r="E10" s="37" t="s">
        <v>290</v>
      </c>
    </row>
    <row r="11" spans="1:5" ht="12.75">
      <c r="A11" s="38" t="s">
        <v>53</v>
      </c>
      <c r="E11" s="39" t="s">
        <v>247</v>
      </c>
    </row>
    <row r="12" spans="1:5" ht="12.75">
      <c r="A12" t="s">
        <v>55</v>
      </c>
      <c r="E12" s="37" t="s">
        <v>291</v>
      </c>
    </row>
    <row r="13" spans="1:16" ht="12.75">
      <c r="A13" s="26" t="s">
        <v>47</v>
      </c>
      <c s="31" t="s">
        <v>24</v>
      </c>
      <c s="31" t="s">
        <v>292</v>
      </c>
      <c s="26" t="s">
        <v>66</v>
      </c>
      <c s="32" t="s">
        <v>293</v>
      </c>
      <c s="33" t="s">
        <v>289</v>
      </c>
      <c s="34">
        <v>1</v>
      </c>
      <c s="35">
        <v>0</v>
      </c>
      <c s="35">
        <f>ROUND(ROUND(H13,2)*ROUND(G13,3),2)</f>
      </c>
      <c r="O13">
        <f>(I13*21)/100</f>
      </c>
      <c t="s">
        <v>28</v>
      </c>
    </row>
    <row r="14" spans="1:5" ht="12.75">
      <c r="A14" s="36" t="s">
        <v>51</v>
      </c>
      <c r="E14" s="37" t="s">
        <v>66</v>
      </c>
    </row>
    <row r="15" spans="1:5" ht="12.75">
      <c r="A15" s="38" t="s">
        <v>53</v>
      </c>
      <c r="E15" s="39" t="s">
        <v>247</v>
      </c>
    </row>
    <row r="16" spans="1:5" ht="12.75">
      <c r="A16" t="s">
        <v>55</v>
      </c>
      <c r="E16" s="37" t="s">
        <v>294</v>
      </c>
    </row>
    <row r="17" spans="1:16" ht="12.75">
      <c r="A17" s="26" t="s">
        <v>47</v>
      </c>
      <c s="31" t="s">
        <v>23</v>
      </c>
      <c s="31" t="s">
        <v>295</v>
      </c>
      <c s="26" t="s">
        <v>66</v>
      </c>
      <c s="32" t="s">
        <v>296</v>
      </c>
      <c s="33" t="s">
        <v>289</v>
      </c>
      <c s="34">
        <v>1</v>
      </c>
      <c s="35">
        <v>0</v>
      </c>
      <c s="35">
        <f>ROUND(ROUND(H17,2)*ROUND(G17,3),2)</f>
      </c>
      <c r="O17">
        <f>(I17*21)/100</f>
      </c>
      <c t="s">
        <v>28</v>
      </c>
    </row>
    <row r="18" spans="1:5" ht="38.25">
      <c r="A18" s="36" t="s">
        <v>51</v>
      </c>
      <c r="E18" s="37" t="s">
        <v>297</v>
      </c>
    </row>
    <row r="19" spans="1:5" ht="12.75">
      <c r="A19" s="38" t="s">
        <v>53</v>
      </c>
      <c r="E19" s="39" t="s">
        <v>247</v>
      </c>
    </row>
    <row r="20" spans="1:5" ht="89.25">
      <c r="A20" t="s">
        <v>55</v>
      </c>
      <c r="E20" s="37" t="s">
        <v>298</v>
      </c>
    </row>
    <row r="21" spans="1:16" ht="12.75">
      <c r="A21" s="26" t="s">
        <v>47</v>
      </c>
      <c s="31" t="s">
        <v>34</v>
      </c>
      <c s="31" t="s">
        <v>299</v>
      </c>
      <c s="26" t="s">
        <v>66</v>
      </c>
      <c s="32" t="s">
        <v>300</v>
      </c>
      <c s="33" t="s">
        <v>289</v>
      </c>
      <c s="34">
        <v>1</v>
      </c>
      <c s="35">
        <v>0</v>
      </c>
      <c s="35">
        <f>ROUND(ROUND(H21,2)*ROUND(G21,3),2)</f>
      </c>
      <c r="O21">
        <f>(I21*21)/100</f>
      </c>
      <c t="s">
        <v>24</v>
      </c>
    </row>
    <row r="22" spans="1:5" ht="25.5">
      <c r="A22" s="36" t="s">
        <v>51</v>
      </c>
      <c r="E22" s="37" t="s">
        <v>301</v>
      </c>
    </row>
    <row r="23" spans="1:5" ht="12.75">
      <c r="A23" s="38" t="s">
        <v>53</v>
      </c>
      <c r="E23" s="39" t="s">
        <v>247</v>
      </c>
    </row>
    <row r="24" spans="1:5" ht="12.75">
      <c r="A24" t="s">
        <v>55</v>
      </c>
      <c r="E24" s="37" t="s">
        <v>302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