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bookViews>
    <workbookView xWindow="11520" yWindow="0" windowWidth="11520" windowHeight="12360" activeTab="4"/>
  </bookViews>
  <sheets>
    <sheet name="Rekapitulace" sheetId="18" r:id="rId1"/>
    <sheet name="SO 000" sheetId="2" r:id="rId2"/>
    <sheet name="SO 020" sheetId="3" r:id="rId3"/>
    <sheet name="SO 101" sheetId="4" r:id="rId4"/>
    <sheet name="SO 110" sheetId="5" r:id="rId5"/>
    <sheet name="SO 180" sheetId="6" r:id="rId6"/>
    <sheet name="SO 191" sheetId="7" r:id="rId7"/>
    <sheet name="SO 311" sheetId="8" r:id="rId8"/>
    <sheet name="SO 313" sheetId="9" r:id="rId9"/>
    <sheet name="SO 314" sheetId="10" r:id="rId10"/>
    <sheet name="SO 316" sheetId="11" r:id="rId11"/>
    <sheet name="SO 415.1" sheetId="12" r:id="rId12"/>
    <sheet name="SO 415" sheetId="13" r:id="rId13"/>
    <sheet name="SO 418" sheetId="14" r:id="rId14"/>
    <sheet name="SO 431" sheetId="15" r:id="rId15"/>
    <sheet name="SO 801.1" sheetId="16" r:id="rId16"/>
    <sheet name="SO 801.2" sheetId="17" r:id="rId17"/>
  </sheets>
  <definedNames/>
  <calcPr calcId="191029"/>
</workbook>
</file>

<file path=xl/sharedStrings.xml><?xml version="1.0" encoding="utf-8"?>
<sst xmlns="http://schemas.openxmlformats.org/spreadsheetml/2006/main" count="3450" uniqueCount="878">
  <si>
    <t>EstiCon</t>
  </si>
  <si>
    <t xml:space="preserve">Firma: </t>
  </si>
  <si>
    <t>Rekapitulace ceny</t>
  </si>
  <si>
    <t>Stavba: 21-079-02 - Nová Pastýřská, 2. a 3. etapa</t>
  </si>
  <si>
    <t>Celková cena bez DPH:</t>
  </si>
  <si>
    <t>Celková cena s DPH:</t>
  </si>
  <si>
    <t>Objekt</t>
  </si>
  <si>
    <t>Popis</t>
  </si>
  <si>
    <t>Cena bez DPH</t>
  </si>
  <si>
    <t>DPH</t>
  </si>
  <si>
    <t>Cena s DPH</t>
  </si>
  <si>
    <t>SO 000</t>
  </si>
  <si>
    <t>Vedlejší a ostatní náklady</t>
  </si>
  <si>
    <t>SO 020</t>
  </si>
  <si>
    <t>Příprava území</t>
  </si>
  <si>
    <t>SO 101</t>
  </si>
  <si>
    <t>Místní komunikace</t>
  </si>
  <si>
    <t>SO 110</t>
  </si>
  <si>
    <t>Chodníky</t>
  </si>
  <si>
    <t>SO 180</t>
  </si>
  <si>
    <t>Dopravně inženýrské opatření - DIO</t>
  </si>
  <si>
    <t>SO 191</t>
  </si>
  <si>
    <t>Dopravní značení</t>
  </si>
  <si>
    <t>SO 311</t>
  </si>
  <si>
    <t>Odvodnění ul. Pastýřská</t>
  </si>
  <si>
    <t>SO 313</t>
  </si>
  <si>
    <t>SO 314</t>
  </si>
  <si>
    <t>Přeložka jednotné kanalizace DN 300</t>
  </si>
  <si>
    <t>SO 316</t>
  </si>
  <si>
    <t>Přeložka vodovodu ul. Pastýřská</t>
  </si>
  <si>
    <t>SO 415.1</t>
  </si>
  <si>
    <t>příprava pro SSZ - chráničky</t>
  </si>
  <si>
    <t>SO 415</t>
  </si>
  <si>
    <t>Přeložka kabelových tras NN PČR</t>
  </si>
  <si>
    <t>SO 418</t>
  </si>
  <si>
    <t>Chráničky pro vysokorychlostní sítě</t>
  </si>
  <si>
    <t>SO 431</t>
  </si>
  <si>
    <t>Veřejné osvětlení</t>
  </si>
  <si>
    <t>SO 801.1</t>
  </si>
  <si>
    <t>Vegetační úpravy, zemní práce</t>
  </si>
  <si>
    <t>SO 801.2</t>
  </si>
  <si>
    <t>Vegetační úpravy, výsadby</t>
  </si>
  <si>
    <t>Soupis prací objektu</t>
  </si>
  <si>
    <t>S</t>
  </si>
  <si>
    <t>Stavba:</t>
  </si>
  <si>
    <t>21-079-02</t>
  </si>
  <si>
    <t>Nová Pastýřská, 2. a 3. etapa</t>
  </si>
  <si>
    <t>O</t>
  </si>
  <si>
    <t>Rozpočet:</t>
  </si>
  <si>
    <t>Typ</t>
  </si>
  <si>
    <t>Poř. číslo</t>
  </si>
  <si>
    <t>Kód položky</t>
  </si>
  <si>
    <t>Varianta</t>
  </si>
  <si>
    <t>Název Položky</t>
  </si>
  <si>
    <t>MJ</t>
  </si>
  <si>
    <t>Množství</t>
  </si>
  <si>
    <t>Cena</t>
  </si>
  <si>
    <t>Cenová soustava</t>
  </si>
  <si>
    <t>Jednotková</t>
  </si>
  <si>
    <t>Celkem</t>
  </si>
  <si>
    <t>SD</t>
  </si>
  <si>
    <t>0</t>
  </si>
  <si>
    <t>Všeobecné konstrukce a práce</t>
  </si>
  <si>
    <t>P</t>
  </si>
  <si>
    <t>02730</t>
  </si>
  <si>
    <t/>
  </si>
  <si>
    <t>POMOC PRÁCE ZŘÍZ NEBO ZAJIŠŤ OCHRANU INŽENÝRSKÝCH SÍTÍ</t>
  </si>
  <si>
    <t>KPL</t>
  </si>
  <si>
    <t>PP</t>
  </si>
  <si>
    <t>Zajištění inženýrských sítí v souladu s podmínkami jednotlivých správců sítí viz. dokladová část,    
která je součástí dokumentace pro stavební povolení (DUSP).</t>
  </si>
  <si>
    <t>VV</t>
  </si>
  <si>
    <t>1,0 = 1,000 [A]</t>
  </si>
  <si>
    <t>TS</t>
  </si>
  <si>
    <t>zahrnuje veškeré náklady spojené s objednatelem požadovanými zařízeními</t>
  </si>
  <si>
    <t>02811</t>
  </si>
  <si>
    <t>PRŮZKUMNÉ PRÁCE GEOTECHNICKÉ NA POVRCHU</t>
  </si>
  <si>
    <t>Práce geotechnika v průběhu stavby (posouzení svahů, podloží, vhodnost zemin dle ČSN 73 6133 atd...)</t>
  </si>
  <si>
    <t>1 = 1,000 [A]</t>
  </si>
  <si>
    <t>zahrnuje veškeré náklady spojené s objednatelem požadovanými pracemi</t>
  </si>
  <si>
    <t>02821</t>
  </si>
  <si>
    <t>PRŮZKUMNÉ PRÁCE ARCHEOLOGICKÉ NA POVRCHU</t>
  </si>
  <si>
    <t>"Archeologický dohled, položka bude 
fakturována dle skutečnosti na základě Zhotovitelem předložených faktur 
vystavených oprávněnou institucí provádějící archeologický dohled). Zadavatel 
upozorňuje, že položku archeologický dohled uvedenou v soupisu prací, musí účastník 
ocenit provizorní cenou, která je uvedena pod položkou v soupisu prací. V případě, že 
účastník ocení položku (archeologický dohled) jinou, než uvedenou provizorní cenou, 
zadavatel vyloučí účastníka ze zadávacího řízení. 
(v rámci položky je Zhotovitel stavby povinen respektovat zákon č. 20/1987 Sb., o 
státní památkové péči a provést oznámení o zahájení výkopových prací a to v 
dostatečném předstihu před prováděním zemních prací. Dále je Zhotovitel povinen 
strpět na staveništi archeologický dohled v průběhu provádění stavebních prací. 
Oznámení musí být adresováno na příslušnou instituci oprávněnou k provádění 
archeologického dohledu a výzkumu, se kterou bude formou smlouvy o 
archeologickém dohledu zajištěn archeologický dohled. Dojde-li při provádění zemních 
prací k archeologickým nálezům, je Zhotovitel povinen veškeré stavební práce 
okamžitě zastavit a tyto skutečnosti neprodleně oznámit TDI, zástupci investora a 
příslušnému archeologickému pracovišti provádějící archeologický dohled. Činnost za 
archeologický dohled bude fakturována dle skutečnosti na základě Zhotovitelem 
předložených faktur od oprávněné instituce provádějící archeologický dohled.)"</t>
  </si>
  <si>
    <t>02910</t>
  </si>
  <si>
    <t>OSTATNÍ POŽADAVKY - ZEMĚMĚŘIČSKÁ MĚŘENÍ</t>
  </si>
  <si>
    <t>Geodetická činnost v průběhu provádění stavebních prací (geodet zhotovitele stavby) 
včetně vytyčení stavby, obvodu staveniště a skutečného zjištění průběhu inženýrských 
sítí. Součástí je vybudování potřebné vytyčovací sítě.</t>
  </si>
  <si>
    <t>zahrnuje veškeré náklady spojené s objednatelem požadovanými pracemi, 
- pro stanovení orientační investorské ceny určete jednotkovou cenu jako 1% odhadované ceny stavby</t>
  </si>
  <si>
    <t>02911</t>
  </si>
  <si>
    <t>OSTATNÍ POŽADAVKY - GEODETICKÉ ZAMĚŘENÍ</t>
  </si>
  <si>
    <t>Geodetické zaměření skutečného provedení díla bude provedeno a ověřeno oprávněným zeměměřičským inženýrem a bude předáno objednateli 3x v tištěné a 1x v elektronické formě na CD (včetně inženýrských sítí). 
V zaměření budou vyznačeny hranice stavby, označeny druhy povrchů (materiál, povrch, barva),, propustky, svislé dopravní značení, opěrné zdi atp. Budou spočítány výměry vč. přiřazení k příslušným položkám a do příslušných SO dle rozpočtu.</t>
  </si>
  <si>
    <t>02943</t>
  </si>
  <si>
    <t>OSTATNÍ POŽADAVKY - VYPRACOVÁNÍ RDS</t>
  </si>
  <si>
    <t>Realizační dokumentace stavby (dále jen „RDS“) dle kap. 10 Směrnice pro 
dokumentaci staveb pozemních komunikací (SDS-PK) (8/2017), vč. dodatku č. 1 
(3/2018) – Realizační dokumentace stavby (RDS) v rozsahu dle kap. 4 Technických kvalitativních podmínek pro dokumentaci staveb 
pozemních komunikací (TKP-D) (8/2006), odst. 4.3.5 RDS. Součástí je předání 
dokumentace v tištěné podobě (4 paré) a předání 1 x v elektronické podobě (rozsah a 
uspořádání odpovídající podobě tištěné) v uzavřeném (PDF) a otevřeném formátu 
(DWG, XLS, DOC, apod.).</t>
  </si>
  <si>
    <t>02944</t>
  </si>
  <si>
    <t>OSTAT POŽADAVKY - DOKUMENTACE SKUTEČ PROVEDENÍ V DIGIT FORMĚ</t>
  </si>
  <si>
    <t>Dokumentace skutečného provedení stavby ve smyslu § 125 odst. 6 stavebního 
zákona, dle kap. 11 Směrnice pro dokumentaci staveb pozemních komunikací (SDS- 
PK) (8/2017), vč. dodatku č. 1 (3/2018) v rozsahu dle kap. 4 Technických 
kvalitativních podmínek pro dokumentaci staveb pozemních komunikací (TKP-D) 
(8/2006), odst. 4.3.6 DSPS. Součástí je předání dokumentace v tištěné podobě (3 paré) a 
předání 1 x v digitální podobě (rozsah a uspořádání odpovídající podobě tištěné) v 
uzavřeném (PDF) a otevřeném formátu (DWG, XLS, DOC, apod.).</t>
  </si>
  <si>
    <t>02945</t>
  </si>
  <si>
    <t>OSTAT POŽADAVKY - GEOMETRICKÝ PLÁN</t>
  </si>
  <si>
    <t>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</si>
  <si>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</si>
  <si>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02950</t>
  </si>
  <si>
    <t>OSTATNÍ POŽADAVKY - POSUDKY, KONTROLY, REVIZNÍ ZPRÁVY</t>
  </si>
  <si>
    <t>Monitoring dotčených komunikací a objektů před a po stavbě.</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</si>
  <si>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</si>
  <si>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</si>
  <si>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 Poplatky a náklady spojené se záborem
veřejného prostranství a s tím související dopravní značení a zabezpečení
pracoviště.Poplatky a náklady za spotřebované energie, plyn a vodu atd. v době
výstavby až do předání díla. Zajištění údržby veřejných komunikací a komunikací
pro pěší v průběhu celé stavby, včetně případné zimní údržby.</t>
  </si>
  <si>
    <t>zahrnuje objednatelem povolené náklady na pořízení (event. pronájem), provozování, udržování a likvidaci zhotovitelova zařízení</t>
  </si>
  <si>
    <t>1</t>
  </si>
  <si>
    <t>Zemní práce</t>
  </si>
  <si>
    <t>11090</t>
  </si>
  <si>
    <t>VŠEOBECNÉ VYKLIZENÍ OSTATNÍCH PLOCH</t>
  </si>
  <si>
    <t>M2</t>
  </si>
  <si>
    <t>5700,0 m2 = 5700,000 [A]</t>
  </si>
  <si>
    <t>zahrnuje odstranění všech překážek pro uskutečnění stavby</t>
  </si>
  <si>
    <t>014101</t>
  </si>
  <si>
    <t>a</t>
  </si>
  <si>
    <t>POPLATKY ZA SKLÁDKU</t>
  </si>
  <si>
    <t>T</t>
  </si>
  <si>
    <t>zemina - předpoklad 1800 kg/m3
podkladní vrstvy - předpoklad 2000 kg/m3
k fakturaci budou doloženy vážní lístky ze skládky a doklad o úhradě poplatku za skládku</t>
  </si>
  <si>
    <t>z pol. č. 11332: 252,974 m3 *2,0 t/m3 = 505,948 [A]
 z pol. č. 12373: 1 438,020 m3 * 1,8 t/m3 = 0 [B]
 z pol. č. 12383: 159,780 m3 * 1,8 t/m3 = 287,604 [C]
 zpětné využití pro pol. č. 17110: -819,000 m3 *1,8 t/m3 = -1474,200 [D]
 zpětné využití pro pol. č. 17110objektu SO110: -352,200 m3 *1,8 t/m3 = -633,960 [E]
 Celkem: A+B+C+D+E = 0,000 [F]</t>
  </si>
  <si>
    <t>zahrnuje veškeré poplatky provozovateli skládky související s uložením odpadu na skládce.</t>
  </si>
  <si>
    <t>b</t>
  </si>
  <si>
    <t>Odfrézované asfaltobetonové souvrství - předpoklad 2400 kg/m3
kryt vozovky s asfaltovým pojivem - předpoklad 2400 kg/m3
k fakturaci budou doloženy vážní lístky ze skládky a doklad o úhradě poplatku za skládku</t>
  </si>
  <si>
    <t>z pol. č. 11313: 379,578 m3 * 2,4 t/m3 = 910,987 [A]
 z pol. č. 11333: 126,487 m3 * 2,4 t/m3  = 303,569 [B]
 z pol. č. 11372: 151,784 m3 * 2,4 t/m3 = 364,282 [C]
 Celkem: A+B+C = 1578,838 [D]</t>
  </si>
  <si>
    <t>c</t>
  </si>
  <si>
    <t>železobeton - předpoklad 2600 kg/m3
kámen - předpoklad 2600 kg/m3
beton - předpoklad 2400 kg/m3
záhonová betonová obruba, předpoklad 21 kg/bm
silniční betonová obruba, předpoklad 80 kg/bm
silniční kamenná obruba, předpoklad 135 kg/bm
krajník kamenný, předpoklad 90 kg/bm
k fakturaci budou doloženy vážní lístky ze skládky a doklad o úhradě poplatku za skládku</t>
  </si>
  <si>
    <t>z pol. č. 11347: 13,385 m3 * 2,6 t/m3 = 34,801 [C]
 z pol. č. 11353.1: 55,950 m * 0,09 t/bm = 5,036 [D]
 Celkem: C+D = 39,837 [E]</t>
  </si>
  <si>
    <t>11313</t>
  </si>
  <si>
    <t>ODSTRANĚNÍ KRYTU ZPEVNĚNÝCH PLOCH S ASFALTOVÝM POJIVEM</t>
  </si>
  <si>
    <t>M3</t>
  </si>
  <si>
    <t>plocha odměřena digitálně ze situace 
odstranění stávajícího povrchu plochy parkoviště; předpokládná tl. 200 mm
včetně odvozu bez ohledu na vzdálenost (skládka zvolena zhotovitelem), zhotovitel zváží možnost zpětného využití materiálu na stavbu
uložení na skládku v pol. č. 17120
poplatek za skládku v pol. č. 014101.b</t>
  </si>
  <si>
    <t>1897,89 m2 *0,2 m = 379,578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</si>
  <si>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</si>
  <si>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</si>
  <si>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</si>
  <si>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plocha odměřena digitálně ze situace 
odstranění podkladních vrstev pod stávající vozovkou; předpokládná tl. 200 mm
včetně odvozu bez ohledu na vzdálenost (skládka zvolena zhotovitelem), zhotovitel zváží možnost zpětného využití materiálu na stavbu
uložení na skládku v pol. č. 17120
poplatek za skládku v pol. č. 014101.a</t>
  </si>
  <si>
    <t>(1257,78+7,09) m2 *0,2 m = 252,974 [A]</t>
  </si>
  <si>
    <t>11333</t>
  </si>
  <si>
    <t>ODSTRANĚNÍ PODKLADU ZPEVNĚNÝCH PLOCH S ASFALT POJIVEM</t>
  </si>
  <si>
    <t>plocha odměřena digitálně ze situace 
odstranění podkladních vrstev pod stávající vozovkou;  předpokládaná tl. 100 mm
včetně odvozu bez ohledu na vzdálenost (skládka zvolena zhotovitelem), zhotovitel zváží možnost zpětného využití materiálu na stavbu
uložení na skládku v pol. č. 17120
poplatek za skládku v pol. č. 014101.b</t>
  </si>
  <si>
    <t>(1257,78+7,09) m2 *0,1 m = 126,487 [A]</t>
  </si>
  <si>
    <t>11347</t>
  </si>
  <si>
    <t>ODSTRAN KRYTU ZPEVNĚNÝCH PLOCH Z DLAŽEB KOSTEK VČET PODKL</t>
  </si>
  <si>
    <t>plocha odměřena digitálně ze situace 
Odstranění stávající kamenné dlažby 100/100
včetně odvozu bez ohledu na vzdálenost (skládka zvolena zhotovitelem), zhotovitel zváží možnost zpětného využití materiálu na stavbu
uložení na skládku v pol. č. 17120
poplatek za skládku v pol. č. 014101.c</t>
  </si>
  <si>
    <t>(52,1+81,75) m2 *0,1 m = 13,385 [A]</t>
  </si>
  <si>
    <t>11353</t>
  </si>
  <si>
    <t>ODSTRANĚNÍ CHODNÍKOVÝCH KAMENNÝCH OBRUBNÍKŮ</t>
  </si>
  <si>
    <t>M</t>
  </si>
  <si>
    <t>délka odměřena digitálně ze situace 
odstranění stávajících kamenných krajníků šířky 100 mm
včetně odvozu bez ohledu na vzdálenost (skládka zvolena zhotovitelem), vč. uložení na skládku
poplatek za skládku v pol. č. 014101.c</t>
  </si>
  <si>
    <t>(2,55+13,7+21,4+11+2,9+4,4) m = 55,950 [A]</t>
  </si>
  <si>
    <t>11372</t>
  </si>
  <si>
    <t>FRÉZOVÁNÍ ZPEVNĚNÝCH PLOCH ASFALTOVÝCH</t>
  </si>
  <si>
    <t>plocha odměřena digitálně ze situace 
frézování stávající asf. vozovky;  předpokládaná tl. 120 mm
včetně odvozu bez ohledu na vzdálenost (skládka zvolena zhotovitelem), zhotovitel zváží možnost zpětného využití materiálu na stavbu
uložení na skládku v pol. č. 17120
poplatek za skládku v pol. č. 014101.b</t>
  </si>
  <si>
    <t>(1257,78+7,09) m2 *0,12 m = 151,784 [A]</t>
  </si>
  <si>
    <t>113764</t>
  </si>
  <si>
    <t>FRÉZOVÁNÍ DRÁŽKY PRŮŘEZU DO 400MM2 V ASFALTOVÉ VOZOVCE</t>
  </si>
  <si>
    <t>komůrka pro těsnění pracovních spar, podél obrubníků, napojení starý/nový povrch, včetně likvidace vzniklého materiálu</t>
  </si>
  <si>
    <t>9,5 m +29,5 m +9,5 m = 48,500 [A]</t>
  </si>
  <si>
    <t>Položka zahrnuje veškerou manipulaci s vybouranou sutí a s vybouranými hmotami vč. uložení na skládku.</t>
  </si>
  <si>
    <t>12373</t>
  </si>
  <si>
    <t>ODKOP PRO SPOD STAVBU SILNIC A ŽELEZNIC TŘ. I</t>
  </si>
  <si>
    <t>plocha odměřena digitálně z charakteristických řezů
předpoklad 90% tř.I a 10% tř.II
včetně odvozu bez ohledu na vzdálenost (skládka zvolena zhotovitelem), zhotovitel zváží možnost zpětného využití materiálu na stavbu
uložení na skládku v pol. č. 17120
poplatek za skládku v pol. č. 014101.a</t>
  </si>
  <si>
    <t>(9,42+8,26+5,32+3,7+11,22+14,78+15,68+9,59+1,92) m2 * 20 m * 0,9 = 1438,020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</si>
  <si>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</si>
  <si>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12383</t>
  </si>
  <si>
    <t>ODKOP PRO SPOD STAVBU SILNIC A ŽELEZNIC TŘ. II</t>
  </si>
  <si>
    <t>(9,42+8,26+5,32+3,7+11,22+14,78+15,68+9,59+1,92) m2 * 20 m * 0,1 = 159,780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</si>
  <si>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</si>
  <si>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</si>
  <si>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</si>
  <si>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pro položku č. 17110: 819,000 m3 = 819,000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</si>
  <si>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</si>
  <si>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17110</t>
  </si>
  <si>
    <t>ULOŽENÍ SYPANINY DO NÁSYPŮ SE ZHUTNĚNÍM</t>
  </si>
  <si>
    <t>plocha odměřena digitálně z charakteristických řezů
Využití vhodného materiálu ze stavby</t>
  </si>
  <si>
    <t>(0,05+0,32+4,47+14,11+22) m2 *20 m = 819,000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</si>
  <si>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</si>
  <si>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17120</t>
  </si>
  <si>
    <t>ULOŽENÍ SYPANINY DO NÁSYPŮ A NA SKLÁDKY BEZ ZHUTNĚNÍ</t>
  </si>
  <si>
    <t>z pol. č. 11313: 379,578 m3  = 379,578 [A]
 z pol. č. 11332: 252,974 m3 = 252,974 [B]
 z pol. č. 11333: 126,487 m3 = 126,487 [C]
 z pol. č. 11347: 13,385 m3 = 13,385 [D]
 z pol. č. 11372: 151,784 m3 = 151,784 [E]
 z pol. č. 12373: 1 438,020 m3 = 0 [F]
 z pol. č. 12383: 159,780m3 = 159,780 [G]
 Celkem: A+B+C+D+E+F+G = 0,000 [H]</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</si>
  <si>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</si>
  <si>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</si>
  <si>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</si>
  <si>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plocha odměřena digitálně z charakteristických řezů
Materiál pro aktivní zónu v tl. 0,5 m</t>
  </si>
  <si>
    <t>(6,03+5,98+4,59+5,08+5,87+7,36+6,72+5,55+6,09+6) m2 *20 m = 1185,400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</si>
  <si>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</si>
  <si>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</si>
  <si>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</si>
  <si>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odměřeno digitálně z charakteristických řezů
zhutnění pláně pod vozovkou a park. stáním
min. Edef,2= 45 Mpa</t>
  </si>
  <si>
    <t>(12,5+12,5+15+9,82+10,68+12,23+15,3+14+14,23+15+15+15+15) m * 20 m = 3525,200 [A]</t>
  </si>
  <si>
    <t>položka zahrnuje úpravu pláně včetně vyrovnání výškových rozdílů. Míru zhutnění určuje projekt.</t>
  </si>
  <si>
    <t>2</t>
  </si>
  <si>
    <t>Základy</t>
  </si>
  <si>
    <t>21263</t>
  </si>
  <si>
    <t>TRATIVODY KOMPLET Z TRUB Z PLAST HMOT DN DO 150MM</t>
  </si>
  <si>
    <t>Podélná drenáž PVC DN150; min. SN 8</t>
  </si>
  <si>
    <t>2,95+41,65+11+33+1,4+1,4+37,3+1,7+34+3,3+39,9+44,2+15,2+4,9 = 271,900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</si>
  <si>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</si>
  <si>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5</t>
  </si>
  <si>
    <t>Komunikace</t>
  </si>
  <si>
    <t>56314</t>
  </si>
  <si>
    <t>VOZOVKOVÉ VRSTVY Z MECHANICKY ZPEVNĚNÉHO KAMENIVA TL. DO 200MM</t>
  </si>
  <si>
    <t>Mechanicky zpevněné kamenivo tl. 170 mm
plocha odměřena digitálně ze situace</t>
  </si>
  <si>
    <t>2609,02 m2 = 2609,020 [A]</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</si>
  <si>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</si>
  <si>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</si>
  <si>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t>
  </si>
  <si>
    <t>Štěrkodrť ŠDb tl. min. 200 mm
5% z plochy pro rozšíření vrstvy
plocha odměřena digitálně ze situace</t>
  </si>
  <si>
    <t>"parkovací stání:"
 486,18 m2 * 1,05 = 510,489 [A]
 "sjezd Voroněžská:"
 31,39 m2 * 1,05 = 32,960 [D]
 "vjezd PČR:"
 84,53 m2 * 1,05 = 88,757 [E]
 Celkem: A+D+E = 632,205 [F]</t>
  </si>
  <si>
    <t>56335</t>
  </si>
  <si>
    <t>VOZOVKOVÉ VRSTVY ZE ŠTĚRKODRTI TL. DO 250MM</t>
  </si>
  <si>
    <t>Štěrkodrť ŠDa tl. min. 250 mm
plocha odměřena digitálně ze situace</t>
  </si>
  <si>
    <t>"plocha odměřena ze situace:"
 2609,02 m2 = 2609,020 [A]
 "rozšíření vrstvy pod obrubu:"
 (258,6 m *0,35 m)* 2 strany  = 181,020 [B]
 Celkem: A+B = 2790,040 [C]</t>
  </si>
  <si>
    <t>56363</t>
  </si>
  <si>
    <t>VOZOVKOVÉ VRSTVY Z RECYKLOVANÉHO MATERIÁLU TL DO 150MM</t>
  </si>
  <si>
    <t>R-mat v tl. 150 mm
plocha odměřena digitálně ze situace</t>
  </si>
  <si>
    <t>"sjezd v km 0,217:"
 34,5 m2 = 34,500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</si>
  <si>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</si>
  <si>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</si>
  <si>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</si>
  <si>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Infiltrační postřik katioaktivní asfaltovou emulzí PI-C 0,8 kg/m2 zbytkové hmotnosti asfaltu
plocha odměřena digitálně ze situace</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</si>
  <si>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</si>
  <si>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</si>
  <si>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</si>
  <si>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Spojovací postřik katioaktivní asfaltovou emulzí PS-C 0,35 kg/m2 zbytkové hmotnosti asfaltu
plocha odměřena digitálně ze situace</t>
  </si>
  <si>
    <t>2 vrstvy * 2609,02 m2 = 5218,040 [A]</t>
  </si>
  <si>
    <t>574C06</t>
  </si>
  <si>
    <t>ASFALTOVÝ BETON PRO LOŽNÍ VRSTVY ACL 16+, 16S</t>
  </si>
  <si>
    <t>ACL 16+ v tl. 65 mm
plocha odměřena digitálně ze situace</t>
  </si>
  <si>
    <t>2609,02 m2 *0,065 m  = 169,586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</si>
  <si>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</si>
  <si>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574E46</t>
  </si>
  <si>
    <t>ASFALTOVÝ BETON PRO PODKLADNÍ VRSTVY ACP 16+, 16S TL. 50MM</t>
  </si>
  <si>
    <t>ACP 16+
plocha odměřena digitálně ze situace</t>
  </si>
  <si>
    <t>574O40</t>
  </si>
  <si>
    <t>ASFALTOVÝ BETON VELMI TENKÝ MODIFIK SE SNÍŽENOU HLUČNOSTÍ BBTM 5 NH TL. DO 35MM</t>
  </si>
  <si>
    <t>Asfaltový beton se sníženou hlučností BBTM 5 NH CRMB 25/55-60
plocha odměřena digitálně ze situace</t>
  </si>
  <si>
    <t>-modifikovaný polymerem PMB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</si>
  <si>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58221</t>
  </si>
  <si>
    <t>DLÁŽDĚNÉ KRYTY Z DROBNÝCH KOSTEK DO LOŽE Z KAMENIVA</t>
  </si>
  <si>
    <t>Kamenná dlažba z kostek - délka strany 10 cm
vč. lože z drobné drtě frakce 4-8, tl. 40 mm
plocha odměřena digitálně ze situace</t>
  </si>
  <si>
    <t>"parkovací stání:"
 486,18 m2 = 486,180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</si>
  <si>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</si>
  <si>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Kamenná dlažba z kostek - délka strany 10 cm
vč. lože z drobné drtě frakce 4-8, tl. 40 mm
barevná pro vyznačení parkovacích stání</t>
  </si>
  <si>
    <t>"parkovací stání:"
 2,1 m *0,2 m *22 ks = 9,240 [A]</t>
  </si>
  <si>
    <t>3</t>
  </si>
  <si>
    <t>5% rezerva při předláždění komunikace v ulici Voroněžská; kostka 100/100
dlažba kladena dle stávajícího schématu do oblouku dle TP 192</t>
  </si>
  <si>
    <t>386 m2 * 0,05 = 19,300 [A]</t>
  </si>
  <si>
    <t>58222</t>
  </si>
  <si>
    <t>DLÁŽDĚNÉ KRYTY Z DROBNÝCH KOSTEK DO LOŽE Z MC</t>
  </si>
  <si>
    <t>Kamenná dlažba z kostek - délka strany 10 cm
plocha odměřena digitálně ze situace</t>
  </si>
  <si>
    <t>"Sjezd Voroněžská: "
 32,879 m2  = 32,879 [A]
 "Vjezd PČR:"
 84,53 m2 - 19,13 m2(řezané kostky) = 65,400 [B]
 Celkem: A+B = 98,279 [C]</t>
  </si>
  <si>
    <t>Kamenná dlažba řezaná z  kostek - délka strany 10 cm
V místě pro přecházení ve vjezdu do areálu PČR
Dlažba bude kladena do řádku v šíří 2400 mm tak, aby nevznikaly spáry ve směru chůze větší než 15 mm 
plocha odměřena digitálně ze situace</t>
  </si>
  <si>
    <t>"Sjezd PČR:"
 19,13 m2 = 19,130 [A]</t>
  </si>
  <si>
    <t>582311</t>
  </si>
  <si>
    <t>DLÁŽDĚNÉ KRYTY Z MOZAIK KOSTEK JEDNOBAREVNÝCH DO LOŽE Z KAMENIVA</t>
  </si>
  <si>
    <t>5% rezerva při předláždění chodníku v ulici Voroněžská; kostka 60/60
dlažba kladena dle stávajícího schématu do oblouku dle TP 192</t>
  </si>
  <si>
    <t>107 m2 * 0,05 = 5,350 [A]</t>
  </si>
  <si>
    <t>587202</t>
  </si>
  <si>
    <t>PŘEDLÁŽDĚNÍ KRYTU Z DROBNÝCH KOSTEK</t>
  </si>
  <si>
    <t>Předlážení komunikace v ulici Voroněžská na vzdálenost 80,0 m
kostka 100/100 otočena, tak aby ohlazená strana nebyla pojížděna
dlažba kladena dle stávajícího schématu do oblouku dle TP 192</t>
  </si>
  <si>
    <t>386 m2 = 386,000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</si>
  <si>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</si>
  <si>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587203</t>
  </si>
  <si>
    <t>PŘEDLÁŽDĚNÍ KRYTU Z MOZAIKOVÝCH KOSTEK</t>
  </si>
  <si>
    <t>Předlážení chodníku v ulici Voroněžská na vzdálenost 80,0 m
kostka 60/60 otočena, tak aby ohlazená strana nebyla pochozí
dlažba kladena dle stávajícího schématu do oblouku proti spádu dle TP 192</t>
  </si>
  <si>
    <t>107 m2 = 107,000 [A]</t>
  </si>
  <si>
    <t>7</t>
  </si>
  <si>
    <t>Přidružená stavební výroba</t>
  </si>
  <si>
    <t>75O85Y</t>
  </si>
  <si>
    <t>PARKOVACÍ SYSTÉM, BANKOVKOVÝ A MINCOVNÍ AUTOMAT  - DEMONTÁŽ</t>
  </si>
  <si>
    <t>KUS</t>
  </si>
  <si>
    <t>Přesun na místo určené investorem</t>
  </si>
  <si>
    <t>1 ks  = 1,000 [A]</t>
  </si>
  <si>
    <t>1. Položka obsahuje:
 – demontáž (pro další využití/do šrotu) specifikovaného bloku/zařízení včetně potřebného drobného pomocného materiálu
 – veškeré potřebné mechanizmy, včetně obsluhy, náklady na mzdy a přibližné (průměrné) náklady na pořízení potřebných materiálů včetně všech ostatních vedlejších nákladů
 – odvoz demontovaného bloku/zařízení a skladování, případně ekologické likvidace bloku/zařízení
2. Položka neobsahuje:
 X
3. Způsob měření:
Udává se počet kusů kompletní konstrukce nebo práce.</t>
  </si>
  <si>
    <t>8</t>
  </si>
  <si>
    <t>Potrubí</t>
  </si>
  <si>
    <t>89712</t>
  </si>
  <si>
    <t>VPUSŤ KANALIZAČNÍ ULIČNÍ KOMPLETNÍ Z BETONOVÝCH DÍLCŮ</t>
  </si>
  <si>
    <t>5 = 5,000 [A]
 "ulice Voroněžská:"
 2 = 2,000 [B]
 Celkem: A+B = 7,000 [C]</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</si>
  <si>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</si>
  <si>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89742</t>
  </si>
  <si>
    <t>VPUSŤ CHODNÍKOVÁ Z BETON DÍLCŮ</t>
  </si>
  <si>
    <t>Obrubníková vpusť, zatížení min. B125</t>
  </si>
  <si>
    <t>3 = 3,000 [A]</t>
  </si>
  <si>
    <t>položka zahrnuje:
dodávku a osazení předepsaného dílce včetně mříže
předepsané podkladní konstrukce</t>
  </si>
  <si>
    <t>89911G</t>
  </si>
  <si>
    <t>LITINOVÝ POKLOP D400</t>
  </si>
  <si>
    <t>Nový poklop pro stávající šachty</t>
  </si>
  <si>
    <t>8 ks = 8,000 [A]</t>
  </si>
  <si>
    <t>Položka zahrnuje dodávku a osazení předepsané mříže včetně rámu</t>
  </si>
  <si>
    <t>89921</t>
  </si>
  <si>
    <t>VÝŠKOVÁ ÚPRAVA POKLOPŮ</t>
  </si>
  <si>
    <t>Úprava stávajících šachet</t>
  </si>
  <si>
    <t>8 ks = 8,000 [A]
 "ulice Voroněžská:"
 2 ks = 2,000 [B]
 Celkem: A+B = 10,000 [C]</t>
  </si>
  <si>
    <t>- položka výškové úpravy zahrnuje všechny nutné práce a materiály pro zvýšení nebo snížení zařízení (včetně nutné úpravy stávajícího povrchu vozovky nebo chodníku).</t>
  </si>
  <si>
    <t>89922</t>
  </si>
  <si>
    <t>VÝŠKOVÁ ÚPRAVA MŘÍŽÍ</t>
  </si>
  <si>
    <t>Úprava stávajících UV</t>
  </si>
  <si>
    <t>"ulice Voroněžská:"
 4 ks = 4,000 [B]</t>
  </si>
  <si>
    <t>89923</t>
  </si>
  <si>
    <t>VÝŠKOVÁ ÚPRAVA KRYCÍCH HRNCŮ</t>
  </si>
  <si>
    <t>2 ks = 2,000 [A]
 "ulice Voroněžská:"
 2 ks = 2,000 [B]
 Celkem: A+B = 4,000 [C]</t>
  </si>
  <si>
    <t>9</t>
  </si>
  <si>
    <t>Ostatní konstrukce a práce</t>
  </si>
  <si>
    <t>911DA3</t>
  </si>
  <si>
    <t>SVODIDLO BETON, ÚROVEŇ ZADRŽ N2 VÝŠ 1,0M - DEMONTÁŽ S PŘESUNEM</t>
  </si>
  <si>
    <t>Demontáž stávajících svodidel 
vč. odvozu na místo určené investorem</t>
  </si>
  <si>
    <t>29 ks * 4,0 m = 116,000 [A]</t>
  </si>
  <si>
    <t>položka zahrnuje:
- demontáž a odstranění zařízení
- jeho odvoz na předepsané místo</t>
  </si>
  <si>
    <t>917424</t>
  </si>
  <si>
    <t>CHODNÍKOVÉ OBRUBY Z KAMENNÝCH OBRUBNÍKŮ ŠÍŘ 150MM</t>
  </si>
  <si>
    <t>Kamenná obruba 150/250/1000 mm do bet, lože C20/25n-XF3 tl. min. 100 mm
Nášlap 12 cm</t>
  </si>
  <si>
    <t>"dopravní ostrůvek:"
 34,7 m = 34,700 [B]
 "ulice Voroněžská:"
 3,7 m + 3,4 m = 7,100 [C]
 Celkem: B+C = 41,800 [D]</t>
  </si>
  <si>
    <t>Položka zahrnuje:
dodání a pokládku kamenných obrubníků o rozměrech předepsaných zadávací dokumentací
betonové lože i boční betonovou opěrku.</t>
  </si>
  <si>
    <t>Kamenná obruba v místě ochranného ostrůvku s přechodem pro chodce
Obruba 150/300/1000 mm do bet, lože C20/25n-XF3 tl. min. 100 mm
Nášlap 2 - 20 cm</t>
  </si>
  <si>
    <t>30,8 m = 30,800 [A]</t>
  </si>
  <si>
    <t>917426</t>
  </si>
  <si>
    <t>CHODNÍKOVÉ OBRUBY Z KAMENNÝCH OBRUBNÍKŮ ŠÍŘ 250MM</t>
  </si>
  <si>
    <t>Kamenná obruba 250/200/1000 mm do bet, lože C20/25n-XF3 tl. min. 100 mm
Nášlap 0 - 12 cm</t>
  </si>
  <si>
    <t>(2,25+56,15+11+2,25+35,85+35,8+15,75+9,35+20,5+21,9) m = 210,800 [A]
 "v místě parkovacích stání s vysazenými stromy:"
 (10 ks *2,1 m)+(5 ks *1,9 m)+(6 ks *15,5 m) = 123,500 [B]
 Celkem: A+B = 334,300 [C]</t>
  </si>
  <si>
    <t>917427</t>
  </si>
  <si>
    <t>CHODNÍKOVÉ OBRUBY Z KAMENNÝCH OBRUBNÍKŮ ŠÍŘ 300MM</t>
  </si>
  <si>
    <t>Šikmá kamenná obruba 300/180/600 mm do bet, lože C20/25n-XF3 tl. min. 150 mm
Nášlap 8 cm</t>
  </si>
  <si>
    <t>"sjezd ulice Voroněžská:"
 12,0 m = 12,000 [A]</t>
  </si>
  <si>
    <t>91782</t>
  </si>
  <si>
    <t>VÝŠKOVÁ ÚPRAVA OBRUBNÍKŮ KAMENNÝCH</t>
  </si>
  <si>
    <t>"ulice Voroněžská: "
 36,6 m +8,75 m + 8,50 m + 62,70 m + 29,80 m  = 146,350 [A]</t>
  </si>
  <si>
    <t>Položka výšková úprava obrub zahrnuje jejich vytrhání, očištění, manipulaci, nové betonové lože a osazení. Případné nutné doplnění novými obrubami se uvede v položkách 9172 až 9177.</t>
  </si>
  <si>
    <t>919111</t>
  </si>
  <si>
    <t>ŘEZÁNÍ ASFALTOVÉHO KRYTU VOZOVEK TL DO 50MM</t>
  </si>
  <si>
    <t>napojení starý/nový povrch, včetně likvidace vzniklého materiálu</t>
  </si>
  <si>
    <t>položka zahrnuje řezání vozovkové vrstvy v předepsané tloušťce, včetně spotřeby vody</t>
  </si>
  <si>
    <t>931314</t>
  </si>
  <si>
    <t>TĚSNĚNÍ DILATAČ SPAR ASF ZÁLIVKOU PRŮŘ DO 400MM2</t>
  </si>
  <si>
    <t>Napojení na stávající povrch, podél obrub, zalití spáry pružnou zálivkou za horka dle ČSN 14188-1, typ N2,</t>
  </si>
  <si>
    <t>položka zahrnuje dodávku a osazení předepsaného materiálu, očištění ploch spáry před úpravou, očištění okolí spáry po úpravě
nezahrnuje těsnící profil</t>
  </si>
  <si>
    <t>935111</t>
  </si>
  <si>
    <t>ŠTĚRBINOVÉ ŽLABY Z BETONOVÝCH DÍLCŮ ŠÍŘ DO 400MM VÝŠ DO 500MM BEZ OBRUBY</t>
  </si>
  <si>
    <t>Štěrbinový žlab 1000/250/220 mm</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</si>
  <si>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</si>
  <si>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96687</t>
  </si>
  <si>
    <t>VYBOURÁNÍ ULIČNÍCH VPUSTÍ KOMPLETNÍCH</t>
  </si>
  <si>
    <t>vybourání stávajících UV včetně následného zaslepení přípojky
vč. odvozu na skládku bez ohledu na vzdálenost (skládka určena zhotovitelem)
vč. uložení na skládku
vč. poplatku za skládku</t>
  </si>
  <si>
    <t>3 ks = 3,000 [A]</t>
  </si>
  <si>
    <t>položka zahrnuje:
- kompletní bourací práce včetně nezbytného rozsahu zemních prací,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</si>
  <si>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97619</t>
  </si>
  <si>
    <t>VYBOURÁNÍ DROBNÝCH PŘEDMĚTŮ OSTATNÍCH</t>
  </si>
  <si>
    <t>vybourání stávajících poklopů šachet s rektifikačními prstenci
vč. odvozu na skládku bez ohledu na vzdálenost (skládka určena zhotovitelem)
vč. uložení na skládku
vč. poplatku za skládku</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</si>
  <si>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</si>
  <si>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z pol. č. 11332: 143,148 m3 *2,0 t/m3 = 286,296 [A]
 z pol. č. 12373: 267,660 m3 * 1,8 t/m3 = 0 [B]
 z pol. č. 12383: 29,740 m3 * 1,8 t/m3 = 53,532 [G]
 zpětné využití pro pol. č. 17110: -297,400 m3 *1,8 t/m3 = -535,320 [H]
 Celkem: A+B+G+H = 0,000 [I]</t>
  </si>
  <si>
    <t>z pol. č. 11313: 120,091 m3 * 2,4 t/m3 = 288,218 [A]
 z pol. č. 11333: 71,574 m3 * 2,4 t/m3 = 171,778 [B]
 z pol. č. 11372: 85,889 m3 * 2,4 t/m3 = 206,134 [C]
 Celkem: A+B+C = 666,130 [D]</t>
  </si>
  <si>
    <t>z pol. č. 11347: 1,906 m3 * 2,60 t/m3 = 4,956 [A]
 z pol. č. 11348: 1,363 m3 * 2,40 t/m3 = 3,271 [B]
 z pol. č. 11353.1: 81,020 m * 0,09 t/bm = 7,292 [C]
 z pol. č. 11353.1: 110,200 m * 0,135 t/bm = 14,877 [D]
 Celkem: A+B+C+D = 30,396 [E]</t>
  </si>
  <si>
    <t>600,455 m2 *0,2 m = 120,091 [A]</t>
  </si>
  <si>
    <t>(65,16+154,78+55,25+46,69+277,55+116,31)m2 *0,2 m = 143,148 [A]</t>
  </si>
  <si>
    <t>(65,16+154,78+55,25+46,69+277,55+116,31)m2 *0,1 m = 71,574 [A]</t>
  </si>
  <si>
    <t>(3,78+9,54+5,74) m2 *0,1 m = 1,906 [A]</t>
  </si>
  <si>
    <t>11348</t>
  </si>
  <si>
    <t>ODSTRANĚNÍ KRYTU ZPEVNĚNÝCH PLOCH Z DLAŽDIC VČETNĚ PODKLADU</t>
  </si>
  <si>
    <t>plocha odměřena digitálně ze situace 
Odstranění stávající betonové dlažby před vrátnicí PČR, předpokládaná tl, 50 mm
včetně odvozu bez ohledu na vzdálenost (skládka zvolena zhotovitelem), včetně uložení na skládku
poplatek za skládku v pol. č. 014101.c</t>
  </si>
  <si>
    <t>27,25 m2 * 0,05 m = 1,363 [A]</t>
  </si>
  <si>
    <t>(22,7+34,34+5+5,6+4,53+8,85)m = 81,020 [A]</t>
  </si>
  <si>
    <t>délka odměřena digitálně ze situace 
odstranění stávajících kamenné obruby šířky 250 mm
včetně odvozu bez ohledu na vzdálenost (skládka zvolena zhotovitelem), vč. uložení na skládku
poplatek za skládku v pol. č. 014101.c</t>
  </si>
  <si>
    <t>(28,27+81,93) m = 110,200 [A]</t>
  </si>
  <si>
    <t>(65,16+154,78+55,25+46,69+277,55+116,31)m2 *0,12 m = 85,889 [A]</t>
  </si>
  <si>
    <t>(1,94+0,17+5,37+1,49+1,23+3,27+1,26+0,14) m2 * 20 m * 0,9 = 267,660 [A]</t>
  </si>
  <si>
    <t>(1,94+0,17+5,37+1,49+1,23+3,27+1,26+0,14) m2 * 20 m * 0,1 = 29,740 [A]</t>
  </si>
  <si>
    <t>pro položku č. 17110: 649,600 m3 = 649,600 [A]</t>
  </si>
  <si>
    <t>(1+2,3+1,87+1,92+1,12+1,11+0,09+2,35+3,2+11,15+6,37)m2 *20 m = 649,600 [A]</t>
  </si>
  <si>
    <t>z pol. č. 11313: 120,091 m3 = 120,091 [A]
 z pol. č. 11332: 143,148 m3 = 143,148 [B]
 z pol. č. 11333: 71,574 m3 = 71,574 [C]
 z pol. č. 11347: 1,906 m3 = 1,906 [D]
 z pol. č. 11372: 85,889 m3 = 85,889 [E]
 z pol. č. 12373: 267,660 m3 = 267,660 [F]
 z pol. č. 12383: 29,740m3 = 29,740 [G]
 Celkem: A+B+C+D+E+F+G = 720,008 [H]</t>
  </si>
  <si>
    <t>17310</t>
  </si>
  <si>
    <t>ZEMNÍ KRAJNICE A DOSYPÁVKY SE ZHUTNĚNÍM</t>
  </si>
  <si>
    <t>materiál vhodný do násypů dle ČSN 73 6133    
dosyp za záhonovou obrubou
plocha odečtena digitálně z řezu</t>
  </si>
  <si>
    <t>(0,04+0,03+0,09+0,1+0,16+0,7+0,06+0,02+0,02+0,02+0,02+0,02) m2 *20 m = 25,600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</si>
  <si>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</si>
  <si>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odměřeno digitálně z charakteristických řezů
zhutnění pláně pod chodníkem
min. Edef,2= 30 Mpa</t>
  </si>
  <si>
    <t>(2,5+2,57+2,16+4,49+2,15+4,78+3,623+2,36+3,89+2,33+3,38+2,48+2,58+2,44+2,59+2,16+2,16+2,19+2,19)m * 20 m = 1060,460 [A]</t>
  </si>
  <si>
    <t>56333</t>
  </si>
  <si>
    <t>VOZOVKOVÉ VRSTVY ZE ŠTĚRKODRTI TL. DO 150MM</t>
  </si>
  <si>
    <t>Štěrkodrť ŠDb tl. min. 150 mm
plocha odměřena digitálně ze situace</t>
  </si>
  <si>
    <t>(852,44+15,19+25,53)m2 = 893,160 [A]</t>
  </si>
  <si>
    <t>582312</t>
  </si>
  <si>
    <t>DLÁŽDĚNÉ KRYTY Z MOZAIK KOSTEK VÍCEBAREVNÝCH DO LOŽE Z KAMENIVA</t>
  </si>
  <si>
    <t>58271</t>
  </si>
  <si>
    <t>DLÁŽDĚNÉ KRYTY Z DESEK Z KONGLOMER KAMENE DO LOŽE Z KAMENIVA</t>
  </si>
  <si>
    <t>Hmatové úpravy z rovinných desek hladkých (přírodní, konglomerovaný kámen apod.), 
dlažba tl. 60mm, lože z drobné drtě fr. 4-8 v tl. 30mm
lemování signálních a varovných pásů
plocha odměřena digitálně ze situace</t>
  </si>
  <si>
    <t>(2,9+3,35+0,83+0,83+2,28+2+1,68+1,32) m2 = 15,190 [A]</t>
  </si>
  <si>
    <t>Hmatové úpravy (signální, varovný pás) ze speciální dlažby (konglomerovaný kámen, povrch nepravidelné výstupky)
vč. lože z drobné drtě  fr. 4-8, tl. 30 mm
plocha odměřena digitálně ze situace</t>
  </si>
  <si>
    <t>(4,2+4,4+1,54+1,54+3,2+4,2+4,3+2,15) m2 = 25,530 [A]</t>
  </si>
  <si>
    <t>Předlážení chodníku v ulici Voroněžská</t>
  </si>
  <si>
    <t>11,50 m2  = 11,500 [A]</t>
  </si>
  <si>
    <t>587206</t>
  </si>
  <si>
    <t>PŘEDLÁŽDĚNÍ KRYTU Z BETONOVÝCH DLAŽDIC SE ZÁMKEM</t>
  </si>
  <si>
    <t>"vchod PČR km 0,122:"
 10,0 m2 = 10,000 [A]</t>
  </si>
  <si>
    <t>711117</t>
  </si>
  <si>
    <t>IZOLACE BĚŽNÝCH KONSTRUKCÍ PROTI ZEMNÍ VLHKOSTI Z PE FÓLIÍ</t>
  </si>
  <si>
    <t>Izolace mezi chodníkem a budovami</t>
  </si>
  <si>
    <t>(7,5+25+3,7+2+6,3+4+6,7+8,9+15) m *1,0 m = 79,100 [A]</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</si>
  <si>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</si>
  <si>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2 ks = 2,000 [A]</t>
  </si>
  <si>
    <t>76421</t>
  </si>
  <si>
    <t>OPLECHOVÁNÍ A LEMOVÁNÍ KONSTRUKCÍ Z POZINKOVANÉHO PLECHU</t>
  </si>
  <si>
    <t>ukončení nopové fólie (krycí lišta) 
0,2 m2 na 1 m´</t>
  </si>
  <si>
    <t>79,10 m *0,2 m2/m = 15,820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</si>
  <si>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</si>
  <si>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89513</t>
  </si>
  <si>
    <t>DRENÁŽNÍ ŠACHTICE VĚTRACÍ</t>
  </si>
  <si>
    <t>Světlík s pochozím roštem (pozink) v místech odvětrání fasády
Napojit do dešťové kanalizace</t>
  </si>
  <si>
    <t>5 ks = 5,000 [A]</t>
  </si>
  <si>
    <t>položka zahrnuje:
- poklopy s rámem předepsaného materiálu a tvaru
- dodání a osazení předepsaných skruží  požadovaného  tvaru  a  vlastností,  jejich  skladování,  dopravu  vnitrostaveništní i mimostaveništní
- výplň, těsnění a tmelení spár a spojů,
- očištění a ošetření úložných ploch
- předepsané podkladní konstrukce</t>
  </si>
  <si>
    <t>Kamenná obruba v místě sjezdu km 0,2169
Obruba 150/250/1000 mm do bet, lože C20/25n-XF3 tl. min. 100 mm
Nášlap 2 cm</t>
  </si>
  <si>
    <t>5,3 m  = 5,300 [A]</t>
  </si>
  <si>
    <t>R</t>
  </si>
  <si>
    <t>CHODNÍKOVÉ OBRUBY Z KAMENNÝCH OBRUBNÍKŮ ŠÍŘ 60MM</t>
  </si>
  <si>
    <t>Kamenná chodníková obruba (záhonová), šířka 60 mm, nášlap 6 cm (vodící linie)
vč. betonového lože C20/25n-XF3 tl. min. 0,1 m</t>
  </si>
  <si>
    <t>(67,3+136,09+11,7+39+21,8+9,5+1,85+2,15)m +(8 ks *1,6 m) = 302,190 [A]</t>
  </si>
  <si>
    <t>Kamenná obruba 250/200/1000 mm do bet, lože C20/25n-XF3 tl. min. 100 mm
Nášlap 2 - 12 cm</t>
  </si>
  <si>
    <t>(56,35+2,35+14,25+91+36,25+2,6+2,6+5,3+36,25+2,35+2,8+2,7+2,35+2,7+2,1+16+2,35+55,65+1+11,7+11+3,3+3,2) m +(4 ks *15,5 m)+(2 ks *15,75 m)+(5 ks *1,9 m) = 469,150 [A]</t>
  </si>
  <si>
    <t>91781</t>
  </si>
  <si>
    <t>VÝŠKOVÁ ÚPRAVA OBRUBNÍKŮ BETONOVÝCH</t>
  </si>
  <si>
    <t>"vchod PČR km 0,122:"
 3,5 m = 3,500 [A]</t>
  </si>
  <si>
    <t>"ulice Voroněžská: "
 8,6 m = 8,600 [A]</t>
  </si>
  <si>
    <t>027121</t>
  </si>
  <si>
    <t>PROVIZORNÍ PŘÍSTUPOVÉ CESTY - ZŘÍZENÍ</t>
  </si>
  <si>
    <t>Pro zajištění výjezdu PČR  přes vybudované parkoviště na Tržní nám.
Panely v délce cca. 60 m v šířce 6,0</t>
  </si>
  <si>
    <t>60,0 m *6,0 m  = 360,000 [A]</t>
  </si>
  <si>
    <t>027123</t>
  </si>
  <si>
    <t>PROVIZORNÍ PŘÍSTUPOVÉ CESTY - ZRUŠENÍ</t>
  </si>
  <si>
    <t>02720</t>
  </si>
  <si>
    <t>POMOC PRÁCE ZŘÍZ NEBO ZAJIŠŤ REGULACI A OCHRANU DOPRAVY</t>
  </si>
  <si>
    <t>Položka zahrnuje dopravně inženýrská opatření v průběhu celé stavby – pro všechny
SO (dle schváleného plánu ZOV a vyjádření DI PČR), zahrnuje pronájem dopravního
znační - tzn. osazení, přesuny a odvoz provizorního dopravního značení. Zahrnuje
dočasné dopravní značení, SSZ, dopravní zařízení (např. citybloky, provizorní
betonová a ocelová svodidla, světelné výstražné zařízení atd.) oplocení a všechny
související práce po dobu trvání stavby. Včetně zasypání příkopů v případě potřeby při
realizaci propustků po polovinách, bude využit vhodný materiál ze stavby, včetně
odstranění, přemístění a uložení materiálu v
rámci jednotlivých propustků, včetně dočasného zřízení případných provizorních cest.
Součástí položky je i údržba a péče o dopravně inženýrská opatření v průběhu celé
stavby. Součástí položky je vyřízení DIR včetně jeho projednání.</t>
  </si>
  <si>
    <t>914131</t>
  </si>
  <si>
    <t>DOPRAVNÍ ZNAČKY ZÁKLADNÍ VELIKOSTI OCELOVÉ FÓLIE TŘ 2 - DODÁVKA A MONTÁŽ</t>
  </si>
  <si>
    <t>kompletní dodávka včetně upevňovací konstrukce
7x E13, 3x IP6, 7x IP13c, 1x IP4b, 1x IP19, 1x IP20a, 1x B2, 4x B20a</t>
  </si>
  <si>
    <t>25 ks = 25,000 [A]</t>
  </si>
  <si>
    <t>položka zahrnuje:
- dodávku a montáž značek v požadovaném provedení</t>
  </si>
  <si>
    <t>914133</t>
  </si>
  <si>
    <t>DOPRAVNÍ ZNAČKY ZÁKLADNÍ VELIKOSTI OCELOVÉ FÓLIE TŘ 2 - DEMONTÁŽ</t>
  </si>
  <si>
    <t>značky včetně odvozu a uložení na místo určené investorem, včetně poplatku za skládku 
13x E13, 4x E8e, 2x E8b, 1x E4, 6x IP13c, 2x IP12, 1x IP25b, 3x B28, 1x P4, 1x P2, 1x A7a</t>
  </si>
  <si>
    <t>35 ks = 35,000 [A]</t>
  </si>
  <si>
    <t>Položka zahrnuje odstranění, demontáž a odklizení materiálu s odvozem na předepsané místo</t>
  </si>
  <si>
    <t>914911</t>
  </si>
  <si>
    <t>SLOUPKY A STOJKY DOPRAVNÍCH ZNAČEK Z OCEL TRUBEK SE ZABETONOVÁNÍM - DODÁVKA A MONTÁŽ</t>
  </si>
  <si>
    <t>kompletní dodávka včetně PKO, betonových patek</t>
  </si>
  <si>
    <t>19 ks = 19,000 [A]</t>
  </si>
  <si>
    <t>položka zahrnuje:
- sloupky a upevňovací zařízení včetně jejich osazení (betonová patka, zemní práce)</t>
  </si>
  <si>
    <t>914923</t>
  </si>
  <si>
    <t>SLOUPKY A STOJKY DZ Z OCEL TRUBEK DO PATKY DEMONTÁŽ</t>
  </si>
  <si>
    <t>stojky včetně odvozu a uložení na místo určené investorem
včetně poplatku za skládku
včetně odstranění betonové patky</t>
  </si>
  <si>
    <t>17 ks = 17,000 [A]</t>
  </si>
  <si>
    <t>915111</t>
  </si>
  <si>
    <t>VODOROVNÉ DOPRAVNÍ ZNAČENÍ BARVOU HLADKÉ - DODÁVKA A POKLÁDKA</t>
  </si>
  <si>
    <t>Předznačení VDZ. položka bude realizována na přímý příkaz TDI a investora
v reflexní úpravě</t>
  </si>
  <si>
    <t>pro položku č, 915211.1: 18,870 m2 = 18,870 [A]
 pro položku č, 915221.1: 196,855 m2 = 196,855 [B]
 pro položku č, 915221.2: 16,465 m2 = 16,465 [C]
 Celkem: A+B+C = 232,190 [D]</t>
  </si>
  <si>
    <t>položka zahrnuje:
- dodání a pokládku nátěrového materiálu (měří se pouze natíraná plocha)
- předznačení a reflexní úpravu</t>
  </si>
  <si>
    <t>915211</t>
  </si>
  <si>
    <t>VODOROVNÉ DOPRAVNÍ ZNAČENÍ PLASTEM HLADKÉ - DODÁVKA A POKLÁDKA</t>
  </si>
  <si>
    <t>v reflexní úpravě</t>
  </si>
  <si>
    <t>V7a: (0,8625 m2 *20 ks) + (0,135 m2 *12 ks) = 18,870 [A]</t>
  </si>
  <si>
    <t>zvýraznění cyklo pruhu 
červená</t>
  </si>
  <si>
    <t>7,95 m2 +27,8 m2 +16,4 m2 +30,85 m2 +(2,87 m2 *22 m) = 146,140 [A]</t>
  </si>
  <si>
    <t>915221</t>
  </si>
  <si>
    <t>VODOR DOPRAV ZNAČ PLASTEM STRUKTURÁLNÍ NEHLUČNÉ - DOD A POKLÁDKA</t>
  </si>
  <si>
    <t>V1a (0,125): (27+21,57+2,8+29,2+16,83+73,59) m *0,125 m = 21,374 [B]
 V4 (0,25): (56,5+35,9+35,675+102+15,5) m *0,25 m  = 61,394 [C]
 V2b (1,5/1,5/0,125): ((11,9+14,36+38,56+15,8+14,92+15,303) m *0,125 m)/2 = 6,928 [D]
 V2b (3/1,5/0,125): ((12 m)*0,125 m) * 2/3 = 1,000 [E]
 V2b (3/1,5/0,25): ((98,5+151,75+155,51+100,4) m *0,25 m)*2/3 = 84,360 [F]
 V5(0,5): (3*0,5) = 1,500 [G]
 V13: ((17,84+12+6,59) m *0,125 m)+0,40 m2 +0,59 m2 +0,77 m2 +0,92 m2 +1 m2 +((71,64 m)*0,125 m)+(0,09+0,14+0,2+0,27+0,35+0,44+0,54+0,65+0,43) m2 = 20,299 [H]
 Celkem: B+C+D+E+F+G+H = 196,854 [I]</t>
  </si>
  <si>
    <t>Žluté v reflexní úpravě</t>
  </si>
  <si>
    <t>V12b (0,125): (51,722 m *0,125 m)+((10 m *0,125 m )*8 ks) = 16,465 [A]</t>
  </si>
  <si>
    <t>91551</t>
  </si>
  <si>
    <t>VODOROVNÉ DOPRAVNÍ ZNAČENÍ - PŘEDEM PŘIPRAVENÉ SYMBOLY</t>
  </si>
  <si>
    <t>V9a: 7 ks = 7,000 [A]
 V14: 13 ks + 13 ks  = 26,000 [B]
 Celkem: A+B = 33,000 [C]</t>
  </si>
  <si>
    <t>položka zahrnuje:
- dodání a pokládku předepsaného symbolu
- zahrnuje předznačení a reflexní úpravu</t>
  </si>
  <si>
    <t>zemina - předpoklad 1800 kg/m3
k fakturaci budou doloženy vážní lístky ze skládky a doklad o úhradě poplatku za skládku</t>
  </si>
  <si>
    <t>z pol. č. 13273: 319,566 m3 *1,8 t/m3 = 575,219 [A]
 z pol. č. 13283: 390,581 m3 * 1,8 t/m3 = 703,046 [B]
 zpětné využití pro pol. č. 17411: -206,670 m3 *1,8 t/m3 = -372,006 [C]
 Celkem: A+B+C = 906,259 [D]</t>
  </si>
  <si>
    <t>13273</t>
  </si>
  <si>
    <t>HLOUBENÍ RÝH ŠÍŘ DO 2M PAŽ I NEPAŽ TŘ. I</t>
  </si>
  <si>
    <t>odhad 45% z celkového objemu
včetně odvozu bez ohledu na vzdálenost (skládka zvolena zhotovitelem), zhotovitel zváží možnost zpětného využití materiálu na stavbu
uložení na skládku v pol. č. 17120
poplatek za skládku v pol. č. 014101.a</t>
  </si>
  <si>
    <t>DN200 - (51,5*0,9*1,085) m * 0,45 = 22,630 [A]
 DN300 - (120,5*1,12*1,912) m *0,45 = 116,120 [B]
 DN400 - (135,0*1,4*2,126) m * 0,45 = 180,816 [C]
 Celkem: A+B+C = 319,566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</si>
  <si>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</si>
  <si>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13283</t>
  </si>
  <si>
    <t>HLOUBENÍ RÝH ŠÍŘ DO 2M PAŽ I NEPAŽ TŘ. II</t>
  </si>
  <si>
    <t>odhad 55% z celkového objemu
včetně odvozu bez ohledu na vzdálenost (skládka zvolena zhotovitelem), zhotovitel zváží možnost zpětného využití materiálu na stavbu
uložení na skládku v pol. č. 17120
poplatek za skládku v pol. č. 014101.a</t>
  </si>
  <si>
    <t>DN200 - (51,5*0,9*1,085) m * 0,55 = 27,659 [A]
 DN300 - (120,5*1,12*1,912) m *0,55 = 141,924 [B]
 DN400 - (135,0*1,4*2,126) m * 0,55 = 220,998 [C]
 Celkem: A+B+C = 390,581 [D]</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</si>
  <si>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</si>
  <si>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z pol. č. 13273: 319,566 m3 = 319,566 [A]
 z pol. č. 13283: 390,581m3 = 390,581 [B]
 Celkem: A+B = 710,147 [C]</t>
  </si>
  <si>
    <t>17411</t>
  </si>
  <si>
    <t>ZÁSYP JAM A RÝH ZEMINOU SE ZHUTNĚNÍM</t>
  </si>
  <si>
    <t>50% z celkového potřebného objemu 
Využití vhodného materiálu ze stavby</t>
  </si>
  <si>
    <t>(710,147-58,005-236,451-2,352) m3 * 0,5 = 206,670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</si>
  <si>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</si>
  <si>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</si>
  <si>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</si>
  <si>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50% z celkového potřebného objemu 
Štěrk 0-32 mm</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</si>
  <si>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</si>
  <si>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17511</t>
  </si>
  <si>
    <t>OBSYP POTRUBÍ A OBJEKTŮ SE ZHUTNĚNÍM</t>
  </si>
  <si>
    <t>obsyp potrubí Štěrkopísek fr. 0-8</t>
  </si>
  <si>
    <t>DN200 - (51,5*0,9*0,5) m = 23,175 [A]
 DN300 - (120,5*1,12*0,6) m = 80,976 [B]
 DN400 - (135,0*1,4*0,7) m = 132,300 [C]
 Celkem: A+B+C = 236,451 [D]</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</si>
  <si>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</si>
  <si>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4</t>
  </si>
  <si>
    <t>Vodorovné konstrukce</t>
  </si>
  <si>
    <t>451314</t>
  </si>
  <si>
    <t>PODKLADNÍ A VÝPLŇOVÉ VRSTVY Z PROSTÉHO BETONU C25/30</t>
  </si>
  <si>
    <t>Podkladní beton pod šachty v tl. 0,15 m; C25/30n-XF3</t>
  </si>
  <si>
    <t>(1,4*1,4*0,15) m *8,0 ks = 2,352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</si>
  <si>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</si>
  <si>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45157</t>
  </si>
  <si>
    <t>PODKLADNÍ A VÝPLŇOVÉ VRSTVY Z KAMENIVA TĚŽENÉHO</t>
  </si>
  <si>
    <t>Štěrkopískový podsyp pod šachty tl. 0,12 m; fr. 0-8
Štěrkopískové lože pod potrubí tl. 0,15 m; fr. 0-8</t>
  </si>
  <si>
    <t>"šachty:"
 (1,6*1,6*0,12) m *8,0 ks = 2,458 [A]
 "potrubí: "
 DN200 - (51,5*0,9*0,15) = 6,953 [B]
 DN300 - (120,5*1,12*0,15) = 20,244 [C]
 DN400 - (135,0*1,4*0,15) = 28,350 [D]
 Celkem: A+B+C+D = 58,004 [E]</t>
  </si>
  <si>
    <t>položka zahrnuje dodávku předepsaného kameniva, mimostaveništní a vnitrostaveništní dopravu a jeho uložení
není-li v zadávací dokumentaci uvedeno jinak, jedná se o nakupovaný materiál</t>
  </si>
  <si>
    <t>87434</t>
  </si>
  <si>
    <t>POTRUBÍ Z TRUB PLASTOVÝCH ODPADNÍCH DN DO 200MM</t>
  </si>
  <si>
    <t>Potrubí PVC min. SN8 DN 200</t>
  </si>
  <si>
    <t>39,9 m + 11,6 m = 51,500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</si>
  <si>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</si>
  <si>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</si>
  <si>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</si>
  <si>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Potrubí PVC min. SN8 DN 300</t>
  </si>
  <si>
    <t>120,5 m = 120,500 [A]</t>
  </si>
  <si>
    <t>87446</t>
  </si>
  <si>
    <t>POTRUBÍ Z TRUB PLASTOVÝCH ODPADNÍCH DN DO 400MM</t>
  </si>
  <si>
    <t>Potrubí PVC min. SN8 DN 400</t>
  </si>
  <si>
    <t>135,0 m = 135,000 [A]</t>
  </si>
  <si>
    <t>894171</t>
  </si>
  <si>
    <t>ŠACHTY KANALIZAČ Z BETON DÍLCŮ NA POTRUBÍ DN DO 1000MM</t>
  </si>
  <si>
    <t>8,0 ks = 8,000 [A]</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</si>
  <si>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</si>
  <si>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89943</t>
  </si>
  <si>
    <t>VÝŘEZ, VÝSEK, ÚTES NA POTRUBÍ DN DO 150MM</t>
  </si>
  <si>
    <t>napojení odvodňovacích prvků na potrubí hlavní stoky</t>
  </si>
  <si>
    <t>7 ks = 7,000 [A]</t>
  </si>
  <si>
    <t>- zahrnují zejména náklady na osekání trub na útesy, na vysekání otvorů pro zaústění, na obetonování útesu. U výřezu a výseku náklady na ohlášení uzavírání vody, uzavření a otevření šoupat, vypuštění a napuštění vody, odvzdušnění potrubí a pod.</t>
  </si>
  <si>
    <t>899901</t>
  </si>
  <si>
    <t>PŘEPOJENÍ PŘÍPOJEK</t>
  </si>
  <si>
    <t>napojení na stávající revizní šachtu</t>
  </si>
  <si>
    <t>položka zahrnuje řez na potrubí, dodání a osazení příslušných tvarovek a armatur</t>
  </si>
  <si>
    <t>zdivo z cihel - předpoklad 1900 kg/m3
k fakturaci budou doloženy vážní lístky ze skládky a doklad o úhradě poplatku za skládku</t>
  </si>
  <si>
    <t>(578,150- 6,109-21,278-125,41) m3 * 0,5 = 212,677 [A]</t>
  </si>
  <si>
    <t>Podkladní beton pod šachty v tl. 0,15 m; C25/30n-XF3
Betonové sedlo pod potrubí; C25/30n-XF3</t>
  </si>
  <si>
    <t>83445</t>
  </si>
  <si>
    <t>POTRUBÍ Z TRUB KAMENINOVÝCH DN DO 300MM</t>
  </si>
  <si>
    <t>DN300</t>
  </si>
  <si>
    <t>87433</t>
  </si>
  <si>
    <t>POTRUBÍ Z TRUB PLASTOVÝCH ODPADNÍCH DN DO 150MM</t>
  </si>
  <si>
    <t>napojení odvodňovacích prvků
PVC DN 150 min. SN8</t>
  </si>
  <si>
    <t>5,1 m = 5,100 [A]</t>
  </si>
  <si>
    <t>28,7 m = 28,700 [A]</t>
  </si>
  <si>
    <t>4,0 ks = 4,000 [A]</t>
  </si>
  <si>
    <t>894846</t>
  </si>
  <si>
    <t>ŠACHTY KANALIZAČNÍ PLASTOVÉ D 400MM</t>
  </si>
  <si>
    <t>2,0 ks = 2,000 [A]</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</si>
  <si>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</si>
  <si>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96614</t>
  </si>
  <si>
    <t>BOURÁNÍ KONSTRUKCÍ Z CIHEL A TVÁRNIC</t>
  </si>
  <si>
    <t>Bourání stávající trasy kanalizace ZD obdélník 650/900 mm
předpokládaná tl. stěny 450 mm
včetně odvozu bez ohledu na vzdálenost (skládka zvolena zhotovitelem)
uložení na skládku v pol. č. 17120
poplatek za skládku v pol. č. 014101.c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</si>
  <si>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</si>
  <si>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z pol. č. 13273: 28,215 m3 *1,8 t/m3 = 50,787 [A]
 z pol. č. 13283: 34,485 m3 * 1,8 t/m3 = 62,073 [B]
 zpětné využití pro pol. č. 17411: -20,339 m3 *1,8 t/m3 = -36,610 [C]
 Celkem: A+B+C = 76,250 [D]</t>
  </si>
  <si>
    <t>DN300 - (25,0*1,2*2,09) m *0,45 = 28,215 [A]</t>
  </si>
  <si>
    <t>DN300 - (25,0*1,2*2,09) m *0,55 = 34,485 [A]</t>
  </si>
  <si>
    <t>z pol. č. 13273: 28,215 m3 = 28,215 [A]
 z pol. č. 13283: 34,485 m3 = 34,485 [B]
 Celkem: A+B = 62,700 [C]</t>
  </si>
  <si>
    <t>(62,7-3,75-17,659-0,614) m3 * 0,5 = 20,339 [A]</t>
  </si>
  <si>
    <t>DN300 - (25,0*1,2*0,655) m -(0,07963 m2 * 25,0 m) = 17,659 [A]</t>
  </si>
  <si>
    <t>"šachty:"
 (1,4*1,4*0,15) m *2,0 ks = 0,588 [A]
 "potrubí:"
 (25,0*0,61*0,239) m - (25,0 m *0,0193 m2) = 3,162 [B]
 Celkem: A+B = 3,750 [C]</t>
  </si>
  <si>
    <t>"šachty:"
 (1,6*1,6*0,12) m *2,0 ks = 0,614 [A]</t>
  </si>
  <si>
    <t>25,0 m = 25,000 [A]</t>
  </si>
  <si>
    <t>z pol. č. 13273: 108,101 m3 *1,8 t/m3 = 194,582 [A]
 z pol. č. 13283: 132,123 m3 * 1,8 t/m3 = 237,821 [B]
 zpětné využití pro pol. č. 17411: -67,081 m3 *1,8 t/m3 = -120,746 [C]
 Celkem: A+B+C = 311,657 [D]</t>
  </si>
  <si>
    <t>DN25 - (19,0*0,8*1,27) m * 0,45 = 8,687 [A]
 DN250 - (131,5*1,05*1,6) m *0,45 = 99,414 [B]
 Celkem: A+B = 108,101 [C]</t>
  </si>
  <si>
    <t>DN25 - (19,0*0,8*1,27) m * 0,55 = 10,617 [A]
 DN250 - (131,5*1,05*1,6) m *0,55 = 121,506 [B]
 Celkem: A+B = 132,123 [C]</t>
  </si>
  <si>
    <t>z pol. č. 13273: 108,101 m3 = 108,101 [A]
 z pol. č. 13283: 132,123 m3 = 132,123 [B]
 Celkem: A+B = 240,224 [C]</t>
  </si>
  <si>
    <t>(240,224-23,605-80,957-1,5) m3 * 0,5 = 67,081 [A]</t>
  </si>
  <si>
    <t>DN25 - (19,0*0,8*0,33)m = 5,016 [A]
 DN250 - (131,5*1,05*0,55) m = 75,941 [B]
 Celkem: A+B = 80,957 [C]</t>
  </si>
  <si>
    <t>272314</t>
  </si>
  <si>
    <t>ZÁKLADY Z PROSTÉHO BETONU DO C25/30</t>
  </si>
  <si>
    <t>Betonové bloky; C25/30n-XF3</t>
  </si>
  <si>
    <t>1,50 m3 = 1,500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</si>
  <si>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</si>
  <si>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"šachty:"
 (1,6*1,6*0,12) m *2,0 ks = 0,614 [A]
 "potrubí: "
 DN25 - (19,0*0,8*0,15) = 2,280 [B]
 DN250 - (131,5*1,05*0,15) = 20,711 [C]
 Celkem: A+B+C = 23,606 [D]</t>
  </si>
  <si>
    <t>85444</t>
  </si>
  <si>
    <t>POTRUBÍ Z TRUB LITINOVÝCH ODPADNÍCH HRDLOVÝCH DN DO 250MM</t>
  </si>
  <si>
    <t>Potrubí LTH DN250</t>
  </si>
  <si>
    <t>131,5 m = 131,500 [A]</t>
  </si>
  <si>
    <t>87427</t>
  </si>
  <si>
    <t>POTRUBÍ Z TRUB PLASTOVÝCH ODPADNÍCH DN DO 100MM</t>
  </si>
  <si>
    <t>Potrubí PE100, SDR11, d32x3,0</t>
  </si>
  <si>
    <t>19,0 m = 19,000 [A]</t>
  </si>
  <si>
    <t>materiál nevyužitý pro zpětný zásyp 
zemina - předpoklad 1800 kg/m3
podkladní vrstvy - předpoklad 2000 kg/m3
k fakturaci budou doloženy vážní lístky ze skládky a doklad o úhradě poplatku za skládku</t>
  </si>
  <si>
    <t>(položka č. 13273 18,240-  položka č. 17411 12,160) * 1,8 t/m3  = 10,944 [A]</t>
  </si>
  <si>
    <t>pro položku č. 17411: 12,160 m3 = 12,160 [A]</t>
  </si>
  <si>
    <t>včetně odvozu bez ohledu na vzdálenost (skládka zvolena zhotovitelem), zhotovitel zváží možnost zpětného využití materiálu na stavbu
uložení na skládku v pol. č. 17120</t>
  </si>
  <si>
    <t>76,0 m * 0,4 m * 0,6 m = 18,240 [A]</t>
  </si>
  <si>
    <t>z položky 13273: 18,240 = 18,240 [A]</t>
  </si>
  <si>
    <t>Využití materiálu ze stavby</t>
  </si>
  <si>
    <t>76,0 m * 0,4 m * 0,4 = 12,160 [A]</t>
  </si>
  <si>
    <t>76,0 m * 0,4 m * 0,2 m = 6,080 [A]</t>
  </si>
  <si>
    <t>702211</t>
  </si>
  <si>
    <t>KABELOVÁ CHRÁNIČKA ZEMNÍ DN DO 100 MM</t>
  </si>
  <si>
    <t>ve volném terénu a pod chodníkem např. KOPOFLEX 50</t>
  </si>
  <si>
    <t>20,0 m + 30,0 m = 50,000 [A]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</si>
  <si>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</si>
  <si>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702212</t>
  </si>
  <si>
    <t>KABELOVÁ CHRÁNIČKA ZEMNÍ DN PŘES 100 DO 200 MM</t>
  </si>
  <si>
    <t>křížení s komunikací např. KOPODUR 110</t>
  </si>
  <si>
    <t>15,0 m + 11,0 m = 26,000 [A]</t>
  </si>
  <si>
    <t>702313</t>
  </si>
  <si>
    <t>ZAKRYTÍ KABELŮ VÝSTRAŽNOU FÓLIÍ ŠÍŘKY PŘES 40 CM</t>
  </si>
  <si>
    <t>20,0 m + 30,0 m + 15,0 m + 11,0 m = 76,000 [A]</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</si>
  <si>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</si>
  <si>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Položkový rozpočet SO 415 je přílohou soupisu prací.</t>
  </si>
  <si>
    <t>Položkový rozpočet SO 418 je přílohou soupisu prací.</t>
  </si>
  <si>
    <t>Položkový rozpočet SO 431 je přílohou soupisu prací.</t>
  </si>
  <si>
    <t>z pol. č. 13173: 27,030 m3 *1,8 t/m3 = 48,654 [A]
 z pol. č. 13273: 12,694m3 * 1,8 t/m3 = 0 [B]
 Celkem: A+B = 0,000 [C]</t>
  </si>
  <si>
    <t>13173</t>
  </si>
  <si>
    <t>HLOUBENÍ JAM ZAPAŽ I NEPAŽ TŘ. I</t>
  </si>
  <si>
    <t>včetně odvozu bez ohledu na vzdálenost (skládka zvolena zhotovitelem), zhotovitel zváží možnost zpětného využití materiálu na stavbu
uložení na skládku v pol. č. 17120
poplatek za skládku v pol. č. 014101.a</t>
  </si>
  <si>
    <t>(26,5 m * 1,020 m2) = 27,030 [A]</t>
  </si>
  <si>
    <t>(22,0 m * 0,577 m2) = 12,694 [A]</t>
  </si>
  <si>
    <t>z pol. č. 13173: 27,030m3 = 27,030 [A]
 z pol. č. 13273: 12,694m3 = 12,694 [B]
 Celkem: A+B = 39,724 [C]</t>
  </si>
  <si>
    <t>18222</t>
  </si>
  <si>
    <t>ROZPROSTŘENÍ ORNICE VE SVAHU V TL DO 0,15M</t>
  </si>
  <si>
    <t>rozprostření ornice pro zatravnění</t>
  </si>
  <si>
    <t>326,0 = 326,000 [A]</t>
  </si>
  <si>
    <t>položka zahrnuje:
nutné přemístění ornice z dočasných skládek vzdálených do 50m
rozprostření ornice v předepsané tloušťce ve svahu přes 1:5</t>
  </si>
  <si>
    <t>POMOC PRÁCE ZŘÍZ NEBO ZAJIŠŤ KRAJINÁŘSKÉ ŘEŠENÍ</t>
  </si>
  <si>
    <t>Položkový rozpočet SO 801.2 je přílohou soupisu prací.</t>
  </si>
  <si>
    <t>1 = 1,000 [A]
Celkové množství = 1,000</t>
  </si>
  <si>
    <t>Přípravné práce, prokořenitelný pás</t>
  </si>
  <si>
    <t>Příprava stanoviště a strukturálních substrátů (rýha+jámy)</t>
  </si>
  <si>
    <t>212755212R</t>
  </si>
  <si>
    <t>Trativody z drenážních trubek plastových flexibilních D 65 mm včetně obsypu štěrkem</t>
  </si>
  <si>
    <t>m</t>
  </si>
  <si>
    <t>R1</t>
  </si>
  <si>
    <t>Uložení sypké hmoty na dno rýhy, se zhutněním  - biouhel vrstva 50 mm</t>
  </si>
  <si>
    <r>
      <t>m</t>
    </r>
    <r>
      <rPr>
        <vertAlign val="superscript"/>
        <sz val="10"/>
        <color indexed="8"/>
        <rFont val="Arial"/>
        <family val="2"/>
      </rPr>
      <t>3</t>
    </r>
  </si>
  <si>
    <t>R2</t>
  </si>
  <si>
    <t>Rozprostření, prosypání a hutnění po vrstvách strukturálního substrátu B. Kamenivo navlhčit a prosypat sypkými hmotami (biouhel a kompost).  Kamenivo musí být obaleno sypkými hmotami. Mísení přímo na staveništi. V místech výsadby stromů pokládka KARI sítě pro instalaci podzemního kotvení (v rýze).</t>
  </si>
  <si>
    <t>R3</t>
  </si>
  <si>
    <t>Rozprostření, prosypání a hutnění po vrstvách výsadbového substrátu A. Drobné kamenivo prosypat sypkými hmotami (biouhel a kompost). Mísení přímo na staveništi. Substrát v místech pro výsadbu stromů.</t>
  </si>
  <si>
    <t>R4</t>
  </si>
  <si>
    <t xml:space="preserve">Montáž a dodávka KARI síť vel.0,85x0,85m, vel. ok 100/100/8mm, pro kotvení za bal vč. případného řezání </t>
  </si>
  <si>
    <t>ks</t>
  </si>
  <si>
    <t>Materiál</t>
  </si>
  <si>
    <t>Drenážní vysokozátěžová trubka perforovaná D65 včetně obsypu stěrkem</t>
  </si>
  <si>
    <t>Biouhel drcený, tříděný, jemný na dno rýhy mocnost 50 mm</t>
  </si>
  <si>
    <t>Strukturální substrát B - směs - drcený kámen 32/63 85%, biouhel 7,5%, kompost 7,5%, voda (kamenivo namočit vodou, přidat kompost a biouhel, promísení na stavbě)</t>
  </si>
  <si>
    <t>Ohraničení záhonů ocelová pásovina</t>
  </si>
  <si>
    <t>mb</t>
  </si>
  <si>
    <t>Přesuny hmot</t>
  </si>
  <si>
    <t>Přesun hmot pro sadovnické a krajinářské úpravy vodorovně do 5000 m</t>
  </si>
  <si>
    <t>t</t>
  </si>
  <si>
    <t>Výsadba stromů</t>
  </si>
  <si>
    <t>Výsadby stromů do strukturálních substrátů</t>
  </si>
  <si>
    <t>Vytyčení výsadeb s rozmístěním solitérních rostlin do 10 kusů</t>
  </si>
  <si>
    <t>Výsadba dřeviny s balem D přes 0,5 do 0,6 m do jamky se zalitím v rovině a svahu do 1:5</t>
  </si>
  <si>
    <t>184215211 R</t>
  </si>
  <si>
    <t>Podzemní ukotvení kmene dřevin do strukturního substr, kotvení ke kari síti obvodu kmene do 250 mm</t>
  </si>
  <si>
    <t>184814221 R</t>
  </si>
  <si>
    <t>Zapracování příměsí do půdy ručně do hl 150 mm v rovině nebo ve svahu do 1:5 (aplikace tabletového hnojiva 5 ks/strom)</t>
  </si>
  <si>
    <t>184 814 221 R</t>
  </si>
  <si>
    <t>Zapracování příměsí do půdy ručně do hl 150 mm v rovině nebo ve svahu do 1:5 (přimísení půdního kondicioneru 1,5 kg/ strom)</t>
  </si>
  <si>
    <t>Zapracování příměsí do půdy ručně do hl 150 mm v rovině nebo ve svahu do 1:5 (přidání mykorhizního přípravku 150g/ strom)</t>
  </si>
  <si>
    <t>184852322 R</t>
  </si>
  <si>
    <t xml:space="preserve">Řez stromu komparativní povýsadbový alejových stromů </t>
  </si>
  <si>
    <t>184 812 122 R</t>
  </si>
  <si>
    <t>Aplikace ochranných prostředků bodovou aplikací v rovině a svahu do 1:5  (ochranný nátěr kmene základní + vrchní vrstva)</t>
  </si>
  <si>
    <r>
      <t>m</t>
    </r>
    <r>
      <rPr>
        <vertAlign val="superscript"/>
        <sz val="10"/>
        <rFont val="Arial"/>
        <family val="2"/>
      </rPr>
      <t>2</t>
    </r>
  </si>
  <si>
    <t>Zalití rostlin vodou plocha do 20 m2    100l/strom</t>
  </si>
  <si>
    <t>Dovoz vody pro zálivku rostlin za vzdálenost do 1000 m</t>
  </si>
  <si>
    <t>Příplatek k dovozu vody pro zálivku rostlin do 1000 m ZKD 1000 m</t>
  </si>
  <si>
    <t>Ruční přesun hmot pro sadovnické a krajinářské úpravy do 100 m  stromy</t>
  </si>
  <si>
    <t>Ruční přesun hmot pro sadovnické a krajinářské úpravy do 100 m  materiál</t>
  </si>
  <si>
    <t>Rostlinný materiál</t>
  </si>
  <si>
    <t>Acer campestre "Elegant" vel. 18-20 VK,ZB</t>
  </si>
  <si>
    <t>Acer campestre "Elsrijk" vel. 18-20 VK,ZB</t>
  </si>
  <si>
    <t>Materiál ostatní</t>
  </si>
  <si>
    <t>Systém kotvení do země např.Kotvos KSB-Z2, kotvení balu ke KARI síti</t>
  </si>
  <si>
    <t>Tyč zatloukací ke kotvení</t>
  </si>
  <si>
    <t>Půdní kondicionér, vlastnosti jako TerraCotem (1,5 kg / strom)</t>
  </si>
  <si>
    <t>kg</t>
  </si>
  <si>
    <t>Tabletové hnojivo, vlastnosti jako Silvamix forte, 10g tbl,  (5 ks / strom)</t>
  </si>
  <si>
    <t>Mykorhizní přípravek, vlastnosti jako Symbivit (1,5 kg/ strom)</t>
  </si>
  <si>
    <t>Ochranný nátěr kmene stromu základový např. Gefa - základový nátěr Arbo-Flex LX60 (150ml/m2)</t>
  </si>
  <si>
    <t>l</t>
  </si>
  <si>
    <t>Ochranný nátěr kmene stromu svrchní, např. Gefa - ochranný nátěr Arbo Flex Plus 7 (850g/m2)</t>
  </si>
  <si>
    <t>Drcené kamenivo frakce 32/64 - štěrk ostrohranný šedý</t>
  </si>
  <si>
    <t>Borka výběrová I volně ložená</t>
  </si>
  <si>
    <t>Závlahový límec HDPE, tl. 3 mm, dl 3m, včetně spojky</t>
  </si>
  <si>
    <t>Voda na zálivku + 3%ztratné (100l/strom)</t>
  </si>
  <si>
    <t>Povýsadbová rozvojová péče o stromy (7ks stromů)</t>
  </si>
  <si>
    <t>Péče 1.rok po výsadbě</t>
  </si>
  <si>
    <t>Zalití rostlin vodou plocha do 20 m2     70l/strom  10x za rok</t>
  </si>
  <si>
    <t>184801121R</t>
  </si>
  <si>
    <t>Ošetřování vysazených dřevin soliterních v rovině a svahu do 1:5, kontrola zdravotního stavu dřeviny arboristou, kontrola a úprava stability kotvícího systému</t>
  </si>
  <si>
    <t>Řez stromu výchovný alejových stromů v přes 4 do 6 m</t>
  </si>
  <si>
    <t>Vypletí záhonu dřevin soliterních s naložením a odvozem odpadu do 20 km v rovině a svahu do 1:5   (6 x ročně vypletí 16,3m2 a sběr odpadků)</t>
  </si>
  <si>
    <r>
      <t>m</t>
    </r>
    <r>
      <rPr>
        <vertAlign val="superscript"/>
        <sz val="10"/>
        <color theme="1"/>
        <rFont val="Arial"/>
        <family val="2"/>
      </rPr>
      <t>2</t>
    </r>
  </si>
  <si>
    <t>184812122R</t>
  </si>
  <si>
    <t>Aplikace ochranných prostředků bodovou aplikací v rovině a svahu do 1:5  (obnovení ochranného nátěru kmene základní + vrchní vrstva, včetně materiálu)</t>
  </si>
  <si>
    <t>Voda na zálivku + 3% ztratné</t>
  </si>
  <si>
    <t>Péče 2.rok po výsadbě</t>
  </si>
  <si>
    <t>Zalití rostlin vodou plocha do 20 m2     70l/strom  8x za rok</t>
  </si>
  <si>
    <t>Péče 3.rok po výsadbě</t>
  </si>
  <si>
    <t>Péče 4.rok po výsadbě</t>
  </si>
  <si>
    <t>Zalití rostlin vodou plocha do 20 m2     70l/strom  6x za rok</t>
  </si>
  <si>
    <t>Péče 5.rok po výsadbě</t>
  </si>
  <si>
    <t>Záhony založení a výsadba</t>
  </si>
  <si>
    <r>
      <t>Drenážní vrstva</t>
    </r>
    <r>
      <rPr>
        <sz val="10"/>
        <color rgb="FF000000"/>
        <rFont val="Segoe UI"/>
        <family val="2"/>
      </rPr>
      <t> záhonu pro výsadby v rovině nebo ve svahu do 1:5 pl přes 10 do 100 m2 hl přes 50 do 150 mm</t>
    </r>
    <r>
      <rPr>
        <sz val="10"/>
        <color rgb="FF000000"/>
        <rFont val="Arial"/>
        <family val="2"/>
      </rPr>
      <t xml:space="preserve"> </t>
    </r>
  </si>
  <si>
    <t>Rozprostření zemin tl vrstvy do 0,5 m schopných zúrodnění v rovině a sklonu do 1:5</t>
  </si>
  <si>
    <t xml:space="preserve">Obdělání půdy hrabáním v rovině nebo ve svahu 1:5  </t>
  </si>
  <si>
    <t>Vytyčení výsadeb zapojených nebo v záhonu pl přes 10 do 100 m2 s rozmístěním rostlin nepravidelně ve stejnorodých skupinách</t>
  </si>
  <si>
    <t>Hloubení jamek bez výměny půdy zeminy tř 1 až 4 obj do 0,002 m3 v rovině a svahu do 1:5 trvalky</t>
  </si>
  <si>
    <t>Hloubení jamek bez výměny půdy zeminy tř 1 až 4 obj do 0,002 m3 v rovině a svahu do 1:5 cibuloviny</t>
  </si>
  <si>
    <t>Výsadba květin krytokořenných průměru kontejneru přes 80 do 120 mm</t>
  </si>
  <si>
    <t>Výsadba cibulí nebo hlíz</t>
  </si>
  <si>
    <t>Zapracování příměsí do půdy ručně do hl 150 mm v rovině nebo ve svahu do 1:5 Basacote 100g/m2</t>
  </si>
  <si>
    <t>Mulčování rostlin kůrou tl do 0,1 m v rovině a svahu do 1:5</t>
  </si>
  <si>
    <t>Zalití rostlin vodou plocha přes 20 m2    20l/m2</t>
  </si>
  <si>
    <t xml:space="preserve">Příplatek k dovozu vody pro zálivku rostlin do 1000 m ZKD 1000 m </t>
  </si>
  <si>
    <r>
      <t>Ruční</t>
    </r>
    <r>
      <rPr>
        <sz val="10"/>
        <color indexed="8"/>
        <rFont val="Arial"/>
        <family val="2"/>
      </rPr>
      <t> přesun hmot pro sadovnické a krajinářské úpravy do 100 m</t>
    </r>
    <r>
      <rPr>
        <sz val="10"/>
        <color rgb="FF000000"/>
        <rFont val="Arial"/>
        <family val="2"/>
      </rPr>
      <t xml:space="preserve">  </t>
    </r>
  </si>
  <si>
    <t>Trvalky velikost k11</t>
  </si>
  <si>
    <t>Okrasné traviny velikost k13</t>
  </si>
  <si>
    <t>Cibuloviny (Narcissus)  velikost c 12-14</t>
  </si>
  <si>
    <t>Materiál  ostatní</t>
  </si>
  <si>
    <t>Drcené kamenivo fr 16/32, drenážní vrstva (mocnost 100 mm)</t>
  </si>
  <si>
    <t>Výsadbový substrát - kvalitní zemina ornice 70%, štěrk fr 4/8 20%, písek fr 0/3 10%  (mocnost 450 mm)</t>
  </si>
  <si>
    <t>Basacote Plus 6M   100g/m2</t>
  </si>
  <si>
    <t>Péče o záhony 112,5 m2</t>
  </si>
  <si>
    <t>Péče v 1. roce</t>
  </si>
  <si>
    <t>Zalití rostlin vodou plocha přes 20 m2  10l/rostlinu 10xrok 9 ks pnoucích rostlin u zábradlí</t>
  </si>
  <si>
    <t>Dovoz vody pro zálivku na vzdálenost do 1000m</t>
  </si>
  <si>
    <t xml:space="preserve">Příplatek k dovozu vody pro zálivku rostlin do 1000 m ZKD 1000 m </t>
  </si>
  <si>
    <t>Dosadba květin hrnkovaných D květináče přes 120 do 250 mm 5% vandalismus</t>
  </si>
  <si>
    <t>Dosadba cibulí nebo hlíz 5% vandalismus</t>
  </si>
  <si>
    <t>Dosazované cibuloviny</t>
  </si>
  <si>
    <t>R5</t>
  </si>
  <si>
    <t>Skládkovné, kód odpadu 200 201 - biologicky rozložitelný odpad</t>
  </si>
  <si>
    <t>Péče v 2. roce</t>
  </si>
  <si>
    <t>R6</t>
  </si>
  <si>
    <t>Péče v 3. roce</t>
  </si>
  <si>
    <t>R7</t>
  </si>
  <si>
    <t>Péče v 4. roce</t>
  </si>
  <si>
    <t>R8</t>
  </si>
  <si>
    <t>Péče v 5. roce</t>
  </si>
  <si>
    <t>R9</t>
  </si>
  <si>
    <t>Úprava zábradlí nad opěrnou stěnou, zakrytování a ozelenění</t>
  </si>
  <si>
    <t>Zakrytování zábradlí-konstrukce pro popínavky</t>
  </si>
  <si>
    <t>R10</t>
  </si>
  <si>
    <t>Konstrukce k zakrytí zábradlí délky 75m, výšky 1,1m. Madlo šířky 0,1m. Oplechování z obou stran i vrchní část nad madlem a boků, plech perforovaný s antikorozní úpravou - hliník, atyp. Alternativa nerez lanková konstrukce. Zakrytí konstrukce včetně všech potřebných kotvících a instalačních prvků, nátěrů, nástřiků, VD. Položka zahrnuje kompletní dodávku a montáž atypického zakrytí zábradlí. Způsob zakrytí bude stanoven v RDS.</t>
  </si>
  <si>
    <t>kpl</t>
  </si>
  <si>
    <t>Ozelenění konstrukce</t>
  </si>
  <si>
    <t>Výsadba květin krytokořenných průměru kontejneru přes 120 do 250 mm</t>
  </si>
  <si>
    <t>185802114R</t>
  </si>
  <si>
    <t>Hnojení půdy umělým hnojivem k jednotlivým rostlinám v rovině a svahu do 1:5 (1ks tablety/rostlina)</t>
  </si>
  <si>
    <t>Zalití rostlin vodou plocha do 20 m2    10l/k rostlině</t>
  </si>
  <si>
    <t>Popínavé dřeviny velikost k0 2,5l   v.1,25-1,5 m</t>
  </si>
  <si>
    <t>Tabletové hnojivo, vlastnosti jako Silvamix forte, 10g tbl,  (1 ks / dřevina)</t>
  </si>
  <si>
    <t>Zatravnění ploch</t>
  </si>
  <si>
    <t>Ztravnění ploch u náhonu (199,4+253,8,+150,9m2)</t>
  </si>
  <si>
    <t>Rozprostření zemin tl vrstvy do 0,4 m schopných zúrodnění v rovině a sklonu do 1:5 (v mocnosti 200mm)</t>
  </si>
  <si>
    <t>Rozrušení půdy souvislé pl přes 500 m2 hl přes 50 do 150 mm v rovině a svahu do 1:5</t>
  </si>
  <si>
    <t xml:space="preserve">Obdělání půdy hrabáním v rovině nebo ve svahu 1:5     2x </t>
  </si>
  <si>
    <t>Obdělání půdy válením v rovině nebo ve svahu 1:5    2x</t>
  </si>
  <si>
    <t>Chemické odplevelení před založením kultury postřikem na široko v rovině a svahu do 1:5 ručně</t>
  </si>
  <si>
    <t>Založení parterového trávníku výsevem plochy do 1000 m2 v rovině nebo ve svahu 1:5</t>
  </si>
  <si>
    <t>Hnojení půdy umělým hnojivem na široko v rovině a svahu do 1:5, 35g/m2</t>
  </si>
  <si>
    <t>Zalití rostlin vodou plocha přes 20 m2  20l/ m2</t>
  </si>
  <si>
    <t>Péče o travnaté plochy do vzejití, zapojení a prvního pokosení</t>
  </si>
  <si>
    <r>
      <t>Zalití rostlin vodou plocha přes 20m</t>
    </r>
    <r>
      <rPr>
        <vertAlign val="superscript"/>
        <sz val="10"/>
        <rFont val="Arial"/>
        <family val="2"/>
      </rPr>
      <t>2</t>
    </r>
    <r>
      <rPr>
        <sz val="10"/>
        <rFont val="Arial"/>
        <family val="2"/>
      </rPr>
      <t xml:space="preserve">     10x 20l/m2</t>
    </r>
  </si>
  <si>
    <t>Dovoz vody pro zálivku na vzdálenost do 1000m    10x</t>
  </si>
  <si>
    <t>Příplatek k dovozu vody pro zálivku rostlin do 1000 m ZKD 1000 m předpokl. 5km</t>
  </si>
  <si>
    <r>
      <t>Pokosení trávníku parterového plochy do 10000m</t>
    </r>
    <r>
      <rPr>
        <vertAlign val="superscript"/>
        <sz val="10"/>
        <rFont val="Arial"/>
        <family val="2"/>
      </rPr>
      <t xml:space="preserve">2  </t>
    </r>
    <r>
      <rPr>
        <sz val="10"/>
        <rFont val="Arial"/>
        <family val="2"/>
      </rPr>
      <t>s odvozem do 20km v rovině a svahu do 1:5</t>
    </r>
  </si>
  <si>
    <t>Specifikace</t>
  </si>
  <si>
    <t xml:space="preserve">Abiotické matríály    </t>
  </si>
  <si>
    <t>Kvalitní  ornice  (mocnost 200 mm po slehnutí)</t>
  </si>
  <si>
    <t>Totální herbicid</t>
  </si>
  <si>
    <t>Travní směs - UNI 15 TECHNICKÁ SMĚS  Složení: jílek vytrvalý 2n 30 %, kostřava červená dlouze výběžkatá 20 %, kostřava červená krátce výběžkatá 10 %, kostřava červená trsnatá 15 %, kostřava ovčí 5 %, kostřava rákosovitá 15 %, lipnice luční 5 %  30g/m2</t>
  </si>
  <si>
    <t xml:space="preserve">Voda na zálivku + 3% ztratné ( 1x po založení) </t>
  </si>
  <si>
    <t>Voda na zálivku + 3% ztratné    (10x do zapojení a prvního pokosení)</t>
  </si>
  <si>
    <t xml:space="preserve">Floranid  hnojivo Hnojivo -dlouhodobé obalované NPK hnojivo s hořčíkem, sírou a stopovými prvky pro předzásobní hnojení substrátů16+8+12(+2), s působením 6 měsíců 35g/m2 </t>
  </si>
  <si>
    <t>Vyčištění okolních ploch (800m2)</t>
  </si>
  <si>
    <t>Shrabání listí s pokryvnými rostlinami vrstvy do 50 mm pl do 1000 m2 v rovině a svahu do 1:5 s odvozem do 20km (úprava zatravněného okolí)</t>
  </si>
  <si>
    <t>Přesuny hmot, skládkovné</t>
  </si>
  <si>
    <t>R11</t>
  </si>
  <si>
    <t>Mobiliář</t>
  </si>
  <si>
    <t>Odpadkový koš včetně základu viz. Příloha 06 kompletní  D+M</t>
  </si>
  <si>
    <t>Poznámka k položce:
O rozměrech v. 985 x š. 430 x h. 260 z ocelového plechu, tělo bude opatřeno ochrannou vrstvou zinku a práškovým vypalovacím lakem, RAL 7022.
Odpadkový koš bude obsahovat prvek zhášeče cigaret s popelníkem.
Objem koše bude 55l s kulatým vhazovacím prostorem bez víka.
Grafika sítotisk ^L v barvě RAL 9002.</t>
  </si>
  <si>
    <t>VRN</t>
  </si>
  <si>
    <t>Vedlejší rozpočtové náklady</t>
  </si>
  <si>
    <t>VRN1</t>
  </si>
  <si>
    <t>Geodetické práce</t>
  </si>
  <si>
    <t>VRN2</t>
  </si>
  <si>
    <t>Publicita - dočasný bilboard 1x, montáž+demontáž</t>
  </si>
  <si>
    <t>VRN3</t>
  </si>
  <si>
    <t>Fotodokumentace z průběhu stavby, zadavatelem požadovaný výstup</t>
  </si>
  <si>
    <t>VRN4</t>
  </si>
  <si>
    <t>Realizační - výrobní dokumentace stavby</t>
  </si>
  <si>
    <t>VRN5</t>
  </si>
  <si>
    <t>Dokumentace skutečného provedení stavby v digitální formě</t>
  </si>
  <si>
    <t>Miriam Janů, DiS. Tel. 777 558 187</t>
  </si>
  <si>
    <t>ÚRS 2024/I</t>
  </si>
  <si>
    <t>Vypracoval:</t>
  </si>
  <si>
    <t>Martin Müller</t>
  </si>
  <si>
    <t>Datum:</t>
  </si>
  <si>
    <t>10/2022</t>
  </si>
  <si>
    <t>Demontáž stávajícího vedení</t>
  </si>
  <si>
    <t>Kabel zemní do AYKY 3x240+120</t>
  </si>
  <si>
    <t>Kabelová zemní spojka do 3x240+120</t>
  </si>
  <si>
    <t>Zemnící pásovina FeZn 30x4</t>
  </si>
  <si>
    <t>Svorka SK</t>
  </si>
  <si>
    <t>Chránička KOPOFLEX 110</t>
  </si>
  <si>
    <t>Chránička KOPODUR 110</t>
  </si>
  <si>
    <t>Výkop 50x120</t>
  </si>
  <si>
    <t>Zához včetně hutnění 50x100</t>
  </si>
  <si>
    <t>Výkop 30x60</t>
  </si>
  <si>
    <t>Zához včetně hutnění 30x40</t>
  </si>
  <si>
    <t>Pískové lože 20cm</t>
  </si>
  <si>
    <t>Betonové lože</t>
  </si>
  <si>
    <t>Signalizační folie</t>
  </si>
  <si>
    <t>Provizorní úprava terénu</t>
  </si>
  <si>
    <t>Odvoz a likvidace odpadu</t>
  </si>
  <si>
    <t>Doprava</t>
  </si>
  <si>
    <t>Výchozí revize</t>
  </si>
  <si>
    <t>Geodetické zaměření kabelů</t>
  </si>
  <si>
    <t>Koordinace se správci sítí</t>
  </si>
  <si>
    <t>Projektová dokumentace skutečného provedení</t>
  </si>
  <si>
    <t>bm</t>
  </si>
  <si>
    <t>m2</t>
  </si>
  <si>
    <t>soub</t>
  </si>
  <si>
    <t>km</t>
  </si>
  <si>
    <t>hod</t>
  </si>
  <si>
    <t>Chránička HDPE40 s protahovacím lankem</t>
  </si>
  <si>
    <t>Chránička HDPE s 7x mikrotrubičkou 10/12</t>
  </si>
  <si>
    <t>Přípolož do kabelové trasy VO</t>
  </si>
  <si>
    <t>Záslepka HDPE40</t>
  </si>
  <si>
    <t>Záslepka mikro HDPE12</t>
  </si>
  <si>
    <t>Geodetické zaměření chrániček</t>
  </si>
  <si>
    <t>Stožár kónický lakovaný, výška 8m, RAL7030</t>
  </si>
  <si>
    <t>Výložník rovný jednoduchý 2m pro stožár výšky 8m, RAL7030</t>
  </si>
  <si>
    <t>Stož.svorkovnice, řadové svorky 16mm2, poj. E14, rozbočovací, 1x6A</t>
  </si>
  <si>
    <t>Svítidlo uliční LED 59,9W dle TZ a světelně technického výpočtu</t>
  </si>
  <si>
    <t>Programování předřadníků LED svítidel</t>
  </si>
  <si>
    <t>Recyklační poplatek za svítidlo</t>
  </si>
  <si>
    <t>Rozvaděč RVO, dvoudílný, 1. část elektroměr + FA25A/3/B, 2.část
technologie řízení dle standardů SML, 4x spínaný výstup, 2x stálý výstup dle
TZ</t>
  </si>
  <si>
    <t>Demontáž stávajícího osvětlovacího bodu do výšky 8m, vč. základu</t>
  </si>
  <si>
    <t>Napojení na stávající osvětlovací bod</t>
  </si>
  <si>
    <t>Kabel zemní CYKY 4x25</t>
  </si>
  <si>
    <t>Kabel zemní CYKY 4x16</t>
  </si>
  <si>
    <t>Kabel zemní CYKY 5x6</t>
  </si>
  <si>
    <t>Kabel CYKY 3x1,5</t>
  </si>
  <si>
    <t>Zemnící drát FeZn 10mm</t>
  </si>
  <si>
    <t>Oko na zemnící drát M8</t>
  </si>
  <si>
    <t>Chránička KOPOFLEX 50</t>
  </si>
  <si>
    <t>Výkop pro betonový základ stožáru</t>
  </si>
  <si>
    <t>Betonový základ pro stožár 800x800x1200mm s pouzdrem 300mm</t>
  </si>
  <si>
    <t>Pronájem plošiny</t>
  </si>
  <si>
    <t>Pronájem jeřábu</t>
  </si>
  <si>
    <t>0,5</t>
  </si>
  <si>
    <t>Rekonstrukce odlehčovací stoky</t>
  </si>
  <si>
    <t>z pol. č. 13273: 260,167 m3 *1,8 t/m3 = 468,301 [A]
 z pol. č. 13283: 317,983 m3 * 1,8 t/m3 = 572,369 [B]
 zpětné využití pro pol. č. 17411: -212,677 m3 *1,8 t/m3 = -382,819 [C]
 Celkem: A+B+C = 657,851 [D]</t>
  </si>
  <si>
    <t>z pol. č. 96614: 177,503m3 * 1,9 t/m3 = 337,256 [A]</t>
  </si>
  <si>
    <t>DN150 - (5,1*0,8*1,4) m * 0,45 = 2,570 [A]
 DN200 - (28,7*0,9*1,5) m *0,45 = 17,435 [B]
 DN300 - (156,6*1,2*2,84) m * 0,45 = 240,162 [C]
 Celkem: A+B+C = 260,167 [D]</t>
  </si>
  <si>
    <t>DN150 - (5,1*0,8*1,4) m * 0,55 = 3,142 [A]
 DN200 - (28,7*0,9*1,5) m *0,55 = 21,310 [B]
 DN300 - (156,6*1,2*2,84) m * 0,55 = 293,531 [C]
 Celkem: A+B+C = 317,982 [D]</t>
  </si>
  <si>
    <t>z pol. č. 13273: 260,167 m3 = 260,167 [A]
 z pol. č. 13283: 317,983 m3 = 317,983 [B]
 z pol. č. 96614: 177,503 m3  = 177,503 [C]
 Celkem: A+B+C = 755,653 [D]</t>
  </si>
  <si>
    <t>DN150 - (5,1*0,8*0,46) m = 1,877 [A]
 DN200 - (28,7*0,9*0,5) m = 12,915 [B]
 DN300 - (156,6*1,2*0,655) m - (0,07963 m2 * 156,6 m) = 110,618 [C]
 Celkem: A+B+C = 125,409 [D]</t>
  </si>
  <si>
    <t>"Šachty:"
 (1,4*1,4*0,15) m *5,0 ks = 1,470 [A]
 "potrubí DN300:"
 (156,6*0,61*0,239) m -(156,6 m *0,0193 m2) = 19,808 [B]
 Celkem: A+B = 21,278 [C]</t>
  </si>
  <si>
    <t>"šachty:"
 (1,6*1,6*0,12) m *5,0 ks = 1,536 [A]
 (0,6*0,6*0,12) m *2,0 ks = 0,086 [B]
 "potrubí: "
 DN150 - (5,1*0,8*0,15) m = 0,612 [C]
 DN200 - (28,7*0,9*0,15) m = 3,875 [D]
 Celkem: A+B+C+D = 6,109 [E]</t>
  </si>
  <si>
    <t>156,6 m = 156,600 [A]</t>
  </si>
  <si>
    <t>(0,65+0,45+0,45+0,9) m * 0,45 m * 161,0 = 177,503 [A]</t>
  </si>
  <si>
    <t>Drcené kamenivo frakce 8/16</t>
  </si>
  <si>
    <t>Ocelová pásovina 100/8, navařené trny průměr 12mm dl 300mm po 500mm, D+M</t>
  </si>
  <si>
    <t>Trvalkové záhony 1-7</t>
  </si>
  <si>
    <t>Mulč minerální, drcené kamenivo 4/8 mocnost 70 mm (záhony 2-6)</t>
  </si>
  <si>
    <t>Mulč Borka výběrová jemně drcená I volně ložená, mocnost 70 mm (záhony 1,7)</t>
  </si>
  <si>
    <t>Zalití rostlin vodou plocha přes 20 m2  20l/ m2 10xrok plochy 127 m2 záhony 1-7</t>
  </si>
  <si>
    <t>Vypletí záhonu květin s naložením a odvozem odpadu do 20 km v rovině a svahu do 1:5   6x ročně plochy 127m2</t>
  </si>
  <si>
    <t>Odstranění odkvetlých a odumřelých částí trvalek s odklizením odpadu do 20 km   2x ročně plochy 127m2</t>
  </si>
  <si>
    <t>Dosazované trvalky, traviny</t>
  </si>
  <si>
    <t>Kamenná dlažba z kamenných kostek - délka strany 10 cm
Povrch z kostek 10/10 žulových světlých  řezano/štípaných
Pochozí povrch řezaný
Levý chodník ul. Pastýřská ve směru staničení
vč. lože z drobné drtě frakce 4-8, tl. 30 mm
plocha odměřena digitálně ze situace</t>
  </si>
  <si>
    <t>(52+1,05+0,8+76,3+99+105)m2  = 334,150 [A]</t>
  </si>
  <si>
    <t>Kamenná dlažba z kamenných kostek - délka strany 6 cm (mozaika)
Pravý chodník ul. Pastýřská ve směru staničení
vč. lože z drobné drtě frakce 4-8, tl. 30 mm
plocha odměřena digitálně ze situace</t>
  </si>
  <si>
    <t>(142,03+277,586+90+9)m2  = 518,616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</si>
</sst>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 ###\ ##0.00"/>
    <numFmt numFmtId="165" formatCode="#\ ###\ ###\ ###\ ##0.000"/>
    <numFmt numFmtId="166" formatCode="#,##0.000"/>
    <numFmt numFmtId="167" formatCode="0.000"/>
  </numFmts>
  <fonts count="37">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
      <sz val="11"/>
      <color theme="1"/>
      <name val="Calibri"/>
      <family val="2"/>
    </font>
    <font>
      <b/>
      <sz val="10"/>
      <color rgb="FF002060"/>
      <name val="Arial"/>
      <family val="2"/>
    </font>
    <font>
      <sz val="10"/>
      <color rgb="FF002060"/>
      <name val="Arial"/>
      <family val="2"/>
    </font>
    <font>
      <b/>
      <sz val="10"/>
      <color rgb="FFFF0000"/>
      <name val="Arial"/>
      <family val="2"/>
    </font>
    <font>
      <sz val="10"/>
      <color theme="1"/>
      <name val="Arial"/>
      <family val="2"/>
    </font>
    <font>
      <sz val="10"/>
      <color indexed="8"/>
      <name val="Arial"/>
      <family val="2"/>
    </font>
    <font>
      <vertAlign val="superscript"/>
      <sz val="10"/>
      <color indexed="8"/>
      <name val="Arial"/>
      <family val="2"/>
    </font>
    <font>
      <sz val="10"/>
      <name val="Arial CE"/>
      <family val="2"/>
    </font>
    <font>
      <sz val="10"/>
      <color rgb="FF000000"/>
      <name val="Arial"/>
      <family val="2"/>
    </font>
    <font>
      <vertAlign val="superscript"/>
      <sz val="10"/>
      <name val="Arial"/>
      <family val="2"/>
    </font>
    <font>
      <sz val="9"/>
      <color theme="1"/>
      <name val="Arial"/>
      <family val="2"/>
    </font>
    <font>
      <sz val="9"/>
      <color indexed="8"/>
      <name val="Arial"/>
      <family val="2"/>
    </font>
    <font>
      <sz val="9"/>
      <color rgb="FFFF0000"/>
      <name val="Arial"/>
      <family val="2"/>
    </font>
    <font>
      <sz val="10"/>
      <color rgb="FFFF0000"/>
      <name val="Arial"/>
      <family val="2"/>
    </font>
    <font>
      <vertAlign val="superscript"/>
      <sz val="10"/>
      <color theme="1"/>
      <name val="Arial"/>
      <family val="2"/>
    </font>
    <font>
      <b/>
      <sz val="10"/>
      <color theme="4" tint="-0.24997000396251678"/>
      <name val="Arial"/>
      <family val="2"/>
    </font>
    <font>
      <sz val="10"/>
      <color rgb="FF000000"/>
      <name val="Segoe UI"/>
      <family val="2"/>
    </font>
    <font>
      <b/>
      <sz val="10"/>
      <name val="Arial"/>
      <family val="2"/>
    </font>
    <font>
      <b/>
      <sz val="10"/>
      <color theme="1"/>
      <name val="Arial"/>
      <family val="2"/>
    </font>
    <font>
      <b/>
      <sz val="10"/>
      <color rgb="FFC00000"/>
      <name val="Arial"/>
      <family val="2"/>
    </font>
    <font>
      <b/>
      <sz val="10"/>
      <color indexed="18"/>
      <name val="Arial"/>
      <family val="2"/>
    </font>
    <font>
      <b/>
      <sz val="10"/>
      <color theme="3" tint="-0.24997000396251678"/>
      <name val="Arial"/>
      <family val="2"/>
    </font>
    <font>
      <sz val="9"/>
      <name val="Arial"/>
      <family val="2"/>
    </font>
    <font>
      <i/>
      <sz val="9"/>
      <color rgb="FF969696"/>
      <name val="Arial CE"/>
      <family val="2"/>
    </font>
    <font>
      <sz val="11"/>
      <color rgb="FF003366"/>
      <name val="Calibri"/>
      <family val="2"/>
    </font>
    <font>
      <sz val="11"/>
      <name val="Calibri"/>
      <family val="2"/>
    </font>
    <font>
      <sz val="11"/>
      <color theme="1"/>
      <name val="Arial"/>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theme="0" tint="-0.1499900072813034"/>
        <bgColor indexed="64"/>
      </patternFill>
    </fill>
  </fills>
  <borders count="32">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style="hair">
        <color rgb="FF969696"/>
      </right>
      <top style="hair">
        <color rgb="FF969696"/>
      </top>
      <bottom style="hair">
        <color rgb="FF969696"/>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style="thin"/>
      <bottom/>
    </border>
    <border>
      <left style="thin"/>
      <right/>
      <top style="medium"/>
      <bottom style="medium"/>
    </border>
    <border>
      <left style="medium"/>
      <right style="medium"/>
      <top style="medium"/>
      <bottom style="medium"/>
    </border>
    <border>
      <left style="thin"/>
      <right style="medium"/>
      <top style="thin"/>
      <bottom/>
    </border>
    <border>
      <left style="thin"/>
      <right style="medium"/>
      <top style="medium"/>
      <bottom style="mediu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211">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Alignment="1">
      <alignment horizontal="left" vertical="center" wrapText="1"/>
      <protection/>
    </xf>
    <xf numFmtId="0" fontId="0" fillId="2" borderId="7" xfId="0" applyFill="1" applyBorder="1" applyAlignment="1">
      <alignment horizontal="center"/>
    </xf>
    <xf numFmtId="164"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7" fillId="2" borderId="7" xfId="0" applyFont="1" applyFill="1" applyBorder="1"/>
    <xf numFmtId="0" fontId="7" fillId="2" borderId="12" xfId="0" applyFont="1" applyFill="1" applyBorder="1"/>
    <xf numFmtId="0" fontId="7" fillId="2" borderId="7" xfId="0" applyFont="1" applyFill="1" applyBorder="1" applyAlignment="1">
      <alignment horizontal="right"/>
    </xf>
    <xf numFmtId="0" fontId="7" fillId="2" borderId="13" xfId="0" applyFont="1" applyFill="1" applyBorder="1"/>
    <xf numFmtId="164" fontId="7" fillId="2" borderId="7" xfId="0" applyNumberFormat="1" applyFont="1" applyFill="1" applyBorder="1" applyAlignment="1">
      <alignment horizontal="center"/>
    </xf>
    <xf numFmtId="0" fontId="0" fillId="2" borderId="14"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5" fontId="0" fillId="0" borderId="7" xfId="0" applyNumberFormat="1" applyBorder="1" applyAlignment="1">
      <alignment horizontal="center"/>
    </xf>
    <xf numFmtId="164" fontId="0" fillId="0" borderId="7" xfId="0" applyNumberFormat="1" applyBorder="1" applyAlignment="1">
      <alignment horizontal="center"/>
    </xf>
    <xf numFmtId="164" fontId="0" fillId="0" borderId="0" xfId="0" applyNumberFormat="1"/>
    <xf numFmtId="0" fontId="0" fillId="0" borderId="5" xfId="0" applyBorder="1"/>
    <xf numFmtId="0" fontId="0" fillId="0" borderId="6" xfId="0" applyBorder="1"/>
    <xf numFmtId="0" fontId="8" fillId="0" borderId="7" xfId="0" applyFont="1" applyBorder="1" applyAlignment="1">
      <alignment wrapText="1"/>
    </xf>
    <xf numFmtId="0" fontId="0" fillId="0" borderId="15" xfId="0" applyBorder="1"/>
    <xf numFmtId="0" fontId="0" fillId="0" borderId="16" xfId="0" applyBorder="1"/>
    <xf numFmtId="0" fontId="0" fillId="0" borderId="17" xfId="0" applyBorder="1"/>
    <xf numFmtId="0" fontId="0" fillId="0" borderId="0" xfId="0" applyAlignment="1">
      <alignment wrapText="1"/>
    </xf>
    <xf numFmtId="3" fontId="11" fillId="0" borderId="0" xfId="0" applyNumberFormat="1" applyFont="1" applyAlignment="1">
      <alignment horizontal="center" vertical="center"/>
    </xf>
    <xf numFmtId="0" fontId="11" fillId="0" borderId="0" xfId="0" applyFont="1" applyAlignment="1">
      <alignment wrapText="1"/>
    </xf>
    <xf numFmtId="0" fontId="12" fillId="0" borderId="0" xfId="0" applyFont="1" applyAlignment="1">
      <alignment horizontal="center"/>
    </xf>
    <xf numFmtId="166" fontId="12" fillId="0" borderId="0" xfId="0" applyNumberFormat="1" applyFont="1" applyAlignment="1">
      <alignment horizontal="right"/>
    </xf>
    <xf numFmtId="4" fontId="12" fillId="0" borderId="0" xfId="0" applyNumberFormat="1" applyFont="1" applyAlignment="1">
      <alignment horizontal="right"/>
    </xf>
    <xf numFmtId="3" fontId="13" fillId="0" borderId="0" xfId="0" applyNumberFormat="1" applyFont="1" applyAlignment="1">
      <alignment horizontal="center" vertical="center"/>
    </xf>
    <xf numFmtId="0" fontId="13" fillId="0" borderId="0" xfId="0" applyFont="1" applyAlignment="1">
      <alignment wrapText="1"/>
    </xf>
    <xf numFmtId="0" fontId="13" fillId="0" borderId="0" xfId="0" applyFont="1" applyAlignment="1">
      <alignment horizontal="center"/>
    </xf>
    <xf numFmtId="166" fontId="13" fillId="0" borderId="0" xfId="0" applyNumberFormat="1" applyFont="1" applyAlignment="1">
      <alignment horizontal="right"/>
    </xf>
    <xf numFmtId="4" fontId="13" fillId="0" borderId="0" xfId="0" applyNumberFormat="1" applyFont="1" applyAlignment="1">
      <alignment horizontal="right"/>
    </xf>
    <xf numFmtId="4" fontId="11" fillId="0" borderId="0" xfId="0" applyNumberFormat="1" applyFont="1" applyAlignment="1">
      <alignment horizontal="right"/>
    </xf>
    <xf numFmtId="1" fontId="14" fillId="0" borderId="0" xfId="0" applyNumberFormat="1" applyFont="1" applyAlignment="1">
      <alignment horizontal="center" vertical="center"/>
    </xf>
    <xf numFmtId="0" fontId="14" fillId="0" borderId="0" xfId="0" applyFont="1" applyAlignment="1">
      <alignment wrapText="1"/>
    </xf>
    <xf numFmtId="0" fontId="14" fillId="0" borderId="0" xfId="0" applyFont="1" applyAlignment="1">
      <alignment horizontal="center"/>
    </xf>
    <xf numFmtId="166" fontId="14" fillId="0" borderId="0" xfId="0" applyNumberFormat="1" applyFont="1" applyAlignment="1">
      <alignment horizontal="right"/>
    </xf>
    <xf numFmtId="4" fontId="14" fillId="0" borderId="0" xfId="0" applyNumberFormat="1" applyFont="1" applyAlignment="1">
      <alignment horizontal="right"/>
    </xf>
    <xf numFmtId="0" fontId="1" fillId="0" borderId="0" xfId="0" applyFont="1" applyAlignment="1">
      <alignment horizontal="left" wrapText="1"/>
    </xf>
    <xf numFmtId="0" fontId="15" fillId="0" borderId="0" xfId="0" applyFont="1" applyAlignment="1">
      <alignment horizontal="center" wrapText="1"/>
    </xf>
    <xf numFmtId="3" fontId="14" fillId="0" borderId="0" xfId="0" applyNumberFormat="1" applyFont="1" applyAlignment="1">
      <alignment horizontal="center" vertical="center"/>
    </xf>
    <xf numFmtId="0" fontId="17" fillId="0" borderId="18" xfId="0" applyFont="1" applyBorder="1" applyAlignment="1" applyProtection="1">
      <alignment horizontal="left" vertical="center" wrapText="1"/>
      <protection locked="0"/>
    </xf>
    <xf numFmtId="0" fontId="1" fillId="0" borderId="0" xfId="0" applyFont="1" applyAlignment="1">
      <alignment horizontal="center" wrapText="1"/>
    </xf>
    <xf numFmtId="3" fontId="12"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xf>
    <xf numFmtId="3" fontId="1" fillId="0" borderId="0" xfId="0" applyNumberFormat="1" applyFont="1" applyAlignment="1">
      <alignment horizontal="center" vertical="center"/>
    </xf>
    <xf numFmtId="4" fontId="14" fillId="0" borderId="0" xfId="0" applyNumberFormat="1" applyFont="1"/>
    <xf numFmtId="4" fontId="11" fillId="0" borderId="0" xfId="0" applyNumberFormat="1" applyFont="1"/>
    <xf numFmtId="1" fontId="1" fillId="0" borderId="0" xfId="0" applyNumberFormat="1" applyFont="1" applyAlignment="1">
      <alignment horizontal="center" vertical="center"/>
    </xf>
    <xf numFmtId="166" fontId="14" fillId="0" borderId="0" xfId="0" applyNumberFormat="1" applyFont="1"/>
    <xf numFmtId="0" fontId="11" fillId="0" borderId="0" xfId="0" applyFont="1" applyAlignment="1">
      <alignment horizontal="center"/>
    </xf>
    <xf numFmtId="166" fontId="11" fillId="0" borderId="0" xfId="0" applyNumberFormat="1" applyFont="1" applyAlignment="1">
      <alignment horizontal="right"/>
    </xf>
    <xf numFmtId="0" fontId="18" fillId="0" borderId="0" xfId="0" applyFont="1" applyAlignment="1">
      <alignment wrapText="1"/>
    </xf>
    <xf numFmtId="0" fontId="0" fillId="0" borderId="0" xfId="0" applyAlignment="1">
      <alignment horizontal="center" vertical="center"/>
    </xf>
    <xf numFmtId="1" fontId="13" fillId="0" borderId="0" xfId="0" applyNumberFormat="1" applyFont="1" applyAlignment="1">
      <alignment horizontal="center"/>
    </xf>
    <xf numFmtId="1" fontId="11" fillId="0" borderId="0" xfId="0" applyNumberFormat="1" applyFont="1" applyAlignment="1">
      <alignment horizontal="center"/>
    </xf>
    <xf numFmtId="0" fontId="11" fillId="4" borderId="0" xfId="0" applyFont="1" applyFill="1" applyAlignment="1">
      <alignment wrapText="1"/>
    </xf>
    <xf numFmtId="1" fontId="1" fillId="0" borderId="0" xfId="0" applyNumberFormat="1" applyFont="1" applyAlignment="1">
      <alignment horizontal="center"/>
    </xf>
    <xf numFmtId="0" fontId="18" fillId="0" borderId="0" xfId="0" applyFont="1" applyAlignment="1">
      <alignment horizontal="left" wrapText="1"/>
    </xf>
    <xf numFmtId="1" fontId="1" fillId="0" borderId="0" xfId="0" applyNumberFormat="1" applyFont="1" applyAlignment="1">
      <alignment horizontal="center" wrapText="1"/>
    </xf>
    <xf numFmtId="0" fontId="14" fillId="0" borderId="0" xfId="0" applyFont="1"/>
    <xf numFmtId="4" fontId="1" fillId="0" borderId="0" xfId="0" applyNumberFormat="1" applyFont="1" applyAlignment="1">
      <alignment horizontal="right"/>
    </xf>
    <xf numFmtId="1" fontId="12" fillId="0" borderId="0" xfId="0" applyNumberFormat="1" applyFont="1" applyAlignment="1">
      <alignment horizontal="center"/>
    </xf>
    <xf numFmtId="0" fontId="1" fillId="0" borderId="0" xfId="0" applyFont="1" applyAlignment="1">
      <alignment wrapText="1"/>
    </xf>
    <xf numFmtId="1" fontId="20" fillId="0" borderId="0" xfId="0" applyNumberFormat="1" applyFont="1" applyAlignment="1">
      <alignment horizontal="center"/>
    </xf>
    <xf numFmtId="0" fontId="21" fillId="0" borderId="0" xfId="0" applyFont="1" applyAlignment="1">
      <alignment horizontal="center" wrapText="1"/>
    </xf>
    <xf numFmtId="166" fontId="20" fillId="0" borderId="0" xfId="0" applyNumberFormat="1" applyFont="1" applyAlignment="1">
      <alignment horizontal="right"/>
    </xf>
    <xf numFmtId="4" fontId="20" fillId="0" borderId="0" xfId="0" applyNumberFormat="1" applyFont="1" applyAlignment="1">
      <alignment horizontal="right"/>
    </xf>
    <xf numFmtId="1" fontId="22" fillId="0" borderId="0" xfId="0" applyNumberFormat="1" applyFont="1" applyAlignment="1">
      <alignment horizontal="center"/>
    </xf>
    <xf numFmtId="0" fontId="23" fillId="0" borderId="0" xfId="0" applyFont="1" applyAlignment="1">
      <alignment horizontal="center" wrapText="1"/>
    </xf>
    <xf numFmtId="166" fontId="23" fillId="0" borderId="0" xfId="0" applyNumberFormat="1" applyFont="1" applyAlignment="1">
      <alignment horizontal="right"/>
    </xf>
    <xf numFmtId="4" fontId="23" fillId="0" borderId="0" xfId="0" applyNumberFormat="1" applyFont="1" applyAlignment="1">
      <alignment horizontal="right"/>
    </xf>
    <xf numFmtId="167" fontId="14" fillId="0" borderId="0" xfId="0" applyNumberFormat="1" applyFont="1" applyAlignment="1">
      <alignment horizontal="right"/>
    </xf>
    <xf numFmtId="1"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top" wrapText="1"/>
    </xf>
    <xf numFmtId="0" fontId="1" fillId="0" borderId="0" xfId="0" applyFont="1" applyAlignment="1">
      <alignment horizontal="left"/>
    </xf>
    <xf numFmtId="166" fontId="1" fillId="0" borderId="0" xfId="0" applyNumberFormat="1" applyFont="1" applyAlignment="1">
      <alignment horizontal="right"/>
    </xf>
    <xf numFmtId="1" fontId="25" fillId="0" borderId="0" xfId="0" applyNumberFormat="1" applyFont="1" applyAlignment="1">
      <alignment horizontal="left" vertical="top"/>
    </xf>
    <xf numFmtId="0" fontId="13" fillId="0" borderId="0" xfId="0" applyFont="1" applyAlignment="1">
      <alignment horizontal="left" wrapText="1"/>
    </xf>
    <xf numFmtId="0" fontId="25" fillId="0" borderId="0" xfId="0" applyFont="1" applyAlignment="1">
      <alignment horizontal="left"/>
    </xf>
    <xf numFmtId="166" fontId="25" fillId="0" borderId="0" xfId="0" applyNumberFormat="1" applyFont="1"/>
    <xf numFmtId="4" fontId="25" fillId="0" borderId="0" xfId="0" applyNumberFormat="1" applyFont="1" applyAlignment="1">
      <alignment horizontal="right"/>
    </xf>
    <xf numFmtId="1" fontId="14" fillId="0" borderId="0" xfId="0" applyNumberFormat="1" applyFont="1" applyAlignment="1">
      <alignment horizontal="center" vertical="top"/>
    </xf>
    <xf numFmtId="0" fontId="11" fillId="0" borderId="0" xfId="0" applyFont="1" applyAlignment="1">
      <alignment horizontal="left" wrapText="1"/>
    </xf>
    <xf numFmtId="1" fontId="1" fillId="0" borderId="0" xfId="0" applyNumberFormat="1" applyFont="1" applyAlignment="1">
      <alignment horizontal="center" vertical="top"/>
    </xf>
    <xf numFmtId="0" fontId="1" fillId="0" borderId="0" xfId="0" applyFont="1" applyAlignment="1">
      <alignment horizontal="center"/>
    </xf>
    <xf numFmtId="166" fontId="1" fillId="0" borderId="0" xfId="0" applyNumberFormat="1" applyFont="1"/>
    <xf numFmtId="0" fontId="14" fillId="0" borderId="0" xfId="0" applyFont="1" applyAlignment="1">
      <alignment horizontal="left" wrapText="1"/>
    </xf>
    <xf numFmtId="4" fontId="15" fillId="0" borderId="0" xfId="0" applyNumberFormat="1" applyFont="1" applyAlignment="1">
      <alignment horizontal="right"/>
    </xf>
    <xf numFmtId="0" fontId="18" fillId="0" borderId="0" xfId="0" applyFont="1" applyAlignment="1">
      <alignment horizontal="left" vertical="top" wrapText="1"/>
    </xf>
    <xf numFmtId="166" fontId="0" fillId="0" borderId="0" xfId="0" applyNumberFormat="1"/>
    <xf numFmtId="1" fontId="27" fillId="0" borderId="0" xfId="0" applyNumberFormat="1" applyFont="1" applyAlignment="1">
      <alignment horizontal="center" vertical="top"/>
    </xf>
    <xf numFmtId="0" fontId="28" fillId="0" borderId="0" xfId="0" applyFont="1" applyAlignment="1">
      <alignment horizontal="center"/>
    </xf>
    <xf numFmtId="166" fontId="28" fillId="0" borderId="0" xfId="0" applyNumberFormat="1" applyFont="1"/>
    <xf numFmtId="4" fontId="28" fillId="0" borderId="0" xfId="0" applyNumberFormat="1" applyFont="1"/>
    <xf numFmtId="4" fontId="25" fillId="0" borderId="0" xfId="0" applyNumberFormat="1" applyFont="1"/>
    <xf numFmtId="1" fontId="25" fillId="0" borderId="0" xfId="0" applyNumberFormat="1" applyFont="1" applyAlignment="1">
      <alignment horizontal="left"/>
    </xf>
    <xf numFmtId="0" fontId="1" fillId="0" borderId="0" xfId="0" applyFont="1"/>
    <xf numFmtId="167" fontId="1" fillId="0" borderId="0" xfId="0" applyNumberFormat="1" applyFont="1" applyAlignment="1">
      <alignment horizontal="right" wrapText="1"/>
    </xf>
    <xf numFmtId="0" fontId="10" fillId="0" borderId="0" xfId="0" applyFont="1"/>
    <xf numFmtId="167" fontId="1" fillId="0" borderId="0" xfId="0" applyNumberFormat="1" applyFont="1" applyAlignment="1">
      <alignment horizontal="right"/>
    </xf>
    <xf numFmtId="1" fontId="14" fillId="0" borderId="0" xfId="0" applyNumberFormat="1" applyFont="1" applyAlignment="1">
      <alignment horizontal="center"/>
    </xf>
    <xf numFmtId="1" fontId="27" fillId="0" borderId="0" xfId="0" applyNumberFormat="1" applyFont="1" applyAlignment="1">
      <alignment horizontal="center"/>
    </xf>
    <xf numFmtId="1" fontId="29" fillId="0" borderId="0" xfId="0" applyNumberFormat="1" applyFont="1" applyAlignment="1">
      <alignment horizontal="center" wrapText="1"/>
    </xf>
    <xf numFmtId="0" fontId="13" fillId="0" borderId="0" xfId="0" applyFont="1"/>
    <xf numFmtId="0" fontId="29" fillId="0" borderId="0" xfId="0" applyFont="1" applyAlignment="1">
      <alignment horizontal="center" wrapText="1"/>
    </xf>
    <xf numFmtId="167" fontId="29" fillId="0" borderId="0" xfId="0" applyNumberFormat="1" applyFont="1" applyAlignment="1">
      <alignment horizontal="right" wrapText="1"/>
    </xf>
    <xf numFmtId="4" fontId="29" fillId="0" borderId="0" xfId="0" applyNumberFormat="1" applyFont="1" applyAlignment="1">
      <alignment horizontal="right" wrapText="1"/>
    </xf>
    <xf numFmtId="4" fontId="13" fillId="0" borderId="0" xfId="0" applyNumberFormat="1" applyFont="1" applyAlignment="1">
      <alignment horizontal="right" wrapText="1"/>
    </xf>
    <xf numFmtId="0" fontId="11" fillId="0" borderId="0" xfId="0" applyFont="1" applyAlignment="1">
      <alignment horizontal="left"/>
    </xf>
    <xf numFmtId="49" fontId="30" fillId="0" borderId="0" xfId="0" applyNumberFormat="1" applyFont="1" applyAlignment="1">
      <alignment horizontal="center"/>
    </xf>
    <xf numFmtId="167" fontId="30" fillId="0" borderId="0" xfId="0" applyNumberFormat="1" applyFont="1" applyAlignment="1">
      <alignment horizontal="right"/>
    </xf>
    <xf numFmtId="4" fontId="30" fillId="0" borderId="0" xfId="0" applyNumberFormat="1" applyFont="1" applyAlignment="1">
      <alignment horizontal="right"/>
    </xf>
    <xf numFmtId="167" fontId="15" fillId="0" borderId="0" xfId="0" applyNumberFormat="1" applyFont="1" applyAlignment="1">
      <alignment horizontal="right" wrapText="1"/>
    </xf>
    <xf numFmtId="1" fontId="31" fillId="0" borderId="0" xfId="0" applyNumberFormat="1" applyFont="1" applyAlignment="1">
      <alignment horizontal="center"/>
    </xf>
    <xf numFmtId="49" fontId="1" fillId="0" borderId="0" xfId="0" applyNumberFormat="1" applyFont="1" applyAlignment="1">
      <alignment horizontal="center"/>
    </xf>
    <xf numFmtId="167" fontId="11" fillId="0" borderId="0" xfId="0" applyNumberFormat="1" applyFont="1" applyAlignment="1">
      <alignment horizontal="right"/>
    </xf>
    <xf numFmtId="3" fontId="20" fillId="0" borderId="0" xfId="0" applyNumberFormat="1" applyFont="1" applyAlignment="1">
      <alignment horizontal="center" vertical="top"/>
    </xf>
    <xf numFmtId="0" fontId="32" fillId="0" borderId="0" xfId="0" applyFont="1" applyAlignment="1">
      <alignment horizontal="center" vertical="top" wrapText="1"/>
    </xf>
    <xf numFmtId="4" fontId="20" fillId="0" borderId="0" xfId="0" applyNumberFormat="1" applyFont="1" applyAlignment="1">
      <alignment horizontal="center" vertical="top"/>
    </xf>
    <xf numFmtId="4" fontId="20" fillId="0" borderId="0" xfId="0" applyNumberFormat="1" applyFont="1" applyAlignment="1">
      <alignment horizontal="right" vertical="top"/>
    </xf>
    <xf numFmtId="3" fontId="14" fillId="0" borderId="0" xfId="0" applyNumberFormat="1" applyFont="1" applyAlignment="1">
      <alignment horizontal="center"/>
    </xf>
    <xf numFmtId="4" fontId="1" fillId="0" borderId="0" xfId="0" applyNumberFormat="1" applyFont="1" applyAlignment="1">
      <alignment horizontal="center"/>
    </xf>
    <xf numFmtId="3" fontId="25" fillId="0" borderId="0" xfId="0" applyNumberFormat="1" applyFont="1" applyAlignment="1">
      <alignment horizontal="left"/>
    </xf>
    <xf numFmtId="0" fontId="33" fillId="0" borderId="0" xfId="0" applyFont="1" applyAlignment="1">
      <alignment vertical="center" wrapText="1"/>
    </xf>
    <xf numFmtId="4" fontId="25" fillId="0" borderId="0" xfId="0" applyNumberFormat="1" applyFont="1" applyAlignment="1">
      <alignment horizontal="left"/>
    </xf>
    <xf numFmtId="0" fontId="34" fillId="0" borderId="0" xfId="0" applyFont="1" applyAlignment="1">
      <alignment horizontal="left"/>
    </xf>
    <xf numFmtId="0" fontId="34" fillId="0" borderId="0" xfId="0" applyFont="1"/>
    <xf numFmtId="4" fontId="10" fillId="0" borderId="0" xfId="0" applyNumberFormat="1" applyFont="1"/>
    <xf numFmtId="0" fontId="35" fillId="0" borderId="18" xfId="0" applyFont="1" applyBorder="1" applyAlignment="1" applyProtection="1">
      <alignment horizontal="left" vertical="center" wrapText="1"/>
      <protection locked="0"/>
    </xf>
    <xf numFmtId="166" fontId="35" fillId="0" borderId="18" xfId="0" applyNumberFormat="1" applyFont="1" applyBorder="1" applyAlignment="1" applyProtection="1">
      <alignment vertical="center"/>
      <protection locked="0"/>
    </xf>
    <xf numFmtId="4" fontId="35" fillId="0" borderId="18" xfId="0" applyNumberFormat="1" applyFont="1" applyBorder="1" applyAlignment="1" applyProtection="1">
      <alignment vertical="center"/>
      <protection locked="0"/>
    </xf>
    <xf numFmtId="0" fontId="0" fillId="0" borderId="7" xfId="0" applyBorder="1" applyAlignment="1">
      <alignment horizontal="center" vertical="center"/>
    </xf>
    <xf numFmtId="0" fontId="0" fillId="0" borderId="1" xfId="0" applyBorder="1"/>
    <xf numFmtId="0" fontId="36" fillId="0" borderId="0" xfId="0" applyFont="1" applyAlignment="1">
      <alignment horizontal="center" vertical="center"/>
    </xf>
    <xf numFmtId="0" fontId="36" fillId="0" borderId="0" xfId="0" applyFont="1"/>
    <xf numFmtId="4" fontId="36" fillId="0" borderId="0" xfId="0" applyNumberFormat="1" applyFont="1"/>
    <xf numFmtId="14" fontId="36" fillId="0" borderId="0" xfId="0" applyNumberFormat="1" applyFont="1" applyAlignment="1">
      <alignment horizontal="left"/>
    </xf>
    <xf numFmtId="4" fontId="14" fillId="0" borderId="0" xfId="0" applyNumberFormat="1" applyFont="1" applyAlignment="1">
      <alignment horizontal="center"/>
    </xf>
    <xf numFmtId="49" fontId="0" fillId="0" borderId="0" xfId="0" applyNumberFormat="1"/>
    <xf numFmtId="2" fontId="0" fillId="0" borderId="0" xfId="0" applyNumberFormat="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9" xfId="0" applyBorder="1" applyAlignment="1">
      <alignment horizontal="center" vertical="center"/>
    </xf>
    <xf numFmtId="0" fontId="0" fillId="0" borderId="20" xfId="0" applyBorder="1"/>
    <xf numFmtId="0" fontId="0" fillId="0" borderId="20" xfId="0" applyBorder="1" applyAlignment="1">
      <alignment horizontal="center" vertical="center"/>
    </xf>
    <xf numFmtId="4" fontId="0" fillId="0" borderId="20" xfId="0" applyNumberFormat="1" applyBorder="1" applyAlignment="1">
      <alignment horizontal="center" vertical="center"/>
    </xf>
    <xf numFmtId="2" fontId="0" fillId="0" borderId="21" xfId="0" applyNumberFormat="1" applyBorder="1" applyAlignment="1">
      <alignment horizontal="center" vertical="center"/>
    </xf>
    <xf numFmtId="0" fontId="0" fillId="0" borderId="22" xfId="0" applyBorder="1" applyAlignment="1">
      <alignment horizontal="center" vertical="center"/>
    </xf>
    <xf numFmtId="2" fontId="0" fillId="0" borderId="23" xfId="0" applyNumberFormat="1" applyBorder="1" applyAlignment="1">
      <alignment horizontal="center" vertical="center"/>
    </xf>
    <xf numFmtId="2" fontId="0" fillId="0" borderId="20" xfId="0" applyNumberFormat="1" applyBorder="1" applyAlignment="1">
      <alignment horizontal="center" vertical="center"/>
    </xf>
    <xf numFmtId="0" fontId="0" fillId="0" borderId="11" xfId="0" applyBorder="1"/>
    <xf numFmtId="0" fontId="0" fillId="0" borderId="24" xfId="0" applyBorder="1"/>
    <xf numFmtId="0" fontId="0" fillId="0" borderId="25" xfId="0" applyBorder="1"/>
    <xf numFmtId="0" fontId="0" fillId="0" borderId="26"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2" fontId="0" fillId="0" borderId="25" xfId="0" applyNumberFormat="1" applyBorder="1" applyAlignment="1">
      <alignment horizontal="center" vertical="center"/>
    </xf>
    <xf numFmtId="2" fontId="0" fillId="0" borderId="27" xfId="0" applyNumberFormat="1" applyBorder="1" applyAlignment="1">
      <alignment horizontal="center" vertical="center"/>
    </xf>
    <xf numFmtId="4" fontId="7" fillId="0" borderId="28" xfId="0" applyNumberFormat="1" applyFont="1" applyBorder="1" applyAlignment="1">
      <alignment horizontal="center"/>
    </xf>
    <xf numFmtId="0" fontId="0" fillId="0" borderId="27" xfId="0" applyBorder="1"/>
    <xf numFmtId="0" fontId="0" fillId="0" borderId="1" xfId="0" applyBorder="1" applyAlignment="1">
      <alignment wrapText="1"/>
    </xf>
    <xf numFmtId="0" fontId="0" fillId="2" borderId="3" xfId="0" applyFill="1" applyBorder="1" applyAlignment="1">
      <alignment horizontal="center" vertical="center"/>
    </xf>
    <xf numFmtId="0" fontId="0" fillId="2" borderId="0" xfId="0" applyFill="1" applyAlignment="1">
      <alignment horizontal="center" vertical="center"/>
    </xf>
    <xf numFmtId="0" fontId="7" fillId="2" borderId="13" xfId="0" applyFont="1" applyFill="1" applyBorder="1" applyAlignment="1">
      <alignment horizontal="center" vertical="center"/>
    </xf>
    <xf numFmtId="165" fontId="0" fillId="0" borderId="7" xfId="0" applyNumberFormat="1" applyBorder="1" applyAlignment="1">
      <alignment horizontal="center" vertical="center"/>
    </xf>
    <xf numFmtId="0" fontId="0" fillId="0" borderId="16" xfId="0" applyBorder="1" applyAlignment="1">
      <alignment horizontal="center" vertical="center"/>
    </xf>
    <xf numFmtId="4" fontId="0" fillId="0" borderId="21" xfId="0" applyNumberFormat="1" applyBorder="1" applyAlignment="1">
      <alignment horizontal="center" vertical="center"/>
    </xf>
    <xf numFmtId="4" fontId="0" fillId="0" borderId="23" xfId="0" applyNumberFormat="1" applyBorder="1" applyAlignment="1">
      <alignment horizontal="center" vertical="center"/>
    </xf>
    <xf numFmtId="3" fontId="0" fillId="0" borderId="20" xfId="0" applyNumberFormat="1" applyBorder="1" applyAlignment="1">
      <alignment horizontal="center" vertical="center"/>
    </xf>
    <xf numFmtId="3" fontId="0" fillId="0" borderId="1" xfId="0" applyNumberFormat="1" applyBorder="1" applyAlignment="1">
      <alignment horizontal="center" vertical="center"/>
    </xf>
    <xf numFmtId="3" fontId="0" fillId="0" borderId="11" xfId="0" applyNumberFormat="1" applyBorder="1" applyAlignment="1">
      <alignment horizontal="center" vertical="center"/>
    </xf>
    <xf numFmtId="4" fontId="0" fillId="0" borderId="11" xfId="0" applyNumberFormat="1" applyBorder="1" applyAlignment="1">
      <alignment horizontal="center" vertical="center"/>
    </xf>
    <xf numFmtId="4" fontId="0" fillId="0" borderId="29" xfId="0" applyNumberFormat="1" applyBorder="1" applyAlignment="1">
      <alignment horizontal="center" vertical="center"/>
    </xf>
    <xf numFmtId="4" fontId="0" fillId="0" borderId="25" xfId="0" applyNumberFormat="1" applyBorder="1" applyAlignment="1">
      <alignment horizontal="center" vertical="center"/>
    </xf>
    <xf numFmtId="4" fontId="0" fillId="0" borderId="25" xfId="0" applyNumberFormat="1" applyBorder="1"/>
    <xf numFmtId="4" fontId="7" fillId="0" borderId="30" xfId="0" applyNumberFormat="1" applyFont="1" applyBorder="1" applyAlignment="1">
      <alignment horizontal="center" vertical="center"/>
    </xf>
    <xf numFmtId="0" fontId="4" fillId="2" borderId="0" xfId="21" applyFill="1" applyAlignment="1">
      <alignment horizontal="left" vertical="center" wrapText="1"/>
      <protection/>
    </xf>
    <xf numFmtId="0" fontId="0" fillId="2" borderId="0" xfId="0" applyFill="1"/>
    <xf numFmtId="0" fontId="6" fillId="2" borderId="0" xfId="24" applyFill="1" applyAlignment="1">
      <alignment horizontal="right" vertical="center" wrapText="1"/>
      <protection/>
    </xf>
    <xf numFmtId="0" fontId="0" fillId="2" borderId="0" xfId="0" applyFill="1" applyAlignment="1">
      <alignment horizontal="right"/>
    </xf>
    <xf numFmtId="0" fontId="5" fillId="3" borderId="31" xfId="23" applyFill="1" applyBorder="1" applyAlignment="1">
      <alignment horizontal="center" vertical="center" wrapText="1"/>
      <protection/>
    </xf>
    <xf numFmtId="0" fontId="5" fillId="3" borderId="8" xfId="23" applyFill="1" applyBorder="1" applyAlignment="1">
      <alignment horizontal="center" vertical="center" wrapText="1"/>
      <protection/>
    </xf>
    <xf numFmtId="0" fontId="5" fillId="3" borderId="1" xfId="23" applyFill="1" applyBorder="1" applyAlignment="1">
      <alignment horizontal="center" vertical="center" wrapText="1"/>
      <protection/>
    </xf>
    <xf numFmtId="0" fontId="5" fillId="3" borderId="9" xfId="23"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285750" cy="285750"/>
    <xdr:pic>
      <xdr:nvPicPr>
        <xdr:cNvPr id="2"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oneCellAnchor>
    <xdr:from>
      <xdr:col>1</xdr:col>
      <xdr:colOff>0</xdr:colOff>
      <xdr:row>0</xdr:row>
      <xdr:rowOff>0</xdr:rowOff>
    </xdr:from>
    <xdr:ext cx="285750" cy="285750"/>
    <xdr:pic>
      <xdr:nvPicPr>
        <xdr:cNvPr id="3"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oneCellAnchor>
    <xdr:from>
      <xdr:col>1</xdr:col>
      <xdr:colOff>0</xdr:colOff>
      <xdr:row>0</xdr:row>
      <xdr:rowOff>0</xdr:rowOff>
    </xdr:from>
    <xdr:ext cx="285750" cy="285750"/>
    <xdr:pic>
      <xdr:nvPicPr>
        <xdr:cNvPr id="4"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oneCellAnchor>
    <xdr:from>
      <xdr:col>1</xdr:col>
      <xdr:colOff>0</xdr:colOff>
      <xdr:row>0</xdr:row>
      <xdr:rowOff>0</xdr:rowOff>
    </xdr:from>
    <xdr:ext cx="285750" cy="285750"/>
    <xdr:pic>
      <xdr:nvPicPr>
        <xdr:cNvPr id="5" name="Picture 1"/>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workbookViewId="0" topLeftCell="A1"/>
  </sheetViews>
  <sheetFormatPr defaultColWidth="9.140625" defaultRowHeight="15"/>
  <cols>
    <col min="1" max="1" width="14.00390625" style="0" customWidth="1"/>
    <col min="2" max="2" width="35.28125" style="0" customWidth="1"/>
    <col min="3" max="5" width="18.8515625" style="0" customWidth="1"/>
  </cols>
  <sheetData>
    <row r="1" spans="1:5" ht="15">
      <c r="A1" s="1" t="s">
        <v>0</v>
      </c>
      <c r="B1" s="2" t="s">
        <v>1</v>
      </c>
      <c r="C1" s="3"/>
      <c r="D1" s="3"/>
      <c r="E1" s="3"/>
    </row>
    <row r="2" spans="1:5" ht="15">
      <c r="A2" s="1"/>
      <c r="B2" s="203" t="s">
        <v>2</v>
      </c>
      <c r="C2" s="3"/>
      <c r="D2" s="3"/>
      <c r="E2" s="3"/>
    </row>
    <row r="3" spans="1:5" ht="15">
      <c r="A3" s="3"/>
      <c r="B3" s="204"/>
      <c r="C3" s="3"/>
      <c r="D3" s="3"/>
      <c r="E3" s="3"/>
    </row>
    <row r="4" spans="1:5" ht="15">
      <c r="A4" s="3"/>
      <c r="B4" s="203" t="s">
        <v>3</v>
      </c>
      <c r="C4" s="204"/>
      <c r="D4" s="204"/>
      <c r="E4" s="204"/>
    </row>
    <row r="5" spans="1:5" ht="15">
      <c r="A5" s="3"/>
      <c r="B5" s="3"/>
      <c r="C5" s="3"/>
      <c r="D5" s="3"/>
      <c r="E5" s="3"/>
    </row>
    <row r="6" spans="1:5" ht="15">
      <c r="A6" s="3"/>
      <c r="B6" s="5" t="s">
        <v>4</v>
      </c>
      <c r="C6" s="6">
        <f>SUM(C10:C25)</f>
        <v>0</v>
      </c>
      <c r="D6" s="3"/>
      <c r="E6" s="3"/>
    </row>
    <row r="7" spans="1:5" ht="15">
      <c r="A7" s="3"/>
      <c r="B7" s="5" t="s">
        <v>5</v>
      </c>
      <c r="C7" s="6">
        <f>SUM(E10:E25)</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000'!I3</f>
        <v>0</v>
      </c>
      <c r="D10" s="9">
        <f>SUMIFS('SO 000'!O:O,'SO 000'!A:A,"P")</f>
        <v>0</v>
      </c>
      <c r="E10" s="9">
        <f aca="true" t="shared" si="0" ref="E10:E25">C10+D10</f>
        <v>0</v>
      </c>
    </row>
    <row r="11" spans="1:5" ht="15">
      <c r="A11" s="8" t="s">
        <v>13</v>
      </c>
      <c r="B11" s="8" t="s">
        <v>14</v>
      </c>
      <c r="C11" s="9">
        <f>'SO 020'!I3</f>
        <v>0</v>
      </c>
      <c r="D11" s="9">
        <f>SUMIFS('SO 020'!O:O,'SO 020'!A:A,"P")</f>
        <v>0</v>
      </c>
      <c r="E11" s="9">
        <f t="shared" si="0"/>
        <v>0</v>
      </c>
    </row>
    <row r="12" spans="1:5" ht="15">
      <c r="A12" s="8" t="s">
        <v>15</v>
      </c>
      <c r="B12" s="8" t="s">
        <v>16</v>
      </c>
      <c r="C12" s="9">
        <f>'SO 101'!I3</f>
        <v>0</v>
      </c>
      <c r="D12" s="9">
        <f>SUMIFS('SO 101'!O:O,'SO 101'!A:A,"P")</f>
        <v>0</v>
      </c>
      <c r="E12" s="9">
        <f t="shared" si="0"/>
        <v>0</v>
      </c>
    </row>
    <row r="13" spans="1:5" ht="15">
      <c r="A13" s="8" t="s">
        <v>17</v>
      </c>
      <c r="B13" s="8" t="s">
        <v>18</v>
      </c>
      <c r="C13" s="9">
        <f>'SO 110'!I3</f>
        <v>0</v>
      </c>
      <c r="D13" s="9">
        <f>SUMIFS('SO 110'!O:O,'SO 110'!A:A,"P")</f>
        <v>0</v>
      </c>
      <c r="E13" s="9">
        <f t="shared" si="0"/>
        <v>0</v>
      </c>
    </row>
    <row r="14" spans="1:5" ht="15">
      <c r="A14" s="8" t="s">
        <v>19</v>
      </c>
      <c r="B14" s="8" t="s">
        <v>20</v>
      </c>
      <c r="C14" s="9">
        <f>'SO 180'!I3</f>
        <v>0</v>
      </c>
      <c r="D14" s="9">
        <f>SUMIFS('SO 180'!O:O,'SO 180'!A:A,"P")</f>
        <v>0</v>
      </c>
      <c r="E14" s="9">
        <f t="shared" si="0"/>
        <v>0</v>
      </c>
    </row>
    <row r="15" spans="1:5" ht="15">
      <c r="A15" s="8" t="s">
        <v>21</v>
      </c>
      <c r="B15" s="8" t="s">
        <v>22</v>
      </c>
      <c r="C15" s="9">
        <f>'SO 191'!I3</f>
        <v>0</v>
      </c>
      <c r="D15" s="9">
        <f>SUMIFS('SO 191'!O:O,'SO 191'!A:A,"P")</f>
        <v>0</v>
      </c>
      <c r="E15" s="9">
        <f t="shared" si="0"/>
        <v>0</v>
      </c>
    </row>
    <row r="16" spans="1:5" ht="15">
      <c r="A16" s="8" t="s">
        <v>23</v>
      </c>
      <c r="B16" s="8" t="s">
        <v>24</v>
      </c>
      <c r="C16" s="9">
        <f>'SO 311'!I3</f>
        <v>0</v>
      </c>
      <c r="D16" s="9">
        <f>SUMIFS('SO 311'!O:O,'SO 311'!A:A,"P")</f>
        <v>0</v>
      </c>
      <c r="E16" s="9">
        <f t="shared" si="0"/>
        <v>0</v>
      </c>
    </row>
    <row r="17" spans="1:5" ht="15">
      <c r="A17" s="8" t="s">
        <v>25</v>
      </c>
      <c r="B17" s="8" t="s">
        <v>854</v>
      </c>
      <c r="C17" s="9">
        <f>'SO 313'!I3</f>
        <v>0</v>
      </c>
      <c r="D17" s="9">
        <f>SUMIFS('SO 313'!O:O,'SO 313'!A:A,"P")</f>
        <v>0</v>
      </c>
      <c r="E17" s="9">
        <f t="shared" si="0"/>
        <v>0</v>
      </c>
    </row>
    <row r="18" spans="1:5" ht="25.5">
      <c r="A18" s="8" t="s">
        <v>26</v>
      </c>
      <c r="B18" s="8" t="s">
        <v>27</v>
      </c>
      <c r="C18" s="9">
        <f>'SO 314'!I3</f>
        <v>0</v>
      </c>
      <c r="D18" s="9">
        <f>SUMIFS('SO 314'!O:O,'SO 314'!A:A,"P")</f>
        <v>0</v>
      </c>
      <c r="E18" s="9">
        <f t="shared" si="0"/>
        <v>0</v>
      </c>
    </row>
    <row r="19" spans="1:5" ht="15">
      <c r="A19" s="8" t="s">
        <v>28</v>
      </c>
      <c r="B19" s="8" t="s">
        <v>29</v>
      </c>
      <c r="C19" s="9">
        <f>'SO 316'!I3</f>
        <v>0</v>
      </c>
      <c r="D19" s="9">
        <f>SUMIFS('SO 316'!O:O,'SO 316'!A:A,"P")</f>
        <v>0</v>
      </c>
      <c r="E19" s="9">
        <f t="shared" si="0"/>
        <v>0</v>
      </c>
    </row>
    <row r="20" spans="1:5" ht="15">
      <c r="A20" s="8" t="s">
        <v>30</v>
      </c>
      <c r="B20" s="8" t="s">
        <v>31</v>
      </c>
      <c r="C20" s="9">
        <f>'SO 415.1'!I3</f>
        <v>0</v>
      </c>
      <c r="D20" s="9">
        <f>SUMIFS('SO 415.1'!O:O,'SO 415.1'!A:A,"P")</f>
        <v>0</v>
      </c>
      <c r="E20" s="9">
        <f t="shared" si="0"/>
        <v>0</v>
      </c>
    </row>
    <row r="21" spans="1:5" ht="15">
      <c r="A21" s="8" t="s">
        <v>32</v>
      </c>
      <c r="B21" s="8" t="s">
        <v>33</v>
      </c>
      <c r="C21" s="9">
        <f>'SO 415'!I3</f>
        <v>0</v>
      </c>
      <c r="D21" s="9">
        <f>SUMIFS('SO 415'!O:O,'SO 415'!A:A,"P")</f>
        <v>0</v>
      </c>
      <c r="E21" s="9">
        <f t="shared" si="0"/>
        <v>0</v>
      </c>
    </row>
    <row r="22" spans="1:5" ht="15">
      <c r="A22" s="8" t="s">
        <v>34</v>
      </c>
      <c r="B22" s="8" t="s">
        <v>35</v>
      </c>
      <c r="C22" s="9">
        <f>'SO 418'!I3</f>
        <v>0</v>
      </c>
      <c r="D22" s="9">
        <f>SUMIFS('SO 418'!O:O,'SO 418'!A:A,"P")</f>
        <v>0</v>
      </c>
      <c r="E22" s="9">
        <f t="shared" si="0"/>
        <v>0</v>
      </c>
    </row>
    <row r="23" spans="1:5" ht="15">
      <c r="A23" s="8" t="s">
        <v>36</v>
      </c>
      <c r="B23" s="8" t="s">
        <v>37</v>
      </c>
      <c r="C23" s="9">
        <f>'SO 431'!I3</f>
        <v>0</v>
      </c>
      <c r="D23" s="9">
        <f>SUMIFS('SO 431'!O:O,'SO 431'!A:A,"P")</f>
        <v>0</v>
      </c>
      <c r="E23" s="9">
        <f t="shared" si="0"/>
        <v>0</v>
      </c>
    </row>
    <row r="24" spans="1:5" ht="15">
      <c r="A24" s="8" t="s">
        <v>38</v>
      </c>
      <c r="B24" s="8" t="s">
        <v>39</v>
      </c>
      <c r="C24" s="9">
        <f>'SO 801.1'!I3</f>
        <v>0</v>
      </c>
      <c r="D24" s="9">
        <f>SUMIFS('SO 801.1'!O:O,'SO 801.1'!A:A,"P")</f>
        <v>0</v>
      </c>
      <c r="E24" s="9">
        <f t="shared" si="0"/>
        <v>0</v>
      </c>
    </row>
    <row r="25" spans="1:5" ht="15">
      <c r="A25" s="8" t="s">
        <v>40</v>
      </c>
      <c r="B25" s="8" t="s">
        <v>41</v>
      </c>
      <c r="C25" s="9">
        <f>'SO 801.2'!I3</f>
        <v>0</v>
      </c>
      <c r="D25" s="9">
        <f>SUMIFS('SO 801.2'!O:O,'SO 801.2'!A:A,"P")</f>
        <v>0</v>
      </c>
      <c r="E25" s="9">
        <f t="shared" si="0"/>
        <v>0</v>
      </c>
    </row>
  </sheetData>
  <mergeCells count="2">
    <mergeCell ref="B2:B3"/>
    <mergeCell ref="B4:E4"/>
  </mergeCells>
  <printOptions/>
  <pageMargins left="0.7" right="0.7" top="0.787401575" bottom="0.787401575" header="0.3" footer="0.3"/>
  <pageSetup fitToHeight="0" fitToWidth="1" horizontalDpi="600" verticalDpi="60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9"/>
  <sheetViews>
    <sheetView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26</v>
      </c>
      <c r="I3" s="19">
        <f>SUMIFS(I8:I59,A8:A59,"SD")</f>
        <v>0</v>
      </c>
      <c r="J3" s="15"/>
      <c r="O3">
        <v>0</v>
      </c>
      <c r="P3">
        <v>2</v>
      </c>
    </row>
    <row r="4" spans="1:16" ht="15">
      <c r="A4" s="3" t="s">
        <v>47</v>
      </c>
      <c r="B4" s="16" t="s">
        <v>48</v>
      </c>
      <c r="C4" s="205" t="s">
        <v>26</v>
      </c>
      <c r="D4" s="206"/>
      <c r="E4" s="17" t="s">
        <v>27</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113</v>
      </c>
      <c r="D9" s="30" t="s">
        <v>114</v>
      </c>
      <c r="E9" s="32" t="s">
        <v>115</v>
      </c>
      <c r="F9" s="33" t="s">
        <v>116</v>
      </c>
      <c r="G9" s="34">
        <v>76.25</v>
      </c>
      <c r="H9" s="35">
        <v>0</v>
      </c>
      <c r="I9" s="35">
        <f>ROUND(G9*H9,P4)</f>
        <v>0</v>
      </c>
      <c r="J9" s="30"/>
      <c r="O9" s="36">
        <f>I9*0.21</f>
        <v>0</v>
      </c>
      <c r="P9">
        <v>3</v>
      </c>
    </row>
    <row r="10" spans="1:10" ht="45">
      <c r="A10" s="30" t="s">
        <v>68</v>
      </c>
      <c r="B10" s="37"/>
      <c r="E10" s="32" t="s">
        <v>469</v>
      </c>
      <c r="J10" s="38"/>
    </row>
    <row r="11" spans="1:10" ht="60">
      <c r="A11" s="30" t="s">
        <v>70</v>
      </c>
      <c r="B11" s="37"/>
      <c r="E11" s="39" t="s">
        <v>554</v>
      </c>
      <c r="J11" s="38"/>
    </row>
    <row r="12" spans="1:10" ht="30">
      <c r="A12" s="30" t="s">
        <v>72</v>
      </c>
      <c r="B12" s="37"/>
      <c r="E12" s="32" t="s">
        <v>119</v>
      </c>
      <c r="J12" s="38"/>
    </row>
    <row r="13" spans="1:10" ht="15">
      <c r="A13" s="24" t="s">
        <v>60</v>
      </c>
      <c r="B13" s="25"/>
      <c r="C13" s="26" t="s">
        <v>106</v>
      </c>
      <c r="D13" s="27"/>
      <c r="E13" s="24" t="s">
        <v>107</v>
      </c>
      <c r="F13" s="27"/>
      <c r="G13" s="27"/>
      <c r="H13" s="27"/>
      <c r="I13" s="28">
        <f>SUMIFS(I14:I37,A14:A37,"P")</f>
        <v>0</v>
      </c>
      <c r="J13" s="29"/>
    </row>
    <row r="14" spans="1:16" ht="15">
      <c r="A14" s="30" t="s">
        <v>63</v>
      </c>
      <c r="B14" s="30">
        <v>2</v>
      </c>
      <c r="C14" s="31" t="s">
        <v>471</v>
      </c>
      <c r="D14" s="30" t="s">
        <v>65</v>
      </c>
      <c r="E14" s="32" t="s">
        <v>472</v>
      </c>
      <c r="F14" s="33" t="s">
        <v>128</v>
      </c>
      <c r="G14" s="34">
        <v>28.215</v>
      </c>
      <c r="H14" s="35">
        <v>0</v>
      </c>
      <c r="I14" s="35">
        <f>ROUND(G14*H14,P4)</f>
        <v>0</v>
      </c>
      <c r="J14" s="30"/>
      <c r="O14" s="36">
        <f>I14*0.21</f>
        <v>0</v>
      </c>
      <c r="P14">
        <v>3</v>
      </c>
    </row>
    <row r="15" spans="1:10" ht="90">
      <c r="A15" s="30" t="s">
        <v>68</v>
      </c>
      <c r="B15" s="37"/>
      <c r="E15" s="32" t="s">
        <v>473</v>
      </c>
      <c r="J15" s="38"/>
    </row>
    <row r="16" spans="1:10" ht="15">
      <c r="A16" s="30" t="s">
        <v>70</v>
      </c>
      <c r="B16" s="37"/>
      <c r="E16" s="39" t="s">
        <v>555</v>
      </c>
      <c r="J16" s="38"/>
    </row>
    <row r="17" spans="1:10" ht="409.5">
      <c r="A17" s="30" t="s">
        <v>72</v>
      </c>
      <c r="B17" s="37"/>
      <c r="E17" s="32" t="s">
        <v>475</v>
      </c>
      <c r="J17" s="38"/>
    </row>
    <row r="18" spans="1:16" ht="15">
      <c r="A18" s="30" t="s">
        <v>63</v>
      </c>
      <c r="B18" s="30">
        <v>3</v>
      </c>
      <c r="C18" s="31" t="s">
        <v>476</v>
      </c>
      <c r="D18" s="30" t="s">
        <v>65</v>
      </c>
      <c r="E18" s="32" t="s">
        <v>477</v>
      </c>
      <c r="F18" s="33" t="s">
        <v>128</v>
      </c>
      <c r="G18" s="34">
        <v>34.485</v>
      </c>
      <c r="H18" s="35">
        <v>0</v>
      </c>
      <c r="I18" s="35">
        <f>ROUND(G18*H18,P4)</f>
        <v>0</v>
      </c>
      <c r="J18" s="30"/>
      <c r="O18" s="36">
        <f>I18*0.21</f>
        <v>0</v>
      </c>
      <c r="P18">
        <v>3</v>
      </c>
    </row>
    <row r="19" spans="1:10" ht="90">
      <c r="A19" s="30" t="s">
        <v>68</v>
      </c>
      <c r="B19" s="37"/>
      <c r="E19" s="32" t="s">
        <v>478</v>
      </c>
      <c r="J19" s="38"/>
    </row>
    <row r="20" spans="1:10" ht="15">
      <c r="A20" s="30" t="s">
        <v>70</v>
      </c>
      <c r="B20" s="37"/>
      <c r="E20" s="39" t="s">
        <v>556</v>
      </c>
      <c r="J20" s="38"/>
    </row>
    <row r="21" spans="1:10" ht="409.5">
      <c r="A21" s="30" t="s">
        <v>72</v>
      </c>
      <c r="B21" s="37"/>
      <c r="E21" s="32" t="s">
        <v>480</v>
      </c>
      <c r="J21" s="38"/>
    </row>
    <row r="22" spans="1:16" ht="15">
      <c r="A22" s="30" t="s">
        <v>63</v>
      </c>
      <c r="B22" s="30">
        <v>4</v>
      </c>
      <c r="C22" s="31" t="s">
        <v>176</v>
      </c>
      <c r="D22" s="30" t="s">
        <v>65</v>
      </c>
      <c r="E22" s="32" t="s">
        <v>177</v>
      </c>
      <c r="F22" s="33" t="s">
        <v>128</v>
      </c>
      <c r="G22" s="34">
        <v>62.7</v>
      </c>
      <c r="H22" s="35">
        <v>0</v>
      </c>
      <c r="I22" s="35">
        <f>ROUND(G22*H22,P4)</f>
        <v>0</v>
      </c>
      <c r="J22" s="30"/>
      <c r="O22" s="36">
        <f>I22*0.21</f>
        <v>0</v>
      </c>
      <c r="P22">
        <v>3</v>
      </c>
    </row>
    <row r="23" spans="1:10" ht="15">
      <c r="A23" s="30" t="s">
        <v>68</v>
      </c>
      <c r="B23" s="37"/>
      <c r="E23" s="43" t="s">
        <v>65</v>
      </c>
      <c r="J23" s="38"/>
    </row>
    <row r="24" spans="1:10" ht="45">
      <c r="A24" s="30" t="s">
        <v>70</v>
      </c>
      <c r="B24" s="37"/>
      <c r="E24" s="39" t="s">
        <v>557</v>
      </c>
      <c r="J24" s="38"/>
    </row>
    <row r="25" spans="1:10" ht="255">
      <c r="A25" s="30" t="s">
        <v>72</v>
      </c>
      <c r="B25" s="37"/>
      <c r="E25" s="32" t="s">
        <v>179</v>
      </c>
      <c r="J25" s="38"/>
    </row>
    <row r="26" spans="1:16" ht="15">
      <c r="A26" s="30" t="s">
        <v>63</v>
      </c>
      <c r="B26" s="30">
        <v>5</v>
      </c>
      <c r="C26" s="31" t="s">
        <v>482</v>
      </c>
      <c r="D26" s="30" t="s">
        <v>65</v>
      </c>
      <c r="E26" s="32" t="s">
        <v>483</v>
      </c>
      <c r="F26" s="33" t="s">
        <v>128</v>
      </c>
      <c r="G26" s="34">
        <v>20.339</v>
      </c>
      <c r="H26" s="35">
        <v>0</v>
      </c>
      <c r="I26" s="35">
        <f>ROUND(G26*H26,P4)</f>
        <v>0</v>
      </c>
      <c r="J26" s="30"/>
      <c r="O26" s="36">
        <f>I26*0.21</f>
        <v>0</v>
      </c>
      <c r="P26">
        <v>3</v>
      </c>
    </row>
    <row r="27" spans="1:10" ht="30">
      <c r="A27" s="30" t="s">
        <v>68</v>
      </c>
      <c r="B27" s="37"/>
      <c r="E27" s="32" t="s">
        <v>484</v>
      </c>
      <c r="J27" s="38"/>
    </row>
    <row r="28" spans="1:10" ht="15">
      <c r="A28" s="30" t="s">
        <v>70</v>
      </c>
      <c r="B28" s="37"/>
      <c r="E28" s="39" t="s">
        <v>558</v>
      </c>
      <c r="J28" s="38"/>
    </row>
    <row r="29" spans="1:10" ht="345">
      <c r="A29" s="30" t="s">
        <v>72</v>
      </c>
      <c r="B29" s="37"/>
      <c r="E29" s="32" t="s">
        <v>486</v>
      </c>
      <c r="J29" s="38"/>
    </row>
    <row r="30" spans="1:16" ht="15">
      <c r="A30" s="30" t="s">
        <v>63</v>
      </c>
      <c r="B30" s="30">
        <v>6</v>
      </c>
      <c r="C30" s="31" t="s">
        <v>487</v>
      </c>
      <c r="D30" s="30" t="s">
        <v>65</v>
      </c>
      <c r="E30" s="32" t="s">
        <v>488</v>
      </c>
      <c r="F30" s="33" t="s">
        <v>128</v>
      </c>
      <c r="G30" s="34">
        <v>20.339</v>
      </c>
      <c r="H30" s="35">
        <v>0</v>
      </c>
      <c r="I30" s="35">
        <f>ROUND(G30*H30,P4)</f>
        <v>0</v>
      </c>
      <c r="J30" s="30"/>
      <c r="O30" s="36">
        <f>I30*0.21</f>
        <v>0</v>
      </c>
      <c r="P30">
        <v>3</v>
      </c>
    </row>
    <row r="31" spans="1:10" ht="30">
      <c r="A31" s="30" t="s">
        <v>68</v>
      </c>
      <c r="B31" s="37"/>
      <c r="E31" s="32" t="s">
        <v>489</v>
      </c>
      <c r="J31" s="38"/>
    </row>
    <row r="32" spans="1:10" ht="15">
      <c r="A32" s="30" t="s">
        <v>70</v>
      </c>
      <c r="B32" s="37"/>
      <c r="E32" s="39" t="s">
        <v>558</v>
      </c>
      <c r="J32" s="38"/>
    </row>
    <row r="33" spans="1:10" ht="330">
      <c r="A33" s="30" t="s">
        <v>72</v>
      </c>
      <c r="B33" s="37"/>
      <c r="E33" s="32" t="s">
        <v>490</v>
      </c>
      <c r="J33" s="38"/>
    </row>
    <row r="34" spans="1:16" ht="15">
      <c r="A34" s="30" t="s">
        <v>63</v>
      </c>
      <c r="B34" s="30">
        <v>7</v>
      </c>
      <c r="C34" s="31" t="s">
        <v>491</v>
      </c>
      <c r="D34" s="30" t="s">
        <v>65</v>
      </c>
      <c r="E34" s="32" t="s">
        <v>492</v>
      </c>
      <c r="F34" s="33" t="s">
        <v>128</v>
      </c>
      <c r="G34" s="34">
        <v>17.659</v>
      </c>
      <c r="H34" s="35">
        <v>0</v>
      </c>
      <c r="I34" s="35">
        <f>ROUND(G34*H34,P4)</f>
        <v>0</v>
      </c>
      <c r="J34" s="30"/>
      <c r="O34" s="36">
        <f>I34*0.21</f>
        <v>0</v>
      </c>
      <c r="P34">
        <v>3</v>
      </c>
    </row>
    <row r="35" spans="1:10" ht="15">
      <c r="A35" s="30" t="s">
        <v>68</v>
      </c>
      <c r="B35" s="37"/>
      <c r="E35" s="32" t="s">
        <v>493</v>
      </c>
      <c r="J35" s="38"/>
    </row>
    <row r="36" spans="1:10" ht="15">
      <c r="A36" s="30" t="s">
        <v>70</v>
      </c>
      <c r="B36" s="37"/>
      <c r="E36" s="39" t="s">
        <v>559</v>
      </c>
      <c r="J36" s="38"/>
    </row>
    <row r="37" spans="1:10" ht="409.5">
      <c r="A37" s="30" t="s">
        <v>72</v>
      </c>
      <c r="B37" s="37"/>
      <c r="E37" s="32" t="s">
        <v>495</v>
      </c>
      <c r="J37" s="38"/>
    </row>
    <row r="38" spans="1:10" ht="15">
      <c r="A38" s="24" t="s">
        <v>60</v>
      </c>
      <c r="B38" s="25"/>
      <c r="C38" s="26" t="s">
        <v>496</v>
      </c>
      <c r="D38" s="27"/>
      <c r="E38" s="24" t="s">
        <v>497</v>
      </c>
      <c r="F38" s="27"/>
      <c r="G38" s="27"/>
      <c r="H38" s="27"/>
      <c r="I38" s="28">
        <f>SUMIFS(I39:I46,A39:A46,"P")</f>
        <v>0</v>
      </c>
      <c r="J38" s="29"/>
    </row>
    <row r="39" spans="1:16" ht="15">
      <c r="A39" s="30" t="s">
        <v>63</v>
      </c>
      <c r="B39" s="30">
        <v>8</v>
      </c>
      <c r="C39" s="31" t="s">
        <v>498</v>
      </c>
      <c r="D39" s="30" t="s">
        <v>65</v>
      </c>
      <c r="E39" s="32" t="s">
        <v>499</v>
      </c>
      <c r="F39" s="33" t="s">
        <v>128</v>
      </c>
      <c r="G39" s="34">
        <v>3.75</v>
      </c>
      <c r="H39" s="35">
        <v>0</v>
      </c>
      <c r="I39" s="35">
        <f>ROUND(G39*H39,P4)</f>
        <v>0</v>
      </c>
      <c r="J39" s="30"/>
      <c r="O39" s="36">
        <f>I39*0.21</f>
        <v>0</v>
      </c>
      <c r="P39">
        <v>3</v>
      </c>
    </row>
    <row r="40" spans="1:10" ht="30">
      <c r="A40" s="30" t="s">
        <v>68</v>
      </c>
      <c r="B40" s="37"/>
      <c r="E40" s="32" t="s">
        <v>536</v>
      </c>
      <c r="J40" s="38"/>
    </row>
    <row r="41" spans="1:10" ht="75">
      <c r="A41" s="30" t="s">
        <v>70</v>
      </c>
      <c r="B41" s="37"/>
      <c r="E41" s="39" t="s">
        <v>560</v>
      </c>
      <c r="J41" s="38"/>
    </row>
    <row r="42" spans="1:10" ht="409.5">
      <c r="A42" s="30" t="s">
        <v>72</v>
      </c>
      <c r="B42" s="37"/>
      <c r="E42" s="32" t="s">
        <v>502</v>
      </c>
      <c r="J42" s="38"/>
    </row>
    <row r="43" spans="1:16" ht="15">
      <c r="A43" s="30" t="s">
        <v>63</v>
      </c>
      <c r="B43" s="30">
        <v>9</v>
      </c>
      <c r="C43" s="31" t="s">
        <v>503</v>
      </c>
      <c r="D43" s="30" t="s">
        <v>65</v>
      </c>
      <c r="E43" s="32" t="s">
        <v>504</v>
      </c>
      <c r="F43" s="33" t="s">
        <v>128</v>
      </c>
      <c r="G43" s="34">
        <v>0.614</v>
      </c>
      <c r="H43" s="35">
        <v>0</v>
      </c>
      <c r="I43" s="35">
        <f>ROUND(G43*H43,P4)</f>
        <v>0</v>
      </c>
      <c r="J43" s="30"/>
      <c r="O43" s="36">
        <f>I43*0.21</f>
        <v>0</v>
      </c>
      <c r="P43">
        <v>3</v>
      </c>
    </row>
    <row r="44" spans="1:10" ht="30">
      <c r="A44" s="30" t="s">
        <v>68</v>
      </c>
      <c r="B44" s="37"/>
      <c r="E44" s="32" t="s">
        <v>505</v>
      </c>
      <c r="J44" s="38"/>
    </row>
    <row r="45" spans="1:10" ht="30">
      <c r="A45" s="30" t="s">
        <v>70</v>
      </c>
      <c r="B45" s="37"/>
      <c r="E45" s="39" t="s">
        <v>561</v>
      </c>
      <c r="J45" s="38"/>
    </row>
    <row r="46" spans="1:10" ht="60">
      <c r="A46" s="30" t="s">
        <v>72</v>
      </c>
      <c r="B46" s="37"/>
      <c r="E46" s="32" t="s">
        <v>507</v>
      </c>
      <c r="J46" s="38"/>
    </row>
    <row r="47" spans="1:10" ht="15">
      <c r="A47" s="24" t="s">
        <v>60</v>
      </c>
      <c r="B47" s="25"/>
      <c r="C47" s="26" t="s">
        <v>274</v>
      </c>
      <c r="D47" s="27"/>
      <c r="E47" s="24" t="s">
        <v>275</v>
      </c>
      <c r="F47" s="27"/>
      <c r="G47" s="27"/>
      <c r="H47" s="27"/>
      <c r="I47" s="28">
        <f>SUMIFS(I48:I59,A48:A59,"P")</f>
        <v>0</v>
      </c>
      <c r="J47" s="29"/>
    </row>
    <row r="48" spans="1:16" ht="15">
      <c r="A48" s="30" t="s">
        <v>63</v>
      </c>
      <c r="B48" s="30">
        <v>10</v>
      </c>
      <c r="C48" s="31" t="s">
        <v>537</v>
      </c>
      <c r="D48" s="30" t="s">
        <v>65</v>
      </c>
      <c r="E48" s="32" t="s">
        <v>538</v>
      </c>
      <c r="F48" s="33" t="s">
        <v>146</v>
      </c>
      <c r="G48" s="34">
        <v>25</v>
      </c>
      <c r="H48" s="35">
        <v>0</v>
      </c>
      <c r="I48" s="35">
        <f>ROUND(G48*H48,P4)</f>
        <v>0</v>
      </c>
      <c r="J48" s="30"/>
      <c r="O48" s="36">
        <f>I48*0.21</f>
        <v>0</v>
      </c>
      <c r="P48">
        <v>3</v>
      </c>
    </row>
    <row r="49" spans="1:10" ht="15">
      <c r="A49" s="30" t="s">
        <v>68</v>
      </c>
      <c r="B49" s="37"/>
      <c r="E49" s="32" t="s">
        <v>539</v>
      </c>
      <c r="J49" s="38"/>
    </row>
    <row r="50" spans="1:10" ht="15">
      <c r="A50" s="30" t="s">
        <v>70</v>
      </c>
      <c r="B50" s="37"/>
      <c r="E50" s="39" t="s">
        <v>562</v>
      </c>
      <c r="J50" s="38"/>
    </row>
    <row r="51" spans="1:10" ht="330">
      <c r="A51" s="30" t="s">
        <v>72</v>
      </c>
      <c r="B51" s="37"/>
      <c r="E51" s="32" t="s">
        <v>512</v>
      </c>
      <c r="J51" s="38"/>
    </row>
    <row r="52" spans="1:16" ht="15">
      <c r="A52" s="30" t="s">
        <v>63</v>
      </c>
      <c r="B52" s="30">
        <v>11</v>
      </c>
      <c r="C52" s="31" t="s">
        <v>521</v>
      </c>
      <c r="D52" s="30" t="s">
        <v>65</v>
      </c>
      <c r="E52" s="32" t="s">
        <v>522</v>
      </c>
      <c r="F52" s="33" t="s">
        <v>270</v>
      </c>
      <c r="G52" s="34">
        <v>2</v>
      </c>
      <c r="H52" s="35">
        <v>0</v>
      </c>
      <c r="I52" s="35">
        <f>ROUND(G52*H52,P4)</f>
        <v>0</v>
      </c>
      <c r="J52" s="30"/>
      <c r="O52" s="36">
        <f>I52*0.21</f>
        <v>0</v>
      </c>
      <c r="P52">
        <v>3</v>
      </c>
    </row>
    <row r="53" spans="1:10" ht="15">
      <c r="A53" s="30" t="s">
        <v>68</v>
      </c>
      <c r="B53" s="37"/>
      <c r="E53" s="43" t="s">
        <v>65</v>
      </c>
      <c r="J53" s="38"/>
    </row>
    <row r="54" spans="1:10" ht="15">
      <c r="A54" s="30" t="s">
        <v>70</v>
      </c>
      <c r="B54" s="37"/>
      <c r="E54" s="39" t="s">
        <v>548</v>
      </c>
      <c r="J54" s="38"/>
    </row>
    <row r="55" spans="1:10" ht="345">
      <c r="A55" s="30" t="s">
        <v>72</v>
      </c>
      <c r="B55" s="37"/>
      <c r="E55" s="32" t="s">
        <v>524</v>
      </c>
      <c r="J55" s="38"/>
    </row>
    <row r="56" spans="1:16" ht="15">
      <c r="A56" s="30" t="s">
        <v>63</v>
      </c>
      <c r="B56" s="30">
        <v>12</v>
      </c>
      <c r="C56" s="31" t="s">
        <v>530</v>
      </c>
      <c r="D56" s="30" t="s">
        <v>65</v>
      </c>
      <c r="E56" s="32" t="s">
        <v>531</v>
      </c>
      <c r="F56" s="33" t="s">
        <v>270</v>
      </c>
      <c r="G56" s="34">
        <v>1</v>
      </c>
      <c r="H56" s="35">
        <v>0</v>
      </c>
      <c r="I56" s="35">
        <f>ROUND(G56*H56,P4)</f>
        <v>0</v>
      </c>
      <c r="J56" s="30"/>
      <c r="O56" s="36">
        <f>I56*0.21</f>
        <v>0</v>
      </c>
      <c r="P56">
        <v>3</v>
      </c>
    </row>
    <row r="57" spans="1:10" ht="15">
      <c r="A57" s="30" t="s">
        <v>68</v>
      </c>
      <c r="B57" s="37"/>
      <c r="E57" s="32" t="s">
        <v>532</v>
      </c>
      <c r="J57" s="38"/>
    </row>
    <row r="58" spans="1:10" ht="15">
      <c r="A58" s="30" t="s">
        <v>70</v>
      </c>
      <c r="B58" s="37"/>
      <c r="E58" s="39" t="s">
        <v>272</v>
      </c>
      <c r="J58" s="38"/>
    </row>
    <row r="59" spans="1:10" ht="30">
      <c r="A59" s="30" t="s">
        <v>72</v>
      </c>
      <c r="B59" s="40"/>
      <c r="C59" s="41"/>
      <c r="D59" s="41"/>
      <c r="E59" s="32" t="s">
        <v>533</v>
      </c>
      <c r="F59" s="41"/>
      <c r="G59" s="41"/>
      <c r="H59" s="41"/>
      <c r="I59" s="41"/>
      <c r="J59"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8"/>
  <sheetViews>
    <sheetView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28</v>
      </c>
      <c r="I3" s="19">
        <f>SUMIFS(I8:I68,A8:A68,"SD")</f>
        <v>0</v>
      </c>
      <c r="J3" s="15"/>
      <c r="O3">
        <v>0</v>
      </c>
      <c r="P3">
        <v>2</v>
      </c>
    </row>
    <row r="4" spans="1:16" ht="15">
      <c r="A4" s="3" t="s">
        <v>47</v>
      </c>
      <c r="B4" s="16" t="s">
        <v>48</v>
      </c>
      <c r="C4" s="205" t="s">
        <v>28</v>
      </c>
      <c r="D4" s="206"/>
      <c r="E4" s="17" t="s">
        <v>29</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113</v>
      </c>
      <c r="D9" s="30" t="s">
        <v>114</v>
      </c>
      <c r="E9" s="32" t="s">
        <v>115</v>
      </c>
      <c r="F9" s="33" t="s">
        <v>116</v>
      </c>
      <c r="G9" s="34">
        <v>311.657</v>
      </c>
      <c r="H9" s="35">
        <v>0</v>
      </c>
      <c r="I9" s="35">
        <f>ROUND(G9*H9,P4)</f>
        <v>0</v>
      </c>
      <c r="J9" s="30"/>
      <c r="O9" s="36">
        <f>I9*0.21</f>
        <v>0</v>
      </c>
      <c r="P9">
        <v>3</v>
      </c>
    </row>
    <row r="10" spans="1:10" ht="45">
      <c r="A10" s="30" t="s">
        <v>68</v>
      </c>
      <c r="B10" s="37"/>
      <c r="E10" s="32" t="s">
        <v>469</v>
      </c>
      <c r="J10" s="38"/>
    </row>
    <row r="11" spans="1:10" ht="60">
      <c r="A11" s="30" t="s">
        <v>70</v>
      </c>
      <c r="B11" s="37"/>
      <c r="E11" s="39" t="s">
        <v>563</v>
      </c>
      <c r="J11" s="38"/>
    </row>
    <row r="12" spans="1:10" ht="30">
      <c r="A12" s="30" t="s">
        <v>72</v>
      </c>
      <c r="B12" s="37"/>
      <c r="E12" s="32" t="s">
        <v>119</v>
      </c>
      <c r="J12" s="38"/>
    </row>
    <row r="13" spans="1:10" ht="15">
      <c r="A13" s="24" t="s">
        <v>60</v>
      </c>
      <c r="B13" s="25"/>
      <c r="C13" s="26" t="s">
        <v>106</v>
      </c>
      <c r="D13" s="27"/>
      <c r="E13" s="24" t="s">
        <v>107</v>
      </c>
      <c r="F13" s="27"/>
      <c r="G13" s="27"/>
      <c r="H13" s="27"/>
      <c r="I13" s="28">
        <f>SUMIFS(I14:I37,A14:A37,"P")</f>
        <v>0</v>
      </c>
      <c r="J13" s="29"/>
    </row>
    <row r="14" spans="1:16" ht="15">
      <c r="A14" s="30" t="s">
        <v>63</v>
      </c>
      <c r="B14" s="30">
        <v>2</v>
      </c>
      <c r="C14" s="31" t="s">
        <v>471</v>
      </c>
      <c r="D14" s="30" t="s">
        <v>65</v>
      </c>
      <c r="E14" s="32" t="s">
        <v>472</v>
      </c>
      <c r="F14" s="33" t="s">
        <v>128</v>
      </c>
      <c r="G14" s="34">
        <v>108.101</v>
      </c>
      <c r="H14" s="35">
        <v>0</v>
      </c>
      <c r="I14" s="35">
        <f>ROUND(G14*H14,P4)</f>
        <v>0</v>
      </c>
      <c r="J14" s="30"/>
      <c r="O14" s="36">
        <f>I14*0.21</f>
        <v>0</v>
      </c>
      <c r="P14">
        <v>3</v>
      </c>
    </row>
    <row r="15" spans="1:10" ht="90">
      <c r="A15" s="30" t="s">
        <v>68</v>
      </c>
      <c r="B15" s="37"/>
      <c r="E15" s="32" t="s">
        <v>473</v>
      </c>
      <c r="J15" s="38"/>
    </row>
    <row r="16" spans="1:10" ht="45">
      <c r="A16" s="30" t="s">
        <v>70</v>
      </c>
      <c r="B16" s="37"/>
      <c r="E16" s="39" t="s">
        <v>564</v>
      </c>
      <c r="J16" s="38"/>
    </row>
    <row r="17" spans="1:10" ht="409.5">
      <c r="A17" s="30" t="s">
        <v>72</v>
      </c>
      <c r="B17" s="37"/>
      <c r="E17" s="32" t="s">
        <v>475</v>
      </c>
      <c r="J17" s="38"/>
    </row>
    <row r="18" spans="1:16" ht="15">
      <c r="A18" s="30" t="s">
        <v>63</v>
      </c>
      <c r="B18" s="30">
        <v>3</v>
      </c>
      <c r="C18" s="31" t="s">
        <v>476</v>
      </c>
      <c r="D18" s="30" t="s">
        <v>65</v>
      </c>
      <c r="E18" s="32" t="s">
        <v>477</v>
      </c>
      <c r="F18" s="33" t="s">
        <v>128</v>
      </c>
      <c r="G18" s="34">
        <v>132.123</v>
      </c>
      <c r="H18" s="35">
        <v>0</v>
      </c>
      <c r="I18" s="35">
        <f>ROUND(G18*H18,P4)</f>
        <v>0</v>
      </c>
      <c r="J18" s="30"/>
      <c r="O18" s="36">
        <f>I18*0.21</f>
        <v>0</v>
      </c>
      <c r="P18">
        <v>3</v>
      </c>
    </row>
    <row r="19" spans="1:10" ht="90">
      <c r="A19" s="30" t="s">
        <v>68</v>
      </c>
      <c r="B19" s="37"/>
      <c r="E19" s="32" t="s">
        <v>478</v>
      </c>
      <c r="J19" s="38"/>
    </row>
    <row r="20" spans="1:10" ht="45">
      <c r="A20" s="30" t="s">
        <v>70</v>
      </c>
      <c r="B20" s="37"/>
      <c r="E20" s="39" t="s">
        <v>565</v>
      </c>
      <c r="J20" s="38"/>
    </row>
    <row r="21" spans="1:10" ht="409.5">
      <c r="A21" s="30" t="s">
        <v>72</v>
      </c>
      <c r="B21" s="37"/>
      <c r="E21" s="32" t="s">
        <v>480</v>
      </c>
      <c r="J21" s="38"/>
    </row>
    <row r="22" spans="1:16" ht="15">
      <c r="A22" s="30" t="s">
        <v>63</v>
      </c>
      <c r="B22" s="30">
        <v>4</v>
      </c>
      <c r="C22" s="31" t="s">
        <v>176</v>
      </c>
      <c r="D22" s="30" t="s">
        <v>65</v>
      </c>
      <c r="E22" s="32" t="s">
        <v>177</v>
      </c>
      <c r="F22" s="33" t="s">
        <v>128</v>
      </c>
      <c r="G22" s="34">
        <v>240.224</v>
      </c>
      <c r="H22" s="35">
        <v>0</v>
      </c>
      <c r="I22" s="35">
        <f>ROUND(G22*H22,P4)</f>
        <v>0</v>
      </c>
      <c r="J22" s="30"/>
      <c r="O22" s="36">
        <f>I22*0.21</f>
        <v>0</v>
      </c>
      <c r="P22">
        <v>3</v>
      </c>
    </row>
    <row r="23" spans="1:10" ht="15">
      <c r="A23" s="30" t="s">
        <v>68</v>
      </c>
      <c r="B23" s="37"/>
      <c r="E23" s="43" t="s">
        <v>65</v>
      </c>
      <c r="J23" s="38"/>
    </row>
    <row r="24" spans="1:10" ht="45">
      <c r="A24" s="30" t="s">
        <v>70</v>
      </c>
      <c r="B24" s="37"/>
      <c r="E24" s="39" t="s">
        <v>566</v>
      </c>
      <c r="J24" s="38"/>
    </row>
    <row r="25" spans="1:10" ht="255">
      <c r="A25" s="30" t="s">
        <v>72</v>
      </c>
      <c r="B25" s="37"/>
      <c r="E25" s="32" t="s">
        <v>179</v>
      </c>
      <c r="J25" s="38"/>
    </row>
    <row r="26" spans="1:16" ht="15">
      <c r="A26" s="30" t="s">
        <v>63</v>
      </c>
      <c r="B26" s="30">
        <v>5</v>
      </c>
      <c r="C26" s="31" t="s">
        <v>482</v>
      </c>
      <c r="D26" s="30" t="s">
        <v>65</v>
      </c>
      <c r="E26" s="32" t="s">
        <v>483</v>
      </c>
      <c r="F26" s="33" t="s">
        <v>128</v>
      </c>
      <c r="G26" s="34">
        <v>67.081</v>
      </c>
      <c r="H26" s="35">
        <v>0</v>
      </c>
      <c r="I26" s="35">
        <f>ROUND(G26*H26,P4)</f>
        <v>0</v>
      </c>
      <c r="J26" s="30"/>
      <c r="O26" s="36">
        <f>I26*0.21</f>
        <v>0</v>
      </c>
      <c r="P26">
        <v>3</v>
      </c>
    </row>
    <row r="27" spans="1:10" ht="30">
      <c r="A27" s="30" t="s">
        <v>68</v>
      </c>
      <c r="B27" s="37"/>
      <c r="E27" s="32" t="s">
        <v>484</v>
      </c>
      <c r="J27" s="38"/>
    </row>
    <row r="28" spans="1:10" ht="15">
      <c r="A28" s="30" t="s">
        <v>70</v>
      </c>
      <c r="B28" s="37"/>
      <c r="E28" s="39" t="s">
        <v>567</v>
      </c>
      <c r="J28" s="38"/>
    </row>
    <row r="29" spans="1:10" ht="345">
      <c r="A29" s="30" t="s">
        <v>72</v>
      </c>
      <c r="B29" s="37"/>
      <c r="E29" s="32" t="s">
        <v>486</v>
      </c>
      <c r="J29" s="38"/>
    </row>
    <row r="30" spans="1:16" ht="15">
      <c r="A30" s="30" t="s">
        <v>63</v>
      </c>
      <c r="B30" s="30">
        <v>6</v>
      </c>
      <c r="C30" s="31" t="s">
        <v>487</v>
      </c>
      <c r="D30" s="30" t="s">
        <v>65</v>
      </c>
      <c r="E30" s="32" t="s">
        <v>488</v>
      </c>
      <c r="F30" s="33" t="s">
        <v>128</v>
      </c>
      <c r="G30" s="34">
        <v>67.081</v>
      </c>
      <c r="H30" s="35">
        <v>0</v>
      </c>
      <c r="I30" s="35">
        <f>ROUND(G30*H30,P4)</f>
        <v>0</v>
      </c>
      <c r="J30" s="30"/>
      <c r="O30" s="36">
        <f>I30*0.21</f>
        <v>0</v>
      </c>
      <c r="P30">
        <v>3</v>
      </c>
    </row>
    <row r="31" spans="1:10" ht="30">
      <c r="A31" s="30" t="s">
        <v>68</v>
      </c>
      <c r="B31" s="37"/>
      <c r="E31" s="32" t="s">
        <v>489</v>
      </c>
      <c r="J31" s="38"/>
    </row>
    <row r="32" spans="1:10" ht="15">
      <c r="A32" s="30" t="s">
        <v>70</v>
      </c>
      <c r="B32" s="37"/>
      <c r="E32" s="39" t="s">
        <v>567</v>
      </c>
      <c r="J32" s="38"/>
    </row>
    <row r="33" spans="1:10" ht="330">
      <c r="A33" s="30" t="s">
        <v>72</v>
      </c>
      <c r="B33" s="37"/>
      <c r="E33" s="32" t="s">
        <v>490</v>
      </c>
      <c r="J33" s="38"/>
    </row>
    <row r="34" spans="1:16" ht="15">
      <c r="A34" s="30" t="s">
        <v>63</v>
      </c>
      <c r="B34" s="30">
        <v>7</v>
      </c>
      <c r="C34" s="31" t="s">
        <v>491</v>
      </c>
      <c r="D34" s="30" t="s">
        <v>65</v>
      </c>
      <c r="E34" s="32" t="s">
        <v>492</v>
      </c>
      <c r="F34" s="33" t="s">
        <v>128</v>
      </c>
      <c r="G34" s="34">
        <v>80.957</v>
      </c>
      <c r="H34" s="35">
        <v>0</v>
      </c>
      <c r="I34" s="35">
        <f>ROUND(G34*H34,P4)</f>
        <v>0</v>
      </c>
      <c r="J34" s="30"/>
      <c r="O34" s="36">
        <f>I34*0.21</f>
        <v>0</v>
      </c>
      <c r="P34">
        <v>3</v>
      </c>
    </row>
    <row r="35" spans="1:10" ht="15">
      <c r="A35" s="30" t="s">
        <v>68</v>
      </c>
      <c r="B35" s="37"/>
      <c r="E35" s="32" t="s">
        <v>493</v>
      </c>
      <c r="J35" s="38"/>
    </row>
    <row r="36" spans="1:10" ht="45">
      <c r="A36" s="30" t="s">
        <v>70</v>
      </c>
      <c r="B36" s="37"/>
      <c r="E36" s="39" t="s">
        <v>568</v>
      </c>
      <c r="J36" s="38"/>
    </row>
    <row r="37" spans="1:10" ht="409.5">
      <c r="A37" s="30" t="s">
        <v>72</v>
      </c>
      <c r="B37" s="37"/>
      <c r="E37" s="32" t="s">
        <v>495</v>
      </c>
      <c r="J37" s="38"/>
    </row>
    <row r="38" spans="1:10" ht="15">
      <c r="A38" s="24" t="s">
        <v>60</v>
      </c>
      <c r="B38" s="25"/>
      <c r="C38" s="26" t="s">
        <v>190</v>
      </c>
      <c r="D38" s="27"/>
      <c r="E38" s="24" t="s">
        <v>191</v>
      </c>
      <c r="F38" s="27"/>
      <c r="G38" s="27"/>
      <c r="H38" s="27"/>
      <c r="I38" s="28">
        <f>SUMIFS(I39:I42,A39:A42,"P")</f>
        <v>0</v>
      </c>
      <c r="J38" s="29"/>
    </row>
    <row r="39" spans="1:16" ht="15">
      <c r="A39" s="30" t="s">
        <v>63</v>
      </c>
      <c r="B39" s="30">
        <v>8</v>
      </c>
      <c r="C39" s="31" t="s">
        <v>569</v>
      </c>
      <c r="D39" s="30" t="s">
        <v>65</v>
      </c>
      <c r="E39" s="32" t="s">
        <v>570</v>
      </c>
      <c r="F39" s="33" t="s">
        <v>128</v>
      </c>
      <c r="G39" s="34">
        <v>1.5</v>
      </c>
      <c r="H39" s="35">
        <v>0</v>
      </c>
      <c r="I39" s="35">
        <f>ROUND(G39*H39,P4)</f>
        <v>0</v>
      </c>
      <c r="J39" s="30"/>
      <c r="O39" s="36">
        <f>I39*0.21</f>
        <v>0</v>
      </c>
      <c r="P39">
        <v>3</v>
      </c>
    </row>
    <row r="40" spans="1:10" ht="15">
      <c r="A40" s="30" t="s">
        <v>68</v>
      </c>
      <c r="B40" s="37"/>
      <c r="E40" s="32" t="s">
        <v>571</v>
      </c>
      <c r="J40" s="38"/>
    </row>
    <row r="41" spans="1:10" ht="15">
      <c r="A41" s="30" t="s">
        <v>70</v>
      </c>
      <c r="B41" s="37"/>
      <c r="E41" s="39" t="s">
        <v>572</v>
      </c>
      <c r="J41" s="38"/>
    </row>
    <row r="42" spans="1:10" ht="409.5">
      <c r="A42" s="30" t="s">
        <v>72</v>
      </c>
      <c r="B42" s="37"/>
      <c r="E42" s="32" t="s">
        <v>573</v>
      </c>
      <c r="J42" s="38"/>
    </row>
    <row r="43" spans="1:10" ht="15">
      <c r="A43" s="24" t="s">
        <v>60</v>
      </c>
      <c r="B43" s="25"/>
      <c r="C43" s="26" t="s">
        <v>496</v>
      </c>
      <c r="D43" s="27"/>
      <c r="E43" s="24" t="s">
        <v>497</v>
      </c>
      <c r="F43" s="27"/>
      <c r="G43" s="27"/>
      <c r="H43" s="27"/>
      <c r="I43" s="28">
        <f>SUMIFS(I44:I51,A44:A51,"P")</f>
        <v>0</v>
      </c>
      <c r="J43" s="29"/>
    </row>
    <row r="44" spans="1:16" ht="15">
      <c r="A44" s="30" t="s">
        <v>63</v>
      </c>
      <c r="B44" s="30">
        <v>9</v>
      </c>
      <c r="C44" s="31" t="s">
        <v>498</v>
      </c>
      <c r="D44" s="30" t="s">
        <v>65</v>
      </c>
      <c r="E44" s="32" t="s">
        <v>499</v>
      </c>
      <c r="F44" s="33" t="s">
        <v>128</v>
      </c>
      <c r="G44" s="34">
        <v>2.352</v>
      </c>
      <c r="H44" s="35">
        <v>0</v>
      </c>
      <c r="I44" s="35">
        <f>ROUND(G44*H44,P4)</f>
        <v>0</v>
      </c>
      <c r="J44" s="30"/>
      <c r="O44" s="36">
        <f>I44*0.21</f>
        <v>0</v>
      </c>
      <c r="P44">
        <v>3</v>
      </c>
    </row>
    <row r="45" spans="1:10" ht="15">
      <c r="A45" s="30" t="s">
        <v>68</v>
      </c>
      <c r="B45" s="37"/>
      <c r="E45" s="32" t="s">
        <v>500</v>
      </c>
      <c r="J45" s="38"/>
    </row>
    <row r="46" spans="1:10" ht="15">
      <c r="A46" s="30" t="s">
        <v>70</v>
      </c>
      <c r="B46" s="37"/>
      <c r="E46" s="39" t="s">
        <v>501</v>
      </c>
      <c r="J46" s="38"/>
    </row>
    <row r="47" spans="1:10" ht="409.5">
      <c r="A47" s="30" t="s">
        <v>72</v>
      </c>
      <c r="B47" s="37"/>
      <c r="E47" s="32" t="s">
        <v>502</v>
      </c>
      <c r="J47" s="38"/>
    </row>
    <row r="48" spans="1:16" ht="15">
      <c r="A48" s="30" t="s">
        <v>63</v>
      </c>
      <c r="B48" s="30">
        <v>10</v>
      </c>
      <c r="C48" s="31" t="s">
        <v>503</v>
      </c>
      <c r="D48" s="30" t="s">
        <v>65</v>
      </c>
      <c r="E48" s="32" t="s">
        <v>504</v>
      </c>
      <c r="F48" s="33" t="s">
        <v>128</v>
      </c>
      <c r="G48" s="34">
        <v>23.605</v>
      </c>
      <c r="H48" s="35">
        <v>0</v>
      </c>
      <c r="I48" s="35">
        <f>ROUND(G48*H48,P4)</f>
        <v>0</v>
      </c>
      <c r="J48" s="30"/>
      <c r="O48" s="36">
        <f>I48*0.21</f>
        <v>0</v>
      </c>
      <c r="P48">
        <v>3</v>
      </c>
    </row>
    <row r="49" spans="1:10" ht="30">
      <c r="A49" s="30" t="s">
        <v>68</v>
      </c>
      <c r="B49" s="37"/>
      <c r="E49" s="32" t="s">
        <v>505</v>
      </c>
      <c r="J49" s="38"/>
    </row>
    <row r="50" spans="1:10" ht="90">
      <c r="A50" s="30" t="s">
        <v>70</v>
      </c>
      <c r="B50" s="37"/>
      <c r="E50" s="39" t="s">
        <v>574</v>
      </c>
      <c r="J50" s="38"/>
    </row>
    <row r="51" spans="1:10" ht="60">
      <c r="A51" s="30" t="s">
        <v>72</v>
      </c>
      <c r="B51" s="37"/>
      <c r="E51" s="32" t="s">
        <v>507</v>
      </c>
      <c r="J51" s="38"/>
    </row>
    <row r="52" spans="1:10" ht="15">
      <c r="A52" s="24" t="s">
        <v>60</v>
      </c>
      <c r="B52" s="25"/>
      <c r="C52" s="26" t="s">
        <v>274</v>
      </c>
      <c r="D52" s="27"/>
      <c r="E52" s="24" t="s">
        <v>275</v>
      </c>
      <c r="F52" s="27"/>
      <c r="G52" s="27"/>
      <c r="H52" s="27"/>
      <c r="I52" s="28">
        <f>SUMIFS(I53:I68,A53:A68,"P")</f>
        <v>0</v>
      </c>
      <c r="J52" s="29"/>
    </row>
    <row r="53" spans="1:16" ht="30">
      <c r="A53" s="30" t="s">
        <v>63</v>
      </c>
      <c r="B53" s="30">
        <v>11</v>
      </c>
      <c r="C53" s="31" t="s">
        <v>575</v>
      </c>
      <c r="D53" s="30" t="s">
        <v>65</v>
      </c>
      <c r="E53" s="32" t="s">
        <v>576</v>
      </c>
      <c r="F53" s="33" t="s">
        <v>146</v>
      </c>
      <c r="G53" s="34">
        <v>131.5</v>
      </c>
      <c r="H53" s="35">
        <v>0</v>
      </c>
      <c r="I53" s="35">
        <f>ROUND(G53*H53,P4)</f>
        <v>0</v>
      </c>
      <c r="J53" s="30"/>
      <c r="O53" s="36">
        <f>I53*0.21</f>
        <v>0</v>
      </c>
      <c r="P53">
        <v>3</v>
      </c>
    </row>
    <row r="54" spans="1:10" ht="15">
      <c r="A54" s="30" t="s">
        <v>68</v>
      </c>
      <c r="B54" s="37"/>
      <c r="E54" s="32" t="s">
        <v>577</v>
      </c>
      <c r="J54" s="38"/>
    </row>
    <row r="55" spans="1:10" ht="15">
      <c r="A55" s="30" t="s">
        <v>70</v>
      </c>
      <c r="B55" s="37"/>
      <c r="E55" s="39" t="s">
        <v>578</v>
      </c>
      <c r="J55" s="38"/>
    </row>
    <row r="56" spans="1:10" ht="330">
      <c r="A56" s="30" t="s">
        <v>72</v>
      </c>
      <c r="B56" s="37"/>
      <c r="E56" s="32" t="s">
        <v>512</v>
      </c>
      <c r="J56" s="38"/>
    </row>
    <row r="57" spans="1:16" ht="15">
      <c r="A57" s="30" t="s">
        <v>63</v>
      </c>
      <c r="B57" s="30">
        <v>12</v>
      </c>
      <c r="C57" s="31" t="s">
        <v>579</v>
      </c>
      <c r="D57" s="30" t="s">
        <v>65</v>
      </c>
      <c r="E57" s="32" t="s">
        <v>580</v>
      </c>
      <c r="F57" s="33" t="s">
        <v>146</v>
      </c>
      <c r="G57" s="34">
        <v>19</v>
      </c>
      <c r="H57" s="35">
        <v>0</v>
      </c>
      <c r="I57" s="35">
        <f>ROUND(G57*H57,P4)</f>
        <v>0</v>
      </c>
      <c r="J57" s="30"/>
      <c r="O57" s="36">
        <f>I57*0.21</f>
        <v>0</v>
      </c>
      <c r="P57">
        <v>3</v>
      </c>
    </row>
    <row r="58" spans="1:10" ht="15">
      <c r="A58" s="30" t="s">
        <v>68</v>
      </c>
      <c r="B58" s="37"/>
      <c r="E58" s="32" t="s">
        <v>581</v>
      </c>
      <c r="J58" s="38"/>
    </row>
    <row r="59" spans="1:10" ht="15">
      <c r="A59" s="30" t="s">
        <v>70</v>
      </c>
      <c r="B59" s="37"/>
      <c r="E59" s="39" t="s">
        <v>582</v>
      </c>
      <c r="J59" s="38"/>
    </row>
    <row r="60" spans="1:10" ht="330">
      <c r="A60" s="30" t="s">
        <v>72</v>
      </c>
      <c r="B60" s="37"/>
      <c r="E60" s="32" t="s">
        <v>512</v>
      </c>
      <c r="J60" s="38"/>
    </row>
    <row r="61" spans="1:16" ht="15">
      <c r="A61" s="30" t="s">
        <v>63</v>
      </c>
      <c r="B61" s="30">
        <v>14</v>
      </c>
      <c r="C61" s="31" t="s">
        <v>521</v>
      </c>
      <c r="D61" s="30" t="s">
        <v>65</v>
      </c>
      <c r="E61" s="32" t="s">
        <v>522</v>
      </c>
      <c r="F61" s="33" t="s">
        <v>270</v>
      </c>
      <c r="G61" s="34">
        <v>8</v>
      </c>
      <c r="H61" s="35">
        <v>0</v>
      </c>
      <c r="I61" s="35">
        <f>ROUND(G61*H61,P4)</f>
        <v>0</v>
      </c>
      <c r="J61" s="30"/>
      <c r="O61" s="36">
        <f>I61*0.21</f>
        <v>0</v>
      </c>
      <c r="P61">
        <v>3</v>
      </c>
    </row>
    <row r="62" spans="1:10" ht="15">
      <c r="A62" s="30" t="s">
        <v>68</v>
      </c>
      <c r="B62" s="37"/>
      <c r="E62" s="43" t="s">
        <v>65</v>
      </c>
      <c r="J62" s="38"/>
    </row>
    <row r="63" spans="1:10" ht="15">
      <c r="A63" s="30" t="s">
        <v>70</v>
      </c>
      <c r="B63" s="37"/>
      <c r="E63" s="39" t="s">
        <v>523</v>
      </c>
      <c r="J63" s="38"/>
    </row>
    <row r="64" spans="1:10" ht="345">
      <c r="A64" s="30" t="s">
        <v>72</v>
      </c>
      <c r="B64" s="37"/>
      <c r="E64" s="32" t="s">
        <v>524</v>
      </c>
      <c r="J64" s="38"/>
    </row>
    <row r="65" spans="1:16" ht="15">
      <c r="A65" s="30" t="s">
        <v>63</v>
      </c>
      <c r="B65" s="30">
        <v>15</v>
      </c>
      <c r="C65" s="31" t="s">
        <v>530</v>
      </c>
      <c r="D65" s="30" t="s">
        <v>65</v>
      </c>
      <c r="E65" s="32" t="s">
        <v>531</v>
      </c>
      <c r="F65" s="33" t="s">
        <v>270</v>
      </c>
      <c r="G65" s="34">
        <v>1</v>
      </c>
      <c r="H65" s="35">
        <v>0</v>
      </c>
      <c r="I65" s="35">
        <f>ROUND(G65*H65,P4)</f>
        <v>0</v>
      </c>
      <c r="J65" s="30"/>
      <c r="O65" s="36">
        <f>I65*0.21</f>
        <v>0</v>
      </c>
      <c r="P65">
        <v>3</v>
      </c>
    </row>
    <row r="66" spans="1:10" ht="15">
      <c r="A66" s="30" t="s">
        <v>68</v>
      </c>
      <c r="B66" s="37"/>
      <c r="E66" s="32" t="s">
        <v>532</v>
      </c>
      <c r="J66" s="38"/>
    </row>
    <row r="67" spans="1:10" ht="15">
      <c r="A67" s="30" t="s">
        <v>70</v>
      </c>
      <c r="B67" s="37"/>
      <c r="E67" s="39" t="s">
        <v>272</v>
      </c>
      <c r="J67" s="38"/>
    </row>
    <row r="68" spans="1:10" ht="30">
      <c r="A68" s="30" t="s">
        <v>72</v>
      </c>
      <c r="B68" s="40"/>
      <c r="C68" s="41"/>
      <c r="D68" s="41"/>
      <c r="E68" s="32" t="s">
        <v>533</v>
      </c>
      <c r="F68" s="41"/>
      <c r="G68" s="41"/>
      <c r="H68" s="41"/>
      <c r="I68" s="41"/>
      <c r="J68"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7"/>
  <sheetViews>
    <sheetView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30</v>
      </c>
      <c r="I3" s="19">
        <f>SUMIFS(I8:I47,A8:A47,"SD")</f>
        <v>0</v>
      </c>
      <c r="J3" s="15"/>
      <c r="O3">
        <v>0</v>
      </c>
      <c r="P3">
        <v>2</v>
      </c>
    </row>
    <row r="4" spans="1:16" ht="15">
      <c r="A4" s="3" t="s">
        <v>47</v>
      </c>
      <c r="B4" s="16" t="s">
        <v>48</v>
      </c>
      <c r="C4" s="205" t="s">
        <v>30</v>
      </c>
      <c r="D4" s="206"/>
      <c r="E4" s="17" t="s">
        <v>31</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113</v>
      </c>
      <c r="D9" s="30" t="s">
        <v>114</v>
      </c>
      <c r="E9" s="32" t="s">
        <v>115</v>
      </c>
      <c r="F9" s="33" t="s">
        <v>116</v>
      </c>
      <c r="G9" s="34">
        <v>10.944</v>
      </c>
      <c r="H9" s="35">
        <v>0</v>
      </c>
      <c r="I9" s="35">
        <f>ROUND(G9*H9,P4)</f>
        <v>0</v>
      </c>
      <c r="J9" s="30"/>
      <c r="O9" s="36">
        <f>I9*0.21</f>
        <v>0</v>
      </c>
      <c r="P9">
        <v>3</v>
      </c>
    </row>
    <row r="10" spans="1:10" ht="75">
      <c r="A10" s="30" t="s">
        <v>68</v>
      </c>
      <c r="B10" s="37"/>
      <c r="E10" s="32" t="s">
        <v>583</v>
      </c>
      <c r="J10" s="38"/>
    </row>
    <row r="11" spans="1:10" ht="30">
      <c r="A11" s="30" t="s">
        <v>70</v>
      </c>
      <c r="B11" s="37"/>
      <c r="E11" s="39" t="s">
        <v>584</v>
      </c>
      <c r="J11" s="38"/>
    </row>
    <row r="12" spans="1:10" ht="30">
      <c r="A12" s="30" t="s">
        <v>72</v>
      </c>
      <c r="B12" s="37"/>
      <c r="E12" s="32" t="s">
        <v>119</v>
      </c>
      <c r="J12" s="38"/>
    </row>
    <row r="13" spans="1:10" ht="15">
      <c r="A13" s="24" t="s">
        <v>60</v>
      </c>
      <c r="B13" s="25"/>
      <c r="C13" s="26" t="s">
        <v>106</v>
      </c>
      <c r="D13" s="27"/>
      <c r="E13" s="24" t="s">
        <v>107</v>
      </c>
      <c r="F13" s="27"/>
      <c r="G13" s="27"/>
      <c r="H13" s="27"/>
      <c r="I13" s="28">
        <f>SUMIFS(I14:I29,A14:A29,"P")</f>
        <v>0</v>
      </c>
      <c r="J13" s="29"/>
    </row>
    <row r="14" spans="1:16" ht="15">
      <c r="A14" s="30" t="s">
        <v>63</v>
      </c>
      <c r="B14" s="30">
        <v>2</v>
      </c>
      <c r="C14" s="31" t="s">
        <v>167</v>
      </c>
      <c r="D14" s="30" t="s">
        <v>65</v>
      </c>
      <c r="E14" s="32" t="s">
        <v>168</v>
      </c>
      <c r="F14" s="33" t="s">
        <v>128</v>
      </c>
      <c r="G14" s="34">
        <v>12.16</v>
      </c>
      <c r="H14" s="35">
        <v>0</v>
      </c>
      <c r="I14" s="35"/>
      <c r="J14" s="30"/>
      <c r="O14" s="36">
        <f>I14*0.21</f>
        <v>0</v>
      </c>
      <c r="P14">
        <v>3</v>
      </c>
    </row>
    <row r="15" spans="1:10" ht="15">
      <c r="A15" s="30" t="s">
        <v>68</v>
      </c>
      <c r="B15" s="37"/>
      <c r="E15" s="43" t="s">
        <v>65</v>
      </c>
      <c r="J15" s="38"/>
    </row>
    <row r="16" spans="1:10" ht="15">
      <c r="A16" s="30" t="s">
        <v>70</v>
      </c>
      <c r="B16" s="37"/>
      <c r="E16" s="39" t="s">
        <v>585</v>
      </c>
      <c r="J16" s="38"/>
    </row>
    <row r="17" spans="1:10" ht="409.5">
      <c r="A17" s="30" t="s">
        <v>72</v>
      </c>
      <c r="B17" s="37"/>
      <c r="E17" s="32" t="s">
        <v>170</v>
      </c>
      <c r="J17" s="38"/>
    </row>
    <row r="18" spans="1:16" ht="15">
      <c r="A18" s="30" t="s">
        <v>63</v>
      </c>
      <c r="B18" s="30">
        <v>3</v>
      </c>
      <c r="C18" s="31" t="s">
        <v>471</v>
      </c>
      <c r="D18" s="30" t="s">
        <v>65</v>
      </c>
      <c r="E18" s="32" t="s">
        <v>472</v>
      </c>
      <c r="F18" s="33" t="s">
        <v>128</v>
      </c>
      <c r="G18" s="34">
        <v>18.24</v>
      </c>
      <c r="H18" s="35">
        <v>0</v>
      </c>
      <c r="I18" s="35">
        <f>ROUND(G18*H18,P4)</f>
        <v>0</v>
      </c>
      <c r="J18" s="30"/>
      <c r="O18" s="36">
        <f>I18*0.21</f>
        <v>0</v>
      </c>
      <c r="P18">
        <v>3</v>
      </c>
    </row>
    <row r="19" spans="1:10" ht="60">
      <c r="A19" s="30" t="s">
        <v>68</v>
      </c>
      <c r="B19" s="37"/>
      <c r="E19" s="32" t="s">
        <v>586</v>
      </c>
      <c r="J19" s="38"/>
    </row>
    <row r="20" spans="1:10" ht="15">
      <c r="A20" s="30" t="s">
        <v>70</v>
      </c>
      <c r="B20" s="37"/>
      <c r="E20" s="39" t="s">
        <v>587</v>
      </c>
      <c r="J20" s="38"/>
    </row>
    <row r="21" spans="1:10" ht="409.5">
      <c r="A21" s="30" t="s">
        <v>72</v>
      </c>
      <c r="B21" s="37"/>
      <c r="E21" s="32" t="s">
        <v>475</v>
      </c>
      <c r="J21" s="38"/>
    </row>
    <row r="22" spans="1:16" ht="15">
      <c r="A22" s="30" t="s">
        <v>63</v>
      </c>
      <c r="B22" s="30">
        <v>4</v>
      </c>
      <c r="C22" s="31" t="s">
        <v>176</v>
      </c>
      <c r="D22" s="30" t="s">
        <v>65</v>
      </c>
      <c r="E22" s="32" t="s">
        <v>177</v>
      </c>
      <c r="F22" s="33" t="s">
        <v>128</v>
      </c>
      <c r="G22" s="34">
        <v>18.24</v>
      </c>
      <c r="H22" s="35">
        <v>0</v>
      </c>
      <c r="I22" s="35">
        <f>ROUND(G22*H22,P4)</f>
        <v>0</v>
      </c>
      <c r="J22" s="30"/>
      <c r="O22" s="36">
        <f>I22*0.21</f>
        <v>0</v>
      </c>
      <c r="P22">
        <v>3</v>
      </c>
    </row>
    <row r="23" spans="1:10" ht="15">
      <c r="A23" s="30" t="s">
        <v>68</v>
      </c>
      <c r="B23" s="37"/>
      <c r="E23" s="43" t="s">
        <v>65</v>
      </c>
      <c r="J23" s="38"/>
    </row>
    <row r="24" spans="1:10" ht="15">
      <c r="A24" s="30" t="s">
        <v>70</v>
      </c>
      <c r="B24" s="37"/>
      <c r="E24" s="39" t="s">
        <v>588</v>
      </c>
      <c r="J24" s="38"/>
    </row>
    <row r="25" spans="1:10" ht="255">
      <c r="A25" s="30" t="s">
        <v>72</v>
      </c>
      <c r="B25" s="37"/>
      <c r="E25" s="32" t="s">
        <v>179</v>
      </c>
      <c r="J25" s="38"/>
    </row>
    <row r="26" spans="1:16" ht="15">
      <c r="A26" s="30" t="s">
        <v>63</v>
      </c>
      <c r="B26" s="30">
        <v>5</v>
      </c>
      <c r="C26" s="31" t="s">
        <v>482</v>
      </c>
      <c r="D26" s="30" t="s">
        <v>65</v>
      </c>
      <c r="E26" s="32" t="s">
        <v>483</v>
      </c>
      <c r="F26" s="33" t="s">
        <v>128</v>
      </c>
      <c r="G26" s="34">
        <v>12.16</v>
      </c>
      <c r="H26" s="35">
        <v>0</v>
      </c>
      <c r="I26" s="35">
        <f>ROUND(G26*H26,P4)</f>
        <v>0</v>
      </c>
      <c r="J26" s="30"/>
      <c r="O26" s="36">
        <f>I26*0.21</f>
        <v>0</v>
      </c>
      <c r="P26">
        <v>3</v>
      </c>
    </row>
    <row r="27" spans="1:10" ht="15">
      <c r="A27" s="30" t="s">
        <v>68</v>
      </c>
      <c r="B27" s="37"/>
      <c r="E27" s="32" t="s">
        <v>589</v>
      </c>
      <c r="J27" s="38"/>
    </row>
    <row r="28" spans="1:10" ht="15">
      <c r="A28" s="30" t="s">
        <v>70</v>
      </c>
      <c r="B28" s="37"/>
      <c r="E28" s="39" t="s">
        <v>590</v>
      </c>
      <c r="J28" s="38"/>
    </row>
    <row r="29" spans="1:10" ht="345">
      <c r="A29" s="30" t="s">
        <v>72</v>
      </c>
      <c r="B29" s="37"/>
      <c r="E29" s="32" t="s">
        <v>486</v>
      </c>
      <c r="J29" s="38"/>
    </row>
    <row r="30" spans="1:10" ht="15">
      <c r="A30" s="24" t="s">
        <v>60</v>
      </c>
      <c r="B30" s="25"/>
      <c r="C30" s="26" t="s">
        <v>496</v>
      </c>
      <c r="D30" s="27"/>
      <c r="E30" s="24" t="s">
        <v>497</v>
      </c>
      <c r="F30" s="27"/>
      <c r="G30" s="27"/>
      <c r="H30" s="27"/>
      <c r="I30" s="28">
        <f>SUMIFS(I31:I34,A31:A34,"P")</f>
        <v>0</v>
      </c>
      <c r="J30" s="29"/>
    </row>
    <row r="31" spans="1:16" ht="15">
      <c r="A31" s="30" t="s">
        <v>63</v>
      </c>
      <c r="B31" s="30">
        <v>6</v>
      </c>
      <c r="C31" s="31" t="s">
        <v>503</v>
      </c>
      <c r="D31" s="30" t="s">
        <v>65</v>
      </c>
      <c r="E31" s="32" t="s">
        <v>504</v>
      </c>
      <c r="F31" s="33" t="s">
        <v>128</v>
      </c>
      <c r="G31" s="34">
        <v>6.08</v>
      </c>
      <c r="H31" s="35">
        <v>0</v>
      </c>
      <c r="I31" s="35">
        <f>ROUND(G31*H31,P4)</f>
        <v>0</v>
      </c>
      <c r="J31" s="30"/>
      <c r="O31" s="36">
        <f>I31*0.21</f>
        <v>0</v>
      </c>
      <c r="P31">
        <v>3</v>
      </c>
    </row>
    <row r="32" spans="1:10" ht="15">
      <c r="A32" s="30" t="s">
        <v>68</v>
      </c>
      <c r="B32" s="37"/>
      <c r="E32" s="43" t="s">
        <v>65</v>
      </c>
      <c r="J32" s="38"/>
    </row>
    <row r="33" spans="1:10" ht="15">
      <c r="A33" s="30" t="s">
        <v>70</v>
      </c>
      <c r="B33" s="37"/>
      <c r="E33" s="39" t="s">
        <v>591</v>
      </c>
      <c r="J33" s="38"/>
    </row>
    <row r="34" spans="1:10" ht="60">
      <c r="A34" s="30" t="s">
        <v>72</v>
      </c>
      <c r="B34" s="37"/>
      <c r="E34" s="32" t="s">
        <v>507</v>
      </c>
      <c r="J34" s="38"/>
    </row>
    <row r="35" spans="1:10" ht="15">
      <c r="A35" s="24" t="s">
        <v>60</v>
      </c>
      <c r="B35" s="25"/>
      <c r="C35" s="26" t="s">
        <v>266</v>
      </c>
      <c r="D35" s="27"/>
      <c r="E35" s="24" t="s">
        <v>267</v>
      </c>
      <c r="F35" s="27"/>
      <c r="G35" s="27"/>
      <c r="H35" s="27"/>
      <c r="I35" s="28">
        <f>SUMIFS(I36:I47,A36:A47,"P")</f>
        <v>0</v>
      </c>
      <c r="J35" s="29"/>
    </row>
    <row r="36" spans="1:16" ht="15">
      <c r="A36" s="30" t="s">
        <v>63</v>
      </c>
      <c r="B36" s="30">
        <v>7</v>
      </c>
      <c r="C36" s="31" t="s">
        <v>592</v>
      </c>
      <c r="D36" s="30" t="s">
        <v>65</v>
      </c>
      <c r="E36" s="32" t="s">
        <v>593</v>
      </c>
      <c r="F36" s="33" t="s">
        <v>146</v>
      </c>
      <c r="G36" s="34">
        <v>50</v>
      </c>
      <c r="H36" s="35">
        <v>0</v>
      </c>
      <c r="I36" s="35">
        <f>ROUND(G36*H36,P4)</f>
        <v>0</v>
      </c>
      <c r="J36" s="30"/>
      <c r="O36" s="36">
        <f>I36*0.21</f>
        <v>0</v>
      </c>
      <c r="P36">
        <v>3</v>
      </c>
    </row>
    <row r="37" spans="1:10" ht="15">
      <c r="A37" s="30" t="s">
        <v>68</v>
      </c>
      <c r="B37" s="37"/>
      <c r="E37" s="32" t="s">
        <v>594</v>
      </c>
      <c r="J37" s="38"/>
    </row>
    <row r="38" spans="1:10" ht="15">
      <c r="A38" s="30" t="s">
        <v>70</v>
      </c>
      <c r="B38" s="37"/>
      <c r="E38" s="39" t="s">
        <v>595</v>
      </c>
      <c r="J38" s="38"/>
    </row>
    <row r="39" spans="1:10" ht="120">
      <c r="A39" s="30" t="s">
        <v>72</v>
      </c>
      <c r="B39" s="37"/>
      <c r="E39" s="32" t="s">
        <v>596</v>
      </c>
      <c r="J39" s="38"/>
    </row>
    <row r="40" spans="1:16" ht="15">
      <c r="A40" s="30" t="s">
        <v>63</v>
      </c>
      <c r="B40" s="30">
        <v>8</v>
      </c>
      <c r="C40" s="31" t="s">
        <v>597</v>
      </c>
      <c r="D40" s="30" t="s">
        <v>65</v>
      </c>
      <c r="E40" s="32" t="s">
        <v>598</v>
      </c>
      <c r="F40" s="33" t="s">
        <v>146</v>
      </c>
      <c r="G40" s="34">
        <v>26</v>
      </c>
      <c r="H40" s="35">
        <v>0</v>
      </c>
      <c r="I40" s="35">
        <f>ROUND(G40*H40,P4)</f>
        <v>0</v>
      </c>
      <c r="J40" s="30"/>
      <c r="O40" s="36">
        <f>I40*0.21</f>
        <v>0</v>
      </c>
      <c r="P40">
        <v>3</v>
      </c>
    </row>
    <row r="41" spans="1:10" ht="15">
      <c r="A41" s="30" t="s">
        <v>68</v>
      </c>
      <c r="B41" s="37"/>
      <c r="E41" s="32" t="s">
        <v>599</v>
      </c>
      <c r="J41" s="38"/>
    </row>
    <row r="42" spans="1:10" ht="15">
      <c r="A42" s="30" t="s">
        <v>70</v>
      </c>
      <c r="B42" s="37"/>
      <c r="E42" s="39" t="s">
        <v>600</v>
      </c>
      <c r="J42" s="38"/>
    </row>
    <row r="43" spans="1:10" ht="120">
      <c r="A43" s="30" t="s">
        <v>72</v>
      </c>
      <c r="B43" s="37"/>
      <c r="E43" s="32" t="s">
        <v>596</v>
      </c>
      <c r="J43" s="38"/>
    </row>
    <row r="44" spans="1:16" ht="15">
      <c r="A44" s="30" t="s">
        <v>63</v>
      </c>
      <c r="B44" s="30">
        <v>9</v>
      </c>
      <c r="C44" s="31" t="s">
        <v>601</v>
      </c>
      <c r="D44" s="30" t="s">
        <v>65</v>
      </c>
      <c r="E44" s="32" t="s">
        <v>602</v>
      </c>
      <c r="F44" s="33" t="s">
        <v>146</v>
      </c>
      <c r="G44" s="34">
        <v>76</v>
      </c>
      <c r="H44" s="35">
        <v>0</v>
      </c>
      <c r="I44" s="35">
        <f>ROUND(G44*H44,P4)</f>
        <v>0</v>
      </c>
      <c r="J44" s="30"/>
      <c r="O44" s="36">
        <f>I44*0.21</f>
        <v>0</v>
      </c>
      <c r="P44">
        <v>3</v>
      </c>
    </row>
    <row r="45" spans="1:10" ht="15">
      <c r="A45" s="30" t="s">
        <v>68</v>
      </c>
      <c r="B45" s="37"/>
      <c r="E45" s="43" t="s">
        <v>65</v>
      </c>
      <c r="J45" s="38"/>
    </row>
    <row r="46" spans="1:10" ht="15">
      <c r="A46" s="30" t="s">
        <v>70</v>
      </c>
      <c r="B46" s="37"/>
      <c r="E46" s="39" t="s">
        <v>603</v>
      </c>
      <c r="J46" s="38"/>
    </row>
    <row r="47" spans="1:10" ht="165">
      <c r="A47" s="30" t="s">
        <v>72</v>
      </c>
      <c r="B47" s="40"/>
      <c r="C47" s="41"/>
      <c r="D47" s="41"/>
      <c r="E47" s="32" t="s">
        <v>604</v>
      </c>
      <c r="F47" s="41"/>
      <c r="G47" s="41"/>
      <c r="H47" s="41"/>
      <c r="I47" s="41"/>
      <c r="J47"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38"/>
  <sheetViews>
    <sheetView zoomScale="70" zoomScaleNormal="70" workbookViewId="0" topLeftCell="B1">
      <selection activeCell="I3" sqref="I3"/>
    </sheetView>
  </sheetViews>
  <sheetFormatPr defaultColWidth="9.140625" defaultRowHeight="15"/>
  <cols>
    <col min="1" max="1" width="8.8515625" style="0" hidden="1" customWidth="1"/>
    <col min="2" max="2" width="12.421875" style="0" customWidth="1"/>
    <col min="3" max="3" width="9.421875" style="0" customWidth="1"/>
    <col min="4" max="4" width="12.57421875" style="0" customWidth="1"/>
    <col min="5" max="5" width="63.00390625" style="0" customWidth="1"/>
    <col min="6" max="6" width="12.57421875" style="0" customWidth="1"/>
    <col min="7" max="7" width="13.7109375" style="0" customWidth="1"/>
    <col min="8"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32</v>
      </c>
      <c r="I3" s="19">
        <f>SUMIFS(I8:I12,A8:A12,"SD")</f>
        <v>0</v>
      </c>
      <c r="J3" s="15"/>
      <c r="O3">
        <v>0</v>
      </c>
      <c r="P3">
        <v>2</v>
      </c>
    </row>
    <row r="4" spans="1:16" ht="15">
      <c r="A4" s="3" t="s">
        <v>47</v>
      </c>
      <c r="B4" s="16" t="s">
        <v>48</v>
      </c>
      <c r="C4" s="205" t="s">
        <v>32</v>
      </c>
      <c r="D4" s="206"/>
      <c r="E4" s="17" t="s">
        <v>33</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156">
        <v>1</v>
      </c>
      <c r="C9" s="31" t="s">
        <v>64</v>
      </c>
      <c r="D9" s="30" t="s">
        <v>411</v>
      </c>
      <c r="E9" s="32" t="s">
        <v>66</v>
      </c>
      <c r="F9" s="33" t="s">
        <v>67</v>
      </c>
      <c r="G9" s="34">
        <v>1</v>
      </c>
      <c r="H9" s="35">
        <f>I38</f>
        <v>0</v>
      </c>
      <c r="I9" s="35">
        <f>ROUND(G9*H9,P4)</f>
        <v>0</v>
      </c>
      <c r="J9" s="30"/>
      <c r="O9" s="36">
        <f>I9*0.21</f>
        <v>0</v>
      </c>
      <c r="P9">
        <v>3</v>
      </c>
    </row>
    <row r="10" spans="1:10" ht="15">
      <c r="A10" s="30" t="s">
        <v>68</v>
      </c>
      <c r="B10" s="37"/>
      <c r="E10" s="32" t="s">
        <v>605</v>
      </c>
      <c r="J10" s="38"/>
    </row>
    <row r="11" spans="1:10" ht="15">
      <c r="A11" s="30" t="s">
        <v>70</v>
      </c>
      <c r="B11" s="37"/>
      <c r="E11" s="39" t="s">
        <v>77</v>
      </c>
      <c r="J11" s="38"/>
    </row>
    <row r="12" spans="1:10" ht="21.75" customHeight="1">
      <c r="A12" s="30" t="s">
        <v>72</v>
      </c>
      <c r="B12" s="40"/>
      <c r="C12" s="41"/>
      <c r="D12" s="41"/>
      <c r="E12" s="32" t="s">
        <v>73</v>
      </c>
      <c r="F12" s="41"/>
      <c r="G12" s="41"/>
      <c r="H12" s="41"/>
      <c r="I12" s="41"/>
      <c r="J12" s="42"/>
    </row>
    <row r="14" spans="2:3" ht="15">
      <c r="B14" t="s">
        <v>797</v>
      </c>
      <c r="C14" t="s">
        <v>798</v>
      </c>
    </row>
    <row r="15" spans="2:3" ht="15">
      <c r="B15" t="s">
        <v>799</v>
      </c>
      <c r="C15" s="163" t="s">
        <v>800</v>
      </c>
    </row>
    <row r="16" ht="15.75" thickBot="1"/>
    <row r="17" spans="2:9" ht="15">
      <c r="B17" s="168">
        <v>41501</v>
      </c>
      <c r="C17" s="169"/>
      <c r="D17" s="169"/>
      <c r="E17" s="169" t="s">
        <v>801</v>
      </c>
      <c r="F17" s="170" t="s">
        <v>627</v>
      </c>
      <c r="G17" s="175">
        <v>60</v>
      </c>
      <c r="H17" s="175">
        <v>0</v>
      </c>
      <c r="I17" s="172">
        <f>ROUND(G17*H17,P4)</f>
        <v>0</v>
      </c>
    </row>
    <row r="18" spans="2:9" ht="15">
      <c r="B18" s="173">
        <v>41502</v>
      </c>
      <c r="C18" s="157"/>
      <c r="D18" s="157"/>
      <c r="E18" s="157" t="s">
        <v>802</v>
      </c>
      <c r="F18" s="165" t="s">
        <v>627</v>
      </c>
      <c r="G18" s="167">
        <v>130</v>
      </c>
      <c r="H18" s="167">
        <v>0</v>
      </c>
      <c r="I18" s="174">
        <f aca="true" t="shared" si="0" ref="I18:I37">ROUND(G18*H18,P5)</f>
        <v>0</v>
      </c>
    </row>
    <row r="19" spans="2:9" ht="15">
      <c r="B19" s="173">
        <v>41503</v>
      </c>
      <c r="C19" s="157"/>
      <c r="D19" s="157"/>
      <c r="E19" s="157" t="s">
        <v>803</v>
      </c>
      <c r="F19" s="165" t="s">
        <v>637</v>
      </c>
      <c r="G19" s="167">
        <v>4</v>
      </c>
      <c r="H19" s="167">
        <v>0</v>
      </c>
      <c r="I19" s="174">
        <f t="shared" si="0"/>
        <v>0</v>
      </c>
    </row>
    <row r="20" spans="2:9" ht="15">
      <c r="B20" s="173">
        <v>41504</v>
      </c>
      <c r="C20" s="157"/>
      <c r="D20" s="157"/>
      <c r="E20" s="157" t="s">
        <v>804</v>
      </c>
      <c r="F20" s="165" t="s">
        <v>627</v>
      </c>
      <c r="G20" s="167">
        <v>65</v>
      </c>
      <c r="H20" s="167">
        <v>0</v>
      </c>
      <c r="I20" s="174">
        <f t="shared" si="0"/>
        <v>0</v>
      </c>
    </row>
    <row r="21" spans="2:9" ht="15">
      <c r="B21" s="173">
        <v>41505</v>
      </c>
      <c r="C21" s="157"/>
      <c r="D21" s="157"/>
      <c r="E21" s="157" t="s">
        <v>805</v>
      </c>
      <c r="F21" s="165" t="s">
        <v>637</v>
      </c>
      <c r="G21" s="167">
        <v>6</v>
      </c>
      <c r="H21" s="167">
        <v>0</v>
      </c>
      <c r="I21" s="174">
        <f t="shared" si="0"/>
        <v>0</v>
      </c>
    </row>
    <row r="22" spans="2:9" ht="15">
      <c r="B22" s="173">
        <v>41506</v>
      </c>
      <c r="C22" s="157"/>
      <c r="D22" s="157"/>
      <c r="E22" s="157" t="s">
        <v>806</v>
      </c>
      <c r="F22" s="165" t="s">
        <v>627</v>
      </c>
      <c r="G22" s="167">
        <v>100</v>
      </c>
      <c r="H22" s="167">
        <v>0</v>
      </c>
      <c r="I22" s="174">
        <f t="shared" si="0"/>
        <v>0</v>
      </c>
    </row>
    <row r="23" spans="2:9" ht="15">
      <c r="B23" s="173">
        <v>41507</v>
      </c>
      <c r="C23" s="157"/>
      <c r="D23" s="157"/>
      <c r="E23" s="157" t="s">
        <v>807</v>
      </c>
      <c r="F23" s="165" t="s">
        <v>627</v>
      </c>
      <c r="G23" s="167">
        <v>30</v>
      </c>
      <c r="H23" s="167">
        <v>0</v>
      </c>
      <c r="I23" s="174">
        <f t="shared" si="0"/>
        <v>0</v>
      </c>
    </row>
    <row r="24" spans="2:9" ht="15">
      <c r="B24" s="173">
        <v>41508</v>
      </c>
      <c r="C24" s="157"/>
      <c r="D24" s="157"/>
      <c r="E24" s="157" t="s">
        <v>808</v>
      </c>
      <c r="F24" s="165" t="s">
        <v>822</v>
      </c>
      <c r="G24" s="167">
        <v>15</v>
      </c>
      <c r="H24" s="167">
        <v>0</v>
      </c>
      <c r="I24" s="174">
        <f t="shared" si="0"/>
        <v>0</v>
      </c>
    </row>
    <row r="25" spans="2:9" ht="15">
      <c r="B25" s="173">
        <v>41509</v>
      </c>
      <c r="C25" s="157"/>
      <c r="D25" s="157"/>
      <c r="E25" s="157" t="s">
        <v>809</v>
      </c>
      <c r="F25" s="165" t="s">
        <v>822</v>
      </c>
      <c r="G25" s="167">
        <v>15</v>
      </c>
      <c r="H25" s="167">
        <v>0</v>
      </c>
      <c r="I25" s="174">
        <f t="shared" si="0"/>
        <v>0</v>
      </c>
    </row>
    <row r="26" spans="2:9" ht="15">
      <c r="B26" s="173">
        <v>41510</v>
      </c>
      <c r="C26" s="157"/>
      <c r="D26" s="157"/>
      <c r="E26" s="157" t="s">
        <v>810</v>
      </c>
      <c r="F26" s="165" t="s">
        <v>822</v>
      </c>
      <c r="G26" s="167">
        <v>50</v>
      </c>
      <c r="H26" s="167">
        <v>0</v>
      </c>
      <c r="I26" s="174">
        <f t="shared" si="0"/>
        <v>0</v>
      </c>
    </row>
    <row r="27" spans="2:9" ht="15">
      <c r="B27" s="173">
        <v>41511</v>
      </c>
      <c r="C27" s="157"/>
      <c r="D27" s="157"/>
      <c r="E27" s="157" t="s">
        <v>811</v>
      </c>
      <c r="F27" s="165" t="s">
        <v>822</v>
      </c>
      <c r="G27" s="167">
        <v>50</v>
      </c>
      <c r="H27" s="167">
        <v>0</v>
      </c>
      <c r="I27" s="174">
        <f t="shared" si="0"/>
        <v>0</v>
      </c>
    </row>
    <row r="28" spans="2:9" ht="15">
      <c r="B28" s="173">
        <v>41512</v>
      </c>
      <c r="C28" s="157"/>
      <c r="D28" s="157"/>
      <c r="E28" s="157" t="s">
        <v>812</v>
      </c>
      <c r="F28" s="165" t="s">
        <v>822</v>
      </c>
      <c r="G28" s="167">
        <v>50</v>
      </c>
      <c r="H28" s="167">
        <v>0</v>
      </c>
      <c r="I28" s="174">
        <f t="shared" si="0"/>
        <v>0</v>
      </c>
    </row>
    <row r="29" spans="2:9" ht="15">
      <c r="B29" s="173">
        <v>41513</v>
      </c>
      <c r="C29" s="157"/>
      <c r="D29" s="157"/>
      <c r="E29" s="157" t="s">
        <v>813</v>
      </c>
      <c r="F29" s="165" t="s">
        <v>822</v>
      </c>
      <c r="G29" s="167">
        <v>15</v>
      </c>
      <c r="H29" s="167">
        <v>0</v>
      </c>
      <c r="I29" s="174">
        <f t="shared" si="0"/>
        <v>0</v>
      </c>
    </row>
    <row r="30" spans="2:9" ht="15">
      <c r="B30" s="173">
        <v>41514</v>
      </c>
      <c r="C30" s="157"/>
      <c r="D30" s="157"/>
      <c r="E30" s="157" t="s">
        <v>814</v>
      </c>
      <c r="F30" s="165" t="s">
        <v>627</v>
      </c>
      <c r="G30" s="167">
        <v>65</v>
      </c>
      <c r="H30" s="167">
        <v>0</v>
      </c>
      <c r="I30" s="174">
        <f t="shared" si="0"/>
        <v>0</v>
      </c>
    </row>
    <row r="31" spans="2:9" ht="15">
      <c r="B31" s="173">
        <v>41515</v>
      </c>
      <c r="C31" s="157"/>
      <c r="D31" s="157"/>
      <c r="E31" s="157" t="s">
        <v>815</v>
      </c>
      <c r="F31" s="165" t="s">
        <v>823</v>
      </c>
      <c r="G31" s="167">
        <v>35</v>
      </c>
      <c r="H31" s="167">
        <v>0</v>
      </c>
      <c r="I31" s="174">
        <f t="shared" si="0"/>
        <v>0</v>
      </c>
    </row>
    <row r="32" spans="2:9" ht="15">
      <c r="B32" s="173">
        <v>41516</v>
      </c>
      <c r="C32" s="157"/>
      <c r="D32" s="157"/>
      <c r="E32" s="157" t="s">
        <v>816</v>
      </c>
      <c r="F32" s="165" t="s">
        <v>824</v>
      </c>
      <c r="G32" s="167">
        <v>1</v>
      </c>
      <c r="H32" s="167">
        <v>0</v>
      </c>
      <c r="I32" s="174">
        <f t="shared" si="0"/>
        <v>0</v>
      </c>
    </row>
    <row r="33" spans="2:9" ht="15">
      <c r="B33" s="173">
        <v>41517</v>
      </c>
      <c r="C33" s="157"/>
      <c r="D33" s="157"/>
      <c r="E33" s="157" t="s">
        <v>817</v>
      </c>
      <c r="F33" s="165" t="s">
        <v>824</v>
      </c>
      <c r="G33" s="167">
        <v>1</v>
      </c>
      <c r="H33" s="167">
        <v>0</v>
      </c>
      <c r="I33" s="174">
        <f t="shared" si="0"/>
        <v>0</v>
      </c>
    </row>
    <row r="34" spans="2:9" ht="15">
      <c r="B34" s="173">
        <v>41518</v>
      </c>
      <c r="C34" s="157"/>
      <c r="D34" s="157"/>
      <c r="E34" s="157" t="s">
        <v>818</v>
      </c>
      <c r="F34" s="165" t="s">
        <v>637</v>
      </c>
      <c r="G34" s="167">
        <v>1</v>
      </c>
      <c r="H34" s="167">
        <v>0</v>
      </c>
      <c r="I34" s="174">
        <f t="shared" si="0"/>
        <v>0</v>
      </c>
    </row>
    <row r="35" spans="2:9" ht="15">
      <c r="B35" s="173">
        <v>41519</v>
      </c>
      <c r="C35" s="157"/>
      <c r="D35" s="157"/>
      <c r="E35" s="157" t="s">
        <v>819</v>
      </c>
      <c r="F35" s="165" t="s">
        <v>825</v>
      </c>
      <c r="G35" s="167">
        <v>0.065</v>
      </c>
      <c r="H35" s="167">
        <v>0</v>
      </c>
      <c r="I35" s="174">
        <f t="shared" si="0"/>
        <v>0</v>
      </c>
    </row>
    <row r="36" spans="2:9" ht="15">
      <c r="B36" s="173">
        <v>41520</v>
      </c>
      <c r="C36" s="157"/>
      <c r="D36" s="157"/>
      <c r="E36" s="157" t="s">
        <v>820</v>
      </c>
      <c r="F36" s="165" t="s">
        <v>826</v>
      </c>
      <c r="G36" s="167">
        <v>10</v>
      </c>
      <c r="H36" s="167">
        <v>0</v>
      </c>
      <c r="I36" s="174">
        <f t="shared" si="0"/>
        <v>0</v>
      </c>
    </row>
    <row r="37" spans="2:9" ht="15.75" thickBot="1">
      <c r="B37" s="173">
        <v>41521</v>
      </c>
      <c r="C37" s="157"/>
      <c r="D37" s="157"/>
      <c r="E37" s="157" t="s">
        <v>821</v>
      </c>
      <c r="F37" s="165" t="s">
        <v>637</v>
      </c>
      <c r="G37" s="167">
        <v>1</v>
      </c>
      <c r="H37" s="167">
        <v>0</v>
      </c>
      <c r="I37" s="174">
        <f t="shared" si="0"/>
        <v>0</v>
      </c>
    </row>
    <row r="38" spans="2:9" ht="15.75" thickBot="1">
      <c r="B38" s="177"/>
      <c r="C38" s="178"/>
      <c r="D38" s="178"/>
      <c r="E38" s="178"/>
      <c r="F38" s="178"/>
      <c r="G38" s="178"/>
      <c r="H38" s="186"/>
      <c r="I38" s="185">
        <f>SUM(I17:I37)</f>
        <v>0</v>
      </c>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36"/>
  <sheetViews>
    <sheetView zoomScale="70" zoomScaleNormal="70"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34</v>
      </c>
      <c r="I3" s="19">
        <f>SUMIFS(I8:I12,A8:A12,"SD")</f>
        <v>0</v>
      </c>
      <c r="J3" s="15"/>
      <c r="O3">
        <v>0</v>
      </c>
      <c r="P3">
        <v>2</v>
      </c>
    </row>
    <row r="4" spans="1:16" ht="15">
      <c r="A4" s="3" t="s">
        <v>47</v>
      </c>
      <c r="B4" s="16" t="s">
        <v>48</v>
      </c>
      <c r="C4" s="205" t="s">
        <v>34</v>
      </c>
      <c r="D4" s="206"/>
      <c r="E4" s="17" t="s">
        <v>35</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64</v>
      </c>
      <c r="D9" s="30" t="s">
        <v>411</v>
      </c>
      <c r="E9" s="32" t="s">
        <v>66</v>
      </c>
      <c r="F9" s="33" t="s">
        <v>67</v>
      </c>
      <c r="G9" s="34">
        <v>1</v>
      </c>
      <c r="H9" s="35">
        <f>I29</f>
        <v>0</v>
      </c>
      <c r="I9" s="35">
        <f>ROUND(G9*H9,P4)</f>
        <v>0</v>
      </c>
      <c r="J9" s="30"/>
      <c r="O9" s="36">
        <f>I9*0.21</f>
        <v>0</v>
      </c>
      <c r="P9">
        <v>3</v>
      </c>
    </row>
    <row r="10" spans="1:10" ht="15">
      <c r="A10" s="30" t="s">
        <v>68</v>
      </c>
      <c r="B10" s="37"/>
      <c r="E10" s="32" t="s">
        <v>606</v>
      </c>
      <c r="J10" s="38"/>
    </row>
    <row r="11" spans="1:10" ht="15">
      <c r="A11" s="30" t="s">
        <v>70</v>
      </c>
      <c r="B11" s="37"/>
      <c r="E11" s="39" t="s">
        <v>77</v>
      </c>
      <c r="J11" s="38"/>
    </row>
    <row r="12" spans="1:10" ht="15" customHeight="1">
      <c r="A12" s="30" t="s">
        <v>72</v>
      </c>
      <c r="B12" s="40"/>
      <c r="C12" s="41"/>
      <c r="D12" s="41"/>
      <c r="E12" s="32" t="s">
        <v>73</v>
      </c>
      <c r="F12" s="41"/>
      <c r="G12" s="41"/>
      <c r="H12" s="41"/>
      <c r="I12" s="41"/>
      <c r="J12" s="42"/>
    </row>
    <row r="14" spans="2:3" ht="15">
      <c r="B14" t="s">
        <v>797</v>
      </c>
      <c r="C14" t="s">
        <v>798</v>
      </c>
    </row>
    <row r="15" spans="2:3" ht="15">
      <c r="B15" t="s">
        <v>799</v>
      </c>
      <c r="C15" s="163" t="s">
        <v>800</v>
      </c>
    </row>
    <row r="16" ht="15.75" thickBot="1"/>
    <row r="17" spans="2:9" ht="15">
      <c r="B17" s="168">
        <v>41801</v>
      </c>
      <c r="C17" s="169"/>
      <c r="D17" s="169"/>
      <c r="E17" s="169" t="s">
        <v>827</v>
      </c>
      <c r="F17" s="170" t="s">
        <v>627</v>
      </c>
      <c r="G17" s="171">
        <v>450</v>
      </c>
      <c r="H17" s="171">
        <v>0</v>
      </c>
      <c r="I17" s="172">
        <f>ROUND(G17*H17,P4)</f>
        <v>0</v>
      </c>
    </row>
    <row r="18" spans="2:9" ht="15">
      <c r="B18" s="173">
        <v>41802</v>
      </c>
      <c r="C18" s="157"/>
      <c r="D18" s="157"/>
      <c r="E18" s="157" t="s">
        <v>828</v>
      </c>
      <c r="F18" s="165" t="s">
        <v>627</v>
      </c>
      <c r="G18" s="166">
        <v>300</v>
      </c>
      <c r="H18" s="166">
        <v>0</v>
      </c>
      <c r="I18" s="174">
        <f aca="true" t="shared" si="0" ref="I18:I28">ROUND(G18*H18,P5)</f>
        <v>0</v>
      </c>
    </row>
    <row r="19" spans="2:9" ht="15">
      <c r="B19" s="173">
        <v>41803</v>
      </c>
      <c r="C19" s="157"/>
      <c r="D19" s="157"/>
      <c r="E19" s="157" t="s">
        <v>829</v>
      </c>
      <c r="F19" s="165" t="s">
        <v>627</v>
      </c>
      <c r="G19" s="166">
        <v>750</v>
      </c>
      <c r="H19" s="166">
        <v>0</v>
      </c>
      <c r="I19" s="174">
        <f t="shared" si="0"/>
        <v>0</v>
      </c>
    </row>
    <row r="20" spans="2:9" ht="15">
      <c r="B20" s="173">
        <v>41804</v>
      </c>
      <c r="C20" s="157"/>
      <c r="D20" s="157"/>
      <c r="E20" s="157" t="s">
        <v>830</v>
      </c>
      <c r="F20" s="165" t="s">
        <v>637</v>
      </c>
      <c r="G20" s="166">
        <v>10</v>
      </c>
      <c r="H20" s="166">
        <v>0</v>
      </c>
      <c r="I20" s="174">
        <f t="shared" si="0"/>
        <v>0</v>
      </c>
    </row>
    <row r="21" spans="2:9" ht="15">
      <c r="B21" s="173">
        <v>41805</v>
      </c>
      <c r="C21" s="157"/>
      <c r="D21" s="157"/>
      <c r="E21" s="157" t="s">
        <v>831</v>
      </c>
      <c r="F21" s="165" t="s">
        <v>637</v>
      </c>
      <c r="G21" s="166">
        <v>28</v>
      </c>
      <c r="H21" s="166">
        <v>0</v>
      </c>
      <c r="I21" s="174">
        <f t="shared" si="0"/>
        <v>0</v>
      </c>
    </row>
    <row r="22" spans="2:9" ht="15">
      <c r="B22" s="173">
        <v>41806</v>
      </c>
      <c r="C22" s="157"/>
      <c r="D22" s="157"/>
      <c r="E22" s="157" t="s">
        <v>812</v>
      </c>
      <c r="F22" s="165" t="s">
        <v>822</v>
      </c>
      <c r="G22" s="166">
        <v>500</v>
      </c>
      <c r="H22" s="166">
        <v>0</v>
      </c>
      <c r="I22" s="174">
        <f t="shared" si="0"/>
        <v>0</v>
      </c>
    </row>
    <row r="23" spans="2:9" ht="15">
      <c r="B23" s="173">
        <v>41807</v>
      </c>
      <c r="C23" s="157"/>
      <c r="D23" s="157"/>
      <c r="E23" s="157" t="s">
        <v>814</v>
      </c>
      <c r="F23" s="165" t="s">
        <v>627</v>
      </c>
      <c r="G23" s="166">
        <v>500</v>
      </c>
      <c r="H23" s="166">
        <v>0</v>
      </c>
      <c r="I23" s="174">
        <f t="shared" si="0"/>
        <v>0</v>
      </c>
    </row>
    <row r="24" spans="2:9" ht="15">
      <c r="B24" s="173">
        <v>41808</v>
      </c>
      <c r="C24" s="157"/>
      <c r="D24" s="157"/>
      <c r="E24" s="157" t="s">
        <v>816</v>
      </c>
      <c r="F24" s="165" t="s">
        <v>824</v>
      </c>
      <c r="G24" s="166">
        <v>1</v>
      </c>
      <c r="H24" s="166">
        <v>0</v>
      </c>
      <c r="I24" s="174">
        <f t="shared" si="0"/>
        <v>0</v>
      </c>
    </row>
    <row r="25" spans="2:9" ht="15">
      <c r="B25" s="173">
        <v>41809</v>
      </c>
      <c r="C25" s="157"/>
      <c r="D25" s="157"/>
      <c r="E25" s="157" t="s">
        <v>817</v>
      </c>
      <c r="F25" s="165" t="s">
        <v>824</v>
      </c>
      <c r="G25" s="166">
        <v>1</v>
      </c>
      <c r="H25" s="166">
        <v>0</v>
      </c>
      <c r="I25" s="174">
        <f t="shared" si="0"/>
        <v>0</v>
      </c>
    </row>
    <row r="26" spans="2:9" ht="15">
      <c r="B26" s="173">
        <v>41810</v>
      </c>
      <c r="C26" s="157"/>
      <c r="D26" s="157"/>
      <c r="E26" s="157" t="s">
        <v>832</v>
      </c>
      <c r="F26" s="165" t="s">
        <v>825</v>
      </c>
      <c r="G26" s="166">
        <v>0.75</v>
      </c>
      <c r="H26" s="166">
        <v>0</v>
      </c>
      <c r="I26" s="174">
        <f t="shared" si="0"/>
        <v>0</v>
      </c>
    </row>
    <row r="27" spans="2:9" ht="15">
      <c r="B27" s="173">
        <v>41811</v>
      </c>
      <c r="C27" s="157"/>
      <c r="D27" s="157"/>
      <c r="E27" s="157" t="s">
        <v>820</v>
      </c>
      <c r="F27" s="165" t="s">
        <v>826</v>
      </c>
      <c r="G27" s="166">
        <v>2</v>
      </c>
      <c r="H27" s="166">
        <v>0</v>
      </c>
      <c r="I27" s="174">
        <f t="shared" si="0"/>
        <v>0</v>
      </c>
    </row>
    <row r="28" spans="2:9" ht="15.75" thickBot="1">
      <c r="B28" s="173">
        <v>41812</v>
      </c>
      <c r="C28" s="157"/>
      <c r="D28" s="157"/>
      <c r="E28" s="157" t="s">
        <v>821</v>
      </c>
      <c r="F28" s="165" t="s">
        <v>637</v>
      </c>
      <c r="G28" s="166">
        <v>1</v>
      </c>
      <c r="H28" s="166">
        <v>0</v>
      </c>
      <c r="I28" s="174">
        <f t="shared" si="0"/>
        <v>0</v>
      </c>
    </row>
    <row r="29" spans="2:9" ht="15.75" thickBot="1">
      <c r="B29" s="181"/>
      <c r="C29" s="178"/>
      <c r="D29" s="178"/>
      <c r="E29" s="178"/>
      <c r="F29" s="182"/>
      <c r="G29" s="183"/>
      <c r="H29" s="184"/>
      <c r="I29" s="185">
        <f>SUM(I17:I28)</f>
        <v>0</v>
      </c>
    </row>
    <row r="30" spans="2:9" ht="15">
      <c r="B30" s="76"/>
      <c r="F30" s="76"/>
      <c r="G30" s="164"/>
      <c r="H30" s="164"/>
      <c r="I30" s="164"/>
    </row>
    <row r="31" spans="2:9" ht="15">
      <c r="B31" s="76"/>
      <c r="F31" s="76"/>
      <c r="G31" s="164"/>
      <c r="H31" s="164"/>
      <c r="I31" s="164"/>
    </row>
    <row r="32" spans="2:9" ht="15">
      <c r="B32" s="76"/>
      <c r="F32" s="76"/>
      <c r="G32" s="164"/>
      <c r="H32" s="164"/>
      <c r="I32" s="164"/>
    </row>
    <row r="33" spans="2:9" ht="15">
      <c r="B33" s="76"/>
      <c r="F33" s="76"/>
      <c r="G33" s="164"/>
      <c r="H33" s="164"/>
      <c r="I33" s="164"/>
    </row>
    <row r="34" spans="2:9" ht="15">
      <c r="B34" s="76"/>
      <c r="F34" s="76"/>
      <c r="G34" s="164"/>
      <c r="H34" s="164"/>
      <c r="I34" s="164"/>
    </row>
    <row r="35" spans="2:9" ht="15">
      <c r="B35" s="76"/>
      <c r="F35" s="76"/>
      <c r="G35" s="164"/>
      <c r="H35" s="164"/>
      <c r="I35" s="164"/>
    </row>
    <row r="36" spans="2:9" ht="15">
      <c r="B36" s="76"/>
      <c r="F36" s="76"/>
      <c r="G36" s="164"/>
      <c r="H36" s="164"/>
      <c r="I36" s="164"/>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3"/>
  <sheetViews>
    <sheetView zoomScale="70" zoomScaleNormal="70"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7" width="15.7109375" style="76" customWidth="1"/>
    <col min="8"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88"/>
      <c r="H1" s="11"/>
      <c r="I1" s="11"/>
      <c r="J1" s="13"/>
      <c r="P1">
        <v>3</v>
      </c>
    </row>
    <row r="2" spans="1:10" ht="20.25">
      <c r="A2" s="1"/>
      <c r="B2" s="14"/>
      <c r="C2" s="3"/>
      <c r="D2" s="3"/>
      <c r="E2" s="4" t="s">
        <v>42</v>
      </c>
      <c r="F2" s="3"/>
      <c r="G2" s="189"/>
      <c r="H2" s="3"/>
      <c r="I2" s="3"/>
      <c r="J2" s="15"/>
    </row>
    <row r="3" spans="1:16" ht="15">
      <c r="A3" s="3" t="s">
        <v>43</v>
      </c>
      <c r="B3" s="16" t="s">
        <v>44</v>
      </c>
      <c r="C3" s="205" t="s">
        <v>45</v>
      </c>
      <c r="D3" s="206"/>
      <c r="E3" s="17" t="s">
        <v>46</v>
      </c>
      <c r="F3" s="3"/>
      <c r="G3" s="189"/>
      <c r="H3" s="18" t="s">
        <v>36</v>
      </c>
      <c r="I3" s="19">
        <f>SUMIFS(I8:I12,A8:A12,"SD")</f>
        <v>0</v>
      </c>
      <c r="J3" s="15"/>
      <c r="O3">
        <v>0</v>
      </c>
      <c r="P3">
        <v>2</v>
      </c>
    </row>
    <row r="4" spans="1:16" ht="15">
      <c r="A4" s="3" t="s">
        <v>47</v>
      </c>
      <c r="B4" s="16" t="s">
        <v>48</v>
      </c>
      <c r="C4" s="205" t="s">
        <v>36</v>
      </c>
      <c r="D4" s="206"/>
      <c r="E4" s="17" t="s">
        <v>37</v>
      </c>
      <c r="F4" s="3"/>
      <c r="G4" s="189"/>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190"/>
      <c r="H8" s="27"/>
      <c r="I8" s="28">
        <f>SUMIFS(I9:I12,A9:A12,"P")</f>
        <v>0</v>
      </c>
      <c r="J8" s="29"/>
    </row>
    <row r="9" spans="1:16" ht="15">
      <c r="A9" s="30" t="s">
        <v>63</v>
      </c>
      <c r="B9" s="30">
        <v>1</v>
      </c>
      <c r="C9" s="31" t="s">
        <v>64</v>
      </c>
      <c r="D9" s="30" t="s">
        <v>411</v>
      </c>
      <c r="E9" s="32" t="s">
        <v>66</v>
      </c>
      <c r="F9" s="33" t="s">
        <v>67</v>
      </c>
      <c r="G9" s="191">
        <v>1</v>
      </c>
      <c r="H9" s="35">
        <f>I53</f>
        <v>0</v>
      </c>
      <c r="I9" s="35">
        <f>ROUND(G9*H9,P4)</f>
        <v>0</v>
      </c>
      <c r="J9" s="30"/>
      <c r="O9" s="36">
        <f>I9*0.21</f>
        <v>0</v>
      </c>
      <c r="P9">
        <v>3</v>
      </c>
    </row>
    <row r="10" spans="1:10" ht="15">
      <c r="A10" s="30" t="s">
        <v>68</v>
      </c>
      <c r="B10" s="37"/>
      <c r="E10" s="32" t="s">
        <v>607</v>
      </c>
      <c r="J10" s="38"/>
    </row>
    <row r="11" spans="1:10" ht="15">
      <c r="A11" s="30" t="s">
        <v>70</v>
      </c>
      <c r="B11" s="37"/>
      <c r="E11" s="39" t="s">
        <v>77</v>
      </c>
      <c r="J11" s="38"/>
    </row>
    <row r="12" spans="1:10" ht="30">
      <c r="A12" s="30" t="s">
        <v>72</v>
      </c>
      <c r="B12" s="40"/>
      <c r="C12" s="41"/>
      <c r="D12" s="41"/>
      <c r="E12" s="32" t="s">
        <v>73</v>
      </c>
      <c r="F12" s="41"/>
      <c r="G12" s="192"/>
      <c r="H12" s="41"/>
      <c r="I12" s="41"/>
      <c r="J12" s="42"/>
    </row>
    <row r="14" spans="2:3" ht="15">
      <c r="B14" t="s">
        <v>797</v>
      </c>
      <c r="C14" t="s">
        <v>798</v>
      </c>
    </row>
    <row r="15" spans="2:3" ht="15">
      <c r="B15" t="s">
        <v>799</v>
      </c>
      <c r="C15" s="163" t="s">
        <v>800</v>
      </c>
    </row>
    <row r="16" ht="15.75" thickBot="1"/>
    <row r="17" spans="2:9" ht="15">
      <c r="B17" s="168">
        <v>43101</v>
      </c>
      <c r="C17" s="169"/>
      <c r="D17" s="169"/>
      <c r="E17" s="169" t="s">
        <v>833</v>
      </c>
      <c r="F17" s="170" t="s">
        <v>637</v>
      </c>
      <c r="G17" s="195">
        <v>10</v>
      </c>
      <c r="H17" s="171">
        <v>0</v>
      </c>
      <c r="I17" s="193">
        <f>ROUND(G17*H17,P4)</f>
        <v>0</v>
      </c>
    </row>
    <row r="18" spans="2:9" ht="15">
      <c r="B18" s="173">
        <v>43102</v>
      </c>
      <c r="C18" s="157"/>
      <c r="D18" s="157"/>
      <c r="E18" s="157" t="s">
        <v>834</v>
      </c>
      <c r="F18" s="165" t="s">
        <v>637</v>
      </c>
      <c r="G18" s="196">
        <v>10</v>
      </c>
      <c r="H18" s="166">
        <v>0</v>
      </c>
      <c r="I18" s="194">
        <f aca="true" t="shared" si="0" ref="I18:I52">ROUND(G18*H18,P5)</f>
        <v>0</v>
      </c>
    </row>
    <row r="19" spans="2:9" ht="15">
      <c r="B19" s="173">
        <v>43103</v>
      </c>
      <c r="C19" s="157"/>
      <c r="D19" s="157"/>
      <c r="E19" s="157" t="s">
        <v>835</v>
      </c>
      <c r="F19" s="165" t="s">
        <v>637</v>
      </c>
      <c r="G19" s="196">
        <v>10</v>
      </c>
      <c r="H19" s="166">
        <v>0</v>
      </c>
      <c r="I19" s="194">
        <f t="shared" si="0"/>
        <v>0</v>
      </c>
    </row>
    <row r="20" spans="2:9" ht="15">
      <c r="B20" s="173">
        <v>43104</v>
      </c>
      <c r="C20" s="157"/>
      <c r="D20" s="157"/>
      <c r="E20" s="157" t="s">
        <v>836</v>
      </c>
      <c r="F20" s="165" t="s">
        <v>637</v>
      </c>
      <c r="G20" s="196">
        <v>10</v>
      </c>
      <c r="H20" s="166">
        <v>0</v>
      </c>
      <c r="I20" s="194">
        <f t="shared" si="0"/>
        <v>0</v>
      </c>
    </row>
    <row r="21" spans="2:9" ht="15">
      <c r="B21" s="173">
        <v>43105</v>
      </c>
      <c r="C21" s="157"/>
      <c r="D21" s="157"/>
      <c r="E21" s="157" t="s">
        <v>837</v>
      </c>
      <c r="F21" s="165" t="s">
        <v>637</v>
      </c>
      <c r="G21" s="196">
        <v>10</v>
      </c>
      <c r="H21" s="166">
        <v>0</v>
      </c>
      <c r="I21" s="194">
        <f t="shared" si="0"/>
        <v>0</v>
      </c>
    </row>
    <row r="22" spans="2:9" ht="15">
      <c r="B22" s="173">
        <v>43106</v>
      </c>
      <c r="C22" s="157"/>
      <c r="D22" s="157"/>
      <c r="E22" s="157" t="s">
        <v>838</v>
      </c>
      <c r="F22" s="165" t="s">
        <v>637</v>
      </c>
      <c r="G22" s="196">
        <v>10</v>
      </c>
      <c r="H22" s="166">
        <v>0</v>
      </c>
      <c r="I22" s="194">
        <f t="shared" si="0"/>
        <v>0</v>
      </c>
    </row>
    <row r="23" spans="2:9" ht="45.75" customHeight="1">
      <c r="B23" s="173">
        <v>43107</v>
      </c>
      <c r="C23" s="157"/>
      <c r="D23" s="157"/>
      <c r="E23" s="187" t="s">
        <v>839</v>
      </c>
      <c r="F23" s="165" t="s">
        <v>637</v>
      </c>
      <c r="G23" s="196">
        <v>1</v>
      </c>
      <c r="H23" s="166">
        <v>0</v>
      </c>
      <c r="I23" s="194">
        <f t="shared" si="0"/>
        <v>0</v>
      </c>
    </row>
    <row r="24" spans="2:9" ht="15">
      <c r="B24" s="173">
        <v>43108</v>
      </c>
      <c r="C24" s="157"/>
      <c r="D24" s="157"/>
      <c r="E24" s="157" t="s">
        <v>840</v>
      </c>
      <c r="F24" s="165" t="s">
        <v>637</v>
      </c>
      <c r="G24" s="196">
        <v>4</v>
      </c>
      <c r="H24" s="166">
        <v>0</v>
      </c>
      <c r="I24" s="194">
        <f t="shared" si="0"/>
        <v>0</v>
      </c>
    </row>
    <row r="25" spans="2:9" ht="15">
      <c r="B25" s="173">
        <v>43109</v>
      </c>
      <c r="C25" s="157"/>
      <c r="D25" s="157"/>
      <c r="E25" s="157" t="s">
        <v>841</v>
      </c>
      <c r="F25" s="165" t="s">
        <v>637</v>
      </c>
      <c r="G25" s="196">
        <v>5</v>
      </c>
      <c r="H25" s="166">
        <v>0</v>
      </c>
      <c r="I25" s="194">
        <f t="shared" si="0"/>
        <v>0</v>
      </c>
    </row>
    <row r="26" spans="2:9" ht="15">
      <c r="B26" s="173">
        <v>43110</v>
      </c>
      <c r="C26" s="157"/>
      <c r="D26" s="157"/>
      <c r="E26" s="157" t="s">
        <v>842</v>
      </c>
      <c r="F26" s="165" t="s">
        <v>627</v>
      </c>
      <c r="G26" s="196">
        <v>5</v>
      </c>
      <c r="H26" s="166">
        <v>0</v>
      </c>
      <c r="I26" s="194">
        <f t="shared" si="0"/>
        <v>0</v>
      </c>
    </row>
    <row r="27" spans="2:9" ht="15">
      <c r="B27" s="173">
        <v>43111</v>
      </c>
      <c r="C27" s="157"/>
      <c r="D27" s="157"/>
      <c r="E27" s="157" t="s">
        <v>843</v>
      </c>
      <c r="F27" s="165" t="s">
        <v>627</v>
      </c>
      <c r="G27" s="196">
        <v>780</v>
      </c>
      <c r="H27" s="166">
        <v>0</v>
      </c>
      <c r="I27" s="194">
        <f t="shared" si="0"/>
        <v>0</v>
      </c>
    </row>
    <row r="28" spans="2:9" ht="15">
      <c r="B28" s="173">
        <v>43112</v>
      </c>
      <c r="C28" s="157"/>
      <c r="D28" s="157"/>
      <c r="E28" s="157" t="s">
        <v>844</v>
      </c>
      <c r="F28" s="165" t="s">
        <v>627</v>
      </c>
      <c r="G28" s="196">
        <v>280</v>
      </c>
      <c r="H28" s="166">
        <v>0</v>
      </c>
      <c r="I28" s="194">
        <f t="shared" si="0"/>
        <v>0</v>
      </c>
    </row>
    <row r="29" spans="2:9" ht="15">
      <c r="B29" s="173">
        <v>43113</v>
      </c>
      <c r="C29" s="157"/>
      <c r="D29" s="157"/>
      <c r="E29" s="157" t="s">
        <v>845</v>
      </c>
      <c r="F29" s="165" t="s">
        <v>627</v>
      </c>
      <c r="G29" s="196">
        <v>100</v>
      </c>
      <c r="H29" s="166">
        <v>0</v>
      </c>
      <c r="I29" s="194">
        <f t="shared" si="0"/>
        <v>0</v>
      </c>
    </row>
    <row r="30" spans="2:9" ht="15">
      <c r="B30" s="173">
        <v>43114</v>
      </c>
      <c r="C30" s="157"/>
      <c r="D30" s="157"/>
      <c r="E30" s="157" t="s">
        <v>804</v>
      </c>
      <c r="F30" s="165" t="s">
        <v>627</v>
      </c>
      <c r="G30" s="196">
        <v>500</v>
      </c>
      <c r="H30" s="166">
        <v>0</v>
      </c>
      <c r="I30" s="194">
        <f t="shared" si="0"/>
        <v>0</v>
      </c>
    </row>
    <row r="31" spans="2:9" ht="15">
      <c r="B31" s="173">
        <v>43115</v>
      </c>
      <c r="C31" s="157"/>
      <c r="D31" s="157"/>
      <c r="E31" s="157" t="s">
        <v>846</v>
      </c>
      <c r="F31" s="165" t="s">
        <v>627</v>
      </c>
      <c r="G31" s="196">
        <v>20</v>
      </c>
      <c r="H31" s="166">
        <v>0</v>
      </c>
      <c r="I31" s="194">
        <f t="shared" si="0"/>
        <v>0</v>
      </c>
    </row>
    <row r="32" spans="2:9" ht="15">
      <c r="B32" s="173">
        <v>43116</v>
      </c>
      <c r="C32" s="157"/>
      <c r="D32" s="157"/>
      <c r="E32" s="157" t="s">
        <v>847</v>
      </c>
      <c r="F32" s="165" t="s">
        <v>637</v>
      </c>
      <c r="G32" s="196">
        <v>10</v>
      </c>
      <c r="H32" s="166">
        <v>0</v>
      </c>
      <c r="I32" s="194">
        <f t="shared" si="0"/>
        <v>0</v>
      </c>
    </row>
    <row r="33" spans="2:9" ht="15">
      <c r="B33" s="173">
        <v>43117</v>
      </c>
      <c r="C33" s="157"/>
      <c r="D33" s="157"/>
      <c r="E33" s="157" t="s">
        <v>805</v>
      </c>
      <c r="F33" s="165" t="s">
        <v>637</v>
      </c>
      <c r="G33" s="196">
        <v>30</v>
      </c>
      <c r="H33" s="166">
        <v>0</v>
      </c>
      <c r="I33" s="194">
        <f t="shared" si="0"/>
        <v>0</v>
      </c>
    </row>
    <row r="34" spans="2:9" ht="15">
      <c r="B34" s="173">
        <v>43118</v>
      </c>
      <c r="C34" s="157"/>
      <c r="D34" s="157"/>
      <c r="E34" s="157" t="s">
        <v>848</v>
      </c>
      <c r="F34" s="165" t="s">
        <v>627</v>
      </c>
      <c r="G34" s="196">
        <v>680</v>
      </c>
      <c r="H34" s="166">
        <v>0</v>
      </c>
      <c r="I34" s="194">
        <f t="shared" si="0"/>
        <v>0</v>
      </c>
    </row>
    <row r="35" spans="2:9" ht="15">
      <c r="B35" s="173">
        <v>43119</v>
      </c>
      <c r="C35" s="157"/>
      <c r="D35" s="157"/>
      <c r="E35" s="157" t="s">
        <v>807</v>
      </c>
      <c r="F35" s="165" t="s">
        <v>627</v>
      </c>
      <c r="G35" s="196">
        <v>80</v>
      </c>
      <c r="H35" s="166">
        <v>0</v>
      </c>
      <c r="I35" s="194">
        <f t="shared" si="0"/>
        <v>0</v>
      </c>
    </row>
    <row r="36" spans="2:9" ht="15">
      <c r="B36" s="173">
        <v>43120</v>
      </c>
      <c r="C36" s="157"/>
      <c r="D36" s="157"/>
      <c r="E36" s="157" t="s">
        <v>849</v>
      </c>
      <c r="F36" s="165" t="s">
        <v>637</v>
      </c>
      <c r="G36" s="196">
        <v>10</v>
      </c>
      <c r="H36" s="166">
        <v>0</v>
      </c>
      <c r="I36" s="194">
        <f t="shared" si="0"/>
        <v>0</v>
      </c>
    </row>
    <row r="37" spans="2:9" ht="15">
      <c r="B37" s="173">
        <v>43121</v>
      </c>
      <c r="C37" s="157"/>
      <c r="D37" s="157"/>
      <c r="E37" s="157" t="s">
        <v>850</v>
      </c>
      <c r="F37" s="165" t="s">
        <v>637</v>
      </c>
      <c r="G37" s="196">
        <v>10</v>
      </c>
      <c r="H37" s="166">
        <v>0</v>
      </c>
      <c r="I37" s="194">
        <f t="shared" si="0"/>
        <v>0</v>
      </c>
    </row>
    <row r="38" spans="2:9" ht="15">
      <c r="B38" s="173">
        <v>43122</v>
      </c>
      <c r="C38" s="157"/>
      <c r="D38" s="157"/>
      <c r="E38" s="157" t="s">
        <v>808</v>
      </c>
      <c r="F38" s="165" t="s">
        <v>822</v>
      </c>
      <c r="G38" s="196">
        <v>50</v>
      </c>
      <c r="H38" s="166">
        <v>0</v>
      </c>
      <c r="I38" s="194">
        <f t="shared" si="0"/>
        <v>0</v>
      </c>
    </row>
    <row r="39" spans="2:9" ht="15">
      <c r="B39" s="173">
        <v>43123</v>
      </c>
      <c r="C39" s="157"/>
      <c r="D39" s="157"/>
      <c r="E39" s="157" t="s">
        <v>809</v>
      </c>
      <c r="F39" s="165" t="s">
        <v>822</v>
      </c>
      <c r="G39" s="196">
        <v>50</v>
      </c>
      <c r="H39" s="166">
        <v>0</v>
      </c>
      <c r="I39" s="194">
        <f t="shared" si="0"/>
        <v>0</v>
      </c>
    </row>
    <row r="40" spans="2:9" ht="15">
      <c r="B40" s="173">
        <v>43124</v>
      </c>
      <c r="C40" s="157"/>
      <c r="D40" s="157"/>
      <c r="E40" s="157" t="s">
        <v>810</v>
      </c>
      <c r="F40" s="165" t="s">
        <v>822</v>
      </c>
      <c r="G40" s="196">
        <v>450</v>
      </c>
      <c r="H40" s="166">
        <v>0</v>
      </c>
      <c r="I40" s="194">
        <f t="shared" si="0"/>
        <v>0</v>
      </c>
    </row>
    <row r="41" spans="2:9" ht="15">
      <c r="B41" s="173">
        <v>43125</v>
      </c>
      <c r="C41" s="157"/>
      <c r="D41" s="157"/>
      <c r="E41" s="157" t="s">
        <v>811</v>
      </c>
      <c r="F41" s="165" t="s">
        <v>822</v>
      </c>
      <c r="G41" s="196">
        <v>450</v>
      </c>
      <c r="H41" s="166">
        <v>0</v>
      </c>
      <c r="I41" s="194">
        <f t="shared" si="0"/>
        <v>0</v>
      </c>
    </row>
    <row r="42" spans="2:9" ht="15">
      <c r="B42" s="173">
        <v>43126</v>
      </c>
      <c r="C42" s="157"/>
      <c r="D42" s="157"/>
      <c r="E42" s="157" t="s">
        <v>812</v>
      </c>
      <c r="F42" s="165" t="s">
        <v>822</v>
      </c>
      <c r="G42" s="196">
        <v>500</v>
      </c>
      <c r="H42" s="166">
        <v>0</v>
      </c>
      <c r="I42" s="194">
        <f t="shared" si="0"/>
        <v>0</v>
      </c>
    </row>
    <row r="43" spans="2:9" ht="15">
      <c r="B43" s="173">
        <v>43127</v>
      </c>
      <c r="C43" s="157"/>
      <c r="D43" s="157"/>
      <c r="E43" s="157" t="s">
        <v>814</v>
      </c>
      <c r="F43" s="165" t="s">
        <v>627</v>
      </c>
      <c r="G43" s="196">
        <v>500</v>
      </c>
      <c r="H43" s="166">
        <v>0</v>
      </c>
      <c r="I43" s="194">
        <f t="shared" si="0"/>
        <v>0</v>
      </c>
    </row>
    <row r="44" spans="2:9" ht="15">
      <c r="B44" s="173">
        <v>43128</v>
      </c>
      <c r="C44" s="157"/>
      <c r="D44" s="157"/>
      <c r="E44" s="157" t="s">
        <v>815</v>
      </c>
      <c r="F44" s="165" t="s">
        <v>823</v>
      </c>
      <c r="G44" s="196">
        <v>250</v>
      </c>
      <c r="H44" s="166">
        <v>0</v>
      </c>
      <c r="I44" s="194">
        <f t="shared" si="0"/>
        <v>0</v>
      </c>
    </row>
    <row r="45" spans="2:9" ht="15">
      <c r="B45" s="173">
        <v>43129</v>
      </c>
      <c r="C45" s="157"/>
      <c r="D45" s="157"/>
      <c r="E45" s="157" t="s">
        <v>816</v>
      </c>
      <c r="F45" s="165" t="s">
        <v>824</v>
      </c>
      <c r="G45" s="196">
        <v>1</v>
      </c>
      <c r="H45" s="166">
        <v>0</v>
      </c>
      <c r="I45" s="194">
        <f t="shared" si="0"/>
        <v>0</v>
      </c>
    </row>
    <row r="46" spans="2:9" ht="15">
      <c r="B46" s="173">
        <v>43130</v>
      </c>
      <c r="C46" s="157"/>
      <c r="D46" s="157"/>
      <c r="E46" s="157" t="s">
        <v>851</v>
      </c>
      <c r="F46" s="165" t="s">
        <v>826</v>
      </c>
      <c r="G46" s="196">
        <v>15</v>
      </c>
      <c r="H46" s="166">
        <v>0</v>
      </c>
      <c r="I46" s="194">
        <f t="shared" si="0"/>
        <v>0</v>
      </c>
    </row>
    <row r="47" spans="2:9" ht="15">
      <c r="B47" s="173">
        <v>43131</v>
      </c>
      <c r="C47" s="157"/>
      <c r="D47" s="157"/>
      <c r="E47" s="157" t="s">
        <v>852</v>
      </c>
      <c r="F47" s="165" t="s">
        <v>826</v>
      </c>
      <c r="G47" s="196">
        <v>14</v>
      </c>
      <c r="H47" s="166">
        <v>0</v>
      </c>
      <c r="I47" s="194">
        <f t="shared" si="0"/>
        <v>0</v>
      </c>
    </row>
    <row r="48" spans="2:9" ht="15">
      <c r="B48" s="173">
        <v>43132</v>
      </c>
      <c r="C48" s="157"/>
      <c r="D48" s="157"/>
      <c r="E48" s="157" t="s">
        <v>817</v>
      </c>
      <c r="F48" s="165" t="s">
        <v>824</v>
      </c>
      <c r="G48" s="196">
        <v>1</v>
      </c>
      <c r="H48" s="166">
        <v>0</v>
      </c>
      <c r="I48" s="194">
        <f t="shared" si="0"/>
        <v>0</v>
      </c>
    </row>
    <row r="49" spans="2:9" ht="15">
      <c r="B49" s="173">
        <v>43133</v>
      </c>
      <c r="C49" s="157"/>
      <c r="D49" s="157"/>
      <c r="E49" s="157" t="s">
        <v>818</v>
      </c>
      <c r="F49" s="165" t="s">
        <v>637</v>
      </c>
      <c r="G49" s="196">
        <v>1</v>
      </c>
      <c r="H49" s="166">
        <v>0</v>
      </c>
      <c r="I49" s="194">
        <f t="shared" si="0"/>
        <v>0</v>
      </c>
    </row>
    <row r="50" spans="2:9" ht="15">
      <c r="B50" s="173">
        <v>43134</v>
      </c>
      <c r="C50" s="157"/>
      <c r="D50" s="157"/>
      <c r="E50" s="157" t="s">
        <v>819</v>
      </c>
      <c r="F50" s="165" t="s">
        <v>825</v>
      </c>
      <c r="G50" s="196" t="s">
        <v>853</v>
      </c>
      <c r="H50" s="166">
        <v>0</v>
      </c>
      <c r="I50" s="194">
        <f t="shared" si="0"/>
        <v>0</v>
      </c>
    </row>
    <row r="51" spans="2:9" ht="15">
      <c r="B51" s="173">
        <v>43135</v>
      </c>
      <c r="C51" s="157"/>
      <c r="D51" s="157"/>
      <c r="E51" s="157" t="s">
        <v>820</v>
      </c>
      <c r="F51" s="165" t="s">
        <v>826</v>
      </c>
      <c r="G51" s="196">
        <v>6</v>
      </c>
      <c r="H51" s="166">
        <v>0</v>
      </c>
      <c r="I51" s="194">
        <f t="shared" si="0"/>
        <v>0</v>
      </c>
    </row>
    <row r="52" spans="2:9" ht="15.75" thickBot="1">
      <c r="B52" s="179">
        <v>43136</v>
      </c>
      <c r="C52" s="176"/>
      <c r="D52" s="176"/>
      <c r="E52" s="176" t="s">
        <v>821</v>
      </c>
      <c r="F52" s="180" t="s">
        <v>637</v>
      </c>
      <c r="G52" s="197">
        <v>1</v>
      </c>
      <c r="H52" s="198">
        <v>0</v>
      </c>
      <c r="I52" s="199">
        <f t="shared" si="0"/>
        <v>0</v>
      </c>
    </row>
    <row r="53" spans="2:9" ht="15.75" thickBot="1">
      <c r="B53" s="177"/>
      <c r="C53" s="178"/>
      <c r="D53" s="178"/>
      <c r="E53" s="178"/>
      <c r="F53" s="178"/>
      <c r="G53" s="200"/>
      <c r="H53" s="201"/>
      <c r="I53" s="202">
        <f>SUM(I17:I52)</f>
        <v>0</v>
      </c>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29"/>
  <sheetViews>
    <sheetView workbookViewId="0" topLeftCell="B1">
      <selection activeCell="L10" sqref="L10"/>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5.42187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38</v>
      </c>
      <c r="I3" s="19">
        <f>SUMIFS(I8:I29,A8:A29,"SD")</f>
        <v>0</v>
      </c>
      <c r="J3" s="15"/>
      <c r="O3">
        <v>0</v>
      </c>
      <c r="P3">
        <v>2</v>
      </c>
    </row>
    <row r="4" spans="1:16" ht="15">
      <c r="A4" s="3" t="s">
        <v>47</v>
      </c>
      <c r="B4" s="16" t="s">
        <v>48</v>
      </c>
      <c r="C4" s="205" t="s">
        <v>38</v>
      </c>
      <c r="D4" s="206"/>
      <c r="E4" s="17" t="s">
        <v>39</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113</v>
      </c>
      <c r="D9" s="30" t="s">
        <v>114</v>
      </c>
      <c r="E9" s="32" t="s">
        <v>115</v>
      </c>
      <c r="F9" s="33" t="s">
        <v>116</v>
      </c>
      <c r="G9" s="34">
        <v>71.503</v>
      </c>
      <c r="H9" s="35">
        <v>0</v>
      </c>
      <c r="I9" s="35">
        <f>ROUND(G9*H9,P4)</f>
        <v>0</v>
      </c>
      <c r="J9" s="30"/>
      <c r="O9" s="36">
        <f>I9*0.21</f>
        <v>0</v>
      </c>
      <c r="P9">
        <v>3</v>
      </c>
    </row>
    <row r="10" spans="1:10" ht="45">
      <c r="A10" s="30" t="s">
        <v>68</v>
      </c>
      <c r="B10" s="37"/>
      <c r="E10" s="32" t="s">
        <v>469</v>
      </c>
      <c r="J10" s="38"/>
    </row>
    <row r="11" spans="1:10" ht="45">
      <c r="A11" s="30" t="s">
        <v>70</v>
      </c>
      <c r="B11" s="37"/>
      <c r="E11" s="39" t="s">
        <v>608</v>
      </c>
      <c r="J11" s="38"/>
    </row>
    <row r="12" spans="1:10" ht="30">
      <c r="A12" s="30" t="s">
        <v>72</v>
      </c>
      <c r="B12" s="37"/>
      <c r="E12" s="32" t="s">
        <v>119</v>
      </c>
      <c r="J12" s="38"/>
    </row>
    <row r="13" spans="1:10" ht="15">
      <c r="A13" s="24" t="s">
        <v>60</v>
      </c>
      <c r="B13" s="25"/>
      <c r="C13" s="26" t="s">
        <v>106</v>
      </c>
      <c r="D13" s="27"/>
      <c r="E13" s="24" t="s">
        <v>107</v>
      </c>
      <c r="F13" s="27"/>
      <c r="G13" s="27"/>
      <c r="H13" s="27"/>
      <c r="I13" s="28">
        <f>SUMIFS(I14:I29,A14:A29,"P")</f>
        <v>0</v>
      </c>
      <c r="J13" s="29"/>
    </row>
    <row r="14" spans="1:16" ht="15">
      <c r="A14" s="30" t="s">
        <v>63</v>
      </c>
      <c r="B14" s="30">
        <v>2</v>
      </c>
      <c r="C14" s="31" t="s">
        <v>609</v>
      </c>
      <c r="D14" s="30" t="s">
        <v>65</v>
      </c>
      <c r="E14" s="32" t="s">
        <v>610</v>
      </c>
      <c r="F14" s="33" t="s">
        <v>128</v>
      </c>
      <c r="G14" s="34">
        <v>27.03</v>
      </c>
      <c r="H14" s="35">
        <v>0</v>
      </c>
      <c r="I14" s="35">
        <f>ROUND(G14*H14,P4)</f>
        <v>0</v>
      </c>
      <c r="J14" s="30"/>
      <c r="O14" s="36">
        <f>I14*0.21</f>
        <v>0</v>
      </c>
      <c r="P14">
        <v>3</v>
      </c>
    </row>
    <row r="15" spans="1:10" ht="75">
      <c r="A15" s="30" t="s">
        <v>68</v>
      </c>
      <c r="B15" s="37"/>
      <c r="E15" s="32" t="s">
        <v>611</v>
      </c>
      <c r="J15" s="38"/>
    </row>
    <row r="16" spans="1:10" ht="15">
      <c r="A16" s="30" t="s">
        <v>70</v>
      </c>
      <c r="B16" s="37"/>
      <c r="E16" s="39" t="s">
        <v>612</v>
      </c>
      <c r="J16" s="38"/>
    </row>
    <row r="17" spans="1:10" ht="409.5">
      <c r="A17" s="30" t="s">
        <v>72</v>
      </c>
      <c r="B17" s="37"/>
      <c r="E17" s="32" t="s">
        <v>475</v>
      </c>
      <c r="J17" s="38"/>
    </row>
    <row r="18" spans="1:16" ht="15">
      <c r="A18" s="30" t="s">
        <v>63</v>
      </c>
      <c r="B18" s="30">
        <v>3</v>
      </c>
      <c r="C18" s="31" t="s">
        <v>471</v>
      </c>
      <c r="D18" s="30" t="s">
        <v>65</v>
      </c>
      <c r="E18" s="32" t="s">
        <v>472</v>
      </c>
      <c r="F18" s="33" t="s">
        <v>128</v>
      </c>
      <c r="G18" s="34">
        <v>12.694</v>
      </c>
      <c r="H18" s="35">
        <v>0</v>
      </c>
      <c r="I18" s="35">
        <f>ROUND(G18*H18,P4)</f>
        <v>0</v>
      </c>
      <c r="J18" s="30"/>
      <c r="O18" s="36">
        <f>I18*0.21</f>
        <v>0</v>
      </c>
      <c r="P18">
        <v>3</v>
      </c>
    </row>
    <row r="19" spans="1:10" ht="60.75" customHeight="1">
      <c r="A19" s="30" t="s">
        <v>68</v>
      </c>
      <c r="B19" s="37"/>
      <c r="E19" s="32" t="s">
        <v>611</v>
      </c>
      <c r="J19" s="38"/>
    </row>
    <row r="20" spans="1:10" ht="15">
      <c r="A20" s="30" t="s">
        <v>70</v>
      </c>
      <c r="B20" s="37"/>
      <c r="E20" s="39" t="s">
        <v>613</v>
      </c>
      <c r="J20" s="38"/>
    </row>
    <row r="21" spans="1:10" ht="409.5">
      <c r="A21" s="30" t="s">
        <v>72</v>
      </c>
      <c r="B21" s="37"/>
      <c r="E21" s="32" t="s">
        <v>475</v>
      </c>
      <c r="J21" s="38"/>
    </row>
    <row r="22" spans="1:16" ht="15">
      <c r="A22" s="30" t="s">
        <v>63</v>
      </c>
      <c r="B22" s="30">
        <v>4</v>
      </c>
      <c r="C22" s="31" t="s">
        <v>176</v>
      </c>
      <c r="D22" s="30" t="s">
        <v>65</v>
      </c>
      <c r="E22" s="32" t="s">
        <v>177</v>
      </c>
      <c r="F22" s="33" t="s">
        <v>128</v>
      </c>
      <c r="G22" s="34">
        <v>39.724</v>
      </c>
      <c r="H22" s="35">
        <v>0</v>
      </c>
      <c r="I22" s="35">
        <f>ROUND(G22*H22,P4)</f>
        <v>0</v>
      </c>
      <c r="J22" s="30"/>
      <c r="O22" s="36">
        <f>I22*0.21</f>
        <v>0</v>
      </c>
      <c r="P22">
        <v>3</v>
      </c>
    </row>
    <row r="23" spans="1:10" ht="15">
      <c r="A23" s="30" t="s">
        <v>68</v>
      </c>
      <c r="B23" s="37"/>
      <c r="E23" s="43" t="s">
        <v>65</v>
      </c>
      <c r="J23" s="38"/>
    </row>
    <row r="24" spans="1:10" ht="45">
      <c r="A24" s="30" t="s">
        <v>70</v>
      </c>
      <c r="B24" s="37"/>
      <c r="E24" s="39" t="s">
        <v>614</v>
      </c>
      <c r="J24" s="38"/>
    </row>
    <row r="25" spans="1:10" ht="240">
      <c r="A25" s="30" t="s">
        <v>72</v>
      </c>
      <c r="B25" s="37"/>
      <c r="E25" s="32" t="s">
        <v>179</v>
      </c>
      <c r="J25" s="38"/>
    </row>
    <row r="26" spans="1:16" ht="15">
      <c r="A26" s="30" t="s">
        <v>63</v>
      </c>
      <c r="B26" s="30">
        <v>5</v>
      </c>
      <c r="C26" s="31" t="s">
        <v>615</v>
      </c>
      <c r="D26" s="30" t="s">
        <v>65</v>
      </c>
      <c r="E26" s="32" t="s">
        <v>616</v>
      </c>
      <c r="F26" s="33" t="s">
        <v>110</v>
      </c>
      <c r="G26" s="34">
        <v>326</v>
      </c>
      <c r="H26" s="35">
        <v>0</v>
      </c>
      <c r="I26" s="35">
        <f>ROUND(G26*H26,P4)</f>
        <v>0</v>
      </c>
      <c r="J26" s="30"/>
      <c r="O26" s="36">
        <f>I26*0.21</f>
        <v>0</v>
      </c>
      <c r="P26">
        <v>3</v>
      </c>
    </row>
    <row r="27" spans="1:10" ht="15">
      <c r="A27" s="30" t="s">
        <v>68</v>
      </c>
      <c r="B27" s="37"/>
      <c r="E27" s="32" t="s">
        <v>617</v>
      </c>
      <c r="J27" s="38"/>
    </row>
    <row r="28" spans="1:10" ht="15">
      <c r="A28" s="30" t="s">
        <v>70</v>
      </c>
      <c r="B28" s="37"/>
      <c r="E28" s="39" t="s">
        <v>618</v>
      </c>
      <c r="J28" s="38"/>
    </row>
    <row r="29" spans="1:10" ht="45">
      <c r="A29" s="30" t="s">
        <v>72</v>
      </c>
      <c r="B29" s="40"/>
      <c r="C29" s="41"/>
      <c r="D29" s="41"/>
      <c r="E29" s="32" t="s">
        <v>619</v>
      </c>
      <c r="F29" s="41"/>
      <c r="G29" s="41"/>
      <c r="H29" s="41"/>
      <c r="I29" s="41"/>
      <c r="J29"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276"/>
  <sheetViews>
    <sheetView workbookViewId="0" topLeftCell="B1">
      <selection activeCell="B1" sqref="B1"/>
    </sheetView>
  </sheetViews>
  <sheetFormatPr defaultColWidth="9.140625" defaultRowHeight="15"/>
  <cols>
    <col min="1" max="1" width="8.8515625" style="0" hidden="1" customWidth="1"/>
    <col min="2" max="2" width="11.00390625" style="0" customWidth="1"/>
    <col min="3" max="3" width="14.14062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40</v>
      </c>
      <c r="I3" s="19">
        <f>SUMIFS(I8:I12,A8:A12,"SD")</f>
        <v>0</v>
      </c>
      <c r="J3" s="15"/>
      <c r="O3">
        <v>0</v>
      </c>
      <c r="P3">
        <v>2</v>
      </c>
    </row>
    <row r="4" spans="1:16" ht="30">
      <c r="A4" s="3" t="s">
        <v>47</v>
      </c>
      <c r="B4" s="16" t="s">
        <v>48</v>
      </c>
      <c r="C4" s="205" t="s">
        <v>40</v>
      </c>
      <c r="D4" s="206"/>
      <c r="E4" s="17" t="s">
        <v>41</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156">
        <v>1</v>
      </c>
      <c r="C9" s="31" t="s">
        <v>64</v>
      </c>
      <c r="D9" s="30" t="s">
        <v>411</v>
      </c>
      <c r="E9" s="32" t="s">
        <v>620</v>
      </c>
      <c r="F9" s="33" t="s">
        <v>67</v>
      </c>
      <c r="G9" s="34">
        <v>1</v>
      </c>
      <c r="H9" s="35">
        <f>I17+I34+I67+I114+I143+I220+I238+I267+I271</f>
        <v>0</v>
      </c>
      <c r="I9" s="35">
        <f>ROUND(G9*H9,P4)</f>
        <v>0</v>
      </c>
      <c r="J9" s="33" t="s">
        <v>796</v>
      </c>
      <c r="O9" s="36">
        <f>I9*0.21</f>
        <v>0</v>
      </c>
      <c r="P9">
        <v>3</v>
      </c>
    </row>
    <row r="10" spans="1:10" ht="15">
      <c r="A10" s="30" t="s">
        <v>68</v>
      </c>
      <c r="B10" s="37"/>
      <c r="E10" s="32" t="s">
        <v>621</v>
      </c>
      <c r="J10" s="38"/>
    </row>
    <row r="11" spans="1:10" ht="30">
      <c r="A11" s="30" t="s">
        <v>70</v>
      </c>
      <c r="B11" s="37"/>
      <c r="E11" s="39" t="s">
        <v>622</v>
      </c>
      <c r="J11" s="38"/>
    </row>
    <row r="12" spans="1:10" ht="30">
      <c r="A12" s="30" t="s">
        <v>72</v>
      </c>
      <c r="B12" s="40"/>
      <c r="C12" s="41"/>
      <c r="D12" s="41"/>
      <c r="E12" s="32" t="s">
        <v>73</v>
      </c>
      <c r="F12" s="41"/>
      <c r="G12" s="41"/>
      <c r="H12" s="41"/>
      <c r="I12" s="41"/>
      <c r="J12" s="42"/>
    </row>
    <row r="13" ht="15">
      <c r="E13" s="43"/>
    </row>
    <row r="14" spans="3:10" ht="15">
      <c r="C14" s="53"/>
      <c r="D14" s="158"/>
      <c r="E14" s="161">
        <v>45331</v>
      </c>
      <c r="F14" s="160"/>
      <c r="G14" s="52"/>
      <c r="H14" s="53"/>
      <c r="I14" s="53"/>
      <c r="J14" s="53"/>
    </row>
    <row r="15" spans="3:10" ht="15">
      <c r="C15" s="44"/>
      <c r="D15" s="158"/>
      <c r="E15" s="159" t="s">
        <v>795</v>
      </c>
      <c r="F15" s="160"/>
      <c r="G15" s="52"/>
      <c r="H15" s="53"/>
      <c r="I15" s="52"/>
      <c r="J15" s="53"/>
    </row>
    <row r="16" spans="3:10" ht="15">
      <c r="C16" s="44"/>
      <c r="J16" s="53"/>
    </row>
    <row r="17" spans="3:10" ht="15">
      <c r="C17" s="49"/>
      <c r="E17" s="50" t="s">
        <v>623</v>
      </c>
      <c r="F17" s="51"/>
      <c r="G17" s="52"/>
      <c r="H17" s="53"/>
      <c r="I17" s="53">
        <f>SUM(I31,I29,I24,I18)</f>
        <v>0</v>
      </c>
      <c r="J17" s="53"/>
    </row>
    <row r="18" spans="3:10" ht="15">
      <c r="C18" s="44"/>
      <c r="E18" s="45" t="s">
        <v>624</v>
      </c>
      <c r="F18" s="46"/>
      <c r="G18" s="47"/>
      <c r="H18" s="48"/>
      <c r="I18" s="54">
        <f>SUM(I19:I23)</f>
        <v>0</v>
      </c>
      <c r="J18" s="54"/>
    </row>
    <row r="19" spans="2:10" ht="26.25">
      <c r="B19" s="76">
        <v>1</v>
      </c>
      <c r="C19" s="55" t="s">
        <v>625</v>
      </c>
      <c r="E19" s="56" t="s">
        <v>626</v>
      </c>
      <c r="F19" s="57" t="s">
        <v>627</v>
      </c>
      <c r="G19" s="58">
        <v>150</v>
      </c>
      <c r="H19" s="59">
        <v>0</v>
      </c>
      <c r="I19" s="59">
        <f aca="true" t="shared" si="0" ref="I19:I23">H19*G19</f>
        <v>0</v>
      </c>
      <c r="J19" s="162" t="s">
        <v>796</v>
      </c>
    </row>
    <row r="20" spans="2:10" ht="15">
      <c r="B20" s="76">
        <v>2</v>
      </c>
      <c r="C20" s="55" t="s">
        <v>628</v>
      </c>
      <c r="E20" s="60" t="s">
        <v>629</v>
      </c>
      <c r="F20" s="61" t="s">
        <v>630</v>
      </c>
      <c r="G20" s="58">
        <v>6.34</v>
      </c>
      <c r="H20" s="59">
        <v>0</v>
      </c>
      <c r="I20" s="59">
        <f t="shared" si="0"/>
        <v>0</v>
      </c>
      <c r="J20" s="162"/>
    </row>
    <row r="21" spans="2:10" ht="64.5">
      <c r="B21" s="76">
        <v>3</v>
      </c>
      <c r="C21" s="62" t="s">
        <v>631</v>
      </c>
      <c r="E21" s="60" t="s">
        <v>632</v>
      </c>
      <c r="F21" s="61" t="s">
        <v>630</v>
      </c>
      <c r="G21" s="58">
        <v>69.46</v>
      </c>
      <c r="H21" s="59">
        <v>0</v>
      </c>
      <c r="I21" s="59">
        <f t="shared" si="0"/>
        <v>0</v>
      </c>
      <c r="J21" s="162"/>
    </row>
    <row r="22" spans="2:10" ht="39">
      <c r="B22" s="76">
        <v>4</v>
      </c>
      <c r="C22" s="62" t="s">
        <v>633</v>
      </c>
      <c r="E22" s="60" t="s">
        <v>634</v>
      </c>
      <c r="F22" s="61" t="s">
        <v>630</v>
      </c>
      <c r="G22" s="58">
        <v>1.94</v>
      </c>
      <c r="H22" s="59">
        <v>0</v>
      </c>
      <c r="I22" s="59">
        <f t="shared" si="0"/>
        <v>0</v>
      </c>
      <c r="J22" s="162"/>
    </row>
    <row r="23" spans="2:10" ht="25.5">
      <c r="B23" s="76">
        <v>5</v>
      </c>
      <c r="C23" s="55" t="s">
        <v>635</v>
      </c>
      <c r="E23" s="63" t="s">
        <v>636</v>
      </c>
      <c r="F23" s="64" t="s">
        <v>637</v>
      </c>
      <c r="G23" s="58">
        <v>7</v>
      </c>
      <c r="H23" s="59">
        <v>0</v>
      </c>
      <c r="I23" s="59">
        <f t="shared" si="0"/>
        <v>0</v>
      </c>
      <c r="J23" s="162"/>
    </row>
    <row r="24" spans="2:10" ht="15">
      <c r="B24" s="76"/>
      <c r="C24" s="65"/>
      <c r="E24" s="45" t="s">
        <v>638</v>
      </c>
      <c r="F24" s="46"/>
      <c r="G24" s="47"/>
      <c r="H24" s="48"/>
      <c r="I24" s="54">
        <f>SUM(I25:I28)</f>
        <v>0</v>
      </c>
      <c r="J24" s="54"/>
    </row>
    <row r="25" spans="2:10" ht="15">
      <c r="B25" s="76">
        <v>5</v>
      </c>
      <c r="C25" s="62">
        <v>1</v>
      </c>
      <c r="E25" s="56" t="s">
        <v>639</v>
      </c>
      <c r="F25" s="57" t="s">
        <v>627</v>
      </c>
      <c r="G25" s="58">
        <v>150</v>
      </c>
      <c r="H25" s="59">
        <v>0</v>
      </c>
      <c r="I25" s="59">
        <f>G25*H25</f>
        <v>0</v>
      </c>
      <c r="J25" s="162"/>
    </row>
    <row r="26" spans="2:10" ht="15">
      <c r="B26" s="76">
        <v>6</v>
      </c>
      <c r="C26" s="66">
        <v>2</v>
      </c>
      <c r="E26" s="67" t="s">
        <v>640</v>
      </c>
      <c r="F26" s="61" t="s">
        <v>630</v>
      </c>
      <c r="G26" s="58">
        <v>6.34</v>
      </c>
      <c r="H26" s="59">
        <v>0</v>
      </c>
      <c r="I26" s="59">
        <f>G26*H26</f>
        <v>0</v>
      </c>
      <c r="J26" s="162"/>
    </row>
    <row r="27" spans="2:10" ht="39">
      <c r="B27" s="76">
        <v>7</v>
      </c>
      <c r="C27" s="62">
        <v>3</v>
      </c>
      <c r="E27" s="56" t="s">
        <v>641</v>
      </c>
      <c r="F27" s="61" t="s">
        <v>630</v>
      </c>
      <c r="G27" s="58">
        <v>69.46</v>
      </c>
      <c r="H27" s="59">
        <v>0</v>
      </c>
      <c r="I27" s="59">
        <f>G27*H27</f>
        <v>0</v>
      </c>
      <c r="J27" s="162"/>
    </row>
    <row r="28" spans="2:10" ht="15">
      <c r="B28" s="76">
        <v>8</v>
      </c>
      <c r="C28" s="66">
        <v>4</v>
      </c>
      <c r="E28" s="56" t="s">
        <v>865</v>
      </c>
      <c r="F28" s="61" t="s">
        <v>630</v>
      </c>
      <c r="G28" s="58">
        <v>1.94</v>
      </c>
      <c r="H28" s="59">
        <v>0</v>
      </c>
      <c r="I28" s="59">
        <f>G28*H28</f>
        <v>0</v>
      </c>
      <c r="J28" s="162"/>
    </row>
    <row r="29" spans="2:10" ht="15">
      <c r="B29" s="76"/>
      <c r="C29" s="68"/>
      <c r="E29" s="45" t="s">
        <v>642</v>
      </c>
      <c r="F29" s="57"/>
      <c r="G29" s="58"/>
      <c r="H29" s="69"/>
      <c r="I29" s="70">
        <f>SUM(I30)</f>
        <v>0</v>
      </c>
      <c r="J29" s="70"/>
    </row>
    <row r="30" spans="2:10" ht="26.25">
      <c r="B30" s="76">
        <v>9</v>
      </c>
      <c r="C30" s="71">
        <v>5</v>
      </c>
      <c r="E30" s="56" t="s">
        <v>866</v>
      </c>
      <c r="F30" s="57" t="s">
        <v>643</v>
      </c>
      <c r="G30" s="72">
        <v>86.5</v>
      </c>
      <c r="H30" s="59">
        <v>0</v>
      </c>
      <c r="I30" s="59">
        <f>G30*H30</f>
        <v>0</v>
      </c>
      <c r="J30" s="162"/>
    </row>
    <row r="31" spans="2:10" ht="15">
      <c r="B31" s="76"/>
      <c r="C31" s="44"/>
      <c r="E31" s="45" t="s">
        <v>644</v>
      </c>
      <c r="F31" s="73"/>
      <c r="G31" s="74"/>
      <c r="H31" s="70"/>
      <c r="I31" s="70">
        <f>SUM(I32)</f>
        <v>0</v>
      </c>
      <c r="J31" s="70"/>
    </row>
    <row r="32" spans="2:10" ht="15">
      <c r="B32" s="76">
        <v>10</v>
      </c>
      <c r="C32" s="55">
        <v>998231311</v>
      </c>
      <c r="E32" s="75" t="s">
        <v>645</v>
      </c>
      <c r="F32" s="57" t="s">
        <v>646</v>
      </c>
      <c r="G32" s="58">
        <v>133.52</v>
      </c>
      <c r="H32" s="59">
        <v>0</v>
      </c>
      <c r="I32" s="69">
        <f>G32*H32</f>
        <v>0</v>
      </c>
      <c r="J32" s="162" t="s">
        <v>796</v>
      </c>
    </row>
    <row r="33" ht="15">
      <c r="C33" s="76"/>
    </row>
    <row r="34" spans="3:10" ht="15">
      <c r="C34" s="77"/>
      <c r="E34" s="50" t="s">
        <v>647</v>
      </c>
      <c r="F34" s="51"/>
      <c r="G34" s="52"/>
      <c r="H34" s="53"/>
      <c r="I34" s="53">
        <f>SUM(I35,I49,I52,I64)</f>
        <v>0</v>
      </c>
      <c r="J34" s="53"/>
    </row>
    <row r="35" spans="3:10" ht="15">
      <c r="C35" s="78"/>
      <c r="E35" s="79" t="s">
        <v>648</v>
      </c>
      <c r="F35" s="46"/>
      <c r="G35" s="47"/>
      <c r="H35" s="48"/>
      <c r="I35" s="54">
        <f>SUM(I36:I48)</f>
        <v>0</v>
      </c>
      <c r="J35" s="54"/>
    </row>
    <row r="36" spans="2:10" ht="15">
      <c r="B36" s="76">
        <v>11</v>
      </c>
      <c r="C36" s="80">
        <v>119005151</v>
      </c>
      <c r="E36" s="81" t="s">
        <v>649</v>
      </c>
      <c r="F36" s="57" t="s">
        <v>637</v>
      </c>
      <c r="G36" s="58">
        <v>7</v>
      </c>
      <c r="H36" s="59">
        <v>0</v>
      </c>
      <c r="I36" s="69">
        <f aca="true" t="shared" si="1" ref="I36:I41">G36*H36</f>
        <v>0</v>
      </c>
      <c r="J36" s="162" t="s">
        <v>796</v>
      </c>
    </row>
    <row r="37" spans="2:10" ht="26.25">
      <c r="B37" s="76">
        <v>12</v>
      </c>
      <c r="C37" s="82">
        <v>184102115</v>
      </c>
      <c r="E37" s="60" t="s">
        <v>650</v>
      </c>
      <c r="F37" s="57" t="s">
        <v>637</v>
      </c>
      <c r="G37" s="58">
        <v>7</v>
      </c>
      <c r="H37" s="59">
        <v>0</v>
      </c>
      <c r="I37" s="59">
        <f t="shared" si="1"/>
        <v>0</v>
      </c>
      <c r="J37" s="162" t="s">
        <v>796</v>
      </c>
    </row>
    <row r="38" spans="2:10" ht="26.25">
      <c r="B38" s="76">
        <v>13</v>
      </c>
      <c r="C38" s="80" t="s">
        <v>651</v>
      </c>
      <c r="E38" s="60" t="s">
        <v>652</v>
      </c>
      <c r="F38" s="57" t="s">
        <v>637</v>
      </c>
      <c r="G38" s="58">
        <v>7</v>
      </c>
      <c r="H38" s="59">
        <v>0</v>
      </c>
      <c r="I38" s="59">
        <f t="shared" si="1"/>
        <v>0</v>
      </c>
      <c r="J38" s="162" t="s">
        <v>796</v>
      </c>
    </row>
    <row r="39" spans="2:10" ht="26.25">
      <c r="B39" s="76">
        <v>14</v>
      </c>
      <c r="C39" s="80" t="s">
        <v>653</v>
      </c>
      <c r="E39" s="60" t="s">
        <v>654</v>
      </c>
      <c r="F39" s="64" t="s">
        <v>637</v>
      </c>
      <c r="G39" s="58">
        <v>7</v>
      </c>
      <c r="H39" s="59">
        <v>0</v>
      </c>
      <c r="I39" s="59">
        <f t="shared" si="1"/>
        <v>0</v>
      </c>
      <c r="J39" s="162" t="s">
        <v>796</v>
      </c>
    </row>
    <row r="40" spans="2:10" ht="26.25">
      <c r="B40" s="76">
        <v>15</v>
      </c>
      <c r="C40" s="80" t="s">
        <v>655</v>
      </c>
      <c r="E40" s="60" t="s">
        <v>656</v>
      </c>
      <c r="F40" s="64" t="s">
        <v>637</v>
      </c>
      <c r="G40" s="58">
        <v>7</v>
      </c>
      <c r="H40" s="59">
        <v>0</v>
      </c>
      <c r="I40" s="59">
        <f t="shared" si="1"/>
        <v>0</v>
      </c>
      <c r="J40" s="162" t="s">
        <v>796</v>
      </c>
    </row>
    <row r="41" spans="2:10" ht="26.25">
      <c r="B41" s="76">
        <v>16</v>
      </c>
      <c r="C41" s="80" t="s">
        <v>655</v>
      </c>
      <c r="E41" s="60" t="s">
        <v>657</v>
      </c>
      <c r="F41" s="64" t="s">
        <v>637</v>
      </c>
      <c r="G41" s="58">
        <v>7</v>
      </c>
      <c r="H41" s="59">
        <v>0</v>
      </c>
      <c r="I41" s="59">
        <f t="shared" si="1"/>
        <v>0</v>
      </c>
      <c r="J41" s="162" t="s">
        <v>796</v>
      </c>
    </row>
    <row r="42" spans="2:10" ht="15">
      <c r="B42" s="76">
        <v>17</v>
      </c>
      <c r="C42" s="80" t="s">
        <v>658</v>
      </c>
      <c r="E42" s="83" t="s">
        <v>659</v>
      </c>
      <c r="F42" s="64" t="s">
        <v>637</v>
      </c>
      <c r="G42" s="58">
        <v>7</v>
      </c>
      <c r="H42" s="59">
        <v>0</v>
      </c>
      <c r="I42" s="59">
        <f>G42*H42</f>
        <v>0</v>
      </c>
      <c r="J42" s="162" t="s">
        <v>796</v>
      </c>
    </row>
    <row r="43" spans="2:10" ht="26.25">
      <c r="B43" s="76">
        <v>18</v>
      </c>
      <c r="C43" s="80" t="s">
        <v>660</v>
      </c>
      <c r="E43" s="60" t="s">
        <v>661</v>
      </c>
      <c r="F43" s="57" t="s">
        <v>637</v>
      </c>
      <c r="G43" s="58">
        <v>7</v>
      </c>
      <c r="H43" s="59">
        <v>0</v>
      </c>
      <c r="I43" s="59">
        <f aca="true" t="shared" si="2" ref="I43:I48">G43*H43</f>
        <v>0</v>
      </c>
      <c r="J43" s="162" t="s">
        <v>796</v>
      </c>
    </row>
    <row r="44" spans="2:10" ht="15">
      <c r="B44" s="76">
        <v>19</v>
      </c>
      <c r="C44" s="80">
        <v>185804311</v>
      </c>
      <c r="E44" s="81" t="s">
        <v>663</v>
      </c>
      <c r="F44" s="61" t="s">
        <v>630</v>
      </c>
      <c r="G44" s="58">
        <v>0.7</v>
      </c>
      <c r="H44" s="59">
        <v>0</v>
      </c>
      <c r="I44" s="59">
        <f>G44*H44</f>
        <v>0</v>
      </c>
      <c r="J44" s="162" t="s">
        <v>796</v>
      </c>
    </row>
    <row r="45" spans="2:10" ht="15">
      <c r="B45" s="76">
        <v>20</v>
      </c>
      <c r="C45" s="80">
        <v>185851121</v>
      </c>
      <c r="E45" s="81" t="s">
        <v>664</v>
      </c>
      <c r="F45" s="61" t="s">
        <v>630</v>
      </c>
      <c r="G45" s="58">
        <v>0.7</v>
      </c>
      <c r="H45" s="59">
        <v>0</v>
      </c>
      <c r="I45" s="59">
        <f>G45*H45</f>
        <v>0</v>
      </c>
      <c r="J45" s="162" t="s">
        <v>796</v>
      </c>
    </row>
    <row r="46" spans="2:10" ht="15">
      <c r="B46" s="76">
        <v>21</v>
      </c>
      <c r="C46" s="80">
        <v>185851129</v>
      </c>
      <c r="E46" s="81" t="s">
        <v>665</v>
      </c>
      <c r="F46" s="61" t="s">
        <v>630</v>
      </c>
      <c r="G46" s="69">
        <v>0.7</v>
      </c>
      <c r="H46" s="59">
        <v>0</v>
      </c>
      <c r="I46" s="59">
        <f aca="true" t="shared" si="3" ref="I46">G46*H46</f>
        <v>0</v>
      </c>
      <c r="J46" s="162" t="s">
        <v>796</v>
      </c>
    </row>
    <row r="47" spans="2:10" ht="26.25">
      <c r="B47" s="76">
        <v>22</v>
      </c>
      <c r="C47" s="80">
        <v>998231411</v>
      </c>
      <c r="E47" s="60" t="s">
        <v>666</v>
      </c>
      <c r="F47" s="57" t="s">
        <v>646</v>
      </c>
      <c r="G47" s="58">
        <v>1.54</v>
      </c>
      <c r="H47" s="59">
        <v>0</v>
      </c>
      <c r="I47" s="59">
        <f t="shared" si="2"/>
        <v>0</v>
      </c>
      <c r="J47" s="162" t="s">
        <v>796</v>
      </c>
    </row>
    <row r="48" spans="2:10" ht="26.25">
      <c r="B48" s="76">
        <v>23</v>
      </c>
      <c r="C48" s="80">
        <v>998231411</v>
      </c>
      <c r="E48" s="60" t="s">
        <v>667</v>
      </c>
      <c r="F48" s="61" t="s">
        <v>646</v>
      </c>
      <c r="G48" s="58">
        <v>2.38</v>
      </c>
      <c r="H48" s="59">
        <v>0</v>
      </c>
      <c r="I48" s="59">
        <f t="shared" si="2"/>
        <v>0</v>
      </c>
      <c r="J48" s="162" t="s">
        <v>796</v>
      </c>
    </row>
    <row r="49" spans="3:10" ht="15">
      <c r="C49" s="85"/>
      <c r="E49" s="45" t="s">
        <v>668</v>
      </c>
      <c r="F49" s="46"/>
      <c r="G49" s="47"/>
      <c r="H49" s="48"/>
      <c r="I49" s="54">
        <f>SUM(I50:I51)</f>
        <v>0</v>
      </c>
      <c r="J49" s="54"/>
    </row>
    <row r="50" spans="2:10" ht="15">
      <c r="B50" s="76">
        <v>24</v>
      </c>
      <c r="C50" s="80">
        <v>6</v>
      </c>
      <c r="E50" s="86" t="s">
        <v>669</v>
      </c>
      <c r="F50" s="57" t="s">
        <v>637</v>
      </c>
      <c r="G50" s="58">
        <v>5</v>
      </c>
      <c r="H50" s="59">
        <v>0</v>
      </c>
      <c r="I50" s="59">
        <f>G50*H50</f>
        <v>0</v>
      </c>
      <c r="J50" s="162"/>
    </row>
    <row r="51" spans="2:10" ht="15">
      <c r="B51" s="76">
        <v>25</v>
      </c>
      <c r="C51" s="80">
        <v>7</v>
      </c>
      <c r="E51" s="86" t="s">
        <v>670</v>
      </c>
      <c r="F51" s="57" t="s">
        <v>637</v>
      </c>
      <c r="G51" s="58">
        <v>2</v>
      </c>
      <c r="H51" s="59">
        <v>0</v>
      </c>
      <c r="I51" s="59">
        <f>G51*H51</f>
        <v>0</v>
      </c>
      <c r="J51" s="162"/>
    </row>
    <row r="52" spans="3:10" ht="15">
      <c r="C52" s="85"/>
      <c r="E52" s="45" t="s">
        <v>671</v>
      </c>
      <c r="F52" s="46"/>
      <c r="G52" s="47"/>
      <c r="H52" s="48"/>
      <c r="I52" s="54">
        <f>SUM(I53:I63)</f>
        <v>0</v>
      </c>
      <c r="J52" s="54"/>
    </row>
    <row r="53" spans="2:10" ht="15">
      <c r="B53" s="76">
        <v>26</v>
      </c>
      <c r="C53" s="80">
        <v>8</v>
      </c>
      <c r="E53" s="86" t="s">
        <v>672</v>
      </c>
      <c r="F53" s="57" t="s">
        <v>637</v>
      </c>
      <c r="G53" s="58">
        <v>7</v>
      </c>
      <c r="H53" s="59">
        <v>0</v>
      </c>
      <c r="I53" s="59">
        <f>G53*H53</f>
        <v>0</v>
      </c>
      <c r="J53" s="162"/>
    </row>
    <row r="54" spans="2:10" ht="15">
      <c r="B54" s="76">
        <v>27</v>
      </c>
      <c r="C54" s="87">
        <v>9</v>
      </c>
      <c r="E54" s="86" t="s">
        <v>673</v>
      </c>
      <c r="F54" s="57" t="s">
        <v>637</v>
      </c>
      <c r="G54" s="58">
        <v>1</v>
      </c>
      <c r="H54" s="59">
        <v>0</v>
      </c>
      <c r="I54" s="59">
        <f aca="true" t="shared" si="4" ref="I54:I63">G54*H54</f>
        <v>0</v>
      </c>
      <c r="J54" s="162"/>
    </row>
    <row r="55" spans="2:10" ht="15">
      <c r="B55" s="76">
        <v>28</v>
      </c>
      <c r="C55" s="80">
        <v>10</v>
      </c>
      <c r="E55" s="86" t="s">
        <v>674</v>
      </c>
      <c r="F55" s="57" t="s">
        <v>675</v>
      </c>
      <c r="G55" s="58">
        <v>10.5</v>
      </c>
      <c r="H55" s="59">
        <v>0</v>
      </c>
      <c r="I55" s="59">
        <f t="shared" si="4"/>
        <v>0</v>
      </c>
      <c r="J55" s="162"/>
    </row>
    <row r="56" spans="2:10" ht="15">
      <c r="B56" s="76">
        <v>29</v>
      </c>
      <c r="C56" s="87">
        <v>11</v>
      </c>
      <c r="E56" s="86" t="s">
        <v>676</v>
      </c>
      <c r="F56" s="57" t="s">
        <v>637</v>
      </c>
      <c r="G56" s="58">
        <v>35</v>
      </c>
      <c r="H56" s="59">
        <v>0</v>
      </c>
      <c r="I56" s="59">
        <f t="shared" si="4"/>
        <v>0</v>
      </c>
      <c r="J56" s="162"/>
    </row>
    <row r="57" spans="2:10" ht="15">
      <c r="B57" s="76">
        <v>30</v>
      </c>
      <c r="C57" s="80">
        <v>12</v>
      </c>
      <c r="E57" s="86" t="s">
        <v>677</v>
      </c>
      <c r="F57" s="57" t="s">
        <v>675</v>
      </c>
      <c r="G57" s="58">
        <v>10.5</v>
      </c>
      <c r="H57" s="59">
        <v>0</v>
      </c>
      <c r="I57" s="59">
        <f t="shared" si="4"/>
        <v>0</v>
      </c>
      <c r="J57" s="162"/>
    </row>
    <row r="58" spans="2:10" ht="26.25">
      <c r="B58" s="76">
        <v>31</v>
      </c>
      <c r="C58" s="87">
        <v>13</v>
      </c>
      <c r="E58" s="86" t="s">
        <v>678</v>
      </c>
      <c r="F58" s="57" t="s">
        <v>679</v>
      </c>
      <c r="G58" s="58">
        <v>0.42</v>
      </c>
      <c r="H58" s="59">
        <v>0</v>
      </c>
      <c r="I58" s="59">
        <f t="shared" si="4"/>
        <v>0</v>
      </c>
      <c r="J58" s="162"/>
    </row>
    <row r="59" spans="2:10" ht="26.25">
      <c r="B59" s="76">
        <v>32</v>
      </c>
      <c r="C59" s="80">
        <v>14</v>
      </c>
      <c r="E59" s="86" t="s">
        <v>680</v>
      </c>
      <c r="F59" s="57" t="s">
        <v>675</v>
      </c>
      <c r="G59" s="58">
        <v>2.38</v>
      </c>
      <c r="H59" s="59">
        <v>0</v>
      </c>
      <c r="I59" s="59">
        <f t="shared" si="4"/>
        <v>0</v>
      </c>
      <c r="J59" s="162"/>
    </row>
    <row r="60" spans="2:10" ht="15">
      <c r="B60" s="76">
        <v>33</v>
      </c>
      <c r="C60" s="87">
        <v>15</v>
      </c>
      <c r="E60" s="60" t="s">
        <v>681</v>
      </c>
      <c r="F60" s="88" t="s">
        <v>646</v>
      </c>
      <c r="G60" s="89">
        <v>1.85</v>
      </c>
      <c r="H60" s="59">
        <v>0</v>
      </c>
      <c r="I60" s="90">
        <f t="shared" si="4"/>
        <v>0</v>
      </c>
      <c r="J60" s="162"/>
    </row>
    <row r="61" spans="2:10" ht="15">
      <c r="B61" s="76">
        <v>34</v>
      </c>
      <c r="C61" s="80">
        <v>16</v>
      </c>
      <c r="E61" s="67" t="s">
        <v>682</v>
      </c>
      <c r="F61" s="61" t="s">
        <v>630</v>
      </c>
      <c r="G61" s="58">
        <v>0.11</v>
      </c>
      <c r="H61" s="59">
        <v>0</v>
      </c>
      <c r="I61" s="90">
        <f>G61*H61</f>
        <v>0</v>
      </c>
      <c r="J61" s="162"/>
    </row>
    <row r="62" spans="2:10" ht="15">
      <c r="B62" s="76">
        <v>35</v>
      </c>
      <c r="C62" s="87">
        <v>17</v>
      </c>
      <c r="E62" s="60" t="s">
        <v>683</v>
      </c>
      <c r="F62" s="57" t="s">
        <v>637</v>
      </c>
      <c r="G62" s="58">
        <v>7</v>
      </c>
      <c r="H62" s="59">
        <v>0</v>
      </c>
      <c r="I62" s="90">
        <f t="shared" si="4"/>
        <v>0</v>
      </c>
      <c r="J62" s="162"/>
    </row>
    <row r="63" spans="2:10" ht="15">
      <c r="B63" s="76">
        <v>36</v>
      </c>
      <c r="C63" s="80">
        <v>18</v>
      </c>
      <c r="E63" s="86" t="s">
        <v>684</v>
      </c>
      <c r="F63" s="61" t="s">
        <v>630</v>
      </c>
      <c r="G63" s="58">
        <v>0.721</v>
      </c>
      <c r="H63" s="59">
        <v>0</v>
      </c>
      <c r="I63" s="59">
        <f t="shared" si="4"/>
        <v>0</v>
      </c>
      <c r="J63" s="162"/>
    </row>
    <row r="64" spans="3:10" ht="15">
      <c r="C64" s="78"/>
      <c r="E64" s="45" t="s">
        <v>644</v>
      </c>
      <c r="F64" s="73"/>
      <c r="G64" s="74"/>
      <c r="H64" s="70"/>
      <c r="I64" s="70">
        <f>SUM(I65)</f>
        <v>0</v>
      </c>
      <c r="J64" s="70"/>
    </row>
    <row r="65" spans="2:10" ht="15">
      <c r="B65" s="76">
        <v>37</v>
      </c>
      <c r="C65" s="80">
        <v>998231311</v>
      </c>
      <c r="E65" s="75" t="s">
        <v>645</v>
      </c>
      <c r="F65" s="57" t="s">
        <v>646</v>
      </c>
      <c r="G65" s="58">
        <v>3.92</v>
      </c>
      <c r="H65" s="59">
        <v>0</v>
      </c>
      <c r="I65" s="69">
        <f>G65*H65</f>
        <v>0</v>
      </c>
      <c r="J65" s="162" t="s">
        <v>796</v>
      </c>
    </row>
    <row r="66" ht="15">
      <c r="C66" s="76"/>
    </row>
    <row r="67" spans="3:10" ht="15">
      <c r="C67" s="91"/>
      <c r="E67" s="50" t="s">
        <v>685</v>
      </c>
      <c r="F67" s="92"/>
      <c r="G67" s="93"/>
      <c r="H67" s="94"/>
      <c r="I67" s="53">
        <f>SUM(I68,I77,I86,I95,I104)</f>
        <v>0</v>
      </c>
      <c r="J67" s="53"/>
    </row>
    <row r="68" spans="3:10" ht="15">
      <c r="C68" s="85"/>
      <c r="E68" s="45" t="s">
        <v>686</v>
      </c>
      <c r="F68" s="46"/>
      <c r="G68" s="47"/>
      <c r="H68" s="48"/>
      <c r="I68" s="54">
        <f>SUM(I69:I76)</f>
        <v>0</v>
      </c>
      <c r="J68" s="54"/>
    </row>
    <row r="69" spans="2:10" ht="15">
      <c r="B69" s="76">
        <v>38</v>
      </c>
      <c r="C69" s="71">
        <v>185804311</v>
      </c>
      <c r="E69" s="86" t="s">
        <v>687</v>
      </c>
      <c r="F69" s="61" t="s">
        <v>630</v>
      </c>
      <c r="G69" s="58">
        <v>4.9</v>
      </c>
      <c r="H69" s="59">
        <v>0</v>
      </c>
      <c r="I69" s="59">
        <f>G69*H69</f>
        <v>0</v>
      </c>
      <c r="J69" s="162" t="s">
        <v>796</v>
      </c>
    </row>
    <row r="70" spans="2:10" ht="15">
      <c r="B70" s="76">
        <v>39</v>
      </c>
      <c r="C70" s="71">
        <v>185851121</v>
      </c>
      <c r="E70" s="81" t="s">
        <v>664</v>
      </c>
      <c r="F70" s="61" t="s">
        <v>630</v>
      </c>
      <c r="G70" s="58">
        <v>4.9</v>
      </c>
      <c r="H70" s="59">
        <v>0</v>
      </c>
      <c r="I70" s="59">
        <f>G70*H70</f>
        <v>0</v>
      </c>
      <c r="J70" s="162" t="s">
        <v>796</v>
      </c>
    </row>
    <row r="71" spans="2:10" ht="15">
      <c r="B71" s="76">
        <v>40</v>
      </c>
      <c r="C71" s="71">
        <v>185851129</v>
      </c>
      <c r="E71" s="81" t="s">
        <v>665</v>
      </c>
      <c r="F71" s="61" t="s">
        <v>630</v>
      </c>
      <c r="G71" s="95">
        <v>4.9</v>
      </c>
      <c r="H71" s="59">
        <v>0</v>
      </c>
      <c r="I71" s="59">
        <f aca="true" t="shared" si="5" ref="I71">G71*H71</f>
        <v>0</v>
      </c>
      <c r="J71" s="162" t="s">
        <v>796</v>
      </c>
    </row>
    <row r="72" spans="2:10" ht="38.25">
      <c r="B72" s="76">
        <v>41</v>
      </c>
      <c r="C72" s="96" t="s">
        <v>688</v>
      </c>
      <c r="E72" s="97" t="s">
        <v>689</v>
      </c>
      <c r="F72" s="61" t="s">
        <v>637</v>
      </c>
      <c r="G72" s="58">
        <v>7</v>
      </c>
      <c r="H72" s="59">
        <v>0</v>
      </c>
      <c r="I72" s="59">
        <f>G72*H72</f>
        <v>0</v>
      </c>
      <c r="J72" s="162" t="s">
        <v>796</v>
      </c>
    </row>
    <row r="73" spans="2:10" ht="15">
      <c r="B73" s="76">
        <v>42</v>
      </c>
      <c r="C73" s="71">
        <v>184852322</v>
      </c>
      <c r="E73" s="83" t="s">
        <v>690</v>
      </c>
      <c r="F73" s="64" t="s">
        <v>637</v>
      </c>
      <c r="G73" s="58">
        <v>7</v>
      </c>
      <c r="H73" s="59">
        <v>0</v>
      </c>
      <c r="I73" s="59">
        <f>G73*H73</f>
        <v>0</v>
      </c>
      <c r="J73" s="162" t="s">
        <v>796</v>
      </c>
    </row>
    <row r="74" spans="2:10" ht="25.5">
      <c r="B74" s="76">
        <v>43</v>
      </c>
      <c r="C74" s="71">
        <v>185804213</v>
      </c>
      <c r="E74" s="98" t="s">
        <v>691</v>
      </c>
      <c r="F74" s="57" t="s">
        <v>692</v>
      </c>
      <c r="G74" s="58">
        <v>97.8</v>
      </c>
      <c r="H74" s="59">
        <v>0</v>
      </c>
      <c r="I74" s="59">
        <f aca="true" t="shared" si="6" ref="I74:I76">G74*H74</f>
        <v>0</v>
      </c>
      <c r="J74" s="162" t="s">
        <v>796</v>
      </c>
    </row>
    <row r="75" spans="2:10" ht="39">
      <c r="B75" s="76">
        <v>44</v>
      </c>
      <c r="C75" s="96" t="s">
        <v>693</v>
      </c>
      <c r="E75" s="60" t="s">
        <v>694</v>
      </c>
      <c r="F75" s="57" t="s">
        <v>637</v>
      </c>
      <c r="G75" s="58">
        <v>7</v>
      </c>
      <c r="H75" s="59">
        <v>0</v>
      </c>
      <c r="I75" s="59">
        <f t="shared" si="6"/>
        <v>0</v>
      </c>
      <c r="J75" s="162" t="s">
        <v>796</v>
      </c>
    </row>
    <row r="76" spans="2:10" ht="15">
      <c r="B76" s="76">
        <v>45</v>
      </c>
      <c r="C76" s="80">
        <v>19</v>
      </c>
      <c r="E76" s="99" t="s">
        <v>695</v>
      </c>
      <c r="F76" s="61" t="s">
        <v>630</v>
      </c>
      <c r="G76" s="100">
        <v>5.05</v>
      </c>
      <c r="H76" s="59">
        <v>0</v>
      </c>
      <c r="I76" s="84">
        <f t="shared" si="6"/>
        <v>0</v>
      </c>
      <c r="J76" s="162"/>
    </row>
    <row r="77" spans="3:10" ht="15">
      <c r="C77" s="85"/>
      <c r="E77" s="45" t="s">
        <v>696</v>
      </c>
      <c r="F77" s="46"/>
      <c r="G77" s="47"/>
      <c r="H77" s="48"/>
      <c r="I77" s="54">
        <f>SUM(I78:I85)</f>
        <v>0</v>
      </c>
      <c r="J77" s="54"/>
    </row>
    <row r="78" spans="2:10" ht="15">
      <c r="B78" s="76">
        <v>46</v>
      </c>
      <c r="C78" s="71">
        <v>185804311</v>
      </c>
      <c r="E78" s="86" t="s">
        <v>697</v>
      </c>
      <c r="F78" s="61" t="s">
        <v>630</v>
      </c>
      <c r="G78" s="58">
        <v>3.92</v>
      </c>
      <c r="H78" s="59">
        <v>0</v>
      </c>
      <c r="I78" s="59">
        <f>G78*H78</f>
        <v>0</v>
      </c>
      <c r="J78" s="162" t="s">
        <v>796</v>
      </c>
    </row>
    <row r="79" spans="2:10" ht="15">
      <c r="B79" s="76">
        <v>47</v>
      </c>
      <c r="C79" s="71">
        <v>185851121</v>
      </c>
      <c r="E79" s="81" t="s">
        <v>664</v>
      </c>
      <c r="F79" s="61" t="s">
        <v>630</v>
      </c>
      <c r="G79" s="58">
        <v>3.92</v>
      </c>
      <c r="H79" s="59">
        <v>0</v>
      </c>
      <c r="I79" s="59">
        <f>G79*H79</f>
        <v>0</v>
      </c>
      <c r="J79" s="162" t="s">
        <v>796</v>
      </c>
    </row>
    <row r="80" spans="2:10" ht="15">
      <c r="B80" s="76">
        <v>48</v>
      </c>
      <c r="C80" s="71">
        <v>185851129</v>
      </c>
      <c r="E80" s="81" t="s">
        <v>665</v>
      </c>
      <c r="F80" s="61" t="s">
        <v>630</v>
      </c>
      <c r="G80" s="95">
        <v>3.92</v>
      </c>
      <c r="H80" s="59">
        <v>0</v>
      </c>
      <c r="I80" s="59">
        <f aca="true" t="shared" si="7" ref="I80">G80*H80</f>
        <v>0</v>
      </c>
      <c r="J80" s="162" t="s">
        <v>796</v>
      </c>
    </row>
    <row r="81" spans="2:10" ht="38.25">
      <c r="B81" s="76">
        <v>49</v>
      </c>
      <c r="C81" s="96" t="s">
        <v>688</v>
      </c>
      <c r="E81" s="97" t="s">
        <v>689</v>
      </c>
      <c r="F81" s="61" t="s">
        <v>637</v>
      </c>
      <c r="G81" s="58">
        <v>7</v>
      </c>
      <c r="H81" s="59">
        <v>0</v>
      </c>
      <c r="I81" s="59">
        <f>G81*H81</f>
        <v>0</v>
      </c>
      <c r="J81" s="162" t="s">
        <v>796</v>
      </c>
    </row>
    <row r="82" spans="2:10" ht="15">
      <c r="B82" s="76">
        <v>50</v>
      </c>
      <c r="C82" s="71">
        <v>184852322</v>
      </c>
      <c r="E82" s="83" t="s">
        <v>690</v>
      </c>
      <c r="F82" s="64" t="s">
        <v>637</v>
      </c>
      <c r="G82" s="58">
        <v>7</v>
      </c>
      <c r="H82" s="59">
        <v>0</v>
      </c>
      <c r="I82" s="59">
        <f>G82*H82</f>
        <v>0</v>
      </c>
      <c r="J82" s="162" t="s">
        <v>796</v>
      </c>
    </row>
    <row r="83" spans="2:10" ht="25.5">
      <c r="B83" s="76">
        <v>51</v>
      </c>
      <c r="C83" s="71">
        <v>185804213</v>
      </c>
      <c r="E83" s="98" t="s">
        <v>691</v>
      </c>
      <c r="F83" s="57" t="s">
        <v>692</v>
      </c>
      <c r="G83" s="58">
        <v>97.8</v>
      </c>
      <c r="H83" s="59">
        <v>0</v>
      </c>
      <c r="I83" s="59">
        <f aca="true" t="shared" si="8" ref="I83:I85">G83*H83</f>
        <v>0</v>
      </c>
      <c r="J83" s="162" t="s">
        <v>796</v>
      </c>
    </row>
    <row r="84" spans="2:10" ht="39">
      <c r="B84" s="76">
        <v>52</v>
      </c>
      <c r="C84" s="96" t="s">
        <v>693</v>
      </c>
      <c r="E84" s="60" t="s">
        <v>694</v>
      </c>
      <c r="F84" s="57" t="s">
        <v>637</v>
      </c>
      <c r="G84" s="58">
        <v>7</v>
      </c>
      <c r="H84" s="59">
        <v>0</v>
      </c>
      <c r="I84" s="59">
        <f t="shared" si="8"/>
        <v>0</v>
      </c>
      <c r="J84" s="162" t="s">
        <v>796</v>
      </c>
    </row>
    <row r="85" spans="2:10" ht="15">
      <c r="B85" s="76">
        <v>53</v>
      </c>
      <c r="C85" s="80">
        <v>20</v>
      </c>
      <c r="E85" s="99" t="s">
        <v>695</v>
      </c>
      <c r="F85" s="61" t="s">
        <v>630</v>
      </c>
      <c r="G85" s="100">
        <v>4.04</v>
      </c>
      <c r="H85" s="59">
        <v>0</v>
      </c>
      <c r="I85" s="84">
        <f t="shared" si="8"/>
        <v>0</v>
      </c>
      <c r="J85" s="162"/>
    </row>
    <row r="86" spans="3:10" ht="15">
      <c r="C86" s="85"/>
      <c r="E86" s="45" t="s">
        <v>698</v>
      </c>
      <c r="F86" s="46"/>
      <c r="G86" s="47"/>
      <c r="H86" s="48"/>
      <c r="I86" s="54">
        <f>SUM(I87:I94)</f>
        <v>0</v>
      </c>
      <c r="J86" s="54"/>
    </row>
    <row r="87" spans="2:10" ht="15">
      <c r="B87" s="76">
        <v>54</v>
      </c>
      <c r="C87" s="71">
        <v>185804311</v>
      </c>
      <c r="E87" s="86" t="s">
        <v>697</v>
      </c>
      <c r="F87" s="61" t="s">
        <v>630</v>
      </c>
      <c r="G87" s="58">
        <v>3.92</v>
      </c>
      <c r="H87" s="59">
        <v>0</v>
      </c>
      <c r="I87" s="59">
        <f>G87*H87</f>
        <v>0</v>
      </c>
      <c r="J87" s="162" t="s">
        <v>796</v>
      </c>
    </row>
    <row r="88" spans="2:10" ht="15">
      <c r="B88" s="76">
        <v>55</v>
      </c>
      <c r="C88" s="71">
        <v>185851121</v>
      </c>
      <c r="E88" s="81" t="s">
        <v>664</v>
      </c>
      <c r="F88" s="61" t="s">
        <v>630</v>
      </c>
      <c r="G88" s="58">
        <v>3.92</v>
      </c>
      <c r="H88" s="59">
        <v>0</v>
      </c>
      <c r="I88" s="59">
        <f>G88*H88</f>
        <v>0</v>
      </c>
      <c r="J88" s="162" t="s">
        <v>796</v>
      </c>
    </row>
    <row r="89" spans="2:10" ht="15">
      <c r="B89" s="76">
        <v>56</v>
      </c>
      <c r="C89" s="71">
        <v>185851129</v>
      </c>
      <c r="E89" s="81" t="s">
        <v>665</v>
      </c>
      <c r="F89" s="61" t="s">
        <v>630</v>
      </c>
      <c r="G89" s="95">
        <v>3.92</v>
      </c>
      <c r="H89" s="59">
        <v>0</v>
      </c>
      <c r="I89" s="59">
        <f aca="true" t="shared" si="9" ref="I89">G89*H89</f>
        <v>0</v>
      </c>
      <c r="J89" s="162" t="s">
        <v>796</v>
      </c>
    </row>
    <row r="90" spans="2:10" ht="38.25">
      <c r="B90" s="76">
        <v>57</v>
      </c>
      <c r="C90" s="96" t="s">
        <v>688</v>
      </c>
      <c r="E90" s="97" t="s">
        <v>689</v>
      </c>
      <c r="F90" s="61" t="s">
        <v>637</v>
      </c>
      <c r="G90" s="58">
        <v>7</v>
      </c>
      <c r="H90" s="59">
        <v>0</v>
      </c>
      <c r="I90" s="59">
        <f>G90*H90</f>
        <v>0</v>
      </c>
      <c r="J90" s="162" t="s">
        <v>796</v>
      </c>
    </row>
    <row r="91" spans="2:10" ht="15">
      <c r="B91" s="76">
        <v>58</v>
      </c>
      <c r="C91" s="71">
        <v>184852322</v>
      </c>
      <c r="E91" s="83" t="s">
        <v>690</v>
      </c>
      <c r="F91" s="64" t="s">
        <v>637</v>
      </c>
      <c r="G91" s="58">
        <v>7</v>
      </c>
      <c r="H91" s="59">
        <v>0</v>
      </c>
      <c r="I91" s="59">
        <f>G91*H91</f>
        <v>0</v>
      </c>
      <c r="J91" s="162" t="s">
        <v>796</v>
      </c>
    </row>
    <row r="92" spans="2:10" ht="25.5">
      <c r="B92" s="76">
        <v>59</v>
      </c>
      <c r="C92" s="71">
        <v>185804213</v>
      </c>
      <c r="E92" s="98" t="s">
        <v>691</v>
      </c>
      <c r="F92" s="57" t="s">
        <v>692</v>
      </c>
      <c r="G92" s="58">
        <v>97.8</v>
      </c>
      <c r="H92" s="59">
        <v>0</v>
      </c>
      <c r="I92" s="59">
        <f aca="true" t="shared" si="10" ref="I92:I94">G92*H92</f>
        <v>0</v>
      </c>
      <c r="J92" s="162" t="s">
        <v>796</v>
      </c>
    </row>
    <row r="93" spans="2:10" ht="39">
      <c r="B93" s="76">
        <v>60</v>
      </c>
      <c r="C93" s="96" t="s">
        <v>693</v>
      </c>
      <c r="E93" s="60" t="s">
        <v>694</v>
      </c>
      <c r="F93" s="57" t="s">
        <v>637</v>
      </c>
      <c r="G93" s="58">
        <v>7</v>
      </c>
      <c r="H93" s="59">
        <v>0</v>
      </c>
      <c r="I93" s="59">
        <f t="shared" si="10"/>
        <v>0</v>
      </c>
      <c r="J93" s="162" t="s">
        <v>796</v>
      </c>
    </row>
    <row r="94" spans="2:10" ht="15">
      <c r="B94" s="76">
        <v>61</v>
      </c>
      <c r="C94" s="80">
        <v>21</v>
      </c>
      <c r="E94" s="99" t="s">
        <v>695</v>
      </c>
      <c r="F94" s="61" t="s">
        <v>630</v>
      </c>
      <c r="G94" s="100">
        <v>4.04</v>
      </c>
      <c r="H94" s="59">
        <v>0</v>
      </c>
      <c r="I94" s="84">
        <f t="shared" si="10"/>
        <v>0</v>
      </c>
      <c r="J94" s="162"/>
    </row>
    <row r="95" spans="3:10" ht="15">
      <c r="C95" s="85"/>
      <c r="E95" s="45" t="s">
        <v>699</v>
      </c>
      <c r="F95" s="46"/>
      <c r="G95" s="47"/>
      <c r="H95" s="48"/>
      <c r="I95" s="54">
        <f>SUM(I96:I103)</f>
        <v>0</v>
      </c>
      <c r="J95" s="54"/>
    </row>
    <row r="96" spans="2:10" ht="15">
      <c r="B96" s="76">
        <v>62</v>
      </c>
      <c r="C96" s="71">
        <v>185804311</v>
      </c>
      <c r="E96" s="86" t="s">
        <v>700</v>
      </c>
      <c r="F96" s="61" t="s">
        <v>630</v>
      </c>
      <c r="G96" s="58">
        <v>2.94</v>
      </c>
      <c r="H96" s="59">
        <v>0</v>
      </c>
      <c r="I96" s="59">
        <f>G96*H96</f>
        <v>0</v>
      </c>
      <c r="J96" s="162" t="s">
        <v>796</v>
      </c>
    </row>
    <row r="97" spans="2:10" ht="15">
      <c r="B97" s="76">
        <v>63</v>
      </c>
      <c r="C97" s="71">
        <v>185851121</v>
      </c>
      <c r="E97" s="81" t="s">
        <v>664</v>
      </c>
      <c r="F97" s="61" t="s">
        <v>630</v>
      </c>
      <c r="G97" s="58">
        <v>2.94</v>
      </c>
      <c r="H97" s="59">
        <v>0</v>
      </c>
      <c r="I97" s="59">
        <f>G97*H97</f>
        <v>0</v>
      </c>
      <c r="J97" s="162" t="s">
        <v>796</v>
      </c>
    </row>
    <row r="98" spans="2:10" ht="15">
      <c r="B98" s="76">
        <v>64</v>
      </c>
      <c r="C98" s="71">
        <v>185851129</v>
      </c>
      <c r="E98" s="81" t="s">
        <v>665</v>
      </c>
      <c r="F98" s="61" t="s">
        <v>630</v>
      </c>
      <c r="G98" s="95">
        <v>2.94</v>
      </c>
      <c r="H98" s="59">
        <v>0</v>
      </c>
      <c r="I98" s="59">
        <f aca="true" t="shared" si="11" ref="I98">G98*H98</f>
        <v>0</v>
      </c>
      <c r="J98" s="162" t="s">
        <v>796</v>
      </c>
    </row>
    <row r="99" spans="2:10" ht="38.25">
      <c r="B99" s="76">
        <v>65</v>
      </c>
      <c r="C99" s="96" t="s">
        <v>688</v>
      </c>
      <c r="E99" s="97" t="s">
        <v>689</v>
      </c>
      <c r="F99" s="61" t="s">
        <v>637</v>
      </c>
      <c r="G99" s="58">
        <v>7</v>
      </c>
      <c r="H99" s="59">
        <v>0</v>
      </c>
      <c r="I99" s="59">
        <f>G99*H99</f>
        <v>0</v>
      </c>
      <c r="J99" s="162" t="s">
        <v>796</v>
      </c>
    </row>
    <row r="100" spans="2:10" ht="15">
      <c r="B100" s="76">
        <v>66</v>
      </c>
      <c r="C100" s="71">
        <v>184852322</v>
      </c>
      <c r="E100" s="83" t="s">
        <v>690</v>
      </c>
      <c r="F100" s="64" t="s">
        <v>637</v>
      </c>
      <c r="G100" s="58">
        <v>7</v>
      </c>
      <c r="H100" s="59">
        <v>0</v>
      </c>
      <c r="I100" s="59">
        <f>G100*H100</f>
        <v>0</v>
      </c>
      <c r="J100" s="162" t="s">
        <v>796</v>
      </c>
    </row>
    <row r="101" spans="2:10" ht="25.5">
      <c r="B101" s="76">
        <v>67</v>
      </c>
      <c r="C101" s="71">
        <v>185804213</v>
      </c>
      <c r="E101" s="98" t="s">
        <v>691</v>
      </c>
      <c r="F101" s="57" t="s">
        <v>692</v>
      </c>
      <c r="G101" s="58">
        <v>97.8</v>
      </c>
      <c r="H101" s="59">
        <v>0</v>
      </c>
      <c r="I101" s="59">
        <f aca="true" t="shared" si="12" ref="I101:I103">G101*H101</f>
        <v>0</v>
      </c>
      <c r="J101" s="162" t="s">
        <v>796</v>
      </c>
    </row>
    <row r="102" spans="2:10" ht="39">
      <c r="B102" s="76">
        <v>68</v>
      </c>
      <c r="C102" s="96" t="s">
        <v>693</v>
      </c>
      <c r="E102" s="60" t="s">
        <v>694</v>
      </c>
      <c r="F102" s="57" t="s">
        <v>637</v>
      </c>
      <c r="G102" s="58">
        <v>7</v>
      </c>
      <c r="H102" s="59">
        <v>0</v>
      </c>
      <c r="I102" s="59">
        <f t="shared" si="12"/>
        <v>0</v>
      </c>
      <c r="J102" s="162" t="s">
        <v>796</v>
      </c>
    </row>
    <row r="103" spans="2:10" ht="15">
      <c r="B103" s="76">
        <v>69</v>
      </c>
      <c r="C103" s="80">
        <v>22</v>
      </c>
      <c r="E103" s="99" t="s">
        <v>695</v>
      </c>
      <c r="F103" s="61" t="s">
        <v>630</v>
      </c>
      <c r="G103" s="100">
        <v>3.03</v>
      </c>
      <c r="H103" s="59">
        <v>0</v>
      </c>
      <c r="I103" s="84">
        <f t="shared" si="12"/>
        <v>0</v>
      </c>
      <c r="J103" s="162"/>
    </row>
    <row r="104" spans="3:10" ht="15">
      <c r="C104" s="85"/>
      <c r="E104" s="45" t="s">
        <v>701</v>
      </c>
      <c r="F104" s="46"/>
      <c r="G104" s="47"/>
      <c r="H104" s="48"/>
      <c r="I104" s="54">
        <f>SUM(I105:I112)</f>
        <v>0</v>
      </c>
      <c r="J104" s="54"/>
    </row>
    <row r="105" spans="2:10" ht="15">
      <c r="B105" s="76">
        <v>70</v>
      </c>
      <c r="C105" s="71">
        <v>185804311</v>
      </c>
      <c r="E105" s="86" t="s">
        <v>700</v>
      </c>
      <c r="F105" s="61" t="s">
        <v>630</v>
      </c>
      <c r="G105" s="58">
        <v>2.94</v>
      </c>
      <c r="H105" s="59">
        <v>0</v>
      </c>
      <c r="I105" s="59">
        <f>G105*H105</f>
        <v>0</v>
      </c>
      <c r="J105" s="162" t="s">
        <v>796</v>
      </c>
    </row>
    <row r="106" spans="2:10" ht="15">
      <c r="B106" s="76">
        <v>71</v>
      </c>
      <c r="C106" s="71">
        <v>185851121</v>
      </c>
      <c r="E106" s="81" t="s">
        <v>664</v>
      </c>
      <c r="F106" s="61" t="s">
        <v>630</v>
      </c>
      <c r="G106" s="58">
        <v>2.94</v>
      </c>
      <c r="H106" s="59">
        <v>0</v>
      </c>
      <c r="I106" s="59">
        <f>G106*H106</f>
        <v>0</v>
      </c>
      <c r="J106" s="162" t="s">
        <v>796</v>
      </c>
    </row>
    <row r="107" spans="2:10" ht="15">
      <c r="B107" s="76">
        <v>72</v>
      </c>
      <c r="C107" s="71">
        <v>185851129</v>
      </c>
      <c r="E107" s="81" t="s">
        <v>665</v>
      </c>
      <c r="F107" s="61" t="s">
        <v>630</v>
      </c>
      <c r="G107" s="95">
        <v>2.94</v>
      </c>
      <c r="H107" s="59">
        <v>0</v>
      </c>
      <c r="I107" s="59">
        <f aca="true" t="shared" si="13" ref="I107">G107*H107</f>
        <v>0</v>
      </c>
      <c r="J107" s="162" t="s">
        <v>796</v>
      </c>
    </row>
    <row r="108" spans="2:10" ht="38.25">
      <c r="B108" s="76">
        <v>73</v>
      </c>
      <c r="C108" s="96" t="s">
        <v>688</v>
      </c>
      <c r="E108" s="97" t="s">
        <v>689</v>
      </c>
      <c r="F108" s="61" t="s">
        <v>637</v>
      </c>
      <c r="G108" s="58">
        <v>7</v>
      </c>
      <c r="H108" s="59">
        <v>0</v>
      </c>
      <c r="I108" s="59">
        <f>G108*H108</f>
        <v>0</v>
      </c>
      <c r="J108" s="162" t="s">
        <v>796</v>
      </c>
    </row>
    <row r="109" spans="2:10" ht="15">
      <c r="B109" s="76">
        <v>74</v>
      </c>
      <c r="C109" s="71">
        <v>184852322</v>
      </c>
      <c r="E109" s="83" t="s">
        <v>690</v>
      </c>
      <c r="F109" s="64" t="s">
        <v>637</v>
      </c>
      <c r="G109" s="58">
        <v>7</v>
      </c>
      <c r="H109" s="59">
        <v>0</v>
      </c>
      <c r="I109" s="59">
        <f>G109*H109</f>
        <v>0</v>
      </c>
      <c r="J109" s="162" t="s">
        <v>796</v>
      </c>
    </row>
    <row r="110" spans="2:10" ht="25.5">
      <c r="B110" s="76">
        <v>75</v>
      </c>
      <c r="C110" s="71">
        <v>185804213</v>
      </c>
      <c r="E110" s="98" t="s">
        <v>691</v>
      </c>
      <c r="F110" s="57" t="s">
        <v>692</v>
      </c>
      <c r="G110" s="58">
        <v>97.8</v>
      </c>
      <c r="H110" s="59">
        <v>0</v>
      </c>
      <c r="I110" s="59">
        <f aca="true" t="shared" si="14" ref="I110:I112">G110*H110</f>
        <v>0</v>
      </c>
      <c r="J110" s="162" t="s">
        <v>796</v>
      </c>
    </row>
    <row r="111" spans="2:10" ht="39">
      <c r="B111" s="76">
        <v>76</v>
      </c>
      <c r="C111" s="96" t="s">
        <v>693</v>
      </c>
      <c r="E111" s="60" t="s">
        <v>694</v>
      </c>
      <c r="F111" s="57" t="s">
        <v>637</v>
      </c>
      <c r="G111" s="58">
        <v>7</v>
      </c>
      <c r="H111" s="59">
        <v>0</v>
      </c>
      <c r="I111" s="59">
        <f t="shared" si="14"/>
        <v>0</v>
      </c>
      <c r="J111" s="162" t="s">
        <v>796</v>
      </c>
    </row>
    <row r="112" spans="2:10" ht="15">
      <c r="B112" s="76">
        <v>77</v>
      </c>
      <c r="C112" s="80">
        <v>23</v>
      </c>
      <c r="E112" s="99" t="s">
        <v>695</v>
      </c>
      <c r="F112" s="61" t="s">
        <v>630</v>
      </c>
      <c r="G112" s="100">
        <v>3.03</v>
      </c>
      <c r="H112" s="59">
        <v>0</v>
      </c>
      <c r="I112" s="84">
        <f t="shared" si="14"/>
        <v>0</v>
      </c>
      <c r="J112" s="162"/>
    </row>
    <row r="113" ht="15">
      <c r="C113" s="76"/>
    </row>
    <row r="114" spans="3:10" ht="15">
      <c r="C114" s="101"/>
      <c r="E114" s="102" t="s">
        <v>867</v>
      </c>
      <c r="F114" s="103"/>
      <c r="G114" s="104"/>
      <c r="H114" s="105"/>
      <c r="I114" s="53">
        <f>SUM(I115,I130,I134,I140)</f>
        <v>0</v>
      </c>
      <c r="J114" s="53"/>
    </row>
    <row r="115" spans="3:10" ht="15">
      <c r="C115" s="106"/>
      <c r="E115" s="107" t="s">
        <v>702</v>
      </c>
      <c r="F115" s="57"/>
      <c r="G115" s="72"/>
      <c r="H115" s="59"/>
      <c r="I115" s="54">
        <f>SUM(I116:I129)</f>
        <v>0</v>
      </c>
      <c r="J115" s="54"/>
    </row>
    <row r="116" spans="2:10" ht="28.5">
      <c r="B116" s="76">
        <v>78</v>
      </c>
      <c r="C116" s="108">
        <v>184911335</v>
      </c>
      <c r="E116" s="81" t="s">
        <v>703</v>
      </c>
      <c r="F116" s="109" t="s">
        <v>662</v>
      </c>
      <c r="G116" s="110">
        <v>88.5</v>
      </c>
      <c r="H116" s="59">
        <v>0</v>
      </c>
      <c r="I116" s="84">
        <f aca="true" t="shared" si="15" ref="I116:I129">G116*H116</f>
        <v>0</v>
      </c>
      <c r="J116" s="162" t="s">
        <v>796</v>
      </c>
    </row>
    <row r="117" spans="2:10" ht="26.25">
      <c r="B117" s="76">
        <v>79</v>
      </c>
      <c r="C117" s="106">
        <v>181006116</v>
      </c>
      <c r="E117" s="60" t="s">
        <v>704</v>
      </c>
      <c r="F117" s="109" t="s">
        <v>662</v>
      </c>
      <c r="G117" s="110">
        <v>127</v>
      </c>
      <c r="H117" s="59">
        <v>0</v>
      </c>
      <c r="I117" s="84">
        <f t="shared" si="15"/>
        <v>0</v>
      </c>
      <c r="J117" s="162" t="s">
        <v>796</v>
      </c>
    </row>
    <row r="118" spans="2:10" ht="15">
      <c r="B118" s="76">
        <v>80</v>
      </c>
      <c r="C118" s="108">
        <v>183403153</v>
      </c>
      <c r="E118" s="111" t="s">
        <v>705</v>
      </c>
      <c r="F118" s="64" t="s">
        <v>662</v>
      </c>
      <c r="G118" s="110">
        <v>127</v>
      </c>
      <c r="H118" s="59">
        <v>0</v>
      </c>
      <c r="I118" s="112">
        <f t="shared" si="15"/>
        <v>0</v>
      </c>
      <c r="J118" s="162" t="s">
        <v>796</v>
      </c>
    </row>
    <row r="119" spans="2:10" ht="26.25">
      <c r="B119" s="76">
        <v>81</v>
      </c>
      <c r="C119" s="108">
        <v>119005123</v>
      </c>
      <c r="E119" s="60" t="s">
        <v>706</v>
      </c>
      <c r="F119" s="109" t="s">
        <v>662</v>
      </c>
      <c r="G119" s="110">
        <v>127</v>
      </c>
      <c r="H119" s="59">
        <v>0</v>
      </c>
      <c r="I119" s="84">
        <f t="shared" si="15"/>
        <v>0</v>
      </c>
      <c r="J119" s="162" t="s">
        <v>796</v>
      </c>
    </row>
    <row r="120" spans="2:10" ht="26.25">
      <c r="B120" s="76">
        <v>82</v>
      </c>
      <c r="C120" s="108">
        <v>183111111</v>
      </c>
      <c r="E120" s="81" t="s">
        <v>707</v>
      </c>
      <c r="F120" s="57" t="s">
        <v>637</v>
      </c>
      <c r="G120" s="110">
        <v>1660</v>
      </c>
      <c r="H120" s="59">
        <v>0</v>
      </c>
      <c r="I120" s="59">
        <f t="shared" si="15"/>
        <v>0</v>
      </c>
      <c r="J120" s="162" t="s">
        <v>796</v>
      </c>
    </row>
    <row r="121" spans="2:10" ht="26.25">
      <c r="B121" s="76">
        <v>83</v>
      </c>
      <c r="C121" s="108">
        <v>183111111</v>
      </c>
      <c r="E121" s="81" t="s">
        <v>708</v>
      </c>
      <c r="F121" s="57" t="s">
        <v>637</v>
      </c>
      <c r="G121" s="110">
        <v>2555</v>
      </c>
      <c r="H121" s="59">
        <v>0</v>
      </c>
      <c r="I121" s="59">
        <f t="shared" si="15"/>
        <v>0</v>
      </c>
      <c r="J121" s="162" t="s">
        <v>796</v>
      </c>
    </row>
    <row r="122" spans="2:10" ht="15">
      <c r="B122" s="76">
        <v>84</v>
      </c>
      <c r="C122" s="108">
        <v>183211322</v>
      </c>
      <c r="E122" s="81" t="s">
        <v>709</v>
      </c>
      <c r="F122" s="57" t="s">
        <v>637</v>
      </c>
      <c r="G122" s="110">
        <v>1660</v>
      </c>
      <c r="H122" s="59">
        <v>0</v>
      </c>
      <c r="I122" s="59">
        <f t="shared" si="15"/>
        <v>0</v>
      </c>
      <c r="J122" s="162" t="s">
        <v>796</v>
      </c>
    </row>
    <row r="123" spans="2:10" ht="15">
      <c r="B123" s="76">
        <v>85</v>
      </c>
      <c r="C123" s="108">
        <v>183211313</v>
      </c>
      <c r="E123" s="81" t="s">
        <v>710</v>
      </c>
      <c r="F123" s="57" t="s">
        <v>637</v>
      </c>
      <c r="G123" s="110">
        <v>2555</v>
      </c>
      <c r="H123" s="59">
        <v>0</v>
      </c>
      <c r="I123" s="59">
        <f t="shared" si="15"/>
        <v>0</v>
      </c>
      <c r="J123" s="162" t="s">
        <v>796</v>
      </c>
    </row>
    <row r="124" spans="2:10" ht="25.5">
      <c r="B124" s="76">
        <v>86</v>
      </c>
      <c r="C124" s="108">
        <v>184814221</v>
      </c>
      <c r="E124" s="113" t="s">
        <v>711</v>
      </c>
      <c r="F124" s="57" t="s">
        <v>692</v>
      </c>
      <c r="G124" s="110">
        <v>127</v>
      </c>
      <c r="H124" s="59">
        <v>0</v>
      </c>
      <c r="I124" s="59">
        <f t="shared" si="15"/>
        <v>0</v>
      </c>
      <c r="J124" s="162" t="s">
        <v>796</v>
      </c>
    </row>
    <row r="125" spans="2:10" ht="15">
      <c r="B125" s="76">
        <v>87</v>
      </c>
      <c r="C125" s="108">
        <v>184911421</v>
      </c>
      <c r="E125" s="67" t="s">
        <v>712</v>
      </c>
      <c r="F125" s="64" t="s">
        <v>662</v>
      </c>
      <c r="G125" s="110">
        <v>127</v>
      </c>
      <c r="H125" s="59">
        <v>0</v>
      </c>
      <c r="I125" s="59">
        <f t="shared" si="15"/>
        <v>0</v>
      </c>
      <c r="J125" s="162" t="s">
        <v>796</v>
      </c>
    </row>
    <row r="126" spans="2:10" ht="15">
      <c r="B126" s="76">
        <v>88</v>
      </c>
      <c r="C126" s="108">
        <v>185804312</v>
      </c>
      <c r="E126" s="113" t="s">
        <v>713</v>
      </c>
      <c r="F126" s="61" t="s">
        <v>630</v>
      </c>
      <c r="G126" s="110">
        <v>2.54</v>
      </c>
      <c r="H126" s="59">
        <v>0</v>
      </c>
      <c r="I126" s="59">
        <f t="shared" si="15"/>
        <v>0</v>
      </c>
      <c r="J126" s="162" t="s">
        <v>796</v>
      </c>
    </row>
    <row r="127" spans="2:10" ht="15">
      <c r="B127" s="76">
        <v>89</v>
      </c>
      <c r="C127" s="108">
        <v>185851121</v>
      </c>
      <c r="E127" s="113" t="s">
        <v>664</v>
      </c>
      <c r="F127" s="61" t="s">
        <v>630</v>
      </c>
      <c r="G127" s="110">
        <v>2.54</v>
      </c>
      <c r="H127" s="59">
        <v>0</v>
      </c>
      <c r="I127" s="59">
        <f t="shared" si="15"/>
        <v>0</v>
      </c>
      <c r="J127" s="162" t="s">
        <v>796</v>
      </c>
    </row>
    <row r="128" spans="2:10" ht="15">
      <c r="B128" s="76">
        <v>90</v>
      </c>
      <c r="C128" s="108">
        <v>185851129</v>
      </c>
      <c r="E128" s="81" t="s">
        <v>714</v>
      </c>
      <c r="F128" s="61" t="s">
        <v>630</v>
      </c>
      <c r="G128" s="110">
        <v>2.54</v>
      </c>
      <c r="H128" s="59">
        <v>0</v>
      </c>
      <c r="I128" s="59">
        <f t="shared" si="15"/>
        <v>0</v>
      </c>
      <c r="J128" s="162" t="s">
        <v>796</v>
      </c>
    </row>
    <row r="129" spans="2:10" ht="15">
      <c r="B129" s="76">
        <v>91</v>
      </c>
      <c r="C129" s="108">
        <v>998231411</v>
      </c>
      <c r="E129" s="81" t="s">
        <v>715</v>
      </c>
      <c r="F129" s="57" t="s">
        <v>646</v>
      </c>
      <c r="G129" s="110">
        <v>102.7</v>
      </c>
      <c r="H129" s="59">
        <v>0</v>
      </c>
      <c r="I129" s="59">
        <f t="shared" si="15"/>
        <v>0</v>
      </c>
      <c r="J129" s="162" t="s">
        <v>796</v>
      </c>
    </row>
    <row r="130" spans="3:10" ht="15">
      <c r="C130" s="106"/>
      <c r="E130" s="107" t="s">
        <v>668</v>
      </c>
      <c r="F130" s="57"/>
      <c r="G130" s="72"/>
      <c r="H130" s="59"/>
      <c r="I130" s="54">
        <f>SUM(I131:I133)</f>
        <v>0</v>
      </c>
      <c r="J130" s="54"/>
    </row>
    <row r="131" spans="2:10" ht="15">
      <c r="B131" s="76">
        <v>92</v>
      </c>
      <c r="C131" s="108">
        <v>24</v>
      </c>
      <c r="E131" t="s">
        <v>716</v>
      </c>
      <c r="F131" s="57" t="s">
        <v>637</v>
      </c>
      <c r="G131" s="114">
        <v>1217</v>
      </c>
      <c r="H131" s="59">
        <v>0</v>
      </c>
      <c r="I131" s="59">
        <f>G131*H131</f>
        <v>0</v>
      </c>
      <c r="J131" s="162"/>
    </row>
    <row r="132" spans="2:10" ht="15">
      <c r="B132" s="76">
        <v>93</v>
      </c>
      <c r="C132" s="108">
        <v>25</v>
      </c>
      <c r="E132" t="s">
        <v>717</v>
      </c>
      <c r="F132" s="57" t="s">
        <v>637</v>
      </c>
      <c r="G132" s="114">
        <v>443</v>
      </c>
      <c r="H132" s="59">
        <v>0</v>
      </c>
      <c r="I132" s="59">
        <f>G132*H132</f>
        <v>0</v>
      </c>
      <c r="J132" s="162"/>
    </row>
    <row r="133" spans="2:10" ht="15">
      <c r="B133" s="76">
        <v>94</v>
      </c>
      <c r="C133" s="108">
        <v>26</v>
      </c>
      <c r="E133" t="s">
        <v>718</v>
      </c>
      <c r="F133" s="57" t="s">
        <v>637</v>
      </c>
      <c r="G133" s="114">
        <v>2550</v>
      </c>
      <c r="H133" s="59">
        <v>0</v>
      </c>
      <c r="I133" s="59">
        <f>G133*H133</f>
        <v>0</v>
      </c>
      <c r="J133" s="162"/>
    </row>
    <row r="134" spans="3:10" ht="15">
      <c r="C134" s="108"/>
      <c r="E134" s="107" t="s">
        <v>719</v>
      </c>
      <c r="F134" s="57"/>
      <c r="G134" s="72"/>
      <c r="H134" s="59"/>
      <c r="I134" s="54">
        <f>SUM(I135:I139)</f>
        <v>0</v>
      </c>
      <c r="J134" s="54"/>
    </row>
    <row r="135" spans="2:10" ht="15">
      <c r="B135" s="76">
        <v>95</v>
      </c>
      <c r="C135" s="108">
        <v>27</v>
      </c>
      <c r="E135" s="111" t="s">
        <v>720</v>
      </c>
      <c r="F135" s="57" t="s">
        <v>646</v>
      </c>
      <c r="G135" s="72">
        <v>15.93</v>
      </c>
      <c r="H135" s="59">
        <v>0</v>
      </c>
      <c r="I135" s="59">
        <f>G135*H135</f>
        <v>0</v>
      </c>
      <c r="J135" s="162"/>
    </row>
    <row r="136" spans="2:10" ht="26.25">
      <c r="B136" s="76">
        <v>96</v>
      </c>
      <c r="C136" s="108">
        <v>28</v>
      </c>
      <c r="E136" s="111" t="s">
        <v>721</v>
      </c>
      <c r="F136" s="61" t="s">
        <v>630</v>
      </c>
      <c r="G136" s="72">
        <v>57.15</v>
      </c>
      <c r="H136" s="59">
        <v>0</v>
      </c>
      <c r="I136" s="59">
        <f>G136*H136</f>
        <v>0</v>
      </c>
      <c r="J136" s="162"/>
    </row>
    <row r="137" spans="2:10" ht="15">
      <c r="B137" s="76">
        <v>97</v>
      </c>
      <c r="C137" s="108">
        <v>29</v>
      </c>
      <c r="E137" s="111" t="s">
        <v>722</v>
      </c>
      <c r="F137" s="57" t="s">
        <v>675</v>
      </c>
      <c r="G137" s="72">
        <v>12.7</v>
      </c>
      <c r="H137" s="59">
        <v>0</v>
      </c>
      <c r="I137" s="59">
        <f>G137*H137</f>
        <v>0</v>
      </c>
      <c r="J137" s="162"/>
    </row>
    <row r="138" spans="2:10" ht="15">
      <c r="B138" s="76">
        <v>98</v>
      </c>
      <c r="C138" s="108">
        <v>30</v>
      </c>
      <c r="E138" s="111" t="s">
        <v>868</v>
      </c>
      <c r="F138" s="61" t="s">
        <v>630</v>
      </c>
      <c r="G138" s="72">
        <v>5.43</v>
      </c>
      <c r="H138" s="59">
        <v>0</v>
      </c>
      <c r="I138" s="59">
        <f>G138*H138</f>
        <v>0</v>
      </c>
      <c r="J138" s="162"/>
    </row>
    <row r="139" spans="2:10" ht="26.25">
      <c r="B139" s="76">
        <v>99</v>
      </c>
      <c r="C139" s="115">
        <v>31</v>
      </c>
      <c r="E139" s="111" t="s">
        <v>869</v>
      </c>
      <c r="F139" s="61" t="s">
        <v>630</v>
      </c>
      <c r="G139" s="72">
        <v>3.46</v>
      </c>
      <c r="H139" s="59">
        <v>0</v>
      </c>
      <c r="I139" s="90">
        <f>G139*H139</f>
        <v>0</v>
      </c>
      <c r="J139" s="119"/>
    </row>
    <row r="140" spans="3:10" ht="15">
      <c r="C140" s="115"/>
      <c r="E140" s="107" t="s">
        <v>644</v>
      </c>
      <c r="F140" s="116"/>
      <c r="G140" s="117"/>
      <c r="H140" s="118"/>
      <c r="I140" s="119">
        <f>SUM(I141:I141)</f>
        <v>0</v>
      </c>
      <c r="J140" s="119"/>
    </row>
    <row r="141" spans="2:10" ht="15">
      <c r="B141" s="76">
        <v>100</v>
      </c>
      <c r="C141" s="108">
        <v>998231311</v>
      </c>
      <c r="E141" s="75" t="s">
        <v>645</v>
      </c>
      <c r="F141" s="57" t="s">
        <v>646</v>
      </c>
      <c r="G141" s="72">
        <v>118.63</v>
      </c>
      <c r="H141" s="59">
        <v>0</v>
      </c>
      <c r="I141" s="69">
        <f>G141*H141</f>
        <v>0</v>
      </c>
      <c r="J141" s="162" t="s">
        <v>796</v>
      </c>
    </row>
    <row r="142" ht="15">
      <c r="C142" s="76"/>
    </row>
    <row r="143" spans="3:10" ht="15">
      <c r="C143" s="120"/>
      <c r="E143" s="102" t="s">
        <v>723</v>
      </c>
      <c r="F143" s="103"/>
      <c r="G143" s="104"/>
      <c r="H143" s="105"/>
      <c r="I143" s="53">
        <f>SUM(I144,I159,I174,I189,I204)</f>
        <v>0</v>
      </c>
      <c r="J143" s="53"/>
    </row>
    <row r="144" spans="3:10" ht="15">
      <c r="C144" s="80"/>
      <c r="E144" s="107" t="s">
        <v>724</v>
      </c>
      <c r="F144" s="57"/>
      <c r="G144" s="59"/>
      <c r="H144" s="59"/>
      <c r="I144" s="54">
        <f>SUM(I145:I158)</f>
        <v>0</v>
      </c>
      <c r="J144" s="54"/>
    </row>
    <row r="145" spans="2:10" ht="26.25">
      <c r="B145" s="76">
        <v>101</v>
      </c>
      <c r="C145" s="80">
        <v>185804312</v>
      </c>
      <c r="E145" s="86" t="s">
        <v>870</v>
      </c>
      <c r="F145" s="61" t="s">
        <v>630</v>
      </c>
      <c r="G145" s="95">
        <v>25.4</v>
      </c>
      <c r="H145" s="59">
        <v>0</v>
      </c>
      <c r="I145" s="112">
        <f aca="true" t="shared" si="16" ref="I145:I156">G145*H145</f>
        <v>0</v>
      </c>
      <c r="J145" s="162" t="s">
        <v>796</v>
      </c>
    </row>
    <row r="146" spans="2:10" ht="26.25">
      <c r="B146" s="76">
        <v>102</v>
      </c>
      <c r="C146" s="80">
        <v>185804312</v>
      </c>
      <c r="E146" s="86" t="s">
        <v>725</v>
      </c>
      <c r="F146" s="61" t="s">
        <v>630</v>
      </c>
      <c r="G146" s="95">
        <v>0.9</v>
      </c>
      <c r="H146" s="59">
        <v>0</v>
      </c>
      <c r="I146" s="112">
        <f t="shared" si="16"/>
        <v>0</v>
      </c>
      <c r="J146" s="162" t="s">
        <v>796</v>
      </c>
    </row>
    <row r="147" spans="2:10" ht="15">
      <c r="B147" s="76">
        <v>103</v>
      </c>
      <c r="C147" s="80">
        <v>185851121</v>
      </c>
      <c r="E147" s="111" t="s">
        <v>726</v>
      </c>
      <c r="F147" s="61" t="s">
        <v>630</v>
      </c>
      <c r="G147" s="122">
        <v>25.4</v>
      </c>
      <c r="H147" s="59">
        <v>0</v>
      </c>
      <c r="I147" s="112">
        <f t="shared" si="16"/>
        <v>0</v>
      </c>
      <c r="J147" s="162" t="s">
        <v>796</v>
      </c>
    </row>
    <row r="148" spans="2:10" ht="15">
      <c r="B148" s="76">
        <v>104</v>
      </c>
      <c r="C148" s="80">
        <v>185851129</v>
      </c>
      <c r="E148" s="81" t="s">
        <v>727</v>
      </c>
      <c r="F148" s="61" t="s">
        <v>630</v>
      </c>
      <c r="G148" s="95">
        <v>25.4</v>
      </c>
      <c r="H148" s="59">
        <v>0</v>
      </c>
      <c r="I148" s="59">
        <f t="shared" si="16"/>
        <v>0</v>
      </c>
      <c r="J148" s="162" t="s">
        <v>796</v>
      </c>
    </row>
    <row r="149" spans="2:10" ht="26.25">
      <c r="B149" s="76">
        <v>105</v>
      </c>
      <c r="C149" s="80">
        <v>185804211</v>
      </c>
      <c r="E149" s="111" t="s">
        <v>871</v>
      </c>
      <c r="F149" s="64" t="s">
        <v>662</v>
      </c>
      <c r="G149" s="59">
        <v>762</v>
      </c>
      <c r="H149" s="59">
        <v>0</v>
      </c>
      <c r="I149" s="59">
        <f t="shared" si="16"/>
        <v>0</v>
      </c>
      <c r="J149" s="162" t="s">
        <v>796</v>
      </c>
    </row>
    <row r="150" spans="2:10" ht="25.5">
      <c r="B150" s="76">
        <v>106</v>
      </c>
      <c r="C150" s="108">
        <v>184814221</v>
      </c>
      <c r="E150" s="113" t="s">
        <v>711</v>
      </c>
      <c r="F150" s="57" t="s">
        <v>692</v>
      </c>
      <c r="G150" s="110">
        <v>127</v>
      </c>
      <c r="H150" s="59">
        <v>0</v>
      </c>
      <c r="I150" s="59">
        <f t="shared" si="16"/>
        <v>0</v>
      </c>
      <c r="J150" s="162" t="s">
        <v>796</v>
      </c>
    </row>
    <row r="151" spans="2:10" ht="26.25">
      <c r="B151" s="76">
        <v>107</v>
      </c>
      <c r="C151" s="80">
        <v>185804252</v>
      </c>
      <c r="E151" s="111" t="s">
        <v>872</v>
      </c>
      <c r="F151" s="64" t="s">
        <v>662</v>
      </c>
      <c r="G151" s="59">
        <v>254</v>
      </c>
      <c r="H151" s="59">
        <v>0</v>
      </c>
      <c r="I151" s="59">
        <f t="shared" si="16"/>
        <v>0</v>
      </c>
      <c r="J151" s="162" t="s">
        <v>796</v>
      </c>
    </row>
    <row r="152" spans="2:10" ht="26.25">
      <c r="B152" s="76">
        <v>108</v>
      </c>
      <c r="C152" s="80">
        <v>183211423</v>
      </c>
      <c r="E152" s="111" t="s">
        <v>728</v>
      </c>
      <c r="F152" s="57" t="s">
        <v>637</v>
      </c>
      <c r="G152" s="59">
        <v>80</v>
      </c>
      <c r="H152" s="59">
        <v>0</v>
      </c>
      <c r="I152" s="59">
        <f t="shared" si="16"/>
        <v>0</v>
      </c>
      <c r="J152" s="162" t="s">
        <v>796</v>
      </c>
    </row>
    <row r="153" spans="2:10" ht="15">
      <c r="B153" s="76">
        <v>109</v>
      </c>
      <c r="C153" s="80">
        <v>183211413</v>
      </c>
      <c r="E153" s="111" t="s">
        <v>729</v>
      </c>
      <c r="F153" s="57" t="s">
        <v>637</v>
      </c>
      <c r="G153" s="59">
        <v>120</v>
      </c>
      <c r="H153" s="59">
        <v>0</v>
      </c>
      <c r="I153" s="59">
        <f t="shared" si="16"/>
        <v>0</v>
      </c>
      <c r="J153" s="162" t="s">
        <v>796</v>
      </c>
    </row>
    <row r="154" spans="2:10" ht="15">
      <c r="B154" s="76">
        <v>110</v>
      </c>
      <c r="C154" s="108">
        <v>32</v>
      </c>
      <c r="E154" t="s">
        <v>873</v>
      </c>
      <c r="F154" s="57" t="s">
        <v>637</v>
      </c>
      <c r="G154" s="59">
        <v>80</v>
      </c>
      <c r="H154" s="59">
        <v>0</v>
      </c>
      <c r="I154" s="59">
        <f t="shared" si="16"/>
        <v>0</v>
      </c>
      <c r="J154" s="162"/>
    </row>
    <row r="155" spans="2:10" ht="15">
      <c r="B155" s="76">
        <v>111</v>
      </c>
      <c r="C155" s="80">
        <v>33</v>
      </c>
      <c r="E155" t="s">
        <v>730</v>
      </c>
      <c r="F155" s="57" t="s">
        <v>637</v>
      </c>
      <c r="G155" s="59">
        <v>120</v>
      </c>
      <c r="H155" s="59">
        <v>0</v>
      </c>
      <c r="I155" s="59">
        <f t="shared" si="16"/>
        <v>0</v>
      </c>
      <c r="J155" s="162"/>
    </row>
    <row r="156" spans="2:10" ht="15">
      <c r="B156" s="76">
        <v>112</v>
      </c>
      <c r="C156" s="108">
        <v>34</v>
      </c>
      <c r="E156" s="111" t="s">
        <v>722</v>
      </c>
      <c r="F156" s="57" t="s">
        <v>675</v>
      </c>
      <c r="G156" s="72">
        <v>12.7</v>
      </c>
      <c r="H156" s="59">
        <v>0</v>
      </c>
      <c r="I156" s="59">
        <f t="shared" si="16"/>
        <v>0</v>
      </c>
      <c r="J156" s="162"/>
    </row>
    <row r="157" spans="2:10" ht="15">
      <c r="B157" s="76">
        <v>113</v>
      </c>
      <c r="C157" s="80">
        <v>35</v>
      </c>
      <c r="E157" s="111" t="s">
        <v>695</v>
      </c>
      <c r="F157" s="61" t="s">
        <v>630</v>
      </c>
      <c r="G157" s="59">
        <v>26.16</v>
      </c>
      <c r="H157" s="59">
        <v>0</v>
      </c>
      <c r="I157" s="59">
        <f>G157*H157</f>
        <v>0</v>
      </c>
      <c r="J157" s="162"/>
    </row>
    <row r="158" spans="2:10" ht="15">
      <c r="B158" s="76">
        <v>114</v>
      </c>
      <c r="C158" s="80" t="s">
        <v>731</v>
      </c>
      <c r="E158" s="123" t="s">
        <v>732</v>
      </c>
      <c r="F158" s="64" t="s">
        <v>646</v>
      </c>
      <c r="G158" s="124">
        <v>0.35</v>
      </c>
      <c r="H158" s="59">
        <v>0</v>
      </c>
      <c r="I158" s="84">
        <f>G158*H158</f>
        <v>0</v>
      </c>
      <c r="J158" s="162"/>
    </row>
    <row r="159" spans="3:10" ht="15">
      <c r="C159" s="80"/>
      <c r="E159" s="107" t="s">
        <v>733</v>
      </c>
      <c r="F159" s="57"/>
      <c r="G159" s="59"/>
      <c r="H159" s="59"/>
      <c r="I159" s="54">
        <f>SUM(I160:I173)</f>
        <v>0</v>
      </c>
      <c r="J159" s="54"/>
    </row>
    <row r="160" spans="2:10" ht="26.25">
      <c r="B160" s="76">
        <v>115</v>
      </c>
      <c r="C160" s="80">
        <v>185804312</v>
      </c>
      <c r="E160" s="86" t="s">
        <v>870</v>
      </c>
      <c r="F160" s="61" t="s">
        <v>630</v>
      </c>
      <c r="G160" s="95">
        <v>25.4</v>
      </c>
      <c r="H160" s="59">
        <v>0</v>
      </c>
      <c r="I160" s="112">
        <f aca="true" t="shared" si="17" ref="I160:I171">G160*H160</f>
        <v>0</v>
      </c>
      <c r="J160" s="162" t="s">
        <v>796</v>
      </c>
    </row>
    <row r="161" spans="2:10" ht="26.25">
      <c r="B161" s="76">
        <v>116</v>
      </c>
      <c r="C161" s="80">
        <v>185804312</v>
      </c>
      <c r="E161" s="86" t="s">
        <v>725</v>
      </c>
      <c r="F161" s="61" t="s">
        <v>630</v>
      </c>
      <c r="G161" s="95">
        <v>0.9</v>
      </c>
      <c r="H161" s="59">
        <v>0</v>
      </c>
      <c r="I161" s="112">
        <f t="shared" si="17"/>
        <v>0</v>
      </c>
      <c r="J161" s="162" t="s">
        <v>796</v>
      </c>
    </row>
    <row r="162" spans="2:10" ht="15">
      <c r="B162" s="76">
        <v>117</v>
      </c>
      <c r="C162" s="80">
        <v>185851121</v>
      </c>
      <c r="E162" s="111" t="s">
        <v>726</v>
      </c>
      <c r="F162" s="61" t="s">
        <v>630</v>
      </c>
      <c r="G162" s="122">
        <v>25.4</v>
      </c>
      <c r="H162" s="59">
        <v>0</v>
      </c>
      <c r="I162" s="112">
        <f t="shared" si="17"/>
        <v>0</v>
      </c>
      <c r="J162" s="162" t="s">
        <v>796</v>
      </c>
    </row>
    <row r="163" spans="2:10" ht="15">
      <c r="B163" s="76">
        <v>118</v>
      </c>
      <c r="C163" s="80">
        <v>185851129</v>
      </c>
      <c r="E163" s="81" t="s">
        <v>727</v>
      </c>
      <c r="F163" s="61" t="s">
        <v>630</v>
      </c>
      <c r="G163" s="95">
        <v>25.4</v>
      </c>
      <c r="H163" s="59">
        <v>0</v>
      </c>
      <c r="I163" s="59">
        <f t="shared" si="17"/>
        <v>0</v>
      </c>
      <c r="J163" s="162" t="s">
        <v>796</v>
      </c>
    </row>
    <row r="164" spans="2:10" ht="26.25">
      <c r="B164" s="76">
        <v>119</v>
      </c>
      <c r="C164" s="80">
        <v>185804211</v>
      </c>
      <c r="E164" s="111" t="s">
        <v>871</v>
      </c>
      <c r="F164" s="64" t="s">
        <v>662</v>
      </c>
      <c r="G164" s="59">
        <v>762</v>
      </c>
      <c r="H164" s="59">
        <v>0</v>
      </c>
      <c r="I164" s="59">
        <f t="shared" si="17"/>
        <v>0</v>
      </c>
      <c r="J164" s="162" t="s">
        <v>796</v>
      </c>
    </row>
    <row r="165" spans="2:10" ht="25.5">
      <c r="B165" s="76">
        <v>120</v>
      </c>
      <c r="C165" s="108">
        <v>184814221</v>
      </c>
      <c r="E165" s="113" t="s">
        <v>711</v>
      </c>
      <c r="F165" s="57" t="s">
        <v>692</v>
      </c>
      <c r="G165" s="110">
        <v>127</v>
      </c>
      <c r="H165" s="59">
        <v>0</v>
      </c>
      <c r="I165" s="59">
        <f t="shared" si="17"/>
        <v>0</v>
      </c>
      <c r="J165" s="162" t="s">
        <v>796</v>
      </c>
    </row>
    <row r="166" spans="2:10" ht="26.25">
      <c r="B166" s="76">
        <v>121</v>
      </c>
      <c r="C166" s="80">
        <v>185804252</v>
      </c>
      <c r="E166" s="111" t="s">
        <v>872</v>
      </c>
      <c r="F166" s="64" t="s">
        <v>662</v>
      </c>
      <c r="G166" s="59">
        <v>254</v>
      </c>
      <c r="H166" s="59">
        <v>0</v>
      </c>
      <c r="I166" s="59">
        <f t="shared" si="17"/>
        <v>0</v>
      </c>
      <c r="J166" s="162" t="s">
        <v>796</v>
      </c>
    </row>
    <row r="167" spans="2:10" ht="26.25">
      <c r="B167" s="76">
        <v>122</v>
      </c>
      <c r="C167" s="80">
        <v>183211423</v>
      </c>
      <c r="E167" s="111" t="s">
        <v>728</v>
      </c>
      <c r="F167" s="57" t="s">
        <v>637</v>
      </c>
      <c r="G167" s="59">
        <v>80</v>
      </c>
      <c r="H167" s="59">
        <v>0</v>
      </c>
      <c r="I167" s="59">
        <f t="shared" si="17"/>
        <v>0</v>
      </c>
      <c r="J167" s="162" t="s">
        <v>796</v>
      </c>
    </row>
    <row r="168" spans="2:10" ht="15">
      <c r="B168" s="76">
        <v>123</v>
      </c>
      <c r="C168" s="80">
        <v>183211413</v>
      </c>
      <c r="E168" s="111" t="s">
        <v>729</v>
      </c>
      <c r="F168" s="57" t="s">
        <v>637</v>
      </c>
      <c r="G168" s="59">
        <v>120</v>
      </c>
      <c r="H168" s="59">
        <v>0</v>
      </c>
      <c r="I168" s="59">
        <f t="shared" si="17"/>
        <v>0</v>
      </c>
      <c r="J168" s="162" t="s">
        <v>796</v>
      </c>
    </row>
    <row r="169" spans="2:10" ht="15">
      <c r="B169" s="76">
        <v>124</v>
      </c>
      <c r="C169" s="108">
        <v>36</v>
      </c>
      <c r="E169" t="s">
        <v>873</v>
      </c>
      <c r="F169" s="57" t="s">
        <v>637</v>
      </c>
      <c r="G169" s="59">
        <v>80</v>
      </c>
      <c r="H169" s="59">
        <v>0</v>
      </c>
      <c r="I169" s="59">
        <f t="shared" si="17"/>
        <v>0</v>
      </c>
      <c r="J169" s="162"/>
    </row>
    <row r="170" spans="2:10" ht="15">
      <c r="B170" s="76">
        <v>125</v>
      </c>
      <c r="C170" s="80">
        <v>37</v>
      </c>
      <c r="E170" t="s">
        <v>730</v>
      </c>
      <c r="F170" s="57" t="s">
        <v>637</v>
      </c>
      <c r="G170" s="59">
        <v>120</v>
      </c>
      <c r="H170" s="59">
        <v>0</v>
      </c>
      <c r="I170" s="59">
        <f t="shared" si="17"/>
        <v>0</v>
      </c>
      <c r="J170" s="162"/>
    </row>
    <row r="171" spans="2:10" ht="15">
      <c r="B171" s="76">
        <v>126</v>
      </c>
      <c r="C171" s="108">
        <v>38</v>
      </c>
      <c r="E171" s="111" t="s">
        <v>722</v>
      </c>
      <c r="F171" s="57" t="s">
        <v>675</v>
      </c>
      <c r="G171" s="72">
        <v>12.7</v>
      </c>
      <c r="H171" s="59">
        <v>0</v>
      </c>
      <c r="I171" s="59">
        <f t="shared" si="17"/>
        <v>0</v>
      </c>
      <c r="J171" s="162"/>
    </row>
    <row r="172" spans="2:10" ht="15">
      <c r="B172" s="76">
        <v>127</v>
      </c>
      <c r="C172" s="80">
        <v>39</v>
      </c>
      <c r="E172" s="111" t="s">
        <v>695</v>
      </c>
      <c r="F172" s="61" t="s">
        <v>630</v>
      </c>
      <c r="G172" s="59">
        <v>26.16</v>
      </c>
      <c r="H172" s="59">
        <v>0</v>
      </c>
      <c r="I172" s="59">
        <f>G172*H172</f>
        <v>0</v>
      </c>
      <c r="J172" s="162"/>
    </row>
    <row r="173" spans="2:10" ht="15">
      <c r="B173" s="76">
        <v>128</v>
      </c>
      <c r="C173" s="80" t="s">
        <v>734</v>
      </c>
      <c r="E173" s="123" t="s">
        <v>732</v>
      </c>
      <c r="F173" s="64" t="s">
        <v>646</v>
      </c>
      <c r="G173" s="124">
        <v>0.35</v>
      </c>
      <c r="H173" s="59">
        <v>0</v>
      </c>
      <c r="I173" s="84">
        <f>G173*H173</f>
        <v>0</v>
      </c>
      <c r="J173" s="162"/>
    </row>
    <row r="174" spans="3:10" ht="15">
      <c r="C174" s="80"/>
      <c r="E174" s="107" t="s">
        <v>735</v>
      </c>
      <c r="F174" s="57"/>
      <c r="G174" s="59"/>
      <c r="H174" s="59"/>
      <c r="I174" s="54">
        <f>SUM(I175:I188)</f>
        <v>0</v>
      </c>
      <c r="J174" s="54"/>
    </row>
    <row r="175" spans="2:10" ht="26.25">
      <c r="B175" s="76">
        <v>129</v>
      </c>
      <c r="C175" s="80">
        <v>185804312</v>
      </c>
      <c r="E175" s="86" t="s">
        <v>870</v>
      </c>
      <c r="F175" s="61" t="s">
        <v>630</v>
      </c>
      <c r="G175" s="95">
        <v>25.4</v>
      </c>
      <c r="H175" s="59">
        <v>0</v>
      </c>
      <c r="I175" s="112">
        <f aca="true" t="shared" si="18" ref="I175:I186">G175*H175</f>
        <v>0</v>
      </c>
      <c r="J175" s="162" t="s">
        <v>796</v>
      </c>
    </row>
    <row r="176" spans="2:10" ht="26.25">
      <c r="B176" s="76">
        <v>130</v>
      </c>
      <c r="C176" s="80">
        <v>185804312</v>
      </c>
      <c r="E176" s="86" t="s">
        <v>725</v>
      </c>
      <c r="F176" s="61" t="s">
        <v>630</v>
      </c>
      <c r="G176" s="95">
        <v>0.9</v>
      </c>
      <c r="H176" s="59">
        <v>0</v>
      </c>
      <c r="I176" s="112">
        <f t="shared" si="18"/>
        <v>0</v>
      </c>
      <c r="J176" s="162" t="s">
        <v>796</v>
      </c>
    </row>
    <row r="177" spans="2:10" ht="15">
      <c r="B177" s="76">
        <v>131</v>
      </c>
      <c r="C177" s="80">
        <v>185851121</v>
      </c>
      <c r="E177" s="111" t="s">
        <v>726</v>
      </c>
      <c r="F177" s="61" t="s">
        <v>630</v>
      </c>
      <c r="G177" s="122">
        <v>25.4</v>
      </c>
      <c r="H177" s="59">
        <v>0</v>
      </c>
      <c r="I177" s="112">
        <f t="shared" si="18"/>
        <v>0</v>
      </c>
      <c r="J177" s="162" t="s">
        <v>796</v>
      </c>
    </row>
    <row r="178" spans="2:10" ht="15">
      <c r="B178" s="76">
        <v>132</v>
      </c>
      <c r="C178" s="80">
        <v>185851129</v>
      </c>
      <c r="E178" s="81" t="s">
        <v>727</v>
      </c>
      <c r="F178" s="61" t="s">
        <v>630</v>
      </c>
      <c r="G178" s="95">
        <v>25.4</v>
      </c>
      <c r="H178" s="59">
        <v>0</v>
      </c>
      <c r="I178" s="59">
        <f t="shared" si="18"/>
        <v>0</v>
      </c>
      <c r="J178" s="162" t="s">
        <v>796</v>
      </c>
    </row>
    <row r="179" spans="2:10" ht="26.25">
      <c r="B179" s="76">
        <v>133</v>
      </c>
      <c r="C179" s="80">
        <v>185804211</v>
      </c>
      <c r="E179" s="111" t="s">
        <v>871</v>
      </c>
      <c r="F179" s="64" t="s">
        <v>662</v>
      </c>
      <c r="G179" s="59">
        <v>762</v>
      </c>
      <c r="H179" s="59">
        <v>0</v>
      </c>
      <c r="I179" s="59">
        <f t="shared" si="18"/>
        <v>0</v>
      </c>
      <c r="J179" s="162" t="s">
        <v>796</v>
      </c>
    </row>
    <row r="180" spans="2:10" ht="25.5">
      <c r="B180" s="76">
        <v>134</v>
      </c>
      <c r="C180" s="108">
        <v>184814221</v>
      </c>
      <c r="E180" s="113" t="s">
        <v>711</v>
      </c>
      <c r="F180" s="57" t="s">
        <v>692</v>
      </c>
      <c r="G180" s="110">
        <v>127</v>
      </c>
      <c r="H180" s="59">
        <v>0</v>
      </c>
      <c r="I180" s="59">
        <f t="shared" si="18"/>
        <v>0</v>
      </c>
      <c r="J180" s="162" t="s">
        <v>796</v>
      </c>
    </row>
    <row r="181" spans="2:10" ht="26.25">
      <c r="B181" s="76">
        <v>135</v>
      </c>
      <c r="C181" s="80">
        <v>185804252</v>
      </c>
      <c r="E181" s="111" t="s">
        <v>872</v>
      </c>
      <c r="F181" s="64" t="s">
        <v>662</v>
      </c>
      <c r="G181" s="59">
        <v>254</v>
      </c>
      <c r="H181" s="59">
        <v>0</v>
      </c>
      <c r="I181" s="59">
        <f t="shared" si="18"/>
        <v>0</v>
      </c>
      <c r="J181" s="162" t="s">
        <v>796</v>
      </c>
    </row>
    <row r="182" spans="2:10" ht="26.25">
      <c r="B182" s="76">
        <v>136</v>
      </c>
      <c r="C182" s="80">
        <v>183211423</v>
      </c>
      <c r="E182" s="111" t="s">
        <v>728</v>
      </c>
      <c r="F182" s="57" t="s">
        <v>637</v>
      </c>
      <c r="G182" s="59">
        <v>80</v>
      </c>
      <c r="H182" s="59">
        <v>0</v>
      </c>
      <c r="I182" s="59">
        <f t="shared" si="18"/>
        <v>0</v>
      </c>
      <c r="J182" s="162" t="s">
        <v>796</v>
      </c>
    </row>
    <row r="183" spans="2:10" ht="15">
      <c r="B183" s="76">
        <v>137</v>
      </c>
      <c r="C183" s="80">
        <v>183211413</v>
      </c>
      <c r="E183" s="111" t="s">
        <v>729</v>
      </c>
      <c r="F183" s="57" t="s">
        <v>637</v>
      </c>
      <c r="G183" s="59">
        <v>120</v>
      </c>
      <c r="H183" s="59">
        <v>0</v>
      </c>
      <c r="I183" s="59">
        <f t="shared" si="18"/>
        <v>0</v>
      </c>
      <c r="J183" s="162" t="s">
        <v>796</v>
      </c>
    </row>
    <row r="184" spans="2:10" ht="15">
      <c r="B184" s="76">
        <v>138</v>
      </c>
      <c r="C184" s="108">
        <v>40</v>
      </c>
      <c r="E184" t="s">
        <v>873</v>
      </c>
      <c r="F184" s="57" t="s">
        <v>637</v>
      </c>
      <c r="G184" s="59">
        <v>80</v>
      </c>
      <c r="H184" s="59">
        <v>0</v>
      </c>
      <c r="I184" s="59">
        <f t="shared" si="18"/>
        <v>0</v>
      </c>
      <c r="J184" s="162"/>
    </row>
    <row r="185" spans="2:10" ht="15">
      <c r="B185" s="76">
        <v>139</v>
      </c>
      <c r="C185" s="80">
        <v>41</v>
      </c>
      <c r="E185" t="s">
        <v>730</v>
      </c>
      <c r="F185" s="57" t="s">
        <v>637</v>
      </c>
      <c r="G185" s="59">
        <v>120</v>
      </c>
      <c r="H185" s="59">
        <v>0</v>
      </c>
      <c r="I185" s="59">
        <f t="shared" si="18"/>
        <v>0</v>
      </c>
      <c r="J185" s="162"/>
    </row>
    <row r="186" spans="2:10" ht="15">
      <c r="B186" s="76">
        <v>140</v>
      </c>
      <c r="C186" s="108">
        <v>42</v>
      </c>
      <c r="E186" s="111" t="s">
        <v>722</v>
      </c>
      <c r="F186" s="57" t="s">
        <v>675</v>
      </c>
      <c r="G186" s="72">
        <v>12.7</v>
      </c>
      <c r="H186" s="59">
        <v>0</v>
      </c>
      <c r="I186" s="59">
        <f t="shared" si="18"/>
        <v>0</v>
      </c>
      <c r="J186" s="162"/>
    </row>
    <row r="187" spans="2:10" ht="15">
      <c r="B187" s="76">
        <v>141</v>
      </c>
      <c r="C187" s="80">
        <v>43</v>
      </c>
      <c r="E187" s="111" t="s">
        <v>695</v>
      </c>
      <c r="F187" s="61" t="s">
        <v>630</v>
      </c>
      <c r="G187" s="59">
        <v>26.16</v>
      </c>
      <c r="H187" s="59">
        <v>0</v>
      </c>
      <c r="I187" s="59">
        <f>G187*H187</f>
        <v>0</v>
      </c>
      <c r="J187" s="162"/>
    </row>
    <row r="188" spans="2:10" ht="15">
      <c r="B188" s="76">
        <v>142</v>
      </c>
      <c r="C188" s="80" t="s">
        <v>736</v>
      </c>
      <c r="E188" s="123" t="s">
        <v>732</v>
      </c>
      <c r="F188" s="64" t="s">
        <v>646</v>
      </c>
      <c r="G188" s="124">
        <v>0.35</v>
      </c>
      <c r="H188" s="59">
        <v>0</v>
      </c>
      <c r="I188" s="84">
        <f>G188*H188</f>
        <v>0</v>
      </c>
      <c r="J188" s="162"/>
    </row>
    <row r="189" spans="3:10" ht="15">
      <c r="C189" s="80"/>
      <c r="E189" s="107" t="s">
        <v>737</v>
      </c>
      <c r="F189" s="57"/>
      <c r="G189" s="59"/>
      <c r="H189" s="59"/>
      <c r="I189" s="54">
        <f>SUM(I190:I203)</f>
        <v>0</v>
      </c>
      <c r="J189" s="54"/>
    </row>
    <row r="190" spans="2:10" ht="26.25">
      <c r="B190" s="76">
        <v>143</v>
      </c>
      <c r="C190" s="80">
        <v>185804312</v>
      </c>
      <c r="E190" s="86" t="s">
        <v>870</v>
      </c>
      <c r="F190" s="61" t="s">
        <v>630</v>
      </c>
      <c r="G190" s="95">
        <v>25.4</v>
      </c>
      <c r="H190" s="59">
        <v>0</v>
      </c>
      <c r="I190" s="112">
        <f aca="true" t="shared" si="19" ref="I190:I201">G190*H190</f>
        <v>0</v>
      </c>
      <c r="J190" s="162" t="s">
        <v>796</v>
      </c>
    </row>
    <row r="191" spans="2:10" ht="26.25">
      <c r="B191" s="76">
        <v>144</v>
      </c>
      <c r="C191" s="80">
        <v>185804312</v>
      </c>
      <c r="E191" s="86" t="s">
        <v>725</v>
      </c>
      <c r="F191" s="61" t="s">
        <v>630</v>
      </c>
      <c r="G191" s="95">
        <v>0.9</v>
      </c>
      <c r="H191" s="59">
        <v>0</v>
      </c>
      <c r="I191" s="112">
        <f t="shared" si="19"/>
        <v>0</v>
      </c>
      <c r="J191" s="162" t="s">
        <v>796</v>
      </c>
    </row>
    <row r="192" spans="2:10" ht="15">
      <c r="B192" s="76">
        <v>145</v>
      </c>
      <c r="C192" s="80">
        <v>185851121</v>
      </c>
      <c r="E192" s="111" t="s">
        <v>726</v>
      </c>
      <c r="F192" s="61" t="s">
        <v>630</v>
      </c>
      <c r="G192" s="122">
        <v>25.4</v>
      </c>
      <c r="H192" s="59">
        <v>0</v>
      </c>
      <c r="I192" s="112">
        <f t="shared" si="19"/>
        <v>0</v>
      </c>
      <c r="J192" s="162" t="s">
        <v>796</v>
      </c>
    </row>
    <row r="193" spans="2:10" ht="15">
      <c r="B193" s="76">
        <v>146</v>
      </c>
      <c r="C193" s="80">
        <v>185851129</v>
      </c>
      <c r="E193" s="81" t="s">
        <v>727</v>
      </c>
      <c r="F193" s="61" t="s">
        <v>630</v>
      </c>
      <c r="G193" s="95">
        <v>25.4</v>
      </c>
      <c r="H193" s="59">
        <v>0</v>
      </c>
      <c r="I193" s="59">
        <f t="shared" si="19"/>
        <v>0</v>
      </c>
      <c r="J193" s="162" t="s">
        <v>796</v>
      </c>
    </row>
    <row r="194" spans="2:10" ht="26.25">
      <c r="B194" s="76">
        <v>147</v>
      </c>
      <c r="C194" s="80">
        <v>185804211</v>
      </c>
      <c r="E194" s="111" t="s">
        <v>871</v>
      </c>
      <c r="F194" s="64" t="s">
        <v>662</v>
      </c>
      <c r="G194" s="59">
        <v>762</v>
      </c>
      <c r="H194" s="59">
        <v>0</v>
      </c>
      <c r="I194" s="59">
        <f t="shared" si="19"/>
        <v>0</v>
      </c>
      <c r="J194" s="162" t="s">
        <v>796</v>
      </c>
    </row>
    <row r="195" spans="2:10" ht="25.5">
      <c r="B195" s="76">
        <v>148</v>
      </c>
      <c r="C195" s="108">
        <v>184814221</v>
      </c>
      <c r="E195" s="113" t="s">
        <v>711</v>
      </c>
      <c r="F195" s="57" t="s">
        <v>692</v>
      </c>
      <c r="G195" s="110">
        <v>127</v>
      </c>
      <c r="H195" s="59">
        <v>0</v>
      </c>
      <c r="I195" s="59">
        <f t="shared" si="19"/>
        <v>0</v>
      </c>
      <c r="J195" s="162" t="s">
        <v>796</v>
      </c>
    </row>
    <row r="196" spans="2:10" ht="26.25">
      <c r="B196" s="76">
        <v>149</v>
      </c>
      <c r="C196" s="80">
        <v>185804252</v>
      </c>
      <c r="E196" s="111" t="s">
        <v>872</v>
      </c>
      <c r="F196" s="64" t="s">
        <v>662</v>
      </c>
      <c r="G196" s="59">
        <v>254</v>
      </c>
      <c r="H196" s="59">
        <v>0</v>
      </c>
      <c r="I196" s="59">
        <f t="shared" si="19"/>
        <v>0</v>
      </c>
      <c r="J196" s="162" t="s">
        <v>796</v>
      </c>
    </row>
    <row r="197" spans="2:10" ht="26.25">
      <c r="B197" s="76">
        <v>150</v>
      </c>
      <c r="C197" s="80">
        <v>183211423</v>
      </c>
      <c r="E197" s="111" t="s">
        <v>728</v>
      </c>
      <c r="F197" s="57" t="s">
        <v>637</v>
      </c>
      <c r="G197" s="59">
        <v>80</v>
      </c>
      <c r="H197" s="59">
        <v>0</v>
      </c>
      <c r="I197" s="59">
        <f t="shared" si="19"/>
        <v>0</v>
      </c>
      <c r="J197" s="162" t="s">
        <v>796</v>
      </c>
    </row>
    <row r="198" spans="2:10" ht="15">
      <c r="B198" s="76">
        <v>151</v>
      </c>
      <c r="C198" s="80">
        <v>183211413</v>
      </c>
      <c r="E198" s="111" t="s">
        <v>729</v>
      </c>
      <c r="F198" s="57" t="s">
        <v>637</v>
      </c>
      <c r="G198" s="59">
        <v>120</v>
      </c>
      <c r="H198" s="59">
        <v>0</v>
      </c>
      <c r="I198" s="59">
        <f t="shared" si="19"/>
        <v>0</v>
      </c>
      <c r="J198" s="162" t="s">
        <v>796</v>
      </c>
    </row>
    <row r="199" spans="2:10" ht="15">
      <c r="B199" s="76">
        <v>152</v>
      </c>
      <c r="C199" s="108">
        <v>44</v>
      </c>
      <c r="E199" t="s">
        <v>873</v>
      </c>
      <c r="F199" s="57" t="s">
        <v>637</v>
      </c>
      <c r="G199" s="59">
        <v>80</v>
      </c>
      <c r="H199" s="59">
        <v>0</v>
      </c>
      <c r="I199" s="59">
        <f t="shared" si="19"/>
        <v>0</v>
      </c>
      <c r="J199" s="162"/>
    </row>
    <row r="200" spans="2:10" ht="15">
      <c r="B200" s="76">
        <v>153</v>
      </c>
      <c r="C200" s="80">
        <v>45</v>
      </c>
      <c r="E200" t="s">
        <v>730</v>
      </c>
      <c r="F200" s="57" t="s">
        <v>637</v>
      </c>
      <c r="G200" s="59">
        <v>120</v>
      </c>
      <c r="H200" s="59">
        <v>0</v>
      </c>
      <c r="I200" s="59">
        <f t="shared" si="19"/>
        <v>0</v>
      </c>
      <c r="J200" s="162"/>
    </row>
    <row r="201" spans="2:10" ht="15">
      <c r="B201" s="76">
        <v>154</v>
      </c>
      <c r="C201" s="108">
        <v>46</v>
      </c>
      <c r="E201" s="111" t="s">
        <v>722</v>
      </c>
      <c r="F201" s="57" t="s">
        <v>675</v>
      </c>
      <c r="G201" s="72">
        <v>12.7</v>
      </c>
      <c r="H201" s="59">
        <v>0</v>
      </c>
      <c r="I201" s="59">
        <f t="shared" si="19"/>
        <v>0</v>
      </c>
      <c r="J201" s="162"/>
    </row>
    <row r="202" spans="2:10" ht="15">
      <c r="B202" s="76">
        <v>155</v>
      </c>
      <c r="C202" s="80">
        <v>47</v>
      </c>
      <c r="E202" s="111" t="s">
        <v>695</v>
      </c>
      <c r="F202" s="61" t="s">
        <v>630</v>
      </c>
      <c r="G202" s="59">
        <v>26.16</v>
      </c>
      <c r="H202" s="59">
        <v>0</v>
      </c>
      <c r="I202" s="59">
        <f>G202*H202</f>
        <v>0</v>
      </c>
      <c r="J202" s="162"/>
    </row>
    <row r="203" spans="2:10" ht="15">
      <c r="B203" s="76">
        <v>156</v>
      </c>
      <c r="C203" s="80" t="s">
        <v>738</v>
      </c>
      <c r="E203" s="123" t="s">
        <v>732</v>
      </c>
      <c r="F203" s="64" t="s">
        <v>646</v>
      </c>
      <c r="G203" s="124">
        <v>0.35</v>
      </c>
      <c r="H203" s="59">
        <v>0</v>
      </c>
      <c r="I203" s="84">
        <f>G203*H203</f>
        <v>0</v>
      </c>
      <c r="J203" s="162"/>
    </row>
    <row r="204" spans="3:10" ht="15">
      <c r="C204" s="80"/>
      <c r="E204" s="107" t="s">
        <v>739</v>
      </c>
      <c r="F204" s="57"/>
      <c r="G204" s="59"/>
      <c r="H204" s="59"/>
      <c r="I204" s="54">
        <f>SUM(I205:I218)</f>
        <v>0</v>
      </c>
      <c r="J204" s="54"/>
    </row>
    <row r="205" spans="2:10" ht="26.25">
      <c r="B205" s="76">
        <v>157</v>
      </c>
      <c r="C205" s="80">
        <v>185804312</v>
      </c>
      <c r="E205" s="86" t="s">
        <v>870</v>
      </c>
      <c r="F205" s="61" t="s">
        <v>630</v>
      </c>
      <c r="G205" s="95">
        <v>25.4</v>
      </c>
      <c r="H205" s="59">
        <v>0</v>
      </c>
      <c r="I205" s="112">
        <f aca="true" t="shared" si="20" ref="I205:I216">G205*H205</f>
        <v>0</v>
      </c>
      <c r="J205" s="162" t="s">
        <v>796</v>
      </c>
    </row>
    <row r="206" spans="2:10" ht="26.25">
      <c r="B206" s="76">
        <v>158</v>
      </c>
      <c r="C206" s="80">
        <v>185804312</v>
      </c>
      <c r="E206" s="86" t="s">
        <v>725</v>
      </c>
      <c r="F206" s="61" t="s">
        <v>630</v>
      </c>
      <c r="G206" s="95">
        <v>0.9</v>
      </c>
      <c r="H206" s="59">
        <v>0</v>
      </c>
      <c r="I206" s="112">
        <f t="shared" si="20"/>
        <v>0</v>
      </c>
      <c r="J206" s="162" t="s">
        <v>796</v>
      </c>
    </row>
    <row r="207" spans="2:10" ht="15">
      <c r="B207" s="76">
        <v>159</v>
      </c>
      <c r="C207" s="80">
        <v>185851121</v>
      </c>
      <c r="E207" s="111" t="s">
        <v>726</v>
      </c>
      <c r="F207" s="61" t="s">
        <v>630</v>
      </c>
      <c r="G207" s="122">
        <v>25.4</v>
      </c>
      <c r="H207" s="59">
        <v>0</v>
      </c>
      <c r="I207" s="112">
        <f t="shared" si="20"/>
        <v>0</v>
      </c>
      <c r="J207" s="162" t="s">
        <v>796</v>
      </c>
    </row>
    <row r="208" spans="2:10" ht="15">
      <c r="B208" s="76">
        <v>160</v>
      </c>
      <c r="C208" s="80">
        <v>185851129</v>
      </c>
      <c r="E208" s="81" t="s">
        <v>727</v>
      </c>
      <c r="F208" s="61" t="s">
        <v>630</v>
      </c>
      <c r="G208" s="95">
        <v>25.4</v>
      </c>
      <c r="H208" s="59">
        <v>0</v>
      </c>
      <c r="I208" s="59">
        <f t="shared" si="20"/>
        <v>0</v>
      </c>
      <c r="J208" s="162" t="s">
        <v>796</v>
      </c>
    </row>
    <row r="209" spans="2:10" ht="26.25">
      <c r="B209" s="76">
        <v>161</v>
      </c>
      <c r="C209" s="80">
        <v>185804211</v>
      </c>
      <c r="E209" s="111" t="s">
        <v>871</v>
      </c>
      <c r="F209" s="64" t="s">
        <v>662</v>
      </c>
      <c r="G209" s="59">
        <v>762</v>
      </c>
      <c r="H209" s="59">
        <v>0</v>
      </c>
      <c r="I209" s="59">
        <f t="shared" si="20"/>
        <v>0</v>
      </c>
      <c r="J209" s="162" t="s">
        <v>796</v>
      </c>
    </row>
    <row r="210" spans="2:10" ht="25.5">
      <c r="B210" s="76">
        <v>162</v>
      </c>
      <c r="C210" s="108">
        <v>184814221</v>
      </c>
      <c r="E210" s="113" t="s">
        <v>711</v>
      </c>
      <c r="F210" s="57" t="s">
        <v>692</v>
      </c>
      <c r="G210" s="110">
        <v>127</v>
      </c>
      <c r="H210" s="59">
        <v>0</v>
      </c>
      <c r="I210" s="59">
        <f t="shared" si="20"/>
        <v>0</v>
      </c>
      <c r="J210" s="162" t="s">
        <v>796</v>
      </c>
    </row>
    <row r="211" spans="2:10" ht="26.25">
      <c r="B211" s="76">
        <v>163</v>
      </c>
      <c r="C211" s="80">
        <v>185804252</v>
      </c>
      <c r="E211" s="111" t="s">
        <v>872</v>
      </c>
      <c r="F211" s="64" t="s">
        <v>662</v>
      </c>
      <c r="G211" s="59">
        <v>254</v>
      </c>
      <c r="H211" s="59">
        <v>0</v>
      </c>
      <c r="I211" s="59">
        <f t="shared" si="20"/>
        <v>0</v>
      </c>
      <c r="J211" s="162" t="s">
        <v>796</v>
      </c>
    </row>
    <row r="212" spans="2:10" ht="26.25">
      <c r="B212" s="76">
        <v>164</v>
      </c>
      <c r="C212" s="80">
        <v>183211423</v>
      </c>
      <c r="E212" s="111" t="s">
        <v>728</v>
      </c>
      <c r="F212" s="57" t="s">
        <v>637</v>
      </c>
      <c r="G212" s="59">
        <v>80</v>
      </c>
      <c r="H212" s="59">
        <v>0</v>
      </c>
      <c r="I212" s="59">
        <f t="shared" si="20"/>
        <v>0</v>
      </c>
      <c r="J212" s="162" t="s">
        <v>796</v>
      </c>
    </row>
    <row r="213" spans="2:10" ht="15">
      <c r="B213" s="76">
        <v>165</v>
      </c>
      <c r="C213" s="80">
        <v>183211413</v>
      </c>
      <c r="E213" s="111" t="s">
        <v>729</v>
      </c>
      <c r="F213" s="57" t="s">
        <v>637</v>
      </c>
      <c r="G213" s="59">
        <v>120</v>
      </c>
      <c r="H213" s="59">
        <v>0</v>
      </c>
      <c r="I213" s="59">
        <f t="shared" si="20"/>
        <v>0</v>
      </c>
      <c r="J213" s="162" t="s">
        <v>796</v>
      </c>
    </row>
    <row r="214" spans="2:10" ht="15">
      <c r="B214" s="76">
        <v>166</v>
      </c>
      <c r="C214" s="108">
        <v>48</v>
      </c>
      <c r="E214" t="s">
        <v>873</v>
      </c>
      <c r="F214" s="57" t="s">
        <v>637</v>
      </c>
      <c r="G214" s="59">
        <v>80</v>
      </c>
      <c r="H214" s="59">
        <v>0</v>
      </c>
      <c r="I214" s="59">
        <f t="shared" si="20"/>
        <v>0</v>
      </c>
      <c r="J214" s="162"/>
    </row>
    <row r="215" spans="2:10" ht="15">
      <c r="B215" s="76">
        <v>167</v>
      </c>
      <c r="C215" s="80">
        <v>49</v>
      </c>
      <c r="E215" t="s">
        <v>730</v>
      </c>
      <c r="F215" s="57" t="s">
        <v>637</v>
      </c>
      <c r="G215" s="59">
        <v>120</v>
      </c>
      <c r="H215" s="59">
        <v>0</v>
      </c>
      <c r="I215" s="59">
        <f t="shared" si="20"/>
        <v>0</v>
      </c>
      <c r="J215" s="162"/>
    </row>
    <row r="216" spans="2:10" ht="15">
      <c r="B216" s="76">
        <v>168</v>
      </c>
      <c r="C216" s="108">
        <v>50</v>
      </c>
      <c r="E216" s="111" t="s">
        <v>722</v>
      </c>
      <c r="F216" s="57" t="s">
        <v>675</v>
      </c>
      <c r="G216" s="72">
        <v>12.7</v>
      </c>
      <c r="H216" s="59">
        <v>0</v>
      </c>
      <c r="I216" s="59">
        <f t="shared" si="20"/>
        <v>0</v>
      </c>
      <c r="J216" s="162"/>
    </row>
    <row r="217" spans="2:10" ht="15">
      <c r="B217" s="76">
        <v>169</v>
      </c>
      <c r="C217" s="80">
        <v>51</v>
      </c>
      <c r="E217" s="111" t="s">
        <v>695</v>
      </c>
      <c r="F217" s="61" t="s">
        <v>630</v>
      </c>
      <c r="G217" s="59">
        <v>26.16</v>
      </c>
      <c r="H217" s="59">
        <v>0</v>
      </c>
      <c r="I217" s="59">
        <f>G217*H217</f>
        <v>0</v>
      </c>
      <c r="J217" s="162"/>
    </row>
    <row r="218" spans="2:10" ht="15">
      <c r="B218" s="76">
        <v>170</v>
      </c>
      <c r="C218" s="80" t="s">
        <v>740</v>
      </c>
      <c r="E218" s="123" t="s">
        <v>732</v>
      </c>
      <c r="F218" s="64" t="s">
        <v>646</v>
      </c>
      <c r="G218" s="124">
        <v>0.35</v>
      </c>
      <c r="H218" s="59">
        <v>0</v>
      </c>
      <c r="I218" s="84">
        <f>G218*H218</f>
        <v>0</v>
      </c>
      <c r="J218" s="162"/>
    </row>
    <row r="219" ht="15">
      <c r="C219" s="76"/>
    </row>
    <row r="220" spans="3:10" ht="15">
      <c r="C220" s="120"/>
      <c r="E220" s="102" t="s">
        <v>741</v>
      </c>
      <c r="F220" s="103"/>
      <c r="G220" s="104"/>
      <c r="H220" s="105"/>
      <c r="I220" s="53">
        <f>SUM(I221,I223,I230,I235)</f>
        <v>0</v>
      </c>
      <c r="J220" s="53"/>
    </row>
    <row r="221" spans="3:10" ht="15">
      <c r="C221" s="125"/>
      <c r="E221" s="107" t="s">
        <v>742</v>
      </c>
      <c r="F221" s="57"/>
      <c r="G221" s="72"/>
      <c r="H221" s="59"/>
      <c r="I221" s="54">
        <f>SUM(I222)</f>
        <v>0</v>
      </c>
      <c r="J221" s="54"/>
    </row>
    <row r="222" spans="2:10" ht="89.25">
      <c r="B222" s="76">
        <v>171</v>
      </c>
      <c r="C222" s="71" t="s">
        <v>743</v>
      </c>
      <c r="E222" s="98" t="s">
        <v>744</v>
      </c>
      <c r="F222" s="109" t="s">
        <v>745</v>
      </c>
      <c r="G222" s="110">
        <v>1</v>
      </c>
      <c r="H222" s="59">
        <v>0</v>
      </c>
      <c r="I222" s="84">
        <f aca="true" t="shared" si="21" ref="I222">G222*H222</f>
        <v>0</v>
      </c>
      <c r="J222" s="162"/>
    </row>
    <row r="223" spans="3:10" ht="15">
      <c r="C223" s="125"/>
      <c r="E223" s="107" t="s">
        <v>746</v>
      </c>
      <c r="F223" s="57"/>
      <c r="G223" s="72"/>
      <c r="H223" s="59"/>
      <c r="I223" s="54">
        <f>SUM(I224:I229)</f>
        <v>0</v>
      </c>
      <c r="J223" s="54"/>
    </row>
    <row r="224" spans="2:10" ht="26.25">
      <c r="B224" s="76">
        <v>172</v>
      </c>
      <c r="C224" s="108">
        <v>183111111</v>
      </c>
      <c r="E224" s="81" t="s">
        <v>707</v>
      </c>
      <c r="F224" s="57" t="s">
        <v>637</v>
      </c>
      <c r="G224" s="110">
        <v>9</v>
      </c>
      <c r="H224" s="59">
        <v>0</v>
      </c>
      <c r="I224" s="59">
        <f>G224*H224</f>
        <v>0</v>
      </c>
      <c r="J224" s="162" t="s">
        <v>796</v>
      </c>
    </row>
    <row r="225" spans="2:10" ht="15">
      <c r="B225" s="76">
        <v>173</v>
      </c>
      <c r="C225" s="108">
        <v>183211323</v>
      </c>
      <c r="E225" s="81" t="s">
        <v>747</v>
      </c>
      <c r="F225" s="57" t="s">
        <v>637</v>
      </c>
      <c r="G225" s="110">
        <v>9</v>
      </c>
      <c r="H225" s="59">
        <v>0</v>
      </c>
      <c r="I225" s="59">
        <f>G225*H225</f>
        <v>0</v>
      </c>
      <c r="J225" s="162" t="s">
        <v>796</v>
      </c>
    </row>
    <row r="226" spans="2:10" ht="26.25">
      <c r="B226" s="76">
        <v>174</v>
      </c>
      <c r="C226" s="80" t="s">
        <v>748</v>
      </c>
      <c r="E226" s="86" t="s">
        <v>749</v>
      </c>
      <c r="F226" s="109" t="s">
        <v>637</v>
      </c>
      <c r="G226" s="110">
        <v>9</v>
      </c>
      <c r="H226" s="59">
        <v>0</v>
      </c>
      <c r="I226" s="59">
        <f aca="true" t="shared" si="22" ref="I226:I227">G226*H226</f>
        <v>0</v>
      </c>
      <c r="J226" s="162" t="s">
        <v>796</v>
      </c>
    </row>
    <row r="227" spans="2:10" ht="15">
      <c r="B227" s="76">
        <v>175</v>
      </c>
      <c r="C227" s="80">
        <v>185804311</v>
      </c>
      <c r="E227" s="113" t="s">
        <v>750</v>
      </c>
      <c r="F227" s="61" t="s">
        <v>630</v>
      </c>
      <c r="G227" s="110">
        <v>0.09</v>
      </c>
      <c r="H227" s="59">
        <v>0</v>
      </c>
      <c r="I227" s="59">
        <f t="shared" si="22"/>
        <v>0</v>
      </c>
      <c r="J227" s="162" t="s">
        <v>796</v>
      </c>
    </row>
    <row r="228" spans="2:10" ht="15">
      <c r="B228" s="76">
        <v>176</v>
      </c>
      <c r="C228" s="108">
        <v>185851121</v>
      </c>
      <c r="E228" s="113" t="s">
        <v>664</v>
      </c>
      <c r="F228" s="61" t="s">
        <v>630</v>
      </c>
      <c r="G228" s="110">
        <v>0.09</v>
      </c>
      <c r="H228" s="59">
        <v>0</v>
      </c>
      <c r="I228" s="59">
        <f>G228*H228</f>
        <v>0</v>
      </c>
      <c r="J228" s="162" t="s">
        <v>796</v>
      </c>
    </row>
    <row r="229" spans="2:10" ht="15">
      <c r="B229" s="76">
        <v>177</v>
      </c>
      <c r="C229" s="108">
        <v>185851129</v>
      </c>
      <c r="E229" s="81" t="s">
        <v>714</v>
      </c>
      <c r="F229" s="61" t="s">
        <v>630</v>
      </c>
      <c r="G229" s="110">
        <v>0.09</v>
      </c>
      <c r="H229" s="59">
        <v>0</v>
      </c>
      <c r="I229" s="59">
        <f>G229*H229</f>
        <v>0</v>
      </c>
      <c r="J229" s="162" t="s">
        <v>796</v>
      </c>
    </row>
    <row r="230" spans="3:10" ht="15">
      <c r="C230" s="125"/>
      <c r="E230" s="107" t="s">
        <v>668</v>
      </c>
      <c r="F230" s="57"/>
      <c r="G230" s="72"/>
      <c r="H230" s="59"/>
      <c r="I230" s="54">
        <f>SUM(I231)</f>
        <v>0</v>
      </c>
      <c r="J230" s="54"/>
    </row>
    <row r="231" spans="2:10" ht="15">
      <c r="B231" s="76">
        <v>178</v>
      </c>
      <c r="C231" s="80">
        <v>51</v>
      </c>
      <c r="E231" t="s">
        <v>751</v>
      </c>
      <c r="F231" s="57" t="s">
        <v>637</v>
      </c>
      <c r="G231" s="114">
        <v>9</v>
      </c>
      <c r="H231" s="59">
        <v>0</v>
      </c>
      <c r="I231" s="59">
        <f aca="true" t="shared" si="23" ref="I231">G231*H231</f>
        <v>0</v>
      </c>
      <c r="J231" s="162"/>
    </row>
    <row r="232" spans="3:10" ht="15">
      <c r="C232" s="80"/>
      <c r="E232" s="107" t="s">
        <v>719</v>
      </c>
      <c r="F232" s="57"/>
      <c r="G232" s="72"/>
      <c r="H232" s="59"/>
      <c r="I232" s="54">
        <f>SUM(I233:I234)</f>
        <v>0</v>
      </c>
      <c r="J232" s="54"/>
    </row>
    <row r="233" spans="2:10" ht="15">
      <c r="B233" s="76">
        <v>179</v>
      </c>
      <c r="C233" s="87">
        <v>52</v>
      </c>
      <c r="E233" s="86" t="s">
        <v>752</v>
      </c>
      <c r="F233" s="57" t="s">
        <v>637</v>
      </c>
      <c r="G233" s="72">
        <v>9</v>
      </c>
      <c r="H233" s="59">
        <v>0</v>
      </c>
      <c r="I233" s="59">
        <f aca="true" t="shared" si="24" ref="I233">G233*H233</f>
        <v>0</v>
      </c>
      <c r="J233" s="162"/>
    </row>
    <row r="234" spans="2:10" ht="15">
      <c r="B234" s="76">
        <v>180</v>
      </c>
      <c r="C234" s="80">
        <v>53</v>
      </c>
      <c r="E234" s="111" t="s">
        <v>695</v>
      </c>
      <c r="F234" s="61" t="s">
        <v>630</v>
      </c>
      <c r="G234" s="72">
        <v>0.09</v>
      </c>
      <c r="H234" s="59">
        <v>0</v>
      </c>
      <c r="I234" s="59">
        <f>G234*H234</f>
        <v>0</v>
      </c>
      <c r="J234" s="162"/>
    </row>
    <row r="235" spans="3:10" ht="15">
      <c r="C235" s="126"/>
      <c r="E235" s="107" t="s">
        <v>644</v>
      </c>
      <c r="F235" s="116"/>
      <c r="G235" s="117"/>
      <c r="H235" s="118"/>
      <c r="I235" s="54">
        <f>SUM(I236)</f>
        <v>0</v>
      </c>
      <c r="J235" s="54"/>
    </row>
    <row r="236" spans="2:10" ht="15">
      <c r="B236" s="76">
        <v>181</v>
      </c>
      <c r="C236" s="80">
        <v>998231311</v>
      </c>
      <c r="E236" s="75" t="s">
        <v>645</v>
      </c>
      <c r="F236" s="57" t="s">
        <v>646</v>
      </c>
      <c r="G236" s="72">
        <v>0.018</v>
      </c>
      <c r="H236" s="59">
        <v>0</v>
      </c>
      <c r="I236" s="69">
        <f aca="true" t="shared" si="25" ref="I236">G236*H236</f>
        <v>0</v>
      </c>
      <c r="J236" s="162" t="s">
        <v>796</v>
      </c>
    </row>
    <row r="237" ht="15">
      <c r="C237" s="76"/>
    </row>
    <row r="238" spans="3:10" ht="15">
      <c r="C238" s="127"/>
      <c r="E238" s="128" t="s">
        <v>753</v>
      </c>
      <c r="F238" s="129"/>
      <c r="G238" s="130"/>
      <c r="H238" s="131"/>
      <c r="I238" s="132">
        <f>SUM(I239,I250,I255,I262,I264)</f>
        <v>0</v>
      </c>
      <c r="J238" s="132"/>
    </row>
    <row r="239" spans="3:10" ht="15">
      <c r="C239" s="78"/>
      <c r="E239" s="133" t="s">
        <v>754</v>
      </c>
      <c r="F239" s="134"/>
      <c r="G239" s="135"/>
      <c r="H239" s="136"/>
      <c r="I239" s="54">
        <f>SUM(I240:I249)</f>
        <v>0</v>
      </c>
      <c r="J239" s="54"/>
    </row>
    <row r="240" spans="2:10" ht="26.25">
      <c r="B240" s="76">
        <v>182</v>
      </c>
      <c r="C240" s="125">
        <v>181006115</v>
      </c>
      <c r="E240" s="60" t="s">
        <v>755</v>
      </c>
      <c r="F240" s="109" t="s">
        <v>662</v>
      </c>
      <c r="G240" s="110">
        <v>604.1</v>
      </c>
      <c r="H240" s="59">
        <v>0</v>
      </c>
      <c r="I240" s="84">
        <f aca="true" t="shared" si="26" ref="I240">G240*H240</f>
        <v>0</v>
      </c>
      <c r="J240" s="162" t="s">
        <v>796</v>
      </c>
    </row>
    <row r="241" spans="2:10" ht="26.25">
      <c r="B241" s="76">
        <v>183</v>
      </c>
      <c r="C241" s="80">
        <v>183402131</v>
      </c>
      <c r="E241" s="111" t="s">
        <v>756</v>
      </c>
      <c r="F241" s="64" t="s">
        <v>662</v>
      </c>
      <c r="G241" s="137">
        <v>604.1</v>
      </c>
      <c r="H241" s="59">
        <v>0</v>
      </c>
      <c r="I241" s="112">
        <f>G241*H241</f>
        <v>0</v>
      </c>
      <c r="J241" s="162" t="s">
        <v>796</v>
      </c>
    </row>
    <row r="242" spans="2:10" ht="15">
      <c r="B242" s="76">
        <v>184</v>
      </c>
      <c r="C242" s="80">
        <v>183403153</v>
      </c>
      <c r="E242" s="111" t="s">
        <v>757</v>
      </c>
      <c r="F242" s="64" t="s">
        <v>662</v>
      </c>
      <c r="G242" s="137">
        <v>1208.2</v>
      </c>
      <c r="H242" s="59">
        <v>0</v>
      </c>
      <c r="I242" s="112">
        <f aca="true" t="shared" si="27" ref="I242:I249">G242*H242</f>
        <v>0</v>
      </c>
      <c r="J242" s="162" t="s">
        <v>796</v>
      </c>
    </row>
    <row r="243" spans="2:10" ht="15">
      <c r="B243" s="76">
        <v>185</v>
      </c>
      <c r="C243" s="80">
        <v>183403161</v>
      </c>
      <c r="E243" s="111" t="s">
        <v>758</v>
      </c>
      <c r="F243" s="64" t="s">
        <v>662</v>
      </c>
      <c r="G243" s="137">
        <v>1208.2</v>
      </c>
      <c r="H243" s="59">
        <v>0</v>
      </c>
      <c r="I243" s="112">
        <f t="shared" si="27"/>
        <v>0</v>
      </c>
      <c r="J243" s="162" t="s">
        <v>796</v>
      </c>
    </row>
    <row r="244" spans="2:10" ht="26.25">
      <c r="B244" s="76">
        <v>186</v>
      </c>
      <c r="C244" s="80">
        <v>184813511</v>
      </c>
      <c r="E244" s="111" t="s">
        <v>759</v>
      </c>
      <c r="F244" s="64" t="s">
        <v>662</v>
      </c>
      <c r="G244" s="137">
        <v>604.1</v>
      </c>
      <c r="H244" s="59">
        <v>0</v>
      </c>
      <c r="I244" s="112">
        <f>G244*H244</f>
        <v>0</v>
      </c>
      <c r="J244" s="162" t="s">
        <v>796</v>
      </c>
    </row>
    <row r="245" spans="2:10" ht="26.25">
      <c r="B245" s="76">
        <v>187</v>
      </c>
      <c r="C245" s="80">
        <v>181411141</v>
      </c>
      <c r="E245" s="111" t="s">
        <v>760</v>
      </c>
      <c r="F245" s="64" t="s">
        <v>662</v>
      </c>
      <c r="G245" s="137">
        <v>604.1</v>
      </c>
      <c r="H245" s="59">
        <v>0</v>
      </c>
      <c r="I245" s="112">
        <f t="shared" si="27"/>
        <v>0</v>
      </c>
      <c r="J245" s="162" t="s">
        <v>796</v>
      </c>
    </row>
    <row r="246" spans="2:10" ht="15">
      <c r="B246" s="76">
        <v>188</v>
      </c>
      <c r="C246" s="80">
        <v>185802113</v>
      </c>
      <c r="E246" s="67" t="s">
        <v>761</v>
      </c>
      <c r="F246" s="64" t="s">
        <v>646</v>
      </c>
      <c r="G246" s="137">
        <v>0.021</v>
      </c>
      <c r="H246" s="59">
        <v>0</v>
      </c>
      <c r="I246" s="112">
        <f t="shared" si="27"/>
        <v>0</v>
      </c>
      <c r="J246" s="162" t="s">
        <v>796</v>
      </c>
    </row>
    <row r="247" spans="2:10" ht="15">
      <c r="B247" s="76">
        <v>189</v>
      </c>
      <c r="C247" s="80">
        <v>185804312</v>
      </c>
      <c r="E247" s="121" t="s">
        <v>762</v>
      </c>
      <c r="F247" s="61" t="s">
        <v>630</v>
      </c>
      <c r="G247" s="95">
        <v>12.082</v>
      </c>
      <c r="H247" s="59">
        <v>0</v>
      </c>
      <c r="I247" s="112">
        <f t="shared" si="27"/>
        <v>0</v>
      </c>
      <c r="J247" s="162" t="s">
        <v>796</v>
      </c>
    </row>
    <row r="248" spans="2:10" ht="15">
      <c r="B248" s="76">
        <v>190</v>
      </c>
      <c r="C248" s="80">
        <v>185851121</v>
      </c>
      <c r="E248" s="111" t="s">
        <v>726</v>
      </c>
      <c r="F248" s="61" t="s">
        <v>630</v>
      </c>
      <c r="G248" s="122">
        <v>12.082</v>
      </c>
      <c r="H248" s="59">
        <v>0</v>
      </c>
      <c r="I248" s="112">
        <f t="shared" si="27"/>
        <v>0</v>
      </c>
      <c r="J248" s="162" t="s">
        <v>796</v>
      </c>
    </row>
    <row r="249" spans="2:10" ht="15">
      <c r="B249" s="76">
        <v>191</v>
      </c>
      <c r="C249" s="80">
        <v>185851129</v>
      </c>
      <c r="E249" s="81" t="s">
        <v>727</v>
      </c>
      <c r="F249" s="61" t="s">
        <v>630</v>
      </c>
      <c r="G249" s="95">
        <v>12.082</v>
      </c>
      <c r="H249" s="59">
        <v>0</v>
      </c>
      <c r="I249" s="59">
        <f t="shared" si="27"/>
        <v>0</v>
      </c>
      <c r="J249" s="162" t="s">
        <v>796</v>
      </c>
    </row>
    <row r="250" spans="3:10" ht="15">
      <c r="C250" s="80"/>
      <c r="E250" s="107" t="s">
        <v>763</v>
      </c>
      <c r="F250" s="61"/>
      <c r="G250" s="137"/>
      <c r="H250" s="84"/>
      <c r="I250" s="54">
        <f>SUM(I251:I254)</f>
        <v>0</v>
      </c>
      <c r="J250" s="54"/>
    </row>
    <row r="251" spans="2:10" ht="15">
      <c r="B251" s="76">
        <v>192</v>
      </c>
      <c r="C251" s="80">
        <v>185804312</v>
      </c>
      <c r="E251" s="99" t="s">
        <v>764</v>
      </c>
      <c r="F251" s="61" t="s">
        <v>630</v>
      </c>
      <c r="G251" s="124">
        <v>120.82</v>
      </c>
      <c r="H251" s="59">
        <v>0</v>
      </c>
      <c r="I251" s="84">
        <f>G251*H251</f>
        <v>0</v>
      </c>
      <c r="J251" s="162" t="s">
        <v>796</v>
      </c>
    </row>
    <row r="252" spans="2:10" ht="15">
      <c r="B252" s="76">
        <v>193</v>
      </c>
      <c r="C252" s="80">
        <v>185851121</v>
      </c>
      <c r="E252" s="111" t="s">
        <v>765</v>
      </c>
      <c r="F252" s="61" t="s">
        <v>630</v>
      </c>
      <c r="G252" s="124">
        <v>120.82</v>
      </c>
      <c r="H252" s="59">
        <v>0</v>
      </c>
      <c r="I252" s="84">
        <f aca="true" t="shared" si="28" ref="I252:I254">G252*H252</f>
        <v>0</v>
      </c>
      <c r="J252" s="162" t="s">
        <v>796</v>
      </c>
    </row>
    <row r="253" spans="2:10" ht="26.25">
      <c r="B253" s="76">
        <v>194</v>
      </c>
      <c r="C253" s="80">
        <v>185851129</v>
      </c>
      <c r="E253" s="81" t="s">
        <v>766</v>
      </c>
      <c r="F253" s="61" t="s">
        <v>630</v>
      </c>
      <c r="G253" s="95">
        <v>120.82</v>
      </c>
      <c r="H253" s="59">
        <v>0</v>
      </c>
      <c r="I253" s="59">
        <f t="shared" si="28"/>
        <v>0</v>
      </c>
      <c r="J253" s="162" t="s">
        <v>796</v>
      </c>
    </row>
    <row r="254" spans="2:10" ht="15">
      <c r="B254" s="76">
        <v>195</v>
      </c>
      <c r="C254" s="80">
        <v>111151211</v>
      </c>
      <c r="E254" s="99" t="s">
        <v>767</v>
      </c>
      <c r="F254" s="64" t="s">
        <v>662</v>
      </c>
      <c r="G254" s="124">
        <v>604.1</v>
      </c>
      <c r="H254" s="59">
        <v>0</v>
      </c>
      <c r="I254" s="84">
        <f t="shared" si="28"/>
        <v>0</v>
      </c>
      <c r="J254" s="162" t="s">
        <v>796</v>
      </c>
    </row>
    <row r="255" spans="3:10" ht="15">
      <c r="C255" s="138" t="s">
        <v>768</v>
      </c>
      <c r="E255" s="133" t="s">
        <v>769</v>
      </c>
      <c r="F255" s="134"/>
      <c r="G255" s="135"/>
      <c r="H255" s="136"/>
      <c r="I255" s="54">
        <f>SUM(I257:I261)</f>
        <v>0</v>
      </c>
      <c r="J255" s="54"/>
    </row>
    <row r="256" spans="2:10" ht="15">
      <c r="B256" s="76">
        <v>196</v>
      </c>
      <c r="C256" s="108">
        <v>54</v>
      </c>
      <c r="E256" s="111" t="s">
        <v>770</v>
      </c>
      <c r="F256" s="61" t="s">
        <v>630</v>
      </c>
      <c r="G256" s="72">
        <v>120.82</v>
      </c>
      <c r="H256" s="59">
        <v>0</v>
      </c>
      <c r="I256" s="59">
        <f>G256*H256</f>
        <v>0</v>
      </c>
      <c r="J256" s="162"/>
    </row>
    <row r="257" spans="2:10" ht="15">
      <c r="B257" s="76">
        <v>197</v>
      </c>
      <c r="C257" s="108">
        <v>55</v>
      </c>
      <c r="E257" s="99" t="s">
        <v>771</v>
      </c>
      <c r="F257" s="139" t="s">
        <v>679</v>
      </c>
      <c r="G257" s="124">
        <v>0.5</v>
      </c>
      <c r="H257" s="59">
        <v>0</v>
      </c>
      <c r="I257" s="84">
        <f>G257*H257</f>
        <v>0</v>
      </c>
      <c r="J257" s="162"/>
    </row>
    <row r="258" spans="2:10" ht="51.75">
      <c r="B258" s="76">
        <v>198</v>
      </c>
      <c r="C258" s="76">
        <v>56</v>
      </c>
      <c r="E258" s="60" t="s">
        <v>772</v>
      </c>
      <c r="F258" s="139" t="s">
        <v>675</v>
      </c>
      <c r="G258" s="124">
        <v>18.123</v>
      </c>
      <c r="H258" s="59">
        <v>0</v>
      </c>
      <c r="I258" s="84">
        <f aca="true" t="shared" si="29" ref="I258:I261">G258*H258</f>
        <v>0</v>
      </c>
      <c r="J258" s="162"/>
    </row>
    <row r="259" spans="2:10" ht="15">
      <c r="B259" s="76">
        <v>199</v>
      </c>
      <c r="C259" s="108">
        <v>57</v>
      </c>
      <c r="E259" s="99" t="s">
        <v>773</v>
      </c>
      <c r="F259" s="61" t="s">
        <v>630</v>
      </c>
      <c r="G259" s="124">
        <v>12.444</v>
      </c>
      <c r="H259" s="59">
        <v>0</v>
      </c>
      <c r="I259" s="84">
        <f t="shared" si="29"/>
        <v>0</v>
      </c>
      <c r="J259" s="162"/>
    </row>
    <row r="260" spans="2:10" ht="15">
      <c r="B260" s="76">
        <v>200</v>
      </c>
      <c r="C260" s="108">
        <v>58</v>
      </c>
      <c r="E260" s="99" t="s">
        <v>774</v>
      </c>
      <c r="F260" s="61" t="s">
        <v>630</v>
      </c>
      <c r="G260" s="124">
        <v>124.44</v>
      </c>
      <c r="H260" s="59">
        <v>0</v>
      </c>
      <c r="I260" s="84">
        <f t="shared" si="29"/>
        <v>0</v>
      </c>
      <c r="J260" s="162"/>
    </row>
    <row r="261" spans="2:10" ht="39">
      <c r="B261" s="76">
        <v>201</v>
      </c>
      <c r="C261" s="76">
        <v>59</v>
      </c>
      <c r="E261" s="60" t="s">
        <v>775</v>
      </c>
      <c r="F261" s="61" t="s">
        <v>675</v>
      </c>
      <c r="G261" s="124">
        <v>21.143</v>
      </c>
      <c r="H261" s="59">
        <v>0</v>
      </c>
      <c r="I261" s="84">
        <f t="shared" si="29"/>
        <v>0</v>
      </c>
      <c r="J261" s="162"/>
    </row>
    <row r="262" spans="3:10" ht="15">
      <c r="C262" s="78"/>
      <c r="E262" s="45" t="s">
        <v>776</v>
      </c>
      <c r="F262" s="73"/>
      <c r="G262" s="140"/>
      <c r="H262" s="70"/>
      <c r="I262" s="70">
        <f>SUM(I263)</f>
        <v>0</v>
      </c>
      <c r="J262" s="70"/>
    </row>
    <row r="263" spans="2:10" ht="15">
      <c r="B263" s="76">
        <v>202</v>
      </c>
      <c r="C263" s="80">
        <v>185811151</v>
      </c>
      <c r="E263" s="99" t="s">
        <v>777</v>
      </c>
      <c r="F263" s="64" t="s">
        <v>662</v>
      </c>
      <c r="G263" s="124">
        <v>800</v>
      </c>
      <c r="H263" s="59">
        <v>0</v>
      </c>
      <c r="I263" s="84">
        <f aca="true" t="shared" si="30" ref="I263">G263*H263</f>
        <v>0</v>
      </c>
      <c r="J263" s="162" t="s">
        <v>796</v>
      </c>
    </row>
    <row r="264" spans="3:10" ht="15">
      <c r="C264" s="78"/>
      <c r="E264" s="45" t="s">
        <v>778</v>
      </c>
      <c r="F264" s="73"/>
      <c r="G264" s="140"/>
      <c r="H264" s="70"/>
      <c r="I264" s="70">
        <f>SUM(I265:I265)</f>
        <v>0</v>
      </c>
      <c r="J264" s="70"/>
    </row>
    <row r="265" spans="2:10" ht="15">
      <c r="B265" s="76">
        <v>203</v>
      </c>
      <c r="C265" s="80" t="s">
        <v>779</v>
      </c>
      <c r="E265" s="123" t="s">
        <v>732</v>
      </c>
      <c r="F265" s="64" t="s">
        <v>646</v>
      </c>
      <c r="G265" s="124">
        <v>195.17</v>
      </c>
      <c r="H265" s="59">
        <v>0</v>
      </c>
      <c r="I265" s="84">
        <f>G265*H265</f>
        <v>0</v>
      </c>
      <c r="J265" s="162"/>
    </row>
    <row r="266" ht="15">
      <c r="C266" s="76"/>
    </row>
    <row r="267" spans="3:10" ht="15">
      <c r="C267" s="141"/>
      <c r="E267" s="128" t="s">
        <v>780</v>
      </c>
      <c r="F267" s="142"/>
      <c r="G267" s="143"/>
      <c r="H267" s="144"/>
      <c r="I267" s="132">
        <f>SUM(I268)</f>
        <v>0</v>
      </c>
      <c r="J267" s="132"/>
    </row>
    <row r="268" spans="2:10" ht="15">
      <c r="B268" s="76">
        <v>204</v>
      </c>
      <c r="C268" s="145">
        <v>60</v>
      </c>
      <c r="E268" s="63" t="s">
        <v>781</v>
      </c>
      <c r="F268" s="57" t="s">
        <v>637</v>
      </c>
      <c r="G268" s="146">
        <v>1</v>
      </c>
      <c r="H268" s="59">
        <v>0</v>
      </c>
      <c r="I268" s="84">
        <f>G268*H268</f>
        <v>0</v>
      </c>
      <c r="J268" s="162"/>
    </row>
    <row r="269" spans="3:10" ht="72">
      <c r="C269" s="147"/>
      <c r="E269" s="148" t="s">
        <v>782</v>
      </c>
      <c r="F269" s="103"/>
      <c r="G269" s="149"/>
      <c r="H269" s="105"/>
      <c r="I269" s="59"/>
      <c r="J269" s="59"/>
    </row>
    <row r="270" ht="15">
      <c r="C270" s="76"/>
    </row>
    <row r="271" spans="3:10" ht="15">
      <c r="C271" s="150" t="s">
        <v>783</v>
      </c>
      <c r="E271" s="128" t="s">
        <v>784</v>
      </c>
      <c r="F271" s="151"/>
      <c r="G271" s="151"/>
      <c r="H271" s="152"/>
      <c r="I271" s="132">
        <f>SUM(I272:I276)</f>
        <v>0</v>
      </c>
      <c r="J271" s="132"/>
    </row>
    <row r="272" spans="2:10" ht="15">
      <c r="B272" s="76">
        <v>205</v>
      </c>
      <c r="C272" s="123" t="s">
        <v>785</v>
      </c>
      <c r="E272" s="153" t="s">
        <v>786</v>
      </c>
      <c r="F272" s="154" t="s">
        <v>745</v>
      </c>
      <c r="G272" s="155">
        <v>1</v>
      </c>
      <c r="H272" s="59">
        <v>0</v>
      </c>
      <c r="I272" s="152">
        <f>H272*G272</f>
        <v>0</v>
      </c>
      <c r="J272" s="162"/>
    </row>
    <row r="273" spans="2:10" ht="15">
      <c r="B273" s="76">
        <v>206</v>
      </c>
      <c r="C273" s="123" t="s">
        <v>787</v>
      </c>
      <c r="E273" s="153" t="s">
        <v>788</v>
      </c>
      <c r="F273" s="154" t="s">
        <v>745</v>
      </c>
      <c r="G273" s="155">
        <v>1</v>
      </c>
      <c r="H273" s="59">
        <v>0</v>
      </c>
      <c r="I273" s="152">
        <f aca="true" t="shared" si="31" ref="I273:I276">H273*G273</f>
        <v>0</v>
      </c>
      <c r="J273" s="162"/>
    </row>
    <row r="274" spans="2:10" ht="30">
      <c r="B274" s="76">
        <v>207</v>
      </c>
      <c r="C274" s="123" t="s">
        <v>789</v>
      </c>
      <c r="E274" s="153" t="s">
        <v>790</v>
      </c>
      <c r="F274" s="154" t="s">
        <v>745</v>
      </c>
      <c r="G274" s="155">
        <v>1</v>
      </c>
      <c r="H274" s="59">
        <v>0</v>
      </c>
      <c r="I274" s="152">
        <f t="shared" si="31"/>
        <v>0</v>
      </c>
      <c r="J274" s="162"/>
    </row>
    <row r="275" spans="2:10" ht="15">
      <c r="B275" s="76">
        <v>208</v>
      </c>
      <c r="C275" s="123" t="s">
        <v>791</v>
      </c>
      <c r="E275" s="153" t="s">
        <v>792</v>
      </c>
      <c r="F275" s="154" t="s">
        <v>745</v>
      </c>
      <c r="G275" s="155">
        <v>1</v>
      </c>
      <c r="H275" s="59">
        <v>0</v>
      </c>
      <c r="I275" s="152">
        <f t="shared" si="31"/>
        <v>0</v>
      </c>
      <c r="J275" s="162"/>
    </row>
    <row r="276" spans="2:10" ht="15">
      <c r="B276" s="76">
        <v>209</v>
      </c>
      <c r="C276" s="123" t="s">
        <v>793</v>
      </c>
      <c r="E276" s="153" t="s">
        <v>794</v>
      </c>
      <c r="F276" s="154" t="s">
        <v>745</v>
      </c>
      <c r="G276" s="155">
        <v>1</v>
      </c>
      <c r="H276" s="59">
        <v>0</v>
      </c>
      <c r="I276" s="152">
        <f t="shared" si="31"/>
        <v>0</v>
      </c>
      <c r="J276" s="16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workbookViewId="0" topLeftCell="B1">
      <selection activeCell="B1" sqref="B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11</v>
      </c>
      <c r="I3" s="19">
        <f>SUMIFS(I8:I44,A8:A44,"SD")</f>
        <v>0</v>
      </c>
      <c r="J3" s="15"/>
      <c r="O3">
        <v>0</v>
      </c>
      <c r="P3">
        <v>2</v>
      </c>
    </row>
    <row r="4" spans="1:16" ht="15">
      <c r="A4" s="3" t="s">
        <v>47</v>
      </c>
      <c r="B4" s="16" t="s">
        <v>48</v>
      </c>
      <c r="C4" s="205" t="s">
        <v>11</v>
      </c>
      <c r="D4" s="206"/>
      <c r="E4" s="17" t="s">
        <v>12</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SUMIFS(I9:I44,A9:A44,"P")</f>
        <v>0</v>
      </c>
      <c r="J8" s="29"/>
    </row>
    <row r="9" spans="1:16" ht="15">
      <c r="A9" s="30" t="s">
        <v>63</v>
      </c>
      <c r="B9" s="30">
        <v>1</v>
      </c>
      <c r="C9" s="31" t="s">
        <v>64</v>
      </c>
      <c r="D9" s="30" t="s">
        <v>65</v>
      </c>
      <c r="E9" s="32" t="s">
        <v>66</v>
      </c>
      <c r="F9" s="33" t="s">
        <v>67</v>
      </c>
      <c r="G9" s="34">
        <v>1</v>
      </c>
      <c r="H9" s="35">
        <v>0</v>
      </c>
      <c r="I9" s="35">
        <f>ROUND(G9*H9,P4)</f>
        <v>0</v>
      </c>
      <c r="J9" s="30"/>
      <c r="O9" s="36">
        <f>I9*0.21</f>
        <v>0</v>
      </c>
      <c r="P9">
        <v>3</v>
      </c>
    </row>
    <row r="10" spans="1:10" ht="45">
      <c r="A10" s="30" t="s">
        <v>68</v>
      </c>
      <c r="B10" s="37"/>
      <c r="E10" s="32" t="s">
        <v>69</v>
      </c>
      <c r="J10" s="38"/>
    </row>
    <row r="11" spans="1:10" ht="15">
      <c r="A11" s="30" t="s">
        <v>70</v>
      </c>
      <c r="B11" s="37"/>
      <c r="E11" s="39" t="s">
        <v>71</v>
      </c>
      <c r="J11" s="38"/>
    </row>
    <row r="12" spans="1:10" ht="30">
      <c r="A12" s="30" t="s">
        <v>72</v>
      </c>
      <c r="B12" s="37"/>
      <c r="E12" s="32" t="s">
        <v>73</v>
      </c>
      <c r="J12" s="38"/>
    </row>
    <row r="13" spans="1:16" ht="15">
      <c r="A13" s="30" t="s">
        <v>63</v>
      </c>
      <c r="B13" s="30">
        <v>2</v>
      </c>
      <c r="C13" s="31" t="s">
        <v>74</v>
      </c>
      <c r="D13" s="30" t="s">
        <v>65</v>
      </c>
      <c r="E13" s="32" t="s">
        <v>75</v>
      </c>
      <c r="F13" s="33" t="s">
        <v>67</v>
      </c>
      <c r="G13" s="34">
        <v>1</v>
      </c>
      <c r="H13" s="35">
        <v>0</v>
      </c>
      <c r="I13" s="35">
        <f>ROUND(G13*H13,P4)</f>
        <v>0</v>
      </c>
      <c r="J13" s="30"/>
      <c r="O13" s="36">
        <f>I13*0.21</f>
        <v>0</v>
      </c>
      <c r="P13">
        <v>3</v>
      </c>
    </row>
    <row r="14" spans="1:10" ht="30">
      <c r="A14" s="30" t="s">
        <v>68</v>
      </c>
      <c r="B14" s="37"/>
      <c r="E14" s="32" t="s">
        <v>76</v>
      </c>
      <c r="J14" s="38"/>
    </row>
    <row r="15" spans="1:10" ht="15">
      <c r="A15" s="30" t="s">
        <v>70</v>
      </c>
      <c r="B15" s="37"/>
      <c r="E15" s="39" t="s">
        <v>77</v>
      </c>
      <c r="J15" s="38"/>
    </row>
    <row r="16" spans="1:10" ht="30">
      <c r="A16" s="30" t="s">
        <v>72</v>
      </c>
      <c r="B16" s="37"/>
      <c r="E16" s="32" t="s">
        <v>78</v>
      </c>
      <c r="J16" s="38"/>
    </row>
    <row r="17" spans="1:16" ht="15">
      <c r="A17" s="30" t="s">
        <v>63</v>
      </c>
      <c r="B17" s="30">
        <v>3</v>
      </c>
      <c r="C17" s="31" t="s">
        <v>79</v>
      </c>
      <c r="D17" s="30" t="s">
        <v>65</v>
      </c>
      <c r="E17" s="32" t="s">
        <v>80</v>
      </c>
      <c r="F17" s="33" t="s">
        <v>67</v>
      </c>
      <c r="G17" s="34">
        <v>1</v>
      </c>
      <c r="H17" s="35">
        <v>0</v>
      </c>
      <c r="I17" s="35">
        <f>ROUND(G17*H17,P4)</f>
        <v>0</v>
      </c>
      <c r="J17" s="30"/>
      <c r="O17" s="36">
        <f>I17*0.21</f>
        <v>0</v>
      </c>
      <c r="P17">
        <v>3</v>
      </c>
    </row>
    <row r="18" spans="1:10" ht="409.5">
      <c r="A18" s="30" t="s">
        <v>68</v>
      </c>
      <c r="B18" s="37"/>
      <c r="E18" s="32" t="s">
        <v>81</v>
      </c>
      <c r="J18" s="38"/>
    </row>
    <row r="19" spans="1:10" ht="15">
      <c r="A19" s="30" t="s">
        <v>70</v>
      </c>
      <c r="B19" s="37"/>
      <c r="E19" s="39" t="s">
        <v>77</v>
      </c>
      <c r="J19" s="38"/>
    </row>
    <row r="20" spans="1:10" ht="30">
      <c r="A20" s="30" t="s">
        <v>72</v>
      </c>
      <c r="B20" s="37"/>
      <c r="E20" s="32" t="s">
        <v>78</v>
      </c>
      <c r="J20" s="38"/>
    </row>
    <row r="21" spans="1:16" ht="15">
      <c r="A21" s="30" t="s">
        <v>63</v>
      </c>
      <c r="B21" s="30">
        <v>4</v>
      </c>
      <c r="C21" s="31" t="s">
        <v>82</v>
      </c>
      <c r="D21" s="30" t="s">
        <v>65</v>
      </c>
      <c r="E21" s="32" t="s">
        <v>83</v>
      </c>
      <c r="F21" s="33" t="s">
        <v>67</v>
      </c>
      <c r="G21" s="34">
        <v>1</v>
      </c>
      <c r="H21" s="35">
        <v>0</v>
      </c>
      <c r="I21" s="35">
        <f>ROUND(G21*H21,P4)</f>
        <v>0</v>
      </c>
      <c r="J21" s="30"/>
      <c r="O21" s="36">
        <f>I21*0.21</f>
        <v>0</v>
      </c>
      <c r="P21">
        <v>3</v>
      </c>
    </row>
    <row r="22" spans="1:10" ht="75">
      <c r="A22" s="30" t="s">
        <v>68</v>
      </c>
      <c r="B22" s="37"/>
      <c r="E22" s="32" t="s">
        <v>84</v>
      </c>
      <c r="J22" s="38"/>
    </row>
    <row r="23" spans="1:10" ht="15">
      <c r="A23" s="30" t="s">
        <v>70</v>
      </c>
      <c r="B23" s="37"/>
      <c r="E23" s="39" t="s">
        <v>77</v>
      </c>
      <c r="J23" s="38"/>
    </row>
    <row r="24" spans="1:10" ht="60">
      <c r="A24" s="30" t="s">
        <v>72</v>
      </c>
      <c r="B24" s="37"/>
      <c r="E24" s="32" t="s">
        <v>85</v>
      </c>
      <c r="J24" s="38"/>
    </row>
    <row r="25" spans="1:16" ht="15">
      <c r="A25" s="30" t="s">
        <v>63</v>
      </c>
      <c r="B25" s="30">
        <v>5</v>
      </c>
      <c r="C25" s="31" t="s">
        <v>86</v>
      </c>
      <c r="D25" s="30" t="s">
        <v>65</v>
      </c>
      <c r="E25" s="32" t="s">
        <v>87</v>
      </c>
      <c r="F25" s="33" t="s">
        <v>67</v>
      </c>
      <c r="G25" s="34">
        <v>1</v>
      </c>
      <c r="H25" s="35">
        <v>0</v>
      </c>
      <c r="I25" s="35">
        <f>ROUND(G25*H25,P4)</f>
        <v>0</v>
      </c>
      <c r="J25" s="30"/>
      <c r="O25" s="36">
        <f>I25*0.21</f>
        <v>0</v>
      </c>
      <c r="P25">
        <v>3</v>
      </c>
    </row>
    <row r="26" spans="1:10" ht="120">
      <c r="A26" s="30" t="s">
        <v>68</v>
      </c>
      <c r="B26" s="37"/>
      <c r="E26" s="32" t="s">
        <v>88</v>
      </c>
      <c r="J26" s="38"/>
    </row>
    <row r="27" spans="1:10" ht="15">
      <c r="A27" s="30" t="s">
        <v>70</v>
      </c>
      <c r="B27" s="37"/>
      <c r="E27" s="39" t="s">
        <v>77</v>
      </c>
      <c r="J27" s="38"/>
    </row>
    <row r="28" spans="1:10" ht="30">
      <c r="A28" s="30" t="s">
        <v>72</v>
      </c>
      <c r="B28" s="37"/>
      <c r="E28" s="32" t="s">
        <v>78</v>
      </c>
      <c r="J28" s="38"/>
    </row>
    <row r="29" spans="1:16" ht="15">
      <c r="A29" s="30" t="s">
        <v>63</v>
      </c>
      <c r="B29" s="30">
        <v>6</v>
      </c>
      <c r="C29" s="31" t="s">
        <v>89</v>
      </c>
      <c r="D29" s="30" t="s">
        <v>65</v>
      </c>
      <c r="E29" s="32" t="s">
        <v>90</v>
      </c>
      <c r="F29" s="33" t="s">
        <v>67</v>
      </c>
      <c r="G29" s="34">
        <v>1</v>
      </c>
      <c r="H29" s="35">
        <v>0</v>
      </c>
      <c r="I29" s="35">
        <f>ROUND(G29*H29,P4)</f>
        <v>0</v>
      </c>
      <c r="J29" s="30"/>
      <c r="O29" s="36">
        <f>I29*0.21</f>
        <v>0</v>
      </c>
      <c r="P29">
        <v>3</v>
      </c>
    </row>
    <row r="30" spans="1:10" ht="195">
      <c r="A30" s="30" t="s">
        <v>68</v>
      </c>
      <c r="B30" s="37"/>
      <c r="E30" s="32" t="s">
        <v>91</v>
      </c>
      <c r="J30" s="38"/>
    </row>
    <row r="31" spans="1:10" ht="15">
      <c r="A31" s="30" t="s">
        <v>70</v>
      </c>
      <c r="B31" s="37"/>
      <c r="E31" s="39" t="s">
        <v>77</v>
      </c>
      <c r="J31" s="38"/>
    </row>
    <row r="32" spans="1:10" ht="30">
      <c r="A32" s="30" t="s">
        <v>72</v>
      </c>
      <c r="B32" s="37"/>
      <c r="E32" s="32" t="s">
        <v>78</v>
      </c>
      <c r="J32" s="38"/>
    </row>
    <row r="33" spans="1:16" ht="30">
      <c r="A33" s="30" t="s">
        <v>63</v>
      </c>
      <c r="B33" s="30">
        <v>7</v>
      </c>
      <c r="C33" s="31" t="s">
        <v>92</v>
      </c>
      <c r="D33" s="30" t="s">
        <v>65</v>
      </c>
      <c r="E33" s="32" t="s">
        <v>93</v>
      </c>
      <c r="F33" s="33" t="s">
        <v>67</v>
      </c>
      <c r="G33" s="34">
        <v>1</v>
      </c>
      <c r="H33" s="35">
        <v>0</v>
      </c>
      <c r="I33" s="35">
        <f>ROUND(G33*H33,P4)</f>
        <v>0</v>
      </c>
      <c r="J33" s="30"/>
      <c r="O33" s="36">
        <f>I33*0.21</f>
        <v>0</v>
      </c>
      <c r="P33">
        <v>3</v>
      </c>
    </row>
    <row r="34" spans="1:10" ht="195">
      <c r="A34" s="30" t="s">
        <v>68</v>
      </c>
      <c r="B34" s="37"/>
      <c r="E34" s="32" t="s">
        <v>94</v>
      </c>
      <c r="J34" s="38"/>
    </row>
    <row r="35" spans="1:10" ht="15">
      <c r="A35" s="30" t="s">
        <v>70</v>
      </c>
      <c r="B35" s="37"/>
      <c r="E35" s="39" t="s">
        <v>77</v>
      </c>
      <c r="J35" s="38"/>
    </row>
    <row r="36" spans="1:10" ht="30">
      <c r="A36" s="30" t="s">
        <v>72</v>
      </c>
      <c r="B36" s="37"/>
      <c r="E36" s="32" t="s">
        <v>78</v>
      </c>
      <c r="J36" s="38"/>
    </row>
    <row r="37" spans="1:16" ht="15">
      <c r="A37" s="30" t="s">
        <v>63</v>
      </c>
      <c r="B37" s="30">
        <v>8</v>
      </c>
      <c r="C37" s="31" t="s">
        <v>95</v>
      </c>
      <c r="D37" s="30" t="s">
        <v>65</v>
      </c>
      <c r="E37" s="32" t="s">
        <v>96</v>
      </c>
      <c r="F37" s="33" t="s">
        <v>67</v>
      </c>
      <c r="G37" s="34">
        <v>1</v>
      </c>
      <c r="H37" s="35">
        <v>0</v>
      </c>
      <c r="I37" s="35">
        <f>ROUND(G37*H37,P4)</f>
        <v>0</v>
      </c>
      <c r="J37" s="30"/>
      <c r="O37" s="36">
        <f>I37*0.21</f>
        <v>0</v>
      </c>
      <c r="P37">
        <v>3</v>
      </c>
    </row>
    <row r="38" spans="1:10" ht="135">
      <c r="A38" s="30" t="s">
        <v>68</v>
      </c>
      <c r="B38" s="37"/>
      <c r="E38" s="32" t="s">
        <v>97</v>
      </c>
      <c r="J38" s="38"/>
    </row>
    <row r="39" spans="1:10" ht="15">
      <c r="A39" s="30" t="s">
        <v>70</v>
      </c>
      <c r="B39" s="37"/>
      <c r="E39" s="39" t="s">
        <v>77</v>
      </c>
      <c r="J39" s="38"/>
    </row>
    <row r="40" spans="1:10" ht="105">
      <c r="A40" s="30" t="s">
        <v>72</v>
      </c>
      <c r="B40" s="37"/>
      <c r="E40" s="32" t="s">
        <v>98</v>
      </c>
      <c r="J40" s="38"/>
    </row>
    <row r="41" spans="1:16" ht="15">
      <c r="A41" s="30" t="s">
        <v>63</v>
      </c>
      <c r="B41" s="30">
        <v>9</v>
      </c>
      <c r="C41" s="31" t="s">
        <v>99</v>
      </c>
      <c r="D41" s="30" t="s">
        <v>65</v>
      </c>
      <c r="E41" s="32" t="s">
        <v>100</v>
      </c>
      <c r="F41" s="33" t="s">
        <v>67</v>
      </c>
      <c r="G41" s="34">
        <v>1</v>
      </c>
      <c r="H41" s="35">
        <v>0</v>
      </c>
      <c r="I41" s="35">
        <f>ROUND(G41*H41,P4)</f>
        <v>0</v>
      </c>
      <c r="J41" s="30"/>
      <c r="O41" s="36">
        <f>I41*0.21</f>
        <v>0</v>
      </c>
      <c r="P41">
        <v>3</v>
      </c>
    </row>
    <row r="42" spans="1:10" ht="15">
      <c r="A42" s="30" t="s">
        <v>68</v>
      </c>
      <c r="B42" s="37"/>
      <c r="E42" s="32" t="s">
        <v>101</v>
      </c>
      <c r="J42" s="38"/>
    </row>
    <row r="43" spans="1:10" ht="15">
      <c r="A43" s="30" t="s">
        <v>70</v>
      </c>
      <c r="B43" s="37"/>
      <c r="E43" s="39" t="s">
        <v>77</v>
      </c>
      <c r="J43" s="38"/>
    </row>
    <row r="44" spans="1:10" ht="30">
      <c r="A44" s="30" t="s">
        <v>72</v>
      </c>
      <c r="B44" s="40"/>
      <c r="C44" s="41"/>
      <c r="D44" s="41"/>
      <c r="E44" s="32" t="s">
        <v>78</v>
      </c>
      <c r="F44" s="41"/>
      <c r="G44" s="41"/>
      <c r="H44" s="41"/>
      <c r="I44" s="41"/>
      <c r="J44"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workbookViewId="0" topLeftCell="B1">
      <selection activeCell="B1" sqref="B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13</v>
      </c>
      <c r="I3" s="19">
        <f>SUMIFS(I8:I17,A8:A17,"SD")</f>
        <v>0</v>
      </c>
      <c r="J3" s="15"/>
      <c r="O3">
        <v>0</v>
      </c>
      <c r="P3">
        <v>2</v>
      </c>
    </row>
    <row r="4" spans="1:16" ht="15">
      <c r="A4" s="3" t="s">
        <v>47</v>
      </c>
      <c r="B4" s="16" t="s">
        <v>48</v>
      </c>
      <c r="C4" s="205" t="s">
        <v>13</v>
      </c>
      <c r="D4" s="206"/>
      <c r="E4" s="17" t="s">
        <v>14</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102</v>
      </c>
      <c r="D9" s="30" t="s">
        <v>65</v>
      </c>
      <c r="E9" s="32" t="s">
        <v>103</v>
      </c>
      <c r="F9" s="33" t="s">
        <v>67</v>
      </c>
      <c r="G9" s="34">
        <v>1</v>
      </c>
      <c r="H9" s="35">
        <v>0</v>
      </c>
      <c r="I9" s="35">
        <f>ROUND(G9*H9,P4)</f>
        <v>0</v>
      </c>
      <c r="J9" s="30"/>
      <c r="O9" s="36">
        <f>I9*0.21</f>
        <v>0</v>
      </c>
      <c r="P9">
        <v>3</v>
      </c>
    </row>
    <row r="10" spans="1:10" ht="390">
      <c r="A10" s="30" t="s">
        <v>68</v>
      </c>
      <c r="B10" s="37"/>
      <c r="E10" s="32" t="s">
        <v>104</v>
      </c>
      <c r="J10" s="38"/>
    </row>
    <row r="11" spans="1:10" ht="15">
      <c r="A11" s="30" t="s">
        <v>70</v>
      </c>
      <c r="B11" s="37"/>
      <c r="E11" s="39" t="s">
        <v>77</v>
      </c>
      <c r="J11" s="38"/>
    </row>
    <row r="12" spans="1:10" ht="30">
      <c r="A12" s="30" t="s">
        <v>72</v>
      </c>
      <c r="B12" s="37"/>
      <c r="E12" s="32" t="s">
        <v>105</v>
      </c>
      <c r="J12" s="38"/>
    </row>
    <row r="13" spans="1:10" ht="15">
      <c r="A13" s="24" t="s">
        <v>60</v>
      </c>
      <c r="B13" s="25"/>
      <c r="C13" s="26" t="s">
        <v>106</v>
      </c>
      <c r="D13" s="27"/>
      <c r="E13" s="24" t="s">
        <v>107</v>
      </c>
      <c r="F13" s="27"/>
      <c r="G13" s="27"/>
      <c r="H13" s="27"/>
      <c r="I13" s="28">
        <f>SUMIFS(I14:I17,A14:A17,"P")</f>
        <v>0</v>
      </c>
      <c r="J13" s="29"/>
    </row>
    <row r="14" spans="1:16" ht="15">
      <c r="A14" s="30" t="s">
        <v>63</v>
      </c>
      <c r="B14" s="30">
        <v>2</v>
      </c>
      <c r="C14" s="31" t="s">
        <v>108</v>
      </c>
      <c r="D14" s="30" t="s">
        <v>65</v>
      </c>
      <c r="E14" s="32" t="s">
        <v>109</v>
      </c>
      <c r="F14" s="33" t="s">
        <v>110</v>
      </c>
      <c r="G14" s="34">
        <v>5700</v>
      </c>
      <c r="H14" s="35">
        <v>0</v>
      </c>
      <c r="I14" s="35">
        <f>ROUND(G14*H14,P4)</f>
        <v>0</v>
      </c>
      <c r="J14" s="30"/>
      <c r="O14" s="36">
        <f>I14*0.21</f>
        <v>0</v>
      </c>
      <c r="P14">
        <v>3</v>
      </c>
    </row>
    <row r="15" spans="1:10" ht="15">
      <c r="A15" s="30" t="s">
        <v>68</v>
      </c>
      <c r="B15" s="37"/>
      <c r="E15" s="43" t="s">
        <v>65</v>
      </c>
      <c r="J15" s="38"/>
    </row>
    <row r="16" spans="1:10" ht="15">
      <c r="A16" s="30" t="s">
        <v>70</v>
      </c>
      <c r="B16" s="37"/>
      <c r="E16" s="39" t="s">
        <v>111</v>
      </c>
      <c r="J16" s="38"/>
    </row>
    <row r="17" spans="1:10" ht="15">
      <c r="A17" s="30" t="s">
        <v>72</v>
      </c>
      <c r="B17" s="40"/>
      <c r="C17" s="41"/>
      <c r="D17" s="41"/>
      <c r="E17" s="32" t="s">
        <v>112</v>
      </c>
      <c r="F17" s="41"/>
      <c r="G17" s="41"/>
      <c r="H17" s="41"/>
      <c r="I17" s="41"/>
      <c r="J17"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26"/>
  <sheetViews>
    <sheetView workbookViewId="0" topLeftCell="B1">
      <selection activeCell="H226" sqref="H226"/>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15</v>
      </c>
      <c r="I3" s="19">
        <f>SUMIFS(I8:I226,A8:A226,"SD")</f>
        <v>0</v>
      </c>
      <c r="J3" s="15"/>
      <c r="O3">
        <v>0</v>
      </c>
      <c r="P3">
        <v>2</v>
      </c>
    </row>
    <row r="4" spans="1:16" ht="15">
      <c r="A4" s="3" t="s">
        <v>47</v>
      </c>
      <c r="B4" s="16" t="s">
        <v>48</v>
      </c>
      <c r="C4" s="205" t="s">
        <v>15</v>
      </c>
      <c r="D4" s="206"/>
      <c r="E4" s="17" t="s">
        <v>16</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SUMIFS(I9:I20,A9:A20,"P")</f>
        <v>0</v>
      </c>
      <c r="J8" s="29"/>
    </row>
    <row r="9" spans="1:16" ht="15">
      <c r="A9" s="30" t="s">
        <v>63</v>
      </c>
      <c r="B9" s="30">
        <v>1</v>
      </c>
      <c r="C9" s="31" t="s">
        <v>113</v>
      </c>
      <c r="D9" s="30" t="s">
        <v>114</v>
      </c>
      <c r="E9" s="32" t="s">
        <v>115</v>
      </c>
      <c r="F9" s="33" t="s">
        <v>116</v>
      </c>
      <c r="G9" s="34">
        <v>1273.828</v>
      </c>
      <c r="H9" s="35">
        <v>0</v>
      </c>
      <c r="I9" s="35">
        <f>ROUND(G9*H9,P4)</f>
        <v>0</v>
      </c>
      <c r="J9" s="30"/>
      <c r="O9" s="36">
        <f>I9*0.21</f>
        <v>0</v>
      </c>
      <c r="P9">
        <v>3</v>
      </c>
    </row>
    <row r="10" spans="1:10" ht="60">
      <c r="A10" s="30" t="s">
        <v>68</v>
      </c>
      <c r="B10" s="37"/>
      <c r="E10" s="32" t="s">
        <v>117</v>
      </c>
      <c r="J10" s="38"/>
    </row>
    <row r="11" spans="1:10" ht="120">
      <c r="A11" s="30" t="s">
        <v>70</v>
      </c>
      <c r="B11" s="37"/>
      <c r="E11" s="39" t="s">
        <v>118</v>
      </c>
      <c r="J11" s="38"/>
    </row>
    <row r="12" spans="1:10" ht="30">
      <c r="A12" s="30" t="s">
        <v>72</v>
      </c>
      <c r="B12" s="37"/>
      <c r="E12" s="32" t="s">
        <v>119</v>
      </c>
      <c r="J12" s="38"/>
    </row>
    <row r="13" spans="1:16" ht="15">
      <c r="A13" s="30" t="s">
        <v>63</v>
      </c>
      <c r="B13" s="30">
        <v>2</v>
      </c>
      <c r="C13" s="31" t="s">
        <v>113</v>
      </c>
      <c r="D13" s="30" t="s">
        <v>120</v>
      </c>
      <c r="E13" s="32" t="s">
        <v>115</v>
      </c>
      <c r="F13" s="33" t="s">
        <v>116</v>
      </c>
      <c r="G13" s="34">
        <v>1578.838</v>
      </c>
      <c r="H13" s="35">
        <v>0</v>
      </c>
      <c r="I13" s="35">
        <f>ROUND(G13*H13,P4)</f>
        <v>0</v>
      </c>
      <c r="J13" s="30"/>
      <c r="O13" s="36">
        <f>I13*0.21</f>
        <v>0</v>
      </c>
      <c r="P13">
        <v>3</v>
      </c>
    </row>
    <row r="14" spans="1:10" ht="60">
      <c r="A14" s="30" t="s">
        <v>68</v>
      </c>
      <c r="B14" s="37"/>
      <c r="E14" s="32" t="s">
        <v>121</v>
      </c>
      <c r="J14" s="38"/>
    </row>
    <row r="15" spans="1:10" ht="60">
      <c r="A15" s="30" t="s">
        <v>70</v>
      </c>
      <c r="B15" s="37"/>
      <c r="E15" s="39" t="s">
        <v>122</v>
      </c>
      <c r="J15" s="38"/>
    </row>
    <row r="16" spans="1:10" ht="30">
      <c r="A16" s="30" t="s">
        <v>72</v>
      </c>
      <c r="B16" s="37"/>
      <c r="E16" s="32" t="s">
        <v>119</v>
      </c>
      <c r="J16" s="38"/>
    </row>
    <row r="17" spans="1:16" ht="15">
      <c r="A17" s="30" t="s">
        <v>63</v>
      </c>
      <c r="B17" s="30">
        <v>3</v>
      </c>
      <c r="C17" s="31" t="s">
        <v>113</v>
      </c>
      <c r="D17" s="30" t="s">
        <v>123</v>
      </c>
      <c r="E17" s="32" t="s">
        <v>115</v>
      </c>
      <c r="F17" s="33" t="s">
        <v>116</v>
      </c>
      <c r="G17" s="34">
        <v>39.837</v>
      </c>
      <c r="H17" s="35">
        <v>0</v>
      </c>
      <c r="I17" s="35">
        <f>ROUND(G17*H17,P4)</f>
        <v>0</v>
      </c>
      <c r="J17" s="30"/>
      <c r="O17" s="36">
        <f>I17*0.21</f>
        <v>0</v>
      </c>
      <c r="P17">
        <v>3</v>
      </c>
    </row>
    <row r="18" spans="1:10" ht="135">
      <c r="A18" s="30" t="s">
        <v>68</v>
      </c>
      <c r="B18" s="37"/>
      <c r="E18" s="32" t="s">
        <v>124</v>
      </c>
      <c r="J18" s="38"/>
    </row>
    <row r="19" spans="1:10" ht="45">
      <c r="A19" s="30" t="s">
        <v>70</v>
      </c>
      <c r="B19" s="37"/>
      <c r="E19" s="39" t="s">
        <v>125</v>
      </c>
      <c r="J19" s="38"/>
    </row>
    <row r="20" spans="1:10" ht="30">
      <c r="A20" s="30" t="s">
        <v>72</v>
      </c>
      <c r="B20" s="37"/>
      <c r="E20" s="32" t="s">
        <v>119</v>
      </c>
      <c r="J20" s="38"/>
    </row>
    <row r="21" spans="1:10" ht="15">
      <c r="A21" s="24" t="s">
        <v>60</v>
      </c>
      <c r="B21" s="25"/>
      <c r="C21" s="26" t="s">
        <v>106</v>
      </c>
      <c r="D21" s="27"/>
      <c r="E21" s="24" t="s">
        <v>107</v>
      </c>
      <c r="F21" s="27"/>
      <c r="G21" s="27"/>
      <c r="H21" s="27"/>
      <c r="I21" s="28">
        <f>SUMIFS(I22:I77,A22:A77,"P")</f>
        <v>0</v>
      </c>
      <c r="J21" s="29"/>
    </row>
    <row r="22" spans="1:16" ht="15">
      <c r="A22" s="30" t="s">
        <v>63</v>
      </c>
      <c r="B22" s="30">
        <v>4</v>
      </c>
      <c r="C22" s="31" t="s">
        <v>126</v>
      </c>
      <c r="D22" s="30" t="s">
        <v>65</v>
      </c>
      <c r="E22" s="32" t="s">
        <v>127</v>
      </c>
      <c r="F22" s="33" t="s">
        <v>128</v>
      </c>
      <c r="G22" s="34">
        <v>379.578</v>
      </c>
      <c r="H22" s="35">
        <v>0</v>
      </c>
      <c r="I22" s="35">
        <f>ROUND(G22*H22,P4)</f>
        <v>0</v>
      </c>
      <c r="J22" s="30"/>
      <c r="O22" s="36">
        <f>I22*0.21</f>
        <v>0</v>
      </c>
      <c r="P22">
        <v>3</v>
      </c>
    </row>
    <row r="23" spans="1:10" ht="120">
      <c r="A23" s="30" t="s">
        <v>68</v>
      </c>
      <c r="B23" s="37"/>
      <c r="E23" s="32" t="s">
        <v>129</v>
      </c>
      <c r="J23" s="38"/>
    </row>
    <row r="24" spans="1:10" ht="15">
      <c r="A24" s="30" t="s">
        <v>70</v>
      </c>
      <c r="B24" s="37"/>
      <c r="E24" s="39" t="s">
        <v>130</v>
      </c>
      <c r="J24" s="38"/>
    </row>
    <row r="25" spans="1:10" ht="90">
      <c r="A25" s="30" t="s">
        <v>72</v>
      </c>
      <c r="B25" s="37"/>
      <c r="E25" s="32" t="s">
        <v>131</v>
      </c>
      <c r="J25" s="38"/>
    </row>
    <row r="26" spans="1:16" ht="30">
      <c r="A26" s="30" t="s">
        <v>63</v>
      </c>
      <c r="B26" s="30">
        <v>5</v>
      </c>
      <c r="C26" s="31" t="s">
        <v>132</v>
      </c>
      <c r="D26" s="30" t="s">
        <v>65</v>
      </c>
      <c r="E26" s="32" t="s">
        <v>133</v>
      </c>
      <c r="F26" s="33" t="s">
        <v>128</v>
      </c>
      <c r="G26" s="34">
        <v>252.974</v>
      </c>
      <c r="H26" s="35">
        <v>0</v>
      </c>
      <c r="I26" s="35">
        <f>ROUND(G26*H26,P4)</f>
        <v>0</v>
      </c>
      <c r="J26" s="30"/>
      <c r="O26" s="36">
        <f>I26*0.21</f>
        <v>0</v>
      </c>
      <c r="P26">
        <v>3</v>
      </c>
    </row>
    <row r="27" spans="1:10" ht="120">
      <c r="A27" s="30" t="s">
        <v>68</v>
      </c>
      <c r="B27" s="37"/>
      <c r="E27" s="32" t="s">
        <v>134</v>
      </c>
      <c r="J27" s="38"/>
    </row>
    <row r="28" spans="1:10" ht="15">
      <c r="A28" s="30" t="s">
        <v>70</v>
      </c>
      <c r="B28" s="37"/>
      <c r="E28" s="39" t="s">
        <v>135</v>
      </c>
      <c r="J28" s="38"/>
    </row>
    <row r="29" spans="1:10" ht="90">
      <c r="A29" s="30" t="s">
        <v>72</v>
      </c>
      <c r="B29" s="37"/>
      <c r="E29" s="32" t="s">
        <v>131</v>
      </c>
      <c r="J29" s="38"/>
    </row>
    <row r="30" spans="1:16" ht="15">
      <c r="A30" s="30" t="s">
        <v>63</v>
      </c>
      <c r="B30" s="30">
        <v>6</v>
      </c>
      <c r="C30" s="31" t="s">
        <v>136</v>
      </c>
      <c r="D30" s="30" t="s">
        <v>65</v>
      </c>
      <c r="E30" s="32" t="s">
        <v>137</v>
      </c>
      <c r="F30" s="33" t="s">
        <v>128</v>
      </c>
      <c r="G30" s="34">
        <v>126.487</v>
      </c>
      <c r="H30" s="35">
        <v>0</v>
      </c>
      <c r="I30" s="35">
        <f>ROUND(G30*H30,P4)</f>
        <v>0</v>
      </c>
      <c r="J30" s="30"/>
      <c r="O30" s="36">
        <f>I30*0.21</f>
        <v>0</v>
      </c>
      <c r="P30">
        <v>3</v>
      </c>
    </row>
    <row r="31" spans="1:10" ht="120">
      <c r="A31" s="30" t="s">
        <v>68</v>
      </c>
      <c r="B31" s="37"/>
      <c r="E31" s="32" t="s">
        <v>138</v>
      </c>
      <c r="J31" s="38"/>
    </row>
    <row r="32" spans="1:10" ht="15">
      <c r="A32" s="30" t="s">
        <v>70</v>
      </c>
      <c r="B32" s="37"/>
      <c r="E32" s="39" t="s">
        <v>139</v>
      </c>
      <c r="J32" s="38"/>
    </row>
    <row r="33" spans="1:10" ht="90">
      <c r="A33" s="30" t="s">
        <v>72</v>
      </c>
      <c r="B33" s="37"/>
      <c r="E33" s="32" t="s">
        <v>131</v>
      </c>
      <c r="J33" s="38"/>
    </row>
    <row r="34" spans="1:16" ht="15">
      <c r="A34" s="30" t="s">
        <v>63</v>
      </c>
      <c r="B34" s="30">
        <v>7</v>
      </c>
      <c r="C34" s="31" t="s">
        <v>140</v>
      </c>
      <c r="D34" s="30" t="s">
        <v>65</v>
      </c>
      <c r="E34" s="32" t="s">
        <v>141</v>
      </c>
      <c r="F34" s="33" t="s">
        <v>128</v>
      </c>
      <c r="G34" s="34">
        <v>13.385</v>
      </c>
      <c r="H34" s="35">
        <v>0</v>
      </c>
      <c r="I34" s="35">
        <f>ROUND(G34*H34,P4)</f>
        <v>0</v>
      </c>
      <c r="J34" s="30"/>
      <c r="O34" s="36">
        <f>I34*0.21</f>
        <v>0</v>
      </c>
      <c r="P34">
        <v>3</v>
      </c>
    </row>
    <row r="35" spans="1:10" ht="105">
      <c r="A35" s="30" t="s">
        <v>68</v>
      </c>
      <c r="B35" s="37"/>
      <c r="E35" s="32" t="s">
        <v>142</v>
      </c>
      <c r="J35" s="38"/>
    </row>
    <row r="36" spans="1:10" ht="15">
      <c r="A36" s="30" t="s">
        <v>70</v>
      </c>
      <c r="B36" s="37"/>
      <c r="E36" s="39" t="s">
        <v>143</v>
      </c>
      <c r="J36" s="38"/>
    </row>
    <row r="37" spans="1:10" ht="90">
      <c r="A37" s="30" t="s">
        <v>72</v>
      </c>
      <c r="B37" s="37"/>
      <c r="E37" s="32" t="s">
        <v>131</v>
      </c>
      <c r="J37" s="38"/>
    </row>
    <row r="38" spans="1:16" ht="15">
      <c r="A38" s="30" t="s">
        <v>63</v>
      </c>
      <c r="B38" s="30">
        <v>8</v>
      </c>
      <c r="C38" s="31" t="s">
        <v>144</v>
      </c>
      <c r="D38" s="30" t="s">
        <v>106</v>
      </c>
      <c r="E38" s="32" t="s">
        <v>145</v>
      </c>
      <c r="F38" s="33" t="s">
        <v>146</v>
      </c>
      <c r="G38" s="34">
        <v>55.95</v>
      </c>
      <c r="H38" s="35">
        <v>0</v>
      </c>
      <c r="I38" s="35">
        <f>ROUND(G38*H38,P4)</f>
        <v>0</v>
      </c>
      <c r="J38" s="30"/>
      <c r="O38" s="36">
        <f>I38*0.21</f>
        <v>0</v>
      </c>
      <c r="P38">
        <v>3</v>
      </c>
    </row>
    <row r="39" spans="1:10" ht="75">
      <c r="A39" s="30" t="s">
        <v>68</v>
      </c>
      <c r="B39" s="37"/>
      <c r="E39" s="32" t="s">
        <v>147</v>
      </c>
      <c r="J39" s="38"/>
    </row>
    <row r="40" spans="1:10" ht="15">
      <c r="A40" s="30" t="s">
        <v>70</v>
      </c>
      <c r="B40" s="37"/>
      <c r="E40" s="39" t="s">
        <v>148</v>
      </c>
      <c r="J40" s="38"/>
    </row>
    <row r="41" spans="1:10" ht="90">
      <c r="A41" s="30" t="s">
        <v>72</v>
      </c>
      <c r="B41" s="37"/>
      <c r="E41" s="32" t="s">
        <v>131</v>
      </c>
      <c r="J41" s="38"/>
    </row>
    <row r="42" spans="1:16" ht="15">
      <c r="A42" s="30" t="s">
        <v>63</v>
      </c>
      <c r="B42" s="30">
        <v>9</v>
      </c>
      <c r="C42" s="31" t="s">
        <v>149</v>
      </c>
      <c r="D42" s="30" t="s">
        <v>65</v>
      </c>
      <c r="E42" s="32" t="s">
        <v>150</v>
      </c>
      <c r="F42" s="33" t="s">
        <v>128</v>
      </c>
      <c r="G42" s="34">
        <v>151.784</v>
      </c>
      <c r="H42" s="35">
        <v>0</v>
      </c>
      <c r="I42" s="35">
        <f>ROUND(G42*H42,P4)</f>
        <v>0</v>
      </c>
      <c r="J42" s="30"/>
      <c r="O42" s="36">
        <f>I42*0.21</f>
        <v>0</v>
      </c>
      <c r="P42">
        <v>3</v>
      </c>
    </row>
    <row r="43" spans="1:10" ht="105">
      <c r="A43" s="30" t="s">
        <v>68</v>
      </c>
      <c r="B43" s="37"/>
      <c r="E43" s="32" t="s">
        <v>151</v>
      </c>
      <c r="J43" s="38"/>
    </row>
    <row r="44" spans="1:10" ht="15">
      <c r="A44" s="30" t="s">
        <v>70</v>
      </c>
      <c r="B44" s="37"/>
      <c r="E44" s="39" t="s">
        <v>152</v>
      </c>
      <c r="J44" s="38"/>
    </row>
    <row r="45" spans="1:10" ht="90">
      <c r="A45" s="30" t="s">
        <v>72</v>
      </c>
      <c r="B45" s="37"/>
      <c r="E45" s="32" t="s">
        <v>131</v>
      </c>
      <c r="J45" s="38"/>
    </row>
    <row r="46" spans="1:16" ht="15">
      <c r="A46" s="30" t="s">
        <v>63</v>
      </c>
      <c r="B46" s="30">
        <v>10</v>
      </c>
      <c r="C46" s="31" t="s">
        <v>153</v>
      </c>
      <c r="D46" s="30" t="s">
        <v>65</v>
      </c>
      <c r="E46" s="32" t="s">
        <v>154</v>
      </c>
      <c r="F46" s="33" t="s">
        <v>146</v>
      </c>
      <c r="G46" s="34">
        <v>48.5</v>
      </c>
      <c r="H46" s="35">
        <v>0</v>
      </c>
      <c r="I46" s="35">
        <f>ROUND(G46*H46,P4)</f>
        <v>0</v>
      </c>
      <c r="J46" s="30"/>
      <c r="O46" s="36">
        <f>I46*0.21</f>
        <v>0</v>
      </c>
      <c r="P46">
        <v>3</v>
      </c>
    </row>
    <row r="47" spans="1:10" ht="30">
      <c r="A47" s="30" t="s">
        <v>68</v>
      </c>
      <c r="B47" s="37"/>
      <c r="E47" s="32" t="s">
        <v>155</v>
      </c>
      <c r="J47" s="38"/>
    </row>
    <row r="48" spans="1:10" ht="15">
      <c r="A48" s="30" t="s">
        <v>70</v>
      </c>
      <c r="B48" s="37"/>
      <c r="E48" s="39" t="s">
        <v>156</v>
      </c>
      <c r="J48" s="38"/>
    </row>
    <row r="49" spans="1:10" ht="30">
      <c r="A49" s="30" t="s">
        <v>72</v>
      </c>
      <c r="B49" s="37"/>
      <c r="E49" s="32" t="s">
        <v>157</v>
      </c>
      <c r="J49" s="38"/>
    </row>
    <row r="50" spans="1:16" ht="15">
      <c r="A50" s="30" t="s">
        <v>63</v>
      </c>
      <c r="B50" s="30">
        <v>11</v>
      </c>
      <c r="C50" s="31" t="s">
        <v>158</v>
      </c>
      <c r="D50" s="30" t="s">
        <v>65</v>
      </c>
      <c r="E50" s="32" t="s">
        <v>159</v>
      </c>
      <c r="F50" s="33" t="s">
        <v>128</v>
      </c>
      <c r="G50" s="34">
        <v>1438.02</v>
      </c>
      <c r="H50" s="35">
        <v>0</v>
      </c>
      <c r="I50" s="35">
        <f>ROUND(G50*H50,P4)</f>
        <v>0</v>
      </c>
      <c r="J50" s="30"/>
      <c r="O50" s="36">
        <f>I50*0.21</f>
        <v>0</v>
      </c>
      <c r="P50">
        <v>3</v>
      </c>
    </row>
    <row r="51" spans="1:10" ht="105">
      <c r="A51" s="30" t="s">
        <v>68</v>
      </c>
      <c r="B51" s="37"/>
      <c r="E51" s="32" t="s">
        <v>160</v>
      </c>
      <c r="J51" s="38"/>
    </row>
    <row r="52" spans="1:10" ht="30">
      <c r="A52" s="30" t="s">
        <v>70</v>
      </c>
      <c r="B52" s="37"/>
      <c r="E52" s="39" t="s">
        <v>161</v>
      </c>
      <c r="J52" s="38"/>
    </row>
    <row r="53" spans="1:10" ht="409.5">
      <c r="A53" s="30" t="s">
        <v>72</v>
      </c>
      <c r="B53" s="37"/>
      <c r="E53" s="32" t="s">
        <v>162</v>
      </c>
      <c r="J53" s="38"/>
    </row>
    <row r="54" spans="1:16" ht="15">
      <c r="A54" s="30" t="s">
        <v>63</v>
      </c>
      <c r="B54" s="30">
        <v>12</v>
      </c>
      <c r="C54" s="31" t="s">
        <v>163</v>
      </c>
      <c r="D54" s="30" t="s">
        <v>65</v>
      </c>
      <c r="E54" s="32" t="s">
        <v>164</v>
      </c>
      <c r="F54" s="33" t="s">
        <v>128</v>
      </c>
      <c r="G54" s="34">
        <v>159.78</v>
      </c>
      <c r="H54" s="35">
        <v>0</v>
      </c>
      <c r="I54" s="35">
        <f>ROUND(G54*H54,P4)</f>
        <v>0</v>
      </c>
      <c r="J54" s="30"/>
      <c r="O54" s="36">
        <f>I54*0.21</f>
        <v>0</v>
      </c>
      <c r="P54">
        <v>3</v>
      </c>
    </row>
    <row r="55" spans="1:10" ht="105">
      <c r="A55" s="30" t="s">
        <v>68</v>
      </c>
      <c r="B55" s="37"/>
      <c r="E55" s="32" t="s">
        <v>160</v>
      </c>
      <c r="J55" s="38"/>
    </row>
    <row r="56" spans="1:10" ht="30">
      <c r="A56" s="30" t="s">
        <v>70</v>
      </c>
      <c r="B56" s="37"/>
      <c r="E56" s="39" t="s">
        <v>165</v>
      </c>
      <c r="J56" s="38"/>
    </row>
    <row r="57" spans="1:10" ht="409.5">
      <c r="A57" s="30" t="s">
        <v>72</v>
      </c>
      <c r="B57" s="37"/>
      <c r="E57" s="32" t="s">
        <v>166</v>
      </c>
      <c r="J57" s="38"/>
    </row>
    <row r="58" spans="1:16" ht="15">
      <c r="A58" s="30" t="s">
        <v>63</v>
      </c>
      <c r="B58" s="30">
        <v>13</v>
      </c>
      <c r="C58" s="31" t="s">
        <v>167</v>
      </c>
      <c r="D58" s="30" t="s">
        <v>65</v>
      </c>
      <c r="E58" s="32" t="s">
        <v>168</v>
      </c>
      <c r="F58" s="33" t="s">
        <v>128</v>
      </c>
      <c r="G58" s="34">
        <v>819</v>
      </c>
      <c r="H58" s="35">
        <v>0</v>
      </c>
      <c r="I58" s="35">
        <f>ROUND(G58*H58,P4)</f>
        <v>0</v>
      </c>
      <c r="J58" s="30"/>
      <c r="O58" s="36">
        <f>I58*0.21</f>
        <v>0</v>
      </c>
      <c r="P58">
        <v>3</v>
      </c>
    </row>
    <row r="59" spans="1:10" ht="15">
      <c r="A59" s="30" t="s">
        <v>68</v>
      </c>
      <c r="B59" s="37"/>
      <c r="E59" s="43" t="s">
        <v>65</v>
      </c>
      <c r="J59" s="38"/>
    </row>
    <row r="60" spans="1:10" ht="15">
      <c r="A60" s="30" t="s">
        <v>70</v>
      </c>
      <c r="B60" s="37"/>
      <c r="E60" s="39" t="s">
        <v>169</v>
      </c>
      <c r="J60" s="38"/>
    </row>
    <row r="61" spans="1:10" ht="409.5">
      <c r="A61" s="30" t="s">
        <v>72</v>
      </c>
      <c r="B61" s="37"/>
      <c r="E61" s="32" t="s">
        <v>170</v>
      </c>
      <c r="J61" s="38"/>
    </row>
    <row r="62" spans="1:16" ht="15">
      <c r="A62" s="30" t="s">
        <v>63</v>
      </c>
      <c r="B62" s="30">
        <v>14</v>
      </c>
      <c r="C62" s="31" t="s">
        <v>171</v>
      </c>
      <c r="D62" s="30" t="s">
        <v>65</v>
      </c>
      <c r="E62" s="32" t="s">
        <v>172</v>
      </c>
      <c r="F62" s="33" t="s">
        <v>128</v>
      </c>
      <c r="G62" s="34">
        <v>819</v>
      </c>
      <c r="H62" s="35">
        <v>0</v>
      </c>
      <c r="I62" s="35">
        <f>ROUND(G62*H62,P4)</f>
        <v>0</v>
      </c>
      <c r="J62" s="30"/>
      <c r="O62" s="36">
        <f>I62*0.21</f>
        <v>0</v>
      </c>
      <c r="P62">
        <v>3</v>
      </c>
    </row>
    <row r="63" spans="1:10" ht="30">
      <c r="A63" s="30" t="s">
        <v>68</v>
      </c>
      <c r="B63" s="37"/>
      <c r="E63" s="32" t="s">
        <v>173</v>
      </c>
      <c r="J63" s="38"/>
    </row>
    <row r="64" spans="1:10" ht="15">
      <c r="A64" s="30" t="s">
        <v>70</v>
      </c>
      <c r="B64" s="37"/>
      <c r="E64" s="39" t="s">
        <v>174</v>
      </c>
      <c r="J64" s="38"/>
    </row>
    <row r="65" spans="1:10" ht="390">
      <c r="A65" s="30" t="s">
        <v>72</v>
      </c>
      <c r="B65" s="37"/>
      <c r="E65" s="32" t="s">
        <v>175</v>
      </c>
      <c r="J65" s="38"/>
    </row>
    <row r="66" spans="1:16" ht="15">
      <c r="A66" s="30" t="s">
        <v>63</v>
      </c>
      <c r="B66" s="30">
        <v>15</v>
      </c>
      <c r="C66" s="31" t="s">
        <v>176</v>
      </c>
      <c r="D66" s="30" t="s">
        <v>65</v>
      </c>
      <c r="E66" s="32" t="s">
        <v>177</v>
      </c>
      <c r="F66" s="33" t="s">
        <v>128</v>
      </c>
      <c r="G66" s="34">
        <v>2522.008</v>
      </c>
      <c r="H66" s="35">
        <v>0</v>
      </c>
      <c r="I66" s="35">
        <f>ROUND(G66*H66,P4)</f>
        <v>0</v>
      </c>
      <c r="J66" s="30"/>
      <c r="O66" s="36">
        <f>I66*0.21</f>
        <v>0</v>
      </c>
      <c r="P66">
        <v>3</v>
      </c>
    </row>
    <row r="67" spans="1:10" ht="15">
      <c r="A67" s="30" t="s">
        <v>68</v>
      </c>
      <c r="B67" s="37"/>
      <c r="E67" s="43" t="s">
        <v>65</v>
      </c>
      <c r="J67" s="38"/>
    </row>
    <row r="68" spans="1:10" ht="120">
      <c r="A68" s="30" t="s">
        <v>70</v>
      </c>
      <c r="B68" s="37"/>
      <c r="E68" s="39" t="s">
        <v>178</v>
      </c>
      <c r="J68" s="38"/>
    </row>
    <row r="69" spans="1:10" ht="255">
      <c r="A69" s="30" t="s">
        <v>72</v>
      </c>
      <c r="B69" s="37"/>
      <c r="E69" s="32" t="s">
        <v>179</v>
      </c>
      <c r="J69" s="38"/>
    </row>
    <row r="70" spans="1:16" ht="15">
      <c r="A70" s="30" t="s">
        <v>63</v>
      </c>
      <c r="B70" s="30">
        <v>16</v>
      </c>
      <c r="C70" s="31" t="s">
        <v>180</v>
      </c>
      <c r="D70" s="30" t="s">
        <v>65</v>
      </c>
      <c r="E70" s="32" t="s">
        <v>181</v>
      </c>
      <c r="F70" s="33" t="s">
        <v>128</v>
      </c>
      <c r="G70" s="34">
        <v>1185.4</v>
      </c>
      <c r="H70" s="35">
        <v>0</v>
      </c>
      <c r="I70" s="35">
        <f>ROUND(G70*H70,P4)</f>
        <v>0</v>
      </c>
      <c r="J70" s="30"/>
      <c r="O70" s="36">
        <f>I70*0.21</f>
        <v>0</v>
      </c>
      <c r="P70">
        <v>3</v>
      </c>
    </row>
    <row r="71" spans="1:10" ht="30">
      <c r="A71" s="30" t="s">
        <v>68</v>
      </c>
      <c r="B71" s="37"/>
      <c r="E71" s="32" t="s">
        <v>182</v>
      </c>
      <c r="J71" s="38"/>
    </row>
    <row r="72" spans="1:10" ht="30">
      <c r="A72" s="30" t="s">
        <v>70</v>
      </c>
      <c r="B72" s="37"/>
      <c r="E72" s="39" t="s">
        <v>183</v>
      </c>
      <c r="J72" s="38"/>
    </row>
    <row r="73" spans="1:10" ht="405">
      <c r="A73" s="30" t="s">
        <v>72</v>
      </c>
      <c r="B73" s="37"/>
      <c r="E73" s="32" t="s">
        <v>184</v>
      </c>
      <c r="J73" s="38"/>
    </row>
    <row r="74" spans="1:16" ht="15">
      <c r="A74" s="30" t="s">
        <v>63</v>
      </c>
      <c r="B74" s="30">
        <v>17</v>
      </c>
      <c r="C74" s="31" t="s">
        <v>185</v>
      </c>
      <c r="D74" s="30" t="s">
        <v>65</v>
      </c>
      <c r="E74" s="32" t="s">
        <v>186</v>
      </c>
      <c r="F74" s="33" t="s">
        <v>110</v>
      </c>
      <c r="G74" s="34">
        <v>3525.2</v>
      </c>
      <c r="H74" s="35">
        <v>0</v>
      </c>
      <c r="I74" s="35">
        <f>ROUND(G74*H74,P4)</f>
        <v>0</v>
      </c>
      <c r="J74" s="30"/>
      <c r="O74" s="36">
        <f>I74*0.21</f>
        <v>0</v>
      </c>
      <c r="P74">
        <v>3</v>
      </c>
    </row>
    <row r="75" spans="1:10" ht="45">
      <c r="A75" s="30" t="s">
        <v>68</v>
      </c>
      <c r="B75" s="37"/>
      <c r="E75" s="32" t="s">
        <v>187</v>
      </c>
      <c r="J75" s="38"/>
    </row>
    <row r="76" spans="1:10" ht="30">
      <c r="A76" s="30" t="s">
        <v>70</v>
      </c>
      <c r="B76" s="37"/>
      <c r="E76" s="39" t="s">
        <v>188</v>
      </c>
      <c r="J76" s="38"/>
    </row>
    <row r="77" spans="1:10" ht="30">
      <c r="A77" s="30" t="s">
        <v>72</v>
      </c>
      <c r="B77" s="37"/>
      <c r="E77" s="32" t="s">
        <v>189</v>
      </c>
      <c r="J77" s="38"/>
    </row>
    <row r="78" spans="1:10" ht="15">
      <c r="A78" s="24" t="s">
        <v>60</v>
      </c>
      <c r="B78" s="25"/>
      <c r="C78" s="26" t="s">
        <v>190</v>
      </c>
      <c r="D78" s="27"/>
      <c r="E78" s="24" t="s">
        <v>191</v>
      </c>
      <c r="F78" s="27"/>
      <c r="G78" s="27"/>
      <c r="H78" s="27"/>
      <c r="I78" s="28">
        <f>SUMIFS(I79:I82,A79:A82,"P")</f>
        <v>0</v>
      </c>
      <c r="J78" s="29"/>
    </row>
    <row r="79" spans="1:16" ht="15">
      <c r="A79" s="30" t="s">
        <v>63</v>
      </c>
      <c r="B79" s="30">
        <v>18</v>
      </c>
      <c r="C79" s="31" t="s">
        <v>192</v>
      </c>
      <c r="D79" s="30" t="s">
        <v>65</v>
      </c>
      <c r="E79" s="32" t="s">
        <v>193</v>
      </c>
      <c r="F79" s="33" t="s">
        <v>146</v>
      </c>
      <c r="G79" s="34">
        <v>271.9</v>
      </c>
      <c r="H79" s="35">
        <v>0</v>
      </c>
      <c r="I79" s="35">
        <f>ROUND(G79*H79,P4)</f>
        <v>0</v>
      </c>
      <c r="J79" s="30"/>
      <c r="O79" s="36">
        <f>I79*0.21</f>
        <v>0</v>
      </c>
      <c r="P79">
        <v>3</v>
      </c>
    </row>
    <row r="80" spans="1:10" ht="15">
      <c r="A80" s="30" t="s">
        <v>68</v>
      </c>
      <c r="B80" s="37"/>
      <c r="E80" s="32" t="s">
        <v>194</v>
      </c>
      <c r="J80" s="38"/>
    </row>
    <row r="81" spans="1:10" ht="30">
      <c r="A81" s="30" t="s">
        <v>70</v>
      </c>
      <c r="B81" s="37"/>
      <c r="E81" s="39" t="s">
        <v>195</v>
      </c>
      <c r="J81" s="38"/>
    </row>
    <row r="82" spans="1:10" ht="210">
      <c r="A82" s="30" t="s">
        <v>72</v>
      </c>
      <c r="B82" s="37"/>
      <c r="E82" s="32" t="s">
        <v>196</v>
      </c>
      <c r="J82" s="38"/>
    </row>
    <row r="83" spans="1:10" ht="15">
      <c r="A83" s="24" t="s">
        <v>60</v>
      </c>
      <c r="B83" s="25"/>
      <c r="C83" s="26" t="s">
        <v>197</v>
      </c>
      <c r="D83" s="27"/>
      <c r="E83" s="24" t="s">
        <v>198</v>
      </c>
      <c r="F83" s="27"/>
      <c r="G83" s="27"/>
      <c r="H83" s="27"/>
      <c r="I83" s="28">
        <f>SUMIFS(I84:I151,A84:A151,"P")</f>
        <v>0</v>
      </c>
      <c r="J83" s="29"/>
    </row>
    <row r="84" spans="1:16" ht="30">
      <c r="A84" s="30" t="s">
        <v>63</v>
      </c>
      <c r="B84" s="30">
        <v>19</v>
      </c>
      <c r="C84" s="31" t="s">
        <v>199</v>
      </c>
      <c r="D84" s="30" t="s">
        <v>65</v>
      </c>
      <c r="E84" s="32" t="s">
        <v>200</v>
      </c>
      <c r="F84" s="33" t="s">
        <v>110</v>
      </c>
      <c r="G84" s="34">
        <v>2609.02</v>
      </c>
      <c r="H84" s="35">
        <v>0</v>
      </c>
      <c r="I84" s="35">
        <f>ROUND(G84*H84,P4)</f>
        <v>0</v>
      </c>
      <c r="J84" s="30"/>
      <c r="O84" s="36">
        <f>I84*0.21</f>
        <v>0</v>
      </c>
      <c r="P84">
        <v>3</v>
      </c>
    </row>
    <row r="85" spans="1:10" ht="30">
      <c r="A85" s="30" t="s">
        <v>68</v>
      </c>
      <c r="B85" s="37"/>
      <c r="E85" s="32" t="s">
        <v>201</v>
      </c>
      <c r="J85" s="38"/>
    </row>
    <row r="86" spans="1:10" ht="15">
      <c r="A86" s="30" t="s">
        <v>70</v>
      </c>
      <c r="B86" s="37"/>
      <c r="E86" s="39" t="s">
        <v>202</v>
      </c>
      <c r="J86" s="38"/>
    </row>
    <row r="87" spans="1:10" ht="60">
      <c r="A87" s="30" t="s">
        <v>72</v>
      </c>
      <c r="B87" s="37"/>
      <c r="E87" s="32" t="s">
        <v>203</v>
      </c>
      <c r="J87" s="38"/>
    </row>
    <row r="88" spans="1:16" ht="15">
      <c r="A88" s="30" t="s">
        <v>63</v>
      </c>
      <c r="B88" s="30">
        <v>20</v>
      </c>
      <c r="C88" s="31" t="s">
        <v>204</v>
      </c>
      <c r="D88" s="30" t="s">
        <v>65</v>
      </c>
      <c r="E88" s="32" t="s">
        <v>205</v>
      </c>
      <c r="F88" s="33" t="s">
        <v>110</v>
      </c>
      <c r="G88" s="34">
        <v>632.206</v>
      </c>
      <c r="H88" s="35">
        <v>0</v>
      </c>
      <c r="I88" s="35">
        <f>ROUND(G88*H88,P4)</f>
        <v>0</v>
      </c>
      <c r="J88" s="30"/>
      <c r="O88" s="36">
        <f>I88*0.21</f>
        <v>0</v>
      </c>
      <c r="P88">
        <v>3</v>
      </c>
    </row>
    <row r="89" spans="1:10" ht="45">
      <c r="A89" s="30" t="s">
        <v>68</v>
      </c>
      <c r="B89" s="37"/>
      <c r="E89" s="32" t="s">
        <v>206</v>
      </c>
      <c r="J89" s="38"/>
    </row>
    <row r="90" spans="1:10" ht="105">
      <c r="A90" s="30" t="s">
        <v>70</v>
      </c>
      <c r="B90" s="37"/>
      <c r="E90" s="39" t="s">
        <v>207</v>
      </c>
      <c r="J90" s="38"/>
    </row>
    <row r="91" spans="1:10" ht="60">
      <c r="A91" s="30" t="s">
        <v>72</v>
      </c>
      <c r="B91" s="37"/>
      <c r="E91" s="32" t="s">
        <v>203</v>
      </c>
      <c r="J91" s="38"/>
    </row>
    <row r="92" spans="1:16" ht="15">
      <c r="A92" s="30" t="s">
        <v>63</v>
      </c>
      <c r="B92" s="30">
        <v>21</v>
      </c>
      <c r="C92" s="31" t="s">
        <v>208</v>
      </c>
      <c r="D92" s="30" t="s">
        <v>65</v>
      </c>
      <c r="E92" s="32" t="s">
        <v>209</v>
      </c>
      <c r="F92" s="33" t="s">
        <v>110</v>
      </c>
      <c r="G92" s="34">
        <v>2790.04</v>
      </c>
      <c r="H92" s="35">
        <v>0</v>
      </c>
      <c r="I92" s="35">
        <f>ROUND(G92*H92,P4)</f>
        <v>0</v>
      </c>
      <c r="J92" s="30"/>
      <c r="O92" s="36">
        <f>I92*0.21</f>
        <v>0</v>
      </c>
      <c r="P92">
        <v>3</v>
      </c>
    </row>
    <row r="93" spans="1:10" ht="30">
      <c r="A93" s="30" t="s">
        <v>68</v>
      </c>
      <c r="B93" s="37"/>
      <c r="E93" s="32" t="s">
        <v>210</v>
      </c>
      <c r="J93" s="38"/>
    </row>
    <row r="94" spans="1:10" ht="75">
      <c r="A94" s="30" t="s">
        <v>70</v>
      </c>
      <c r="B94" s="37"/>
      <c r="E94" s="39" t="s">
        <v>211</v>
      </c>
      <c r="J94" s="38"/>
    </row>
    <row r="95" spans="1:10" ht="60">
      <c r="A95" s="30" t="s">
        <v>72</v>
      </c>
      <c r="B95" s="37"/>
      <c r="E95" s="32" t="s">
        <v>203</v>
      </c>
      <c r="J95" s="38"/>
    </row>
    <row r="96" spans="1:16" ht="15">
      <c r="A96" s="30" t="s">
        <v>63</v>
      </c>
      <c r="B96" s="30">
        <v>22</v>
      </c>
      <c r="C96" s="31" t="s">
        <v>212</v>
      </c>
      <c r="D96" s="30" t="s">
        <v>65</v>
      </c>
      <c r="E96" s="32" t="s">
        <v>213</v>
      </c>
      <c r="F96" s="33" t="s">
        <v>110</v>
      </c>
      <c r="G96" s="34">
        <v>34.5</v>
      </c>
      <c r="H96" s="35">
        <v>0</v>
      </c>
      <c r="I96" s="35">
        <f>ROUND(G96*H96,P4)</f>
        <v>0</v>
      </c>
      <c r="J96" s="30"/>
      <c r="O96" s="36">
        <f>I96*0.21</f>
        <v>0</v>
      </c>
      <c r="P96">
        <v>3</v>
      </c>
    </row>
    <row r="97" spans="1:10" ht="30">
      <c r="A97" s="30" t="s">
        <v>68</v>
      </c>
      <c r="B97" s="37"/>
      <c r="E97" s="32" t="s">
        <v>214</v>
      </c>
      <c r="J97" s="38"/>
    </row>
    <row r="98" spans="1:10" ht="30">
      <c r="A98" s="30" t="s">
        <v>70</v>
      </c>
      <c r="B98" s="37"/>
      <c r="E98" s="39" t="s">
        <v>215</v>
      </c>
      <c r="J98" s="38"/>
    </row>
    <row r="99" spans="1:10" ht="120">
      <c r="A99" s="30" t="s">
        <v>72</v>
      </c>
      <c r="B99" s="37"/>
      <c r="E99" s="32" t="s">
        <v>216</v>
      </c>
      <c r="J99" s="38"/>
    </row>
    <row r="100" spans="1:16" ht="15">
      <c r="A100" s="30" t="s">
        <v>63</v>
      </c>
      <c r="B100" s="30">
        <v>23</v>
      </c>
      <c r="C100" s="31" t="s">
        <v>217</v>
      </c>
      <c r="D100" s="30" t="s">
        <v>65</v>
      </c>
      <c r="E100" s="32" t="s">
        <v>218</v>
      </c>
      <c r="F100" s="33" t="s">
        <v>110</v>
      </c>
      <c r="G100" s="34">
        <v>2609.02</v>
      </c>
      <c r="H100" s="35">
        <v>0</v>
      </c>
      <c r="I100" s="35">
        <f>ROUND(G100*H100,P4)</f>
        <v>0</v>
      </c>
      <c r="J100" s="30"/>
      <c r="O100" s="36">
        <f>I100*0.21</f>
        <v>0</v>
      </c>
      <c r="P100">
        <v>3</v>
      </c>
    </row>
    <row r="101" spans="1:10" ht="45">
      <c r="A101" s="30" t="s">
        <v>68</v>
      </c>
      <c r="B101" s="37"/>
      <c r="E101" s="32" t="s">
        <v>219</v>
      </c>
      <c r="J101" s="38"/>
    </row>
    <row r="102" spans="1:10" ht="15">
      <c r="A102" s="30" t="s">
        <v>70</v>
      </c>
      <c r="B102" s="37"/>
      <c r="E102" s="39" t="s">
        <v>202</v>
      </c>
      <c r="J102" s="38"/>
    </row>
    <row r="103" spans="1:10" ht="75">
      <c r="A103" s="30" t="s">
        <v>72</v>
      </c>
      <c r="B103" s="37"/>
      <c r="E103" s="32" t="s">
        <v>220</v>
      </c>
      <c r="J103" s="38"/>
    </row>
    <row r="104" spans="1:16" ht="15">
      <c r="A104" s="30" t="s">
        <v>63</v>
      </c>
      <c r="B104" s="30">
        <v>24</v>
      </c>
      <c r="C104" s="31" t="s">
        <v>221</v>
      </c>
      <c r="D104" s="30" t="s">
        <v>65</v>
      </c>
      <c r="E104" s="32" t="s">
        <v>222</v>
      </c>
      <c r="F104" s="33" t="s">
        <v>110</v>
      </c>
      <c r="G104" s="34">
        <v>5218.04</v>
      </c>
      <c r="H104" s="35">
        <v>0</v>
      </c>
      <c r="I104" s="35">
        <f>ROUND(G104*H104,P4)</f>
        <v>0</v>
      </c>
      <c r="J104" s="30"/>
      <c r="O104" s="36">
        <f>I104*0.21</f>
        <v>0</v>
      </c>
      <c r="P104">
        <v>3</v>
      </c>
    </row>
    <row r="105" spans="1:10" ht="45">
      <c r="A105" s="30" t="s">
        <v>68</v>
      </c>
      <c r="B105" s="37"/>
      <c r="E105" s="32" t="s">
        <v>223</v>
      </c>
      <c r="J105" s="38"/>
    </row>
    <row r="106" spans="1:10" ht="15">
      <c r="A106" s="30" t="s">
        <v>70</v>
      </c>
      <c r="B106" s="37"/>
      <c r="E106" s="39" t="s">
        <v>224</v>
      </c>
      <c r="J106" s="38"/>
    </row>
    <row r="107" spans="1:10" ht="75">
      <c r="A107" s="30" t="s">
        <v>72</v>
      </c>
      <c r="B107" s="37"/>
      <c r="E107" s="32" t="s">
        <v>220</v>
      </c>
      <c r="J107" s="38"/>
    </row>
    <row r="108" spans="1:16" ht="15">
      <c r="A108" s="30" t="s">
        <v>63</v>
      </c>
      <c r="B108" s="30">
        <v>25</v>
      </c>
      <c r="C108" s="31" t="s">
        <v>225</v>
      </c>
      <c r="D108" s="30" t="s">
        <v>65</v>
      </c>
      <c r="E108" s="32" t="s">
        <v>226</v>
      </c>
      <c r="F108" s="33" t="s">
        <v>128</v>
      </c>
      <c r="G108" s="34">
        <v>169.586</v>
      </c>
      <c r="H108" s="35">
        <v>0</v>
      </c>
      <c r="I108" s="35">
        <f>ROUND(G108*H108,P4)</f>
        <v>0</v>
      </c>
      <c r="J108" s="30"/>
      <c r="O108" s="36">
        <f>I108*0.21</f>
        <v>0</v>
      </c>
      <c r="P108">
        <v>3</v>
      </c>
    </row>
    <row r="109" spans="1:10" ht="30">
      <c r="A109" s="30" t="s">
        <v>68</v>
      </c>
      <c r="B109" s="37"/>
      <c r="E109" s="32" t="s">
        <v>227</v>
      </c>
      <c r="J109" s="38"/>
    </row>
    <row r="110" spans="1:10" ht="15">
      <c r="A110" s="30" t="s">
        <v>70</v>
      </c>
      <c r="B110" s="37"/>
      <c r="E110" s="39" t="s">
        <v>228</v>
      </c>
      <c r="J110" s="38"/>
    </row>
    <row r="111" spans="1:10" ht="165">
      <c r="A111" s="30" t="s">
        <v>72</v>
      </c>
      <c r="B111" s="37"/>
      <c r="E111" s="32" t="s">
        <v>229</v>
      </c>
      <c r="J111" s="38"/>
    </row>
    <row r="112" spans="1:16" ht="15">
      <c r="A112" s="30" t="s">
        <v>63</v>
      </c>
      <c r="B112" s="30">
        <v>26</v>
      </c>
      <c r="C112" s="31" t="s">
        <v>230</v>
      </c>
      <c r="D112" s="30" t="s">
        <v>65</v>
      </c>
      <c r="E112" s="32" t="s">
        <v>231</v>
      </c>
      <c r="F112" s="33" t="s">
        <v>110</v>
      </c>
      <c r="G112" s="34">
        <v>2609.02</v>
      </c>
      <c r="H112" s="35">
        <v>0</v>
      </c>
      <c r="I112" s="35">
        <f>ROUND(G112*H112,P4)</f>
        <v>0</v>
      </c>
      <c r="J112" s="30"/>
      <c r="O112" s="36">
        <f>I112*0.21</f>
        <v>0</v>
      </c>
      <c r="P112">
        <v>3</v>
      </c>
    </row>
    <row r="113" spans="1:10" ht="30">
      <c r="A113" s="30" t="s">
        <v>68</v>
      </c>
      <c r="B113" s="37"/>
      <c r="E113" s="32" t="s">
        <v>232</v>
      </c>
      <c r="J113" s="38"/>
    </row>
    <row r="114" spans="1:10" ht="15">
      <c r="A114" s="30" t="s">
        <v>70</v>
      </c>
      <c r="B114" s="37"/>
      <c r="E114" s="39" t="s">
        <v>202</v>
      </c>
      <c r="J114" s="38"/>
    </row>
    <row r="115" spans="1:10" ht="165">
      <c r="A115" s="30" t="s">
        <v>72</v>
      </c>
      <c r="B115" s="37"/>
      <c r="E115" s="32" t="s">
        <v>229</v>
      </c>
      <c r="J115" s="38"/>
    </row>
    <row r="116" spans="1:16" ht="30">
      <c r="A116" s="30" t="s">
        <v>63</v>
      </c>
      <c r="B116" s="30">
        <v>27</v>
      </c>
      <c r="C116" s="31" t="s">
        <v>233</v>
      </c>
      <c r="D116" s="30" t="s">
        <v>65</v>
      </c>
      <c r="E116" s="32" t="s">
        <v>234</v>
      </c>
      <c r="F116" s="33" t="s">
        <v>110</v>
      </c>
      <c r="G116" s="34">
        <v>2609.02</v>
      </c>
      <c r="H116" s="35">
        <v>0</v>
      </c>
      <c r="I116" s="35">
        <f>ROUND(G116*H116,P4)</f>
        <v>0</v>
      </c>
      <c r="J116" s="30"/>
      <c r="O116" s="36">
        <f>I116*0.21</f>
        <v>0</v>
      </c>
      <c r="P116">
        <v>3</v>
      </c>
    </row>
    <row r="117" spans="1:10" ht="30">
      <c r="A117" s="30" t="s">
        <v>68</v>
      </c>
      <c r="B117" s="37"/>
      <c r="E117" s="32" t="s">
        <v>235</v>
      </c>
      <c r="J117" s="38"/>
    </row>
    <row r="118" spans="1:10" ht="15">
      <c r="A118" s="30" t="s">
        <v>70</v>
      </c>
      <c r="B118" s="37"/>
      <c r="E118" s="39" t="s">
        <v>202</v>
      </c>
      <c r="J118" s="38"/>
    </row>
    <row r="119" spans="1:10" ht="180">
      <c r="A119" s="30" t="s">
        <v>72</v>
      </c>
      <c r="B119" s="37"/>
      <c r="E119" s="32" t="s">
        <v>236</v>
      </c>
      <c r="J119" s="38"/>
    </row>
    <row r="120" spans="1:16" ht="15">
      <c r="A120" s="30" t="s">
        <v>63</v>
      </c>
      <c r="B120" s="30">
        <v>29</v>
      </c>
      <c r="C120" s="31" t="s">
        <v>237</v>
      </c>
      <c r="D120" s="30" t="s">
        <v>106</v>
      </c>
      <c r="E120" s="32" t="s">
        <v>238</v>
      </c>
      <c r="F120" s="33" t="s">
        <v>110</v>
      </c>
      <c r="G120" s="34">
        <v>486.18</v>
      </c>
      <c r="H120" s="35">
        <v>0</v>
      </c>
      <c r="I120" s="35">
        <f>ROUND(G120*H120,P4)</f>
        <v>0</v>
      </c>
      <c r="J120" s="30"/>
      <c r="O120" s="36">
        <f>I120*0.21</f>
        <v>0</v>
      </c>
      <c r="P120">
        <v>3</v>
      </c>
    </row>
    <row r="121" spans="1:10" ht="45">
      <c r="A121" s="30" t="s">
        <v>68</v>
      </c>
      <c r="B121" s="37"/>
      <c r="E121" s="32" t="s">
        <v>239</v>
      </c>
      <c r="J121" s="38"/>
    </row>
    <row r="122" spans="1:10" ht="30">
      <c r="A122" s="30" t="s">
        <v>70</v>
      </c>
      <c r="B122" s="37"/>
      <c r="E122" s="39" t="s">
        <v>240</v>
      </c>
      <c r="J122" s="38"/>
    </row>
    <row r="123" spans="1:10" ht="195">
      <c r="A123" s="30" t="s">
        <v>72</v>
      </c>
      <c r="B123" s="37"/>
      <c r="E123" s="32" t="s">
        <v>241</v>
      </c>
      <c r="J123" s="38"/>
    </row>
    <row r="124" spans="1:16" ht="15">
      <c r="A124" s="30" t="s">
        <v>63</v>
      </c>
      <c r="B124" s="30">
        <v>30</v>
      </c>
      <c r="C124" s="31" t="s">
        <v>237</v>
      </c>
      <c r="D124" s="30" t="s">
        <v>190</v>
      </c>
      <c r="E124" s="32" t="s">
        <v>238</v>
      </c>
      <c r="F124" s="33" t="s">
        <v>110</v>
      </c>
      <c r="G124" s="34">
        <v>9.24</v>
      </c>
      <c r="H124" s="35">
        <v>0</v>
      </c>
      <c r="I124" s="35">
        <f>ROUND(G124*H124,P4)</f>
        <v>0</v>
      </c>
      <c r="J124" s="30"/>
      <c r="O124" s="36">
        <f>I124*0.21</f>
        <v>0</v>
      </c>
      <c r="P124">
        <v>3</v>
      </c>
    </row>
    <row r="125" spans="1:10" ht="45">
      <c r="A125" s="30" t="s">
        <v>68</v>
      </c>
      <c r="B125" s="37"/>
      <c r="E125" s="32" t="s">
        <v>242</v>
      </c>
      <c r="J125" s="38"/>
    </row>
    <row r="126" spans="1:10" ht="30">
      <c r="A126" s="30" t="s">
        <v>70</v>
      </c>
      <c r="B126" s="37"/>
      <c r="E126" s="39" t="s">
        <v>243</v>
      </c>
      <c r="J126" s="38"/>
    </row>
    <row r="127" spans="1:10" ht="195">
      <c r="A127" s="30" t="s">
        <v>72</v>
      </c>
      <c r="B127" s="37"/>
      <c r="E127" s="32" t="s">
        <v>241</v>
      </c>
      <c r="J127" s="38"/>
    </row>
    <row r="128" spans="1:16" ht="15">
      <c r="A128" s="30" t="s">
        <v>63</v>
      </c>
      <c r="B128" s="30">
        <v>28</v>
      </c>
      <c r="C128" s="31" t="s">
        <v>237</v>
      </c>
      <c r="D128" s="30" t="s">
        <v>244</v>
      </c>
      <c r="E128" s="32" t="s">
        <v>238</v>
      </c>
      <c r="F128" s="33" t="s">
        <v>110</v>
      </c>
      <c r="G128" s="34">
        <v>19.3</v>
      </c>
      <c r="H128" s="35">
        <v>0</v>
      </c>
      <c r="I128" s="35">
        <f>ROUND(G128*H128,P4)</f>
        <v>0</v>
      </c>
      <c r="J128" s="30"/>
      <c r="O128" s="36">
        <f>I128*0.21</f>
        <v>0</v>
      </c>
      <c r="P128">
        <v>3</v>
      </c>
    </row>
    <row r="129" spans="1:10" ht="45">
      <c r="A129" s="30" t="s">
        <v>68</v>
      </c>
      <c r="B129" s="37"/>
      <c r="E129" s="32" t="s">
        <v>245</v>
      </c>
      <c r="J129" s="38"/>
    </row>
    <row r="130" spans="1:10" ht="15">
      <c r="A130" s="30" t="s">
        <v>70</v>
      </c>
      <c r="B130" s="37"/>
      <c r="E130" s="39" t="s">
        <v>246</v>
      </c>
      <c r="J130" s="38"/>
    </row>
    <row r="131" spans="1:10" ht="195">
      <c r="A131" s="30" t="s">
        <v>72</v>
      </c>
      <c r="B131" s="37"/>
      <c r="E131" s="32" t="s">
        <v>241</v>
      </c>
      <c r="J131" s="38"/>
    </row>
    <row r="132" spans="1:16" ht="15">
      <c r="A132" s="30" t="s">
        <v>63</v>
      </c>
      <c r="B132" s="30">
        <v>32</v>
      </c>
      <c r="C132" s="31" t="s">
        <v>247</v>
      </c>
      <c r="D132" s="30" t="s">
        <v>106</v>
      </c>
      <c r="E132" s="32" t="s">
        <v>248</v>
      </c>
      <c r="F132" s="33" t="s">
        <v>110</v>
      </c>
      <c r="G132" s="34">
        <v>98.279</v>
      </c>
      <c r="H132" s="35">
        <v>0</v>
      </c>
      <c r="I132" s="35">
        <f>ROUND(G132*H132,P4)</f>
        <v>0</v>
      </c>
      <c r="J132" s="30"/>
      <c r="O132" s="36">
        <f>I132*0.21</f>
        <v>0</v>
      </c>
      <c r="P132">
        <v>3</v>
      </c>
    </row>
    <row r="133" spans="1:10" ht="30">
      <c r="A133" s="30" t="s">
        <v>68</v>
      </c>
      <c r="B133" s="37"/>
      <c r="E133" s="32" t="s">
        <v>249</v>
      </c>
      <c r="J133" s="38"/>
    </row>
    <row r="134" spans="1:10" ht="75">
      <c r="A134" s="30" t="s">
        <v>70</v>
      </c>
      <c r="B134" s="37"/>
      <c r="E134" s="39" t="s">
        <v>250</v>
      </c>
      <c r="J134" s="38"/>
    </row>
    <row r="135" spans="1:10" ht="195">
      <c r="A135" s="30" t="s">
        <v>72</v>
      </c>
      <c r="B135" s="37"/>
      <c r="E135" s="32" t="s">
        <v>241</v>
      </c>
      <c r="J135" s="38"/>
    </row>
    <row r="136" spans="1:16" ht="15">
      <c r="A136" s="30" t="s">
        <v>63</v>
      </c>
      <c r="B136" s="30">
        <v>33</v>
      </c>
      <c r="C136" s="31" t="s">
        <v>247</v>
      </c>
      <c r="D136" s="30" t="s">
        <v>190</v>
      </c>
      <c r="E136" s="32" t="s">
        <v>248</v>
      </c>
      <c r="F136" s="33" t="s">
        <v>110</v>
      </c>
      <c r="G136" s="34">
        <v>19.13</v>
      </c>
      <c r="H136" s="35">
        <v>0</v>
      </c>
      <c r="I136" s="35">
        <f>ROUND(G136*H136,P4)</f>
        <v>0</v>
      </c>
      <c r="J136" s="30"/>
      <c r="O136" s="36">
        <f>I136*0.21</f>
        <v>0</v>
      </c>
      <c r="P136">
        <v>3</v>
      </c>
    </row>
    <row r="137" spans="1:10" ht="75">
      <c r="A137" s="30" t="s">
        <v>68</v>
      </c>
      <c r="B137" s="37"/>
      <c r="E137" s="32" t="s">
        <v>251</v>
      </c>
      <c r="J137" s="38"/>
    </row>
    <row r="138" spans="1:10" ht="30">
      <c r="A138" s="30" t="s">
        <v>70</v>
      </c>
      <c r="B138" s="37"/>
      <c r="E138" s="39" t="s">
        <v>252</v>
      </c>
      <c r="J138" s="38"/>
    </row>
    <row r="139" spans="1:10" ht="195">
      <c r="A139" s="30" t="s">
        <v>72</v>
      </c>
      <c r="B139" s="37"/>
      <c r="E139" s="32" t="s">
        <v>241</v>
      </c>
      <c r="J139" s="38"/>
    </row>
    <row r="140" spans="1:16" ht="30">
      <c r="A140" s="30" t="s">
        <v>63</v>
      </c>
      <c r="B140" s="30">
        <v>31</v>
      </c>
      <c r="C140" s="31" t="s">
        <v>253</v>
      </c>
      <c r="D140" s="30"/>
      <c r="E140" s="32" t="s">
        <v>254</v>
      </c>
      <c r="F140" s="33" t="s">
        <v>110</v>
      </c>
      <c r="G140" s="34">
        <v>5.35</v>
      </c>
      <c r="H140" s="35">
        <v>0</v>
      </c>
      <c r="I140" s="35">
        <f>ROUND(G140*H140,P4)</f>
        <v>0</v>
      </c>
      <c r="J140" s="30"/>
      <c r="O140" s="36">
        <f>I140*0.21</f>
        <v>0</v>
      </c>
      <c r="P140">
        <v>3</v>
      </c>
    </row>
    <row r="141" spans="1:10" ht="30">
      <c r="A141" s="30" t="s">
        <v>68</v>
      </c>
      <c r="B141" s="37"/>
      <c r="E141" s="32" t="s">
        <v>255</v>
      </c>
      <c r="J141" s="38"/>
    </row>
    <row r="142" spans="1:10" ht="15">
      <c r="A142" s="30" t="s">
        <v>70</v>
      </c>
      <c r="B142" s="37"/>
      <c r="E142" s="39" t="s">
        <v>256</v>
      </c>
      <c r="J142" s="38"/>
    </row>
    <row r="143" spans="1:10" ht="195">
      <c r="A143" s="30" t="s">
        <v>72</v>
      </c>
      <c r="B143" s="37"/>
      <c r="E143" s="32" t="s">
        <v>241</v>
      </c>
      <c r="J143" s="38"/>
    </row>
    <row r="144" spans="1:16" ht="15">
      <c r="A144" s="30" t="s">
        <v>63</v>
      </c>
      <c r="B144" s="30">
        <v>34</v>
      </c>
      <c r="C144" s="31" t="s">
        <v>257</v>
      </c>
      <c r="D144" s="30" t="s">
        <v>65</v>
      </c>
      <c r="E144" s="32" t="s">
        <v>258</v>
      </c>
      <c r="F144" s="33" t="s">
        <v>110</v>
      </c>
      <c r="G144" s="34">
        <v>386</v>
      </c>
      <c r="H144" s="35">
        <v>0</v>
      </c>
      <c r="I144" s="35">
        <f>ROUND(G144*H144,P4)</f>
        <v>0</v>
      </c>
      <c r="J144" s="30"/>
      <c r="O144" s="36">
        <f>I144*0.21</f>
        <v>0</v>
      </c>
      <c r="P144">
        <v>3</v>
      </c>
    </row>
    <row r="145" spans="1:10" ht="45">
      <c r="A145" s="30" t="s">
        <v>68</v>
      </c>
      <c r="B145" s="37"/>
      <c r="E145" s="32" t="s">
        <v>259</v>
      </c>
      <c r="J145" s="38"/>
    </row>
    <row r="146" spans="1:10" ht="15">
      <c r="A146" s="30" t="s">
        <v>70</v>
      </c>
      <c r="B146" s="37"/>
      <c r="E146" s="39" t="s">
        <v>260</v>
      </c>
      <c r="J146" s="38"/>
    </row>
    <row r="147" spans="1:10" ht="135">
      <c r="A147" s="30" t="s">
        <v>72</v>
      </c>
      <c r="B147" s="37"/>
      <c r="E147" s="32" t="s">
        <v>261</v>
      </c>
      <c r="J147" s="38"/>
    </row>
    <row r="148" spans="1:16" ht="15">
      <c r="A148" s="30" t="s">
        <v>63</v>
      </c>
      <c r="B148" s="30">
        <v>35</v>
      </c>
      <c r="C148" s="31" t="s">
        <v>262</v>
      </c>
      <c r="D148" s="30" t="s">
        <v>65</v>
      </c>
      <c r="E148" s="32" t="s">
        <v>263</v>
      </c>
      <c r="F148" s="33" t="s">
        <v>110</v>
      </c>
      <c r="G148" s="34">
        <v>107</v>
      </c>
      <c r="H148" s="35">
        <v>0</v>
      </c>
      <c r="I148" s="35">
        <f>ROUND(G148*H148,P4)</f>
        <v>0</v>
      </c>
      <c r="J148" s="30"/>
      <c r="O148" s="36">
        <f>I148*0.21</f>
        <v>0</v>
      </c>
      <c r="P148">
        <v>3</v>
      </c>
    </row>
    <row r="149" spans="1:10" ht="60">
      <c r="A149" s="30" t="s">
        <v>68</v>
      </c>
      <c r="B149" s="37"/>
      <c r="E149" s="32" t="s">
        <v>264</v>
      </c>
      <c r="J149" s="38"/>
    </row>
    <row r="150" spans="1:10" ht="15">
      <c r="A150" s="30" t="s">
        <v>70</v>
      </c>
      <c r="B150" s="37"/>
      <c r="E150" s="39" t="s">
        <v>265</v>
      </c>
      <c r="J150" s="38"/>
    </row>
    <row r="151" spans="1:10" ht="135">
      <c r="A151" s="30" t="s">
        <v>72</v>
      </c>
      <c r="B151" s="37"/>
      <c r="E151" s="32" t="s">
        <v>261</v>
      </c>
      <c r="J151" s="38"/>
    </row>
    <row r="152" spans="1:10" ht="15">
      <c r="A152" s="24" t="s">
        <v>60</v>
      </c>
      <c r="B152" s="25"/>
      <c r="C152" s="26" t="s">
        <v>266</v>
      </c>
      <c r="D152" s="27"/>
      <c r="E152" s="24" t="s">
        <v>267</v>
      </c>
      <c r="F152" s="27"/>
      <c r="G152" s="27"/>
      <c r="H152" s="27"/>
      <c r="I152" s="28">
        <f>SUMIFS(I153:I156,A153:A156,"P")</f>
        <v>0</v>
      </c>
      <c r="J152" s="29"/>
    </row>
    <row r="153" spans="1:16" ht="30">
      <c r="A153" s="30" t="s">
        <v>63</v>
      </c>
      <c r="B153" s="30">
        <v>36</v>
      </c>
      <c r="C153" s="31" t="s">
        <v>268</v>
      </c>
      <c r="D153" s="30" t="s">
        <v>65</v>
      </c>
      <c r="E153" s="32" t="s">
        <v>269</v>
      </c>
      <c r="F153" s="33" t="s">
        <v>270</v>
      </c>
      <c r="G153" s="34">
        <v>1</v>
      </c>
      <c r="H153" s="35">
        <v>0</v>
      </c>
      <c r="I153" s="35">
        <f>ROUND(G153*H153,P4)</f>
        <v>0</v>
      </c>
      <c r="J153" s="30"/>
      <c r="O153" s="36">
        <f>I153*0.21</f>
        <v>0</v>
      </c>
      <c r="P153">
        <v>3</v>
      </c>
    </row>
    <row r="154" spans="1:10" ht="15">
      <c r="A154" s="30" t="s">
        <v>68</v>
      </c>
      <c r="B154" s="37"/>
      <c r="E154" s="32" t="s">
        <v>271</v>
      </c>
      <c r="J154" s="38"/>
    </row>
    <row r="155" spans="1:10" ht="15">
      <c r="A155" s="30" t="s">
        <v>70</v>
      </c>
      <c r="B155" s="37"/>
      <c r="E155" s="39" t="s">
        <v>272</v>
      </c>
      <c r="J155" s="38"/>
    </row>
    <row r="156" spans="1:10" ht="180">
      <c r="A156" s="30" t="s">
        <v>72</v>
      </c>
      <c r="B156" s="37"/>
      <c r="E156" s="32" t="s">
        <v>273</v>
      </c>
      <c r="J156" s="38"/>
    </row>
    <row r="157" spans="1:10" ht="15">
      <c r="A157" s="24" t="s">
        <v>60</v>
      </c>
      <c r="B157" s="25"/>
      <c r="C157" s="26" t="s">
        <v>274</v>
      </c>
      <c r="D157" s="27"/>
      <c r="E157" s="24" t="s">
        <v>275</v>
      </c>
      <c r="F157" s="27"/>
      <c r="G157" s="27"/>
      <c r="H157" s="27"/>
      <c r="I157" s="28">
        <f>SUMIFS(I158:I181,A158:A181,"P")</f>
        <v>0</v>
      </c>
      <c r="J157" s="29"/>
    </row>
    <row r="158" spans="1:16" ht="15">
      <c r="A158" s="30" t="s">
        <v>63</v>
      </c>
      <c r="B158" s="30">
        <v>37</v>
      </c>
      <c r="C158" s="31" t="s">
        <v>276</v>
      </c>
      <c r="D158" s="30" t="s">
        <v>65</v>
      </c>
      <c r="E158" s="32" t="s">
        <v>277</v>
      </c>
      <c r="F158" s="33" t="s">
        <v>270</v>
      </c>
      <c r="G158" s="34">
        <v>7</v>
      </c>
      <c r="H158" s="35">
        <v>0</v>
      </c>
      <c r="I158" s="35">
        <f>ROUND(G158*H158,P4)</f>
        <v>0</v>
      </c>
      <c r="J158" s="30"/>
      <c r="O158" s="36">
        <f>I158*0.21</f>
        <v>0</v>
      </c>
      <c r="P158">
        <v>3</v>
      </c>
    </row>
    <row r="159" spans="1:10" ht="15">
      <c r="A159" s="30" t="s">
        <v>68</v>
      </c>
      <c r="B159" s="37"/>
      <c r="E159" s="43" t="s">
        <v>65</v>
      </c>
      <c r="J159" s="38"/>
    </row>
    <row r="160" spans="1:10" ht="60">
      <c r="A160" s="30" t="s">
        <v>70</v>
      </c>
      <c r="B160" s="37"/>
      <c r="E160" s="39" t="s">
        <v>278</v>
      </c>
      <c r="J160" s="38"/>
    </row>
    <row r="161" spans="1:10" ht="90">
      <c r="A161" s="30" t="s">
        <v>72</v>
      </c>
      <c r="B161" s="37"/>
      <c r="E161" s="32" t="s">
        <v>279</v>
      </c>
      <c r="J161" s="38"/>
    </row>
    <row r="162" spans="1:16" ht="15">
      <c r="A162" s="30" t="s">
        <v>63</v>
      </c>
      <c r="B162" s="30">
        <v>38</v>
      </c>
      <c r="C162" s="31" t="s">
        <v>280</v>
      </c>
      <c r="D162" s="30" t="s">
        <v>65</v>
      </c>
      <c r="E162" s="32" t="s">
        <v>281</v>
      </c>
      <c r="F162" s="33" t="s">
        <v>270</v>
      </c>
      <c r="G162" s="34">
        <v>3</v>
      </c>
      <c r="H162" s="35">
        <v>0</v>
      </c>
      <c r="I162" s="35">
        <f>ROUND(G162*H162,P4)</f>
        <v>0</v>
      </c>
      <c r="J162" s="30"/>
      <c r="O162" s="36">
        <f>I162*0.21</f>
        <v>0</v>
      </c>
      <c r="P162">
        <v>3</v>
      </c>
    </row>
    <row r="163" spans="1:10" ht="15">
      <c r="A163" s="30" t="s">
        <v>68</v>
      </c>
      <c r="B163" s="37"/>
      <c r="E163" s="32" t="s">
        <v>282</v>
      </c>
      <c r="J163" s="38"/>
    </row>
    <row r="164" spans="1:10" ht="15">
      <c r="A164" s="30" t="s">
        <v>70</v>
      </c>
      <c r="B164" s="37"/>
      <c r="E164" s="39" t="s">
        <v>283</v>
      </c>
      <c r="J164" s="38"/>
    </row>
    <row r="165" spans="1:10" ht="45">
      <c r="A165" s="30" t="s">
        <v>72</v>
      </c>
      <c r="B165" s="37"/>
      <c r="E165" s="32" t="s">
        <v>284</v>
      </c>
      <c r="J165" s="38"/>
    </row>
    <row r="166" spans="1:16" ht="15">
      <c r="A166" s="30" t="s">
        <v>63</v>
      </c>
      <c r="B166" s="30">
        <v>39</v>
      </c>
      <c r="C166" s="31" t="s">
        <v>285</v>
      </c>
      <c r="D166" s="30" t="s">
        <v>65</v>
      </c>
      <c r="E166" s="32" t="s">
        <v>286</v>
      </c>
      <c r="F166" s="33" t="s">
        <v>270</v>
      </c>
      <c r="G166" s="34">
        <v>8</v>
      </c>
      <c r="H166" s="35">
        <v>0</v>
      </c>
      <c r="I166" s="35">
        <f>ROUND(G166*H166,P4)</f>
        <v>0</v>
      </c>
      <c r="J166" s="30"/>
      <c r="O166" s="36">
        <f>I166*0.21</f>
        <v>0</v>
      </c>
      <c r="P166">
        <v>3</v>
      </c>
    </row>
    <row r="167" spans="1:10" ht="15">
      <c r="A167" s="30" t="s">
        <v>68</v>
      </c>
      <c r="B167" s="37"/>
      <c r="E167" s="32" t="s">
        <v>287</v>
      </c>
      <c r="J167" s="38"/>
    </row>
    <row r="168" spans="1:10" ht="15">
      <c r="A168" s="30" t="s">
        <v>70</v>
      </c>
      <c r="B168" s="37"/>
      <c r="E168" s="39" t="s">
        <v>288</v>
      </c>
      <c r="J168" s="38"/>
    </row>
    <row r="169" spans="1:10" ht="15">
      <c r="A169" s="30" t="s">
        <v>72</v>
      </c>
      <c r="B169" s="37"/>
      <c r="E169" s="32" t="s">
        <v>289</v>
      </c>
      <c r="J169" s="38"/>
    </row>
    <row r="170" spans="1:16" ht="15">
      <c r="A170" s="30" t="s">
        <v>63</v>
      </c>
      <c r="B170" s="30">
        <v>40</v>
      </c>
      <c r="C170" s="31" t="s">
        <v>290</v>
      </c>
      <c r="D170" s="30" t="s">
        <v>65</v>
      </c>
      <c r="E170" s="32" t="s">
        <v>291</v>
      </c>
      <c r="F170" s="33" t="s">
        <v>270</v>
      </c>
      <c r="G170" s="34">
        <v>10</v>
      </c>
      <c r="H170" s="35">
        <v>0</v>
      </c>
      <c r="I170" s="35">
        <f>ROUND(G170*H170,P4)</f>
        <v>0</v>
      </c>
      <c r="J170" s="30"/>
      <c r="O170" s="36">
        <f>I170*0.21</f>
        <v>0</v>
      </c>
      <c r="P170">
        <v>3</v>
      </c>
    </row>
    <row r="171" spans="1:10" ht="15">
      <c r="A171" s="30" t="s">
        <v>68</v>
      </c>
      <c r="B171" s="37"/>
      <c r="E171" s="32" t="s">
        <v>292</v>
      </c>
      <c r="J171" s="38"/>
    </row>
    <row r="172" spans="1:10" ht="60">
      <c r="A172" s="30" t="s">
        <v>70</v>
      </c>
      <c r="B172" s="37"/>
      <c r="E172" s="39" t="s">
        <v>293</v>
      </c>
      <c r="J172" s="38"/>
    </row>
    <row r="173" spans="1:10" ht="45">
      <c r="A173" s="30" t="s">
        <v>72</v>
      </c>
      <c r="B173" s="37"/>
      <c r="E173" s="32" t="s">
        <v>294</v>
      </c>
      <c r="J173" s="38"/>
    </row>
    <row r="174" spans="1:16" ht="15">
      <c r="A174" s="30" t="s">
        <v>63</v>
      </c>
      <c r="B174" s="30">
        <v>41</v>
      </c>
      <c r="C174" s="31" t="s">
        <v>295</v>
      </c>
      <c r="D174" s="30" t="s">
        <v>65</v>
      </c>
      <c r="E174" s="32" t="s">
        <v>296</v>
      </c>
      <c r="F174" s="33" t="s">
        <v>270</v>
      </c>
      <c r="G174" s="34">
        <v>4</v>
      </c>
      <c r="H174" s="35">
        <v>0</v>
      </c>
      <c r="I174" s="35">
        <f>ROUND(G174*H174,P4)</f>
        <v>0</v>
      </c>
      <c r="J174" s="30"/>
      <c r="O174" s="36">
        <f>I174*0.21</f>
        <v>0</v>
      </c>
      <c r="P174">
        <v>3</v>
      </c>
    </row>
    <row r="175" spans="1:10" ht="15">
      <c r="A175" s="30" t="s">
        <v>68</v>
      </c>
      <c r="B175" s="37"/>
      <c r="E175" s="32" t="s">
        <v>297</v>
      </c>
      <c r="J175" s="38"/>
    </row>
    <row r="176" spans="1:10" ht="30">
      <c r="A176" s="30" t="s">
        <v>70</v>
      </c>
      <c r="B176" s="37"/>
      <c r="E176" s="39" t="s">
        <v>298</v>
      </c>
      <c r="J176" s="38"/>
    </row>
    <row r="177" spans="1:10" ht="45">
      <c r="A177" s="30" t="s">
        <v>72</v>
      </c>
      <c r="B177" s="37"/>
      <c r="E177" s="32" t="s">
        <v>294</v>
      </c>
      <c r="J177" s="38"/>
    </row>
    <row r="178" spans="1:16" ht="15">
      <c r="A178" s="30" t="s">
        <v>63</v>
      </c>
      <c r="B178" s="30">
        <v>42</v>
      </c>
      <c r="C178" s="31" t="s">
        <v>299</v>
      </c>
      <c r="D178" s="30" t="s">
        <v>65</v>
      </c>
      <c r="E178" s="32" t="s">
        <v>300</v>
      </c>
      <c r="F178" s="33" t="s">
        <v>270</v>
      </c>
      <c r="G178" s="34">
        <v>4</v>
      </c>
      <c r="H178" s="35">
        <v>0</v>
      </c>
      <c r="I178" s="35">
        <f>ROUND(G178*H178,P4)</f>
        <v>0</v>
      </c>
      <c r="J178" s="30"/>
      <c r="O178" s="36">
        <f>I178*0.21</f>
        <v>0</v>
      </c>
      <c r="P178">
        <v>3</v>
      </c>
    </row>
    <row r="179" spans="1:10" ht="15">
      <c r="A179" s="30" t="s">
        <v>68</v>
      </c>
      <c r="B179" s="37"/>
      <c r="E179" s="43" t="s">
        <v>65</v>
      </c>
      <c r="J179" s="38"/>
    </row>
    <row r="180" spans="1:10" ht="60">
      <c r="A180" s="30" t="s">
        <v>70</v>
      </c>
      <c r="B180" s="37"/>
      <c r="E180" s="39" t="s">
        <v>301</v>
      </c>
      <c r="J180" s="38"/>
    </row>
    <row r="181" spans="1:10" ht="45">
      <c r="A181" s="30" t="s">
        <v>72</v>
      </c>
      <c r="B181" s="37"/>
      <c r="E181" s="32" t="s">
        <v>294</v>
      </c>
      <c r="J181" s="38"/>
    </row>
    <row r="182" spans="1:10" ht="15">
      <c r="A182" s="24" t="s">
        <v>60</v>
      </c>
      <c r="B182" s="25"/>
      <c r="C182" s="26" t="s">
        <v>302</v>
      </c>
      <c r="D182" s="27"/>
      <c r="E182" s="24" t="s">
        <v>303</v>
      </c>
      <c r="F182" s="27"/>
      <c r="G182" s="27"/>
      <c r="H182" s="27"/>
      <c r="I182" s="28">
        <f>SUMIFS(I183:I226,A183:A226,"P")</f>
        <v>0</v>
      </c>
      <c r="J182" s="29"/>
    </row>
    <row r="183" spans="1:16" ht="30">
      <c r="A183" s="30" t="s">
        <v>63</v>
      </c>
      <c r="B183" s="30">
        <v>43</v>
      </c>
      <c r="C183" s="31" t="s">
        <v>304</v>
      </c>
      <c r="D183" s="30" t="s">
        <v>65</v>
      </c>
      <c r="E183" s="32" t="s">
        <v>305</v>
      </c>
      <c r="F183" s="33" t="s">
        <v>146</v>
      </c>
      <c r="G183" s="34">
        <v>116</v>
      </c>
      <c r="H183" s="35">
        <v>0</v>
      </c>
      <c r="I183" s="35">
        <f>ROUND(G183*H183,P4)</f>
        <v>0</v>
      </c>
      <c r="J183" s="30"/>
      <c r="O183" s="36">
        <f>I183*0.21</f>
        <v>0</v>
      </c>
      <c r="P183">
        <v>3</v>
      </c>
    </row>
    <row r="184" spans="1:10" ht="30">
      <c r="A184" s="30" t="s">
        <v>68</v>
      </c>
      <c r="B184" s="37"/>
      <c r="E184" s="32" t="s">
        <v>306</v>
      </c>
      <c r="J184" s="38"/>
    </row>
    <row r="185" spans="1:10" ht="15">
      <c r="A185" s="30" t="s">
        <v>70</v>
      </c>
      <c r="B185" s="37"/>
      <c r="E185" s="39" t="s">
        <v>307</v>
      </c>
      <c r="J185" s="38"/>
    </row>
    <row r="186" spans="1:10" ht="45">
      <c r="A186" s="30" t="s">
        <v>72</v>
      </c>
      <c r="B186" s="37"/>
      <c r="E186" s="32" t="s">
        <v>308</v>
      </c>
      <c r="J186" s="38"/>
    </row>
    <row r="187" spans="1:16" ht="15">
      <c r="A187" s="30" t="s">
        <v>63</v>
      </c>
      <c r="B187" s="30">
        <v>44</v>
      </c>
      <c r="C187" s="31" t="s">
        <v>309</v>
      </c>
      <c r="D187" s="30" t="s">
        <v>106</v>
      </c>
      <c r="E187" s="32" t="s">
        <v>310</v>
      </c>
      <c r="F187" s="33" t="s">
        <v>146</v>
      </c>
      <c r="G187" s="34">
        <v>41.8</v>
      </c>
      <c r="H187" s="35">
        <v>0</v>
      </c>
      <c r="I187" s="35">
        <f>ROUND(G187*H187,P4)</f>
        <v>0</v>
      </c>
      <c r="J187" s="30"/>
      <c r="O187" s="36">
        <f>I187*0.21</f>
        <v>0</v>
      </c>
      <c r="P187">
        <v>3</v>
      </c>
    </row>
    <row r="188" spans="1:10" ht="45">
      <c r="A188" s="30" t="s">
        <v>68</v>
      </c>
      <c r="B188" s="37"/>
      <c r="E188" s="32" t="s">
        <v>311</v>
      </c>
      <c r="J188" s="38"/>
    </row>
    <row r="189" spans="1:10" ht="75">
      <c r="A189" s="30" t="s">
        <v>70</v>
      </c>
      <c r="B189" s="37"/>
      <c r="E189" s="39" t="s">
        <v>312</v>
      </c>
      <c r="J189" s="38"/>
    </row>
    <row r="190" spans="1:10" ht="60">
      <c r="A190" s="30" t="s">
        <v>72</v>
      </c>
      <c r="B190" s="37"/>
      <c r="E190" s="32" t="s">
        <v>313</v>
      </c>
      <c r="J190" s="38"/>
    </row>
    <row r="191" spans="1:16" ht="15">
      <c r="A191" s="30" t="s">
        <v>63</v>
      </c>
      <c r="B191" s="30">
        <v>45</v>
      </c>
      <c r="C191" s="31" t="s">
        <v>309</v>
      </c>
      <c r="D191" s="30" t="s">
        <v>190</v>
      </c>
      <c r="E191" s="32" t="s">
        <v>310</v>
      </c>
      <c r="F191" s="33" t="s">
        <v>146</v>
      </c>
      <c r="G191" s="34">
        <v>30.8</v>
      </c>
      <c r="H191" s="35">
        <v>0</v>
      </c>
      <c r="I191" s="35">
        <f>ROUND(G191*H191,P4)</f>
        <v>0</v>
      </c>
      <c r="J191" s="30"/>
      <c r="O191" s="36">
        <f>I191*0.21</f>
        <v>0</v>
      </c>
      <c r="P191">
        <v>3</v>
      </c>
    </row>
    <row r="192" spans="1:10" ht="60">
      <c r="A192" s="30" t="s">
        <v>68</v>
      </c>
      <c r="B192" s="37"/>
      <c r="E192" s="32" t="s">
        <v>314</v>
      </c>
      <c r="J192" s="38"/>
    </row>
    <row r="193" spans="1:10" ht="15">
      <c r="A193" s="30" t="s">
        <v>70</v>
      </c>
      <c r="B193" s="37"/>
      <c r="E193" s="39" t="s">
        <v>315</v>
      </c>
      <c r="J193" s="38"/>
    </row>
    <row r="194" spans="1:10" ht="60">
      <c r="A194" s="30" t="s">
        <v>72</v>
      </c>
      <c r="B194" s="37"/>
      <c r="E194" s="32" t="s">
        <v>313</v>
      </c>
      <c r="J194" s="38"/>
    </row>
    <row r="195" spans="1:16" ht="15">
      <c r="A195" s="30" t="s">
        <v>63</v>
      </c>
      <c r="B195" s="30">
        <v>46</v>
      </c>
      <c r="C195" s="31" t="s">
        <v>316</v>
      </c>
      <c r="D195" s="30" t="s">
        <v>65</v>
      </c>
      <c r="E195" s="32" t="s">
        <v>317</v>
      </c>
      <c r="F195" s="33" t="s">
        <v>146</v>
      </c>
      <c r="G195" s="34">
        <v>334.3</v>
      </c>
      <c r="H195" s="35">
        <v>0</v>
      </c>
      <c r="I195" s="35">
        <f>ROUND(G195*H195,P4)</f>
        <v>0</v>
      </c>
      <c r="J195" s="30"/>
      <c r="O195" s="36">
        <f>I195*0.21</f>
        <v>0</v>
      </c>
      <c r="P195">
        <v>3</v>
      </c>
    </row>
    <row r="196" spans="1:10" ht="45">
      <c r="A196" s="30" t="s">
        <v>68</v>
      </c>
      <c r="B196" s="37"/>
      <c r="E196" s="32" t="s">
        <v>318</v>
      </c>
      <c r="J196" s="38"/>
    </row>
    <row r="197" spans="1:10" ht="75">
      <c r="A197" s="30" t="s">
        <v>70</v>
      </c>
      <c r="B197" s="37"/>
      <c r="E197" s="39" t="s">
        <v>319</v>
      </c>
      <c r="J197" s="38"/>
    </row>
    <row r="198" spans="1:10" ht="60">
      <c r="A198" s="30" t="s">
        <v>72</v>
      </c>
      <c r="B198" s="37"/>
      <c r="E198" s="32" t="s">
        <v>313</v>
      </c>
      <c r="J198" s="38"/>
    </row>
    <row r="199" spans="1:16" ht="15">
      <c r="A199" s="30" t="s">
        <v>63</v>
      </c>
      <c r="B199" s="30">
        <v>47</v>
      </c>
      <c r="C199" s="31" t="s">
        <v>320</v>
      </c>
      <c r="D199" s="30" t="s">
        <v>65</v>
      </c>
      <c r="E199" s="32" t="s">
        <v>321</v>
      </c>
      <c r="F199" s="33" t="s">
        <v>146</v>
      </c>
      <c r="G199" s="34">
        <v>12</v>
      </c>
      <c r="H199" s="35">
        <v>0</v>
      </c>
      <c r="I199" s="35">
        <f>ROUND(G199*H199,P4)</f>
        <v>0</v>
      </c>
      <c r="J199" s="30"/>
      <c r="O199" s="36">
        <f>I199*0.21</f>
        <v>0</v>
      </c>
      <c r="P199">
        <v>3</v>
      </c>
    </row>
    <row r="200" spans="1:10" ht="45">
      <c r="A200" s="30" t="s">
        <v>68</v>
      </c>
      <c r="B200" s="37"/>
      <c r="E200" s="32" t="s">
        <v>322</v>
      </c>
      <c r="J200" s="38"/>
    </row>
    <row r="201" spans="1:10" ht="30">
      <c r="A201" s="30" t="s">
        <v>70</v>
      </c>
      <c r="B201" s="37"/>
      <c r="E201" s="39" t="s">
        <v>323</v>
      </c>
      <c r="J201" s="38"/>
    </row>
    <row r="202" spans="1:10" ht="60">
      <c r="A202" s="30" t="s">
        <v>72</v>
      </c>
      <c r="B202" s="37"/>
      <c r="E202" s="32" t="s">
        <v>313</v>
      </c>
      <c r="J202" s="38"/>
    </row>
    <row r="203" spans="1:16" ht="15">
      <c r="A203" s="30" t="s">
        <v>63</v>
      </c>
      <c r="B203" s="30">
        <v>48</v>
      </c>
      <c r="C203" s="31" t="s">
        <v>324</v>
      </c>
      <c r="D203" s="30" t="s">
        <v>65</v>
      </c>
      <c r="E203" s="32" t="s">
        <v>325</v>
      </c>
      <c r="F203" s="33" t="s">
        <v>146</v>
      </c>
      <c r="G203" s="34">
        <v>146.35</v>
      </c>
      <c r="H203" s="35">
        <v>0</v>
      </c>
      <c r="I203" s="35">
        <f>ROUND(G203*H203,P4)</f>
        <v>0</v>
      </c>
      <c r="J203" s="30"/>
      <c r="O203" s="36">
        <f>I203*0.21</f>
        <v>0</v>
      </c>
      <c r="P203">
        <v>3</v>
      </c>
    </row>
    <row r="204" spans="1:10" ht="15">
      <c r="A204" s="30" t="s">
        <v>68</v>
      </c>
      <c r="B204" s="37"/>
      <c r="E204" s="43" t="s">
        <v>65</v>
      </c>
      <c r="J204" s="38"/>
    </row>
    <row r="205" spans="1:10" ht="30">
      <c r="A205" s="30" t="s">
        <v>70</v>
      </c>
      <c r="B205" s="37"/>
      <c r="E205" s="39" t="s">
        <v>326</v>
      </c>
      <c r="J205" s="38"/>
    </row>
    <row r="206" spans="1:10" ht="45">
      <c r="A206" s="30" t="s">
        <v>72</v>
      </c>
      <c r="B206" s="37"/>
      <c r="E206" s="32" t="s">
        <v>327</v>
      </c>
      <c r="J206" s="38"/>
    </row>
    <row r="207" spans="1:16" ht="15">
      <c r="A207" s="30" t="s">
        <v>63</v>
      </c>
      <c r="B207" s="30">
        <v>49</v>
      </c>
      <c r="C207" s="31" t="s">
        <v>328</v>
      </c>
      <c r="D207" s="30" t="s">
        <v>65</v>
      </c>
      <c r="E207" s="32" t="s">
        <v>329</v>
      </c>
      <c r="F207" s="33" t="s">
        <v>146</v>
      </c>
      <c r="G207" s="34">
        <v>48.5</v>
      </c>
      <c r="H207" s="35">
        <v>0</v>
      </c>
      <c r="I207" s="35">
        <f>ROUND(G207*H207,P4)</f>
        <v>0</v>
      </c>
      <c r="J207" s="30"/>
      <c r="O207" s="36">
        <f>I207*0.21</f>
        <v>0</v>
      </c>
      <c r="P207">
        <v>3</v>
      </c>
    </row>
    <row r="208" spans="1:10" ht="15">
      <c r="A208" s="30" t="s">
        <v>68</v>
      </c>
      <c r="B208" s="37"/>
      <c r="E208" s="32" t="s">
        <v>330</v>
      </c>
      <c r="J208" s="38"/>
    </row>
    <row r="209" spans="1:10" ht="15">
      <c r="A209" s="30" t="s">
        <v>70</v>
      </c>
      <c r="B209" s="37"/>
      <c r="E209" s="39" t="s">
        <v>156</v>
      </c>
      <c r="J209" s="38"/>
    </row>
    <row r="210" spans="1:10" ht="30">
      <c r="A210" s="30" t="s">
        <v>72</v>
      </c>
      <c r="B210" s="37"/>
      <c r="E210" s="32" t="s">
        <v>331</v>
      </c>
      <c r="J210" s="38"/>
    </row>
    <row r="211" spans="1:16" ht="15">
      <c r="A211" s="30" t="s">
        <v>63</v>
      </c>
      <c r="B211" s="30">
        <v>50</v>
      </c>
      <c r="C211" s="31" t="s">
        <v>332</v>
      </c>
      <c r="D211" s="30" t="s">
        <v>65</v>
      </c>
      <c r="E211" s="32" t="s">
        <v>333</v>
      </c>
      <c r="F211" s="33" t="s">
        <v>146</v>
      </c>
      <c r="G211" s="34">
        <v>48.5</v>
      </c>
      <c r="H211" s="35">
        <v>0</v>
      </c>
      <c r="I211" s="35">
        <f>ROUND(G211*H211,P4)</f>
        <v>0</v>
      </c>
      <c r="J211" s="30"/>
      <c r="O211" s="36">
        <f>I211*0.21</f>
        <v>0</v>
      </c>
      <c r="P211">
        <v>3</v>
      </c>
    </row>
    <row r="212" spans="1:10" ht="30">
      <c r="A212" s="30" t="s">
        <v>68</v>
      </c>
      <c r="B212" s="37"/>
      <c r="E212" s="32" t="s">
        <v>334</v>
      </c>
      <c r="J212" s="38"/>
    </row>
    <row r="213" spans="1:10" ht="15">
      <c r="A213" s="30" t="s">
        <v>70</v>
      </c>
      <c r="B213" s="37"/>
      <c r="E213" s="39" t="s">
        <v>156</v>
      </c>
      <c r="J213" s="38"/>
    </row>
    <row r="214" spans="1:10" ht="45">
      <c r="A214" s="30" t="s">
        <v>72</v>
      </c>
      <c r="B214" s="37"/>
      <c r="E214" s="32" t="s">
        <v>335</v>
      </c>
      <c r="J214" s="38"/>
    </row>
    <row r="215" spans="1:16" ht="30">
      <c r="A215" s="30" t="s">
        <v>63</v>
      </c>
      <c r="B215" s="30">
        <v>51</v>
      </c>
      <c r="C215" s="31" t="s">
        <v>336</v>
      </c>
      <c r="D215" s="30" t="s">
        <v>65</v>
      </c>
      <c r="E215" s="32" t="s">
        <v>337</v>
      </c>
      <c r="F215" s="33" t="s">
        <v>146</v>
      </c>
      <c r="G215" s="34">
        <v>12</v>
      </c>
      <c r="H215" s="35">
        <v>0</v>
      </c>
      <c r="I215" s="35">
        <f>ROUND(G215*H215,P4)</f>
        <v>0</v>
      </c>
      <c r="J215" s="30"/>
      <c r="O215" s="36">
        <f>I215*0.21</f>
        <v>0</v>
      </c>
      <c r="P215">
        <v>3</v>
      </c>
    </row>
    <row r="216" spans="1:10" ht="15">
      <c r="A216" s="30" t="s">
        <v>68</v>
      </c>
      <c r="B216" s="37"/>
      <c r="E216" s="32" t="s">
        <v>338</v>
      </c>
      <c r="J216" s="38"/>
    </row>
    <row r="217" spans="1:10" ht="30">
      <c r="A217" s="30" t="s">
        <v>70</v>
      </c>
      <c r="B217" s="37"/>
      <c r="E217" s="39" t="s">
        <v>323</v>
      </c>
      <c r="J217" s="38"/>
    </row>
    <row r="218" spans="1:10" ht="105">
      <c r="A218" s="30" t="s">
        <v>72</v>
      </c>
      <c r="B218" s="37"/>
      <c r="E218" s="32" t="s">
        <v>339</v>
      </c>
      <c r="J218" s="38"/>
    </row>
    <row r="219" spans="1:16" ht="15">
      <c r="A219" s="30" t="s">
        <v>63</v>
      </c>
      <c r="B219" s="30">
        <v>52</v>
      </c>
      <c r="C219" s="31" t="s">
        <v>340</v>
      </c>
      <c r="D219" s="30" t="s">
        <v>65</v>
      </c>
      <c r="E219" s="32" t="s">
        <v>341</v>
      </c>
      <c r="F219" s="33" t="s">
        <v>270</v>
      </c>
      <c r="G219" s="34">
        <v>3</v>
      </c>
      <c r="H219" s="35">
        <v>0</v>
      </c>
      <c r="I219" s="35">
        <f>ROUND(G219*H219,P4)</f>
        <v>0</v>
      </c>
      <c r="J219" s="30"/>
      <c r="O219" s="36">
        <f>I219*0.21</f>
        <v>0</v>
      </c>
      <c r="P219">
        <v>3</v>
      </c>
    </row>
    <row r="220" spans="1:10" ht="75">
      <c r="A220" s="30" t="s">
        <v>68</v>
      </c>
      <c r="B220" s="37"/>
      <c r="E220" s="32" t="s">
        <v>342</v>
      </c>
      <c r="J220" s="38"/>
    </row>
    <row r="221" spans="1:10" ht="15">
      <c r="A221" s="30" t="s">
        <v>70</v>
      </c>
      <c r="B221" s="37"/>
      <c r="E221" s="39" t="s">
        <v>343</v>
      </c>
      <c r="J221" s="38"/>
    </row>
    <row r="222" spans="1:10" ht="150">
      <c r="A222" s="30" t="s">
        <v>72</v>
      </c>
      <c r="B222" s="37"/>
      <c r="E222" s="32" t="s">
        <v>344</v>
      </c>
      <c r="J222" s="38"/>
    </row>
    <row r="223" spans="1:16" ht="15">
      <c r="A223" s="30" t="s">
        <v>63</v>
      </c>
      <c r="B223" s="30">
        <v>53</v>
      </c>
      <c r="C223" s="31" t="s">
        <v>345</v>
      </c>
      <c r="D223" s="30" t="s">
        <v>65</v>
      </c>
      <c r="E223" s="32" t="s">
        <v>346</v>
      </c>
      <c r="F223" s="33" t="s">
        <v>270</v>
      </c>
      <c r="G223" s="34">
        <v>8</v>
      </c>
      <c r="H223" s="35">
        <v>0</v>
      </c>
      <c r="I223" s="35">
        <f>ROUND(G223*H223,P4)</f>
        <v>0</v>
      </c>
      <c r="J223" s="30"/>
      <c r="O223" s="36">
        <f>I223*0.21</f>
        <v>0</v>
      </c>
      <c r="P223">
        <v>3</v>
      </c>
    </row>
    <row r="224" spans="1:10" ht="75">
      <c r="A224" s="30" t="s">
        <v>68</v>
      </c>
      <c r="B224" s="37"/>
      <c r="E224" s="32" t="s">
        <v>347</v>
      </c>
      <c r="J224" s="38"/>
    </row>
    <row r="225" spans="1:10" ht="15">
      <c r="A225" s="30" t="s">
        <v>70</v>
      </c>
      <c r="B225" s="37"/>
      <c r="E225" s="39" t="s">
        <v>288</v>
      </c>
      <c r="J225" s="38"/>
    </row>
    <row r="226" spans="1:10" ht="120">
      <c r="A226" s="30" t="s">
        <v>72</v>
      </c>
      <c r="B226" s="40"/>
      <c r="C226" s="41"/>
      <c r="D226" s="41"/>
      <c r="E226" s="32" t="s">
        <v>348</v>
      </c>
      <c r="F226" s="41"/>
      <c r="G226" s="41"/>
      <c r="H226" s="41"/>
      <c r="I226" s="41"/>
      <c r="J226"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69"/>
  <sheetViews>
    <sheetView tabSelected="1" workbookViewId="0" topLeftCell="B1">
      <selection activeCell="B1" sqref="B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17</v>
      </c>
      <c r="I3" s="19">
        <f>SUMIFS(I8:I169,A8:A169,"SD")</f>
        <v>0</v>
      </c>
      <c r="J3" s="15"/>
      <c r="O3">
        <v>0</v>
      </c>
      <c r="P3">
        <v>2</v>
      </c>
    </row>
    <row r="4" spans="1:16" ht="15">
      <c r="A4" s="3" t="s">
        <v>47</v>
      </c>
      <c r="B4" s="16" t="s">
        <v>48</v>
      </c>
      <c r="C4" s="205" t="s">
        <v>17</v>
      </c>
      <c r="D4" s="206"/>
      <c r="E4" s="17" t="s">
        <v>18</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SUMIFS(I9:I20,A9:A20,"P")</f>
        <v>0</v>
      </c>
      <c r="J8" s="29"/>
    </row>
    <row r="9" spans="1:16" ht="15">
      <c r="A9" s="30" t="s">
        <v>63</v>
      </c>
      <c r="B9" s="30">
        <v>1</v>
      </c>
      <c r="C9" s="31" t="s">
        <v>113</v>
      </c>
      <c r="D9" s="30" t="s">
        <v>114</v>
      </c>
      <c r="E9" s="32" t="s">
        <v>115</v>
      </c>
      <c r="F9" s="33" t="s">
        <v>116</v>
      </c>
      <c r="G9" s="34">
        <v>286.296</v>
      </c>
      <c r="H9" s="35">
        <v>0</v>
      </c>
      <c r="I9" s="35">
        <f>ROUND(G9*H9,P4)</f>
        <v>0</v>
      </c>
      <c r="J9" s="30"/>
      <c r="O9" s="36">
        <f>I9*0.21</f>
        <v>0</v>
      </c>
      <c r="P9">
        <v>3</v>
      </c>
    </row>
    <row r="10" spans="1:10" ht="60">
      <c r="A10" s="30" t="s">
        <v>68</v>
      </c>
      <c r="B10" s="37"/>
      <c r="E10" s="32" t="s">
        <v>117</v>
      </c>
      <c r="J10" s="38"/>
    </row>
    <row r="11" spans="1:10" ht="75">
      <c r="A11" s="30" t="s">
        <v>70</v>
      </c>
      <c r="B11" s="37"/>
      <c r="E11" s="39" t="s">
        <v>349</v>
      </c>
      <c r="J11" s="38"/>
    </row>
    <row r="12" spans="1:10" ht="30">
      <c r="A12" s="30" t="s">
        <v>72</v>
      </c>
      <c r="B12" s="37"/>
      <c r="E12" s="32" t="s">
        <v>119</v>
      </c>
      <c r="J12" s="38"/>
    </row>
    <row r="13" spans="1:16" ht="15">
      <c r="A13" s="30" t="s">
        <v>63</v>
      </c>
      <c r="B13" s="30">
        <v>2</v>
      </c>
      <c r="C13" s="31" t="s">
        <v>113</v>
      </c>
      <c r="D13" s="30" t="s">
        <v>120</v>
      </c>
      <c r="E13" s="32" t="s">
        <v>115</v>
      </c>
      <c r="F13" s="33" t="s">
        <v>116</v>
      </c>
      <c r="G13" s="34">
        <v>666.13</v>
      </c>
      <c r="H13" s="35">
        <v>0</v>
      </c>
      <c r="I13" s="35">
        <f>ROUND(G13*H13,P4)</f>
        <v>0</v>
      </c>
      <c r="J13" s="30"/>
      <c r="O13" s="36">
        <f>I13*0.21</f>
        <v>0</v>
      </c>
      <c r="P13">
        <v>3</v>
      </c>
    </row>
    <row r="14" spans="1:10" ht="60">
      <c r="A14" s="30" t="s">
        <v>68</v>
      </c>
      <c r="B14" s="37"/>
      <c r="E14" s="32" t="s">
        <v>121</v>
      </c>
      <c r="J14" s="38"/>
    </row>
    <row r="15" spans="1:10" ht="60">
      <c r="A15" s="30" t="s">
        <v>70</v>
      </c>
      <c r="B15" s="37"/>
      <c r="E15" s="39" t="s">
        <v>350</v>
      </c>
      <c r="J15" s="38"/>
    </row>
    <row r="16" spans="1:10" ht="30">
      <c r="A16" s="30" t="s">
        <v>72</v>
      </c>
      <c r="B16" s="37"/>
      <c r="E16" s="32" t="s">
        <v>119</v>
      </c>
      <c r="J16" s="38"/>
    </row>
    <row r="17" spans="1:16" ht="15">
      <c r="A17" s="30" t="s">
        <v>63</v>
      </c>
      <c r="B17" s="30">
        <v>3</v>
      </c>
      <c r="C17" s="31" t="s">
        <v>113</v>
      </c>
      <c r="D17" s="30" t="s">
        <v>123</v>
      </c>
      <c r="E17" s="32" t="s">
        <v>115</v>
      </c>
      <c r="F17" s="33" t="s">
        <v>116</v>
      </c>
      <c r="G17" s="34">
        <v>30.396</v>
      </c>
      <c r="H17" s="35">
        <v>0</v>
      </c>
      <c r="I17" s="35">
        <f>ROUND(G17*H17,P4)</f>
        <v>0</v>
      </c>
      <c r="J17" s="30"/>
      <c r="O17" s="36">
        <f>I17*0.21</f>
        <v>0</v>
      </c>
      <c r="P17">
        <v>3</v>
      </c>
    </row>
    <row r="18" spans="1:10" ht="135">
      <c r="A18" s="30" t="s">
        <v>68</v>
      </c>
      <c r="B18" s="37"/>
      <c r="E18" s="32" t="s">
        <v>124</v>
      </c>
      <c r="J18" s="38"/>
    </row>
    <row r="19" spans="1:10" ht="75">
      <c r="A19" s="30" t="s">
        <v>70</v>
      </c>
      <c r="B19" s="37"/>
      <c r="E19" s="39" t="s">
        <v>351</v>
      </c>
      <c r="J19" s="38"/>
    </row>
    <row r="20" spans="1:10" ht="30">
      <c r="A20" s="30" t="s">
        <v>72</v>
      </c>
      <c r="B20" s="37"/>
      <c r="E20" s="32" t="s">
        <v>119</v>
      </c>
      <c r="J20" s="38"/>
    </row>
    <row r="21" spans="1:10" ht="15">
      <c r="A21" s="24" t="s">
        <v>60</v>
      </c>
      <c r="B21" s="25"/>
      <c r="C21" s="26" t="s">
        <v>106</v>
      </c>
      <c r="D21" s="27"/>
      <c r="E21" s="24" t="s">
        <v>107</v>
      </c>
      <c r="F21" s="27"/>
      <c r="G21" s="27"/>
      <c r="H21" s="27"/>
      <c r="I21" s="28">
        <f>SUMIFS(I22:I81,A22:A81,"P")</f>
        <v>0</v>
      </c>
      <c r="J21" s="29"/>
    </row>
    <row r="22" spans="1:16" ht="15">
      <c r="A22" s="30" t="s">
        <v>63</v>
      </c>
      <c r="B22" s="30">
        <v>4</v>
      </c>
      <c r="C22" s="31" t="s">
        <v>126</v>
      </c>
      <c r="D22" s="30" t="s">
        <v>65</v>
      </c>
      <c r="E22" s="32" t="s">
        <v>127</v>
      </c>
      <c r="F22" s="33" t="s">
        <v>128</v>
      </c>
      <c r="G22" s="34">
        <v>120.091</v>
      </c>
      <c r="H22" s="35">
        <v>0</v>
      </c>
      <c r="I22" s="35">
        <f>ROUND(G22*H22,P4)</f>
        <v>0</v>
      </c>
      <c r="J22" s="30"/>
      <c r="O22" s="36">
        <f>I22*0.21</f>
        <v>0</v>
      </c>
      <c r="P22">
        <v>3</v>
      </c>
    </row>
    <row r="23" spans="1:10" ht="120">
      <c r="A23" s="30" t="s">
        <v>68</v>
      </c>
      <c r="B23" s="37"/>
      <c r="E23" s="32" t="s">
        <v>129</v>
      </c>
      <c r="J23" s="38"/>
    </row>
    <row r="24" spans="1:10" ht="15">
      <c r="A24" s="30" t="s">
        <v>70</v>
      </c>
      <c r="B24" s="37"/>
      <c r="E24" s="39" t="s">
        <v>352</v>
      </c>
      <c r="J24" s="38"/>
    </row>
    <row r="25" spans="1:10" ht="90">
      <c r="A25" s="30" t="s">
        <v>72</v>
      </c>
      <c r="B25" s="37"/>
      <c r="E25" s="32" t="s">
        <v>131</v>
      </c>
      <c r="J25" s="38"/>
    </row>
    <row r="26" spans="1:16" ht="30">
      <c r="A26" s="30" t="s">
        <v>63</v>
      </c>
      <c r="B26" s="30">
        <v>5</v>
      </c>
      <c r="C26" s="31" t="s">
        <v>132</v>
      </c>
      <c r="D26" s="30" t="s">
        <v>65</v>
      </c>
      <c r="E26" s="32" t="s">
        <v>133</v>
      </c>
      <c r="F26" s="33" t="s">
        <v>128</v>
      </c>
      <c r="G26" s="34">
        <v>143.148</v>
      </c>
      <c r="H26" s="35">
        <v>0</v>
      </c>
      <c r="I26" s="35">
        <f>ROUND(G26*H26,P4)</f>
        <v>0</v>
      </c>
      <c r="J26" s="30"/>
      <c r="O26" s="36">
        <f>I26*0.21</f>
        <v>0</v>
      </c>
      <c r="P26">
        <v>3</v>
      </c>
    </row>
    <row r="27" spans="1:10" ht="120">
      <c r="A27" s="30" t="s">
        <v>68</v>
      </c>
      <c r="B27" s="37"/>
      <c r="E27" s="32" t="s">
        <v>134</v>
      </c>
      <c r="J27" s="38"/>
    </row>
    <row r="28" spans="1:10" ht="15">
      <c r="A28" s="30" t="s">
        <v>70</v>
      </c>
      <c r="B28" s="37"/>
      <c r="E28" s="39" t="s">
        <v>353</v>
      </c>
      <c r="J28" s="38"/>
    </row>
    <row r="29" spans="1:10" ht="90">
      <c r="A29" s="30" t="s">
        <v>72</v>
      </c>
      <c r="B29" s="37"/>
      <c r="E29" s="32" t="s">
        <v>131</v>
      </c>
      <c r="J29" s="38"/>
    </row>
    <row r="30" spans="1:16" ht="15">
      <c r="A30" s="30" t="s">
        <v>63</v>
      </c>
      <c r="B30" s="30">
        <v>6</v>
      </c>
      <c r="C30" s="31" t="s">
        <v>136</v>
      </c>
      <c r="D30" s="30" t="s">
        <v>65</v>
      </c>
      <c r="E30" s="32" t="s">
        <v>137</v>
      </c>
      <c r="F30" s="33" t="s">
        <v>128</v>
      </c>
      <c r="G30" s="34">
        <v>71.574</v>
      </c>
      <c r="H30" s="35">
        <v>0</v>
      </c>
      <c r="I30" s="35">
        <f>ROUND(G30*H30,P4)</f>
        <v>0</v>
      </c>
      <c r="J30" s="30"/>
      <c r="O30" s="36">
        <f>I30*0.21</f>
        <v>0</v>
      </c>
      <c r="P30">
        <v>3</v>
      </c>
    </row>
    <row r="31" spans="1:10" ht="120">
      <c r="A31" s="30" t="s">
        <v>68</v>
      </c>
      <c r="B31" s="37"/>
      <c r="E31" s="32" t="s">
        <v>138</v>
      </c>
      <c r="J31" s="38"/>
    </row>
    <row r="32" spans="1:10" ht="15">
      <c r="A32" s="30" t="s">
        <v>70</v>
      </c>
      <c r="B32" s="37"/>
      <c r="E32" s="39" t="s">
        <v>354</v>
      </c>
      <c r="J32" s="38"/>
    </row>
    <row r="33" spans="1:10" ht="90">
      <c r="A33" s="30" t="s">
        <v>72</v>
      </c>
      <c r="B33" s="37"/>
      <c r="E33" s="32" t="s">
        <v>131</v>
      </c>
      <c r="J33" s="38"/>
    </row>
    <row r="34" spans="1:16" ht="15">
      <c r="A34" s="30" t="s">
        <v>63</v>
      </c>
      <c r="B34" s="30">
        <v>7</v>
      </c>
      <c r="C34" s="31" t="s">
        <v>140</v>
      </c>
      <c r="D34" s="30" t="s">
        <v>65</v>
      </c>
      <c r="E34" s="32" t="s">
        <v>141</v>
      </c>
      <c r="F34" s="33" t="s">
        <v>128</v>
      </c>
      <c r="G34" s="34">
        <v>1.906</v>
      </c>
      <c r="H34" s="35">
        <v>0</v>
      </c>
      <c r="I34" s="35">
        <f>ROUND(G34*H34,P4)</f>
        <v>0</v>
      </c>
      <c r="J34" s="30"/>
      <c r="O34" s="36">
        <f>I34*0.21</f>
        <v>0</v>
      </c>
      <c r="P34">
        <v>3</v>
      </c>
    </row>
    <row r="35" spans="1:10" ht="105">
      <c r="A35" s="30" t="s">
        <v>68</v>
      </c>
      <c r="B35" s="37"/>
      <c r="E35" s="32" t="s">
        <v>142</v>
      </c>
      <c r="J35" s="38"/>
    </row>
    <row r="36" spans="1:10" ht="15">
      <c r="A36" s="30" t="s">
        <v>70</v>
      </c>
      <c r="B36" s="37"/>
      <c r="E36" s="39" t="s">
        <v>355</v>
      </c>
      <c r="J36" s="38"/>
    </row>
    <row r="37" spans="1:10" ht="90">
      <c r="A37" s="30" t="s">
        <v>72</v>
      </c>
      <c r="B37" s="37"/>
      <c r="E37" s="32" t="s">
        <v>131</v>
      </c>
      <c r="J37" s="38"/>
    </row>
    <row r="38" spans="1:16" ht="30">
      <c r="A38" s="30" t="s">
        <v>63</v>
      </c>
      <c r="B38" s="30">
        <v>8</v>
      </c>
      <c r="C38" s="31" t="s">
        <v>356</v>
      </c>
      <c r="D38" s="30" t="s">
        <v>65</v>
      </c>
      <c r="E38" s="32" t="s">
        <v>357</v>
      </c>
      <c r="F38" s="33" t="s">
        <v>128</v>
      </c>
      <c r="G38" s="34">
        <v>1.363</v>
      </c>
      <c r="H38" s="35">
        <v>0</v>
      </c>
      <c r="I38" s="35">
        <f>ROUND(G38*H38,P4)</f>
        <v>0</v>
      </c>
      <c r="J38" s="30"/>
      <c r="O38" s="36">
        <f>I38*0.21</f>
        <v>0</v>
      </c>
      <c r="P38">
        <v>3</v>
      </c>
    </row>
    <row r="39" spans="1:10" ht="90">
      <c r="A39" s="30" t="s">
        <v>68</v>
      </c>
      <c r="B39" s="37"/>
      <c r="E39" s="32" t="s">
        <v>358</v>
      </c>
      <c r="J39" s="38"/>
    </row>
    <row r="40" spans="1:10" ht="15">
      <c r="A40" s="30" t="s">
        <v>70</v>
      </c>
      <c r="B40" s="37"/>
      <c r="E40" s="39" t="s">
        <v>359</v>
      </c>
      <c r="J40" s="38"/>
    </row>
    <row r="41" spans="1:10" ht="90">
      <c r="A41" s="30" t="s">
        <v>72</v>
      </c>
      <c r="B41" s="37"/>
      <c r="E41" s="32" t="s">
        <v>131</v>
      </c>
      <c r="J41" s="38"/>
    </row>
    <row r="42" spans="1:16" ht="15">
      <c r="A42" s="30" t="s">
        <v>63</v>
      </c>
      <c r="B42" s="30">
        <v>9</v>
      </c>
      <c r="C42" s="31" t="s">
        <v>144</v>
      </c>
      <c r="D42" s="30" t="s">
        <v>106</v>
      </c>
      <c r="E42" s="32" t="s">
        <v>145</v>
      </c>
      <c r="F42" s="33" t="s">
        <v>146</v>
      </c>
      <c r="G42" s="34">
        <v>81.02</v>
      </c>
      <c r="H42" s="35">
        <v>0</v>
      </c>
      <c r="I42" s="35">
        <f>ROUND(G42*H42,P4)</f>
        <v>0</v>
      </c>
      <c r="J42" s="30"/>
      <c r="O42" s="36">
        <f>I42*0.21</f>
        <v>0</v>
      </c>
      <c r="P42">
        <v>3</v>
      </c>
    </row>
    <row r="43" spans="1:10" ht="75">
      <c r="A43" s="30" t="s">
        <v>68</v>
      </c>
      <c r="B43" s="37"/>
      <c r="E43" s="32" t="s">
        <v>147</v>
      </c>
      <c r="J43" s="38"/>
    </row>
    <row r="44" spans="1:10" ht="15">
      <c r="A44" s="30" t="s">
        <v>70</v>
      </c>
      <c r="B44" s="37"/>
      <c r="E44" s="39" t="s">
        <v>360</v>
      </c>
      <c r="J44" s="38"/>
    </row>
    <row r="45" spans="1:10" ht="90">
      <c r="A45" s="30" t="s">
        <v>72</v>
      </c>
      <c r="B45" s="37"/>
      <c r="E45" s="32" t="s">
        <v>131</v>
      </c>
      <c r="J45" s="38"/>
    </row>
    <row r="46" spans="1:16" ht="15">
      <c r="A46" s="30" t="s">
        <v>63</v>
      </c>
      <c r="B46" s="30">
        <v>10</v>
      </c>
      <c r="C46" s="31" t="s">
        <v>144</v>
      </c>
      <c r="D46" s="30" t="s">
        <v>190</v>
      </c>
      <c r="E46" s="32" t="s">
        <v>145</v>
      </c>
      <c r="F46" s="33" t="s">
        <v>146</v>
      </c>
      <c r="G46" s="34">
        <v>110.2</v>
      </c>
      <c r="H46" s="35">
        <v>0</v>
      </c>
      <c r="I46" s="35">
        <f>ROUND(G46*H46,P4)</f>
        <v>0</v>
      </c>
      <c r="J46" s="30"/>
      <c r="O46" s="36">
        <f>I46*0.21</f>
        <v>0</v>
      </c>
      <c r="P46">
        <v>3</v>
      </c>
    </row>
    <row r="47" spans="1:10" ht="75">
      <c r="A47" s="30" t="s">
        <v>68</v>
      </c>
      <c r="B47" s="37"/>
      <c r="E47" s="32" t="s">
        <v>361</v>
      </c>
      <c r="J47" s="38"/>
    </row>
    <row r="48" spans="1:10" ht="15">
      <c r="A48" s="30" t="s">
        <v>70</v>
      </c>
      <c r="B48" s="37"/>
      <c r="E48" s="39" t="s">
        <v>362</v>
      </c>
      <c r="J48" s="38"/>
    </row>
    <row r="49" spans="1:10" ht="90">
      <c r="A49" s="30" t="s">
        <v>72</v>
      </c>
      <c r="B49" s="37"/>
      <c r="E49" s="32" t="s">
        <v>131</v>
      </c>
      <c r="J49" s="38"/>
    </row>
    <row r="50" spans="1:16" ht="15">
      <c r="A50" s="30" t="s">
        <v>63</v>
      </c>
      <c r="B50" s="30">
        <v>11</v>
      </c>
      <c r="C50" s="31" t="s">
        <v>149</v>
      </c>
      <c r="D50" s="30" t="s">
        <v>65</v>
      </c>
      <c r="E50" s="32" t="s">
        <v>150</v>
      </c>
      <c r="F50" s="33" t="s">
        <v>128</v>
      </c>
      <c r="G50" s="34">
        <v>85.889</v>
      </c>
      <c r="H50" s="35">
        <v>0</v>
      </c>
      <c r="I50" s="35">
        <f>ROUND(G50*H50,P4)</f>
        <v>0</v>
      </c>
      <c r="J50" s="30"/>
      <c r="O50" s="36">
        <f>I50*0.21</f>
        <v>0</v>
      </c>
      <c r="P50">
        <v>3</v>
      </c>
    </row>
    <row r="51" spans="1:10" ht="105">
      <c r="A51" s="30" t="s">
        <v>68</v>
      </c>
      <c r="B51" s="37"/>
      <c r="E51" s="32" t="s">
        <v>151</v>
      </c>
      <c r="J51" s="38"/>
    </row>
    <row r="52" spans="1:10" ht="15">
      <c r="A52" s="30" t="s">
        <v>70</v>
      </c>
      <c r="B52" s="37"/>
      <c r="E52" s="39" t="s">
        <v>363</v>
      </c>
      <c r="J52" s="38"/>
    </row>
    <row r="53" spans="1:10" ht="90">
      <c r="A53" s="30" t="s">
        <v>72</v>
      </c>
      <c r="B53" s="37"/>
      <c r="E53" s="32" t="s">
        <v>131</v>
      </c>
      <c r="J53" s="38"/>
    </row>
    <row r="54" spans="1:16" ht="15">
      <c r="A54" s="30" t="s">
        <v>63</v>
      </c>
      <c r="B54" s="30">
        <v>12</v>
      </c>
      <c r="C54" s="31" t="s">
        <v>158</v>
      </c>
      <c r="D54" s="30" t="s">
        <v>65</v>
      </c>
      <c r="E54" s="32" t="s">
        <v>159</v>
      </c>
      <c r="F54" s="33" t="s">
        <v>128</v>
      </c>
      <c r="G54" s="34">
        <v>267.66</v>
      </c>
      <c r="H54" s="35">
        <v>0</v>
      </c>
      <c r="I54" s="35">
        <f>ROUND(G54*H54,P4)</f>
        <v>0</v>
      </c>
      <c r="J54" s="30"/>
      <c r="O54" s="36">
        <f>I54*0.21</f>
        <v>0</v>
      </c>
      <c r="P54">
        <v>3</v>
      </c>
    </row>
    <row r="55" spans="1:10" ht="105">
      <c r="A55" s="30" t="s">
        <v>68</v>
      </c>
      <c r="B55" s="37"/>
      <c r="E55" s="32" t="s">
        <v>160</v>
      </c>
      <c r="J55" s="38"/>
    </row>
    <row r="56" spans="1:10" ht="30">
      <c r="A56" s="30" t="s">
        <v>70</v>
      </c>
      <c r="B56" s="37"/>
      <c r="E56" s="39" t="s">
        <v>364</v>
      </c>
      <c r="J56" s="38"/>
    </row>
    <row r="57" spans="1:10" ht="409.5">
      <c r="A57" s="30" t="s">
        <v>72</v>
      </c>
      <c r="B57" s="37"/>
      <c r="E57" s="32" t="s">
        <v>162</v>
      </c>
      <c r="J57" s="38"/>
    </row>
    <row r="58" spans="1:16" ht="15">
      <c r="A58" s="30" t="s">
        <v>63</v>
      </c>
      <c r="B58" s="30">
        <v>13</v>
      </c>
      <c r="C58" s="31" t="s">
        <v>163</v>
      </c>
      <c r="D58" s="30" t="s">
        <v>65</v>
      </c>
      <c r="E58" s="32" t="s">
        <v>164</v>
      </c>
      <c r="F58" s="33" t="s">
        <v>128</v>
      </c>
      <c r="G58" s="34">
        <v>29.74</v>
      </c>
      <c r="H58" s="35">
        <v>0</v>
      </c>
      <c r="I58" s="35">
        <f>ROUND(G58*H58,P4)</f>
        <v>0</v>
      </c>
      <c r="J58" s="30"/>
      <c r="O58" s="36">
        <f>I58*0.21</f>
        <v>0</v>
      </c>
      <c r="P58">
        <v>3</v>
      </c>
    </row>
    <row r="59" spans="1:10" ht="105">
      <c r="A59" s="30" t="s">
        <v>68</v>
      </c>
      <c r="B59" s="37"/>
      <c r="E59" s="32" t="s">
        <v>160</v>
      </c>
      <c r="J59" s="38"/>
    </row>
    <row r="60" spans="1:10" ht="30">
      <c r="A60" s="30" t="s">
        <v>70</v>
      </c>
      <c r="B60" s="37"/>
      <c r="E60" s="39" t="s">
        <v>365</v>
      </c>
      <c r="J60" s="38"/>
    </row>
    <row r="61" spans="1:10" ht="409.5">
      <c r="A61" s="30" t="s">
        <v>72</v>
      </c>
      <c r="B61" s="37"/>
      <c r="E61" s="32" t="s">
        <v>166</v>
      </c>
      <c r="J61" s="38"/>
    </row>
    <row r="62" spans="1:16" ht="15">
      <c r="A62" s="30" t="s">
        <v>63</v>
      </c>
      <c r="B62" s="30">
        <v>14</v>
      </c>
      <c r="C62" s="31" t="s">
        <v>167</v>
      </c>
      <c r="D62" s="30" t="s">
        <v>65</v>
      </c>
      <c r="E62" s="32" t="s">
        <v>168</v>
      </c>
      <c r="F62" s="33" t="s">
        <v>128</v>
      </c>
      <c r="G62" s="34">
        <v>649.6</v>
      </c>
      <c r="H62" s="35">
        <v>0</v>
      </c>
      <c r="I62" s="35">
        <f>ROUND(G62*H62,P4)</f>
        <v>0</v>
      </c>
      <c r="J62" s="30"/>
      <c r="O62" s="36">
        <f>I62*0.21</f>
        <v>0</v>
      </c>
      <c r="P62">
        <v>3</v>
      </c>
    </row>
    <row r="63" spans="1:10" ht="15">
      <c r="A63" s="30" t="s">
        <v>68</v>
      </c>
      <c r="B63" s="37"/>
      <c r="E63" s="43" t="s">
        <v>65</v>
      </c>
      <c r="J63" s="38"/>
    </row>
    <row r="64" spans="1:10" ht="15">
      <c r="A64" s="30" t="s">
        <v>70</v>
      </c>
      <c r="B64" s="37"/>
      <c r="E64" s="39" t="s">
        <v>366</v>
      </c>
      <c r="J64" s="38"/>
    </row>
    <row r="65" spans="1:10" ht="409.5">
      <c r="A65" s="30" t="s">
        <v>72</v>
      </c>
      <c r="B65" s="37"/>
      <c r="E65" s="32" t="s">
        <v>170</v>
      </c>
      <c r="J65" s="38"/>
    </row>
    <row r="66" spans="1:16" ht="15">
      <c r="A66" s="30" t="s">
        <v>63</v>
      </c>
      <c r="B66" s="30">
        <v>15</v>
      </c>
      <c r="C66" s="31" t="s">
        <v>171</v>
      </c>
      <c r="D66" s="30" t="s">
        <v>65</v>
      </c>
      <c r="E66" s="32" t="s">
        <v>172</v>
      </c>
      <c r="F66" s="33" t="s">
        <v>128</v>
      </c>
      <c r="G66" s="34">
        <v>649.6</v>
      </c>
      <c r="H66" s="35">
        <v>0</v>
      </c>
      <c r="I66" s="35">
        <f>ROUND(G66*H66,P4)</f>
        <v>0</v>
      </c>
      <c r="J66" s="30"/>
      <c r="O66" s="36">
        <f>I66*0.21</f>
        <v>0</v>
      </c>
      <c r="P66">
        <v>3</v>
      </c>
    </row>
    <row r="67" spans="1:10" ht="30">
      <c r="A67" s="30" t="s">
        <v>68</v>
      </c>
      <c r="B67" s="37"/>
      <c r="E67" s="32" t="s">
        <v>173</v>
      </c>
      <c r="J67" s="38"/>
    </row>
    <row r="68" spans="1:10" ht="30">
      <c r="A68" s="30" t="s">
        <v>70</v>
      </c>
      <c r="B68" s="37"/>
      <c r="E68" s="39" t="s">
        <v>367</v>
      </c>
      <c r="J68" s="38"/>
    </row>
    <row r="69" spans="1:10" ht="390">
      <c r="A69" s="30" t="s">
        <v>72</v>
      </c>
      <c r="B69" s="37"/>
      <c r="E69" s="32" t="s">
        <v>175</v>
      </c>
      <c r="J69" s="38"/>
    </row>
    <row r="70" spans="1:16" ht="15">
      <c r="A70" s="30" t="s">
        <v>63</v>
      </c>
      <c r="B70" s="30">
        <v>16</v>
      </c>
      <c r="C70" s="31" t="s">
        <v>176</v>
      </c>
      <c r="D70" s="30" t="s">
        <v>65</v>
      </c>
      <c r="E70" s="32" t="s">
        <v>177</v>
      </c>
      <c r="F70" s="33" t="s">
        <v>128</v>
      </c>
      <c r="G70" s="34">
        <v>720.008</v>
      </c>
      <c r="H70" s="35">
        <v>0</v>
      </c>
      <c r="I70" s="35">
        <f>ROUND(G70*H70,P4)</f>
        <v>0</v>
      </c>
      <c r="J70" s="30"/>
      <c r="O70" s="36">
        <f>I70*0.21</f>
        <v>0</v>
      </c>
      <c r="P70">
        <v>3</v>
      </c>
    </row>
    <row r="71" spans="1:10" ht="15">
      <c r="A71" s="30" t="s">
        <v>68</v>
      </c>
      <c r="B71" s="37"/>
      <c r="E71" s="43" t="s">
        <v>65</v>
      </c>
      <c r="J71" s="38"/>
    </row>
    <row r="72" spans="1:10" ht="120">
      <c r="A72" s="30" t="s">
        <v>70</v>
      </c>
      <c r="B72" s="37"/>
      <c r="E72" s="39" t="s">
        <v>368</v>
      </c>
      <c r="J72" s="38"/>
    </row>
    <row r="73" spans="1:10" ht="255">
      <c r="A73" s="30" t="s">
        <v>72</v>
      </c>
      <c r="B73" s="37"/>
      <c r="E73" s="32" t="s">
        <v>179</v>
      </c>
      <c r="J73" s="38"/>
    </row>
    <row r="74" spans="1:16" ht="15">
      <c r="A74" s="30" t="s">
        <v>63</v>
      </c>
      <c r="B74" s="30">
        <v>17</v>
      </c>
      <c r="C74" s="31" t="s">
        <v>369</v>
      </c>
      <c r="D74" s="30" t="s">
        <v>65</v>
      </c>
      <c r="E74" s="32" t="s">
        <v>370</v>
      </c>
      <c r="F74" s="33" t="s">
        <v>128</v>
      </c>
      <c r="G74" s="34">
        <v>25.6</v>
      </c>
      <c r="H74" s="35">
        <v>0</v>
      </c>
      <c r="I74" s="35">
        <f>ROUND(G74*H74,P4)</f>
        <v>0</v>
      </c>
      <c r="J74" s="30"/>
      <c r="O74" s="36">
        <f>I74*0.21</f>
        <v>0</v>
      </c>
      <c r="P74">
        <v>3</v>
      </c>
    </row>
    <row r="75" spans="1:10" ht="45">
      <c r="A75" s="30" t="s">
        <v>68</v>
      </c>
      <c r="B75" s="37"/>
      <c r="E75" s="32" t="s">
        <v>371</v>
      </c>
      <c r="J75" s="38"/>
    </row>
    <row r="76" spans="1:10" ht="30">
      <c r="A76" s="30" t="s">
        <v>70</v>
      </c>
      <c r="B76" s="37"/>
      <c r="E76" s="39" t="s">
        <v>372</v>
      </c>
      <c r="J76" s="38"/>
    </row>
    <row r="77" spans="1:10" ht="360">
      <c r="A77" s="30" t="s">
        <v>72</v>
      </c>
      <c r="B77" s="37"/>
      <c r="E77" s="32" t="s">
        <v>373</v>
      </c>
      <c r="J77" s="38"/>
    </row>
    <row r="78" spans="1:16" ht="15">
      <c r="A78" s="30" t="s">
        <v>63</v>
      </c>
      <c r="B78" s="30">
        <v>18</v>
      </c>
      <c r="C78" s="31" t="s">
        <v>185</v>
      </c>
      <c r="D78" s="30" t="s">
        <v>65</v>
      </c>
      <c r="E78" s="32" t="s">
        <v>186</v>
      </c>
      <c r="F78" s="33" t="s">
        <v>110</v>
      </c>
      <c r="G78" s="34">
        <v>1060.46</v>
      </c>
      <c r="H78" s="35">
        <v>0</v>
      </c>
      <c r="I78" s="35">
        <f>ROUND(G78*H78,P4)</f>
        <v>0</v>
      </c>
      <c r="J78" s="30"/>
      <c r="O78" s="36">
        <f>I78*0.21</f>
        <v>0</v>
      </c>
      <c r="P78">
        <v>3</v>
      </c>
    </row>
    <row r="79" spans="1:10" ht="45">
      <c r="A79" s="30" t="s">
        <v>68</v>
      </c>
      <c r="B79" s="37"/>
      <c r="E79" s="32" t="s">
        <v>374</v>
      </c>
      <c r="J79" s="38"/>
    </row>
    <row r="80" spans="1:10" ht="30">
      <c r="A80" s="30" t="s">
        <v>70</v>
      </c>
      <c r="B80" s="37"/>
      <c r="E80" s="39" t="s">
        <v>375</v>
      </c>
      <c r="J80" s="38"/>
    </row>
    <row r="81" spans="1:10" ht="30">
      <c r="A81" s="30" t="s">
        <v>72</v>
      </c>
      <c r="B81" s="37"/>
      <c r="E81" s="32" t="s">
        <v>189</v>
      </c>
      <c r="J81" s="38"/>
    </row>
    <row r="82" spans="1:10" ht="15">
      <c r="A82" s="24" t="s">
        <v>60</v>
      </c>
      <c r="B82" s="25"/>
      <c r="C82" s="26" t="s">
        <v>197</v>
      </c>
      <c r="D82" s="27"/>
      <c r="E82" s="24" t="s">
        <v>198</v>
      </c>
      <c r="F82" s="27"/>
      <c r="G82" s="27"/>
      <c r="H82" s="27"/>
      <c r="I82" s="28">
        <f>SUMIFS(I83:I110,A83:A110,"P")</f>
        <v>0</v>
      </c>
      <c r="J82" s="29"/>
    </row>
    <row r="83" spans="1:16" ht="15">
      <c r="A83" s="30" t="s">
        <v>63</v>
      </c>
      <c r="B83" s="30">
        <v>19</v>
      </c>
      <c r="C83" s="31" t="s">
        <v>376</v>
      </c>
      <c r="D83" s="30" t="s">
        <v>65</v>
      </c>
      <c r="E83" s="32" t="s">
        <v>377</v>
      </c>
      <c r="F83" s="33" t="s">
        <v>110</v>
      </c>
      <c r="G83" s="34">
        <v>893.16</v>
      </c>
      <c r="H83" s="35">
        <v>0</v>
      </c>
      <c r="I83" s="35">
        <f>ROUND(G83*H83,P4)</f>
        <v>0</v>
      </c>
      <c r="J83" s="30"/>
      <c r="O83" s="36">
        <f>I83*0.21</f>
        <v>0</v>
      </c>
      <c r="P83">
        <v>3</v>
      </c>
    </row>
    <row r="84" spans="1:10" ht="30">
      <c r="A84" s="30" t="s">
        <v>68</v>
      </c>
      <c r="B84" s="37"/>
      <c r="E84" s="32" t="s">
        <v>378</v>
      </c>
      <c r="J84" s="38"/>
    </row>
    <row r="85" spans="1:10" ht="15">
      <c r="A85" s="30" t="s">
        <v>70</v>
      </c>
      <c r="B85" s="37"/>
      <c r="E85" s="39" t="s">
        <v>379</v>
      </c>
      <c r="J85" s="38"/>
    </row>
    <row r="86" spans="1:10" ht="60">
      <c r="A86" s="30" t="s">
        <v>72</v>
      </c>
      <c r="B86" s="37"/>
      <c r="E86" s="32" t="s">
        <v>203</v>
      </c>
      <c r="J86" s="38"/>
    </row>
    <row r="87" spans="1:16" ht="30">
      <c r="A87" s="30" t="s">
        <v>63</v>
      </c>
      <c r="B87" s="30">
        <v>20</v>
      </c>
      <c r="C87" s="31" t="s">
        <v>380</v>
      </c>
      <c r="D87" s="30" t="s">
        <v>65</v>
      </c>
      <c r="E87" s="32" t="s">
        <v>381</v>
      </c>
      <c r="F87" s="33" t="s">
        <v>110</v>
      </c>
      <c r="G87" s="34">
        <v>0</v>
      </c>
      <c r="H87" s="35">
        <v>1127.52</v>
      </c>
      <c r="I87" s="35">
        <f>ROUND(G87*H87,P4)</f>
        <v>0</v>
      </c>
      <c r="J87" s="30"/>
      <c r="O87" s="36">
        <f>I87*0.21</f>
        <v>0</v>
      </c>
      <c r="P87">
        <v>3</v>
      </c>
    </row>
    <row r="88" spans="1:10" ht="60">
      <c r="A88" s="30" t="s">
        <v>68</v>
      </c>
      <c r="B88" s="37"/>
      <c r="E88" s="32" t="s">
        <v>876</v>
      </c>
      <c r="J88" s="38"/>
    </row>
    <row r="89" spans="1:10" ht="15">
      <c r="A89" s="30" t="s">
        <v>70</v>
      </c>
      <c r="B89" s="37"/>
      <c r="E89" s="39" t="s">
        <v>877</v>
      </c>
      <c r="J89" s="38"/>
    </row>
    <row r="90" spans="1:10" ht="195">
      <c r="A90" s="30" t="s">
        <v>72</v>
      </c>
      <c r="B90" s="37"/>
      <c r="E90" s="32" t="s">
        <v>241</v>
      </c>
      <c r="J90" s="38"/>
    </row>
    <row r="91" spans="1:10" ht="15">
      <c r="A91" s="30"/>
      <c r="B91" s="30">
        <v>21</v>
      </c>
      <c r="C91" s="31">
        <v>58221</v>
      </c>
      <c r="D91" s="30" t="s">
        <v>65</v>
      </c>
      <c r="E91" s="32" t="s">
        <v>238</v>
      </c>
      <c r="F91" s="33" t="s">
        <v>110</v>
      </c>
      <c r="G91" s="34">
        <v>0</v>
      </c>
      <c r="H91" s="35">
        <v>1660.01</v>
      </c>
      <c r="I91" s="35">
        <f>ROUND(G91*H91,P8)</f>
        <v>0</v>
      </c>
      <c r="J91" s="30"/>
    </row>
    <row r="92" spans="1:10" ht="90">
      <c r="A92" s="30"/>
      <c r="B92" s="37"/>
      <c r="E92" s="32" t="s">
        <v>874</v>
      </c>
      <c r="J92" s="38"/>
    </row>
    <row r="93" spans="1:10" ht="15">
      <c r="A93" s="30"/>
      <c r="B93" s="37"/>
      <c r="E93" s="39" t="s">
        <v>875</v>
      </c>
      <c r="J93" s="38"/>
    </row>
    <row r="94" spans="1:10" ht="195">
      <c r="A94" s="30"/>
      <c r="B94" s="37"/>
      <c r="E94" s="32" t="s">
        <v>241</v>
      </c>
      <c r="J94" s="38"/>
    </row>
    <row r="95" spans="1:16" ht="30">
      <c r="A95" s="30" t="s">
        <v>63</v>
      </c>
      <c r="B95" s="30">
        <v>22</v>
      </c>
      <c r="C95" s="31" t="s">
        <v>382</v>
      </c>
      <c r="D95" s="30" t="s">
        <v>106</v>
      </c>
      <c r="E95" s="32" t="s">
        <v>383</v>
      </c>
      <c r="F95" s="33" t="s">
        <v>110</v>
      </c>
      <c r="G95" s="34">
        <v>15.19</v>
      </c>
      <c r="H95" s="35">
        <v>0</v>
      </c>
      <c r="I95" s="35">
        <f>ROUND(G95*H95,P4)</f>
        <v>0</v>
      </c>
      <c r="J95" s="30"/>
      <c r="O95" s="36">
        <f>I95*0.21</f>
        <v>0</v>
      </c>
      <c r="P95">
        <v>3</v>
      </c>
    </row>
    <row r="96" spans="1:10" ht="75">
      <c r="A96" s="30" t="s">
        <v>68</v>
      </c>
      <c r="B96" s="37"/>
      <c r="E96" s="32" t="s">
        <v>384</v>
      </c>
      <c r="J96" s="38"/>
    </row>
    <row r="97" spans="1:10" ht="15">
      <c r="A97" s="30" t="s">
        <v>70</v>
      </c>
      <c r="B97" s="37"/>
      <c r="E97" s="39" t="s">
        <v>385</v>
      </c>
      <c r="J97" s="38"/>
    </row>
    <row r="98" spans="1:10" ht="195">
      <c r="A98" s="30" t="s">
        <v>72</v>
      </c>
      <c r="B98" s="37"/>
      <c r="E98" s="32" t="s">
        <v>241</v>
      </c>
      <c r="J98" s="38"/>
    </row>
    <row r="99" spans="1:16" ht="30">
      <c r="A99" s="30" t="s">
        <v>63</v>
      </c>
      <c r="B99" s="30">
        <v>23</v>
      </c>
      <c r="C99" s="31" t="s">
        <v>382</v>
      </c>
      <c r="D99" s="30" t="s">
        <v>190</v>
      </c>
      <c r="E99" s="32" t="s">
        <v>383</v>
      </c>
      <c r="F99" s="33" t="s">
        <v>110</v>
      </c>
      <c r="G99" s="34">
        <v>25.53</v>
      </c>
      <c r="H99" s="35">
        <v>0</v>
      </c>
      <c r="I99" s="35">
        <f>ROUND(G99*H99,P4)</f>
        <v>0</v>
      </c>
      <c r="J99" s="30"/>
      <c r="O99" s="36">
        <f>I99*0.21</f>
        <v>0</v>
      </c>
      <c r="P99">
        <v>3</v>
      </c>
    </row>
    <row r="100" spans="1:10" ht="60">
      <c r="A100" s="30" t="s">
        <v>68</v>
      </c>
      <c r="B100" s="37"/>
      <c r="E100" s="32" t="s">
        <v>386</v>
      </c>
      <c r="J100" s="38"/>
    </row>
    <row r="101" spans="1:10" ht="15">
      <c r="A101" s="30" t="s">
        <v>70</v>
      </c>
      <c r="B101" s="37"/>
      <c r="E101" s="39" t="s">
        <v>387</v>
      </c>
      <c r="J101" s="38"/>
    </row>
    <row r="102" spans="1:10" ht="195">
      <c r="A102" s="30" t="s">
        <v>72</v>
      </c>
      <c r="B102" s="37"/>
      <c r="E102" s="32" t="s">
        <v>241</v>
      </c>
      <c r="J102" s="38"/>
    </row>
    <row r="103" spans="1:16" ht="15">
      <c r="A103" s="30" t="s">
        <v>63</v>
      </c>
      <c r="B103" s="30">
        <v>24</v>
      </c>
      <c r="C103" s="31" t="s">
        <v>257</v>
      </c>
      <c r="D103" s="30" t="s">
        <v>65</v>
      </c>
      <c r="E103" s="32" t="s">
        <v>258</v>
      </c>
      <c r="F103" s="33" t="s">
        <v>110</v>
      </c>
      <c r="G103" s="34">
        <v>11.5</v>
      </c>
      <c r="H103" s="35">
        <v>0</v>
      </c>
      <c r="I103" s="35">
        <f>ROUND(G103*H103,P4)</f>
        <v>0</v>
      </c>
      <c r="J103" s="30"/>
      <c r="O103" s="36">
        <f>I103*0.21</f>
        <v>0</v>
      </c>
      <c r="P103">
        <v>3</v>
      </c>
    </row>
    <row r="104" spans="1:10" ht="15">
      <c r="A104" s="30" t="s">
        <v>68</v>
      </c>
      <c r="B104" s="37"/>
      <c r="E104" s="32" t="s">
        <v>388</v>
      </c>
      <c r="J104" s="38"/>
    </row>
    <row r="105" spans="1:10" ht="15">
      <c r="A105" s="30" t="s">
        <v>70</v>
      </c>
      <c r="B105" s="37"/>
      <c r="E105" s="39" t="s">
        <v>389</v>
      </c>
      <c r="J105" s="38"/>
    </row>
    <row r="106" spans="1:10" ht="135">
      <c r="A106" s="30" t="s">
        <v>72</v>
      </c>
      <c r="B106" s="37"/>
      <c r="E106" s="32" t="s">
        <v>261</v>
      </c>
      <c r="J106" s="38"/>
    </row>
    <row r="107" spans="1:16" ht="15">
      <c r="A107" s="30" t="s">
        <v>63</v>
      </c>
      <c r="B107" s="30">
        <v>25</v>
      </c>
      <c r="C107" s="31" t="s">
        <v>390</v>
      </c>
      <c r="D107" s="30" t="s">
        <v>65</v>
      </c>
      <c r="E107" s="32" t="s">
        <v>391</v>
      </c>
      <c r="F107" s="33" t="s">
        <v>110</v>
      </c>
      <c r="G107" s="34">
        <v>10</v>
      </c>
      <c r="H107" s="35">
        <v>0</v>
      </c>
      <c r="I107" s="35">
        <f>ROUND(G107*H107,P4)</f>
        <v>0</v>
      </c>
      <c r="J107" s="30"/>
      <c r="O107" s="36">
        <f>I107*0.21</f>
        <v>0</v>
      </c>
      <c r="P107">
        <v>3</v>
      </c>
    </row>
    <row r="108" spans="1:10" ht="15">
      <c r="A108" s="30" t="s">
        <v>68</v>
      </c>
      <c r="B108" s="37"/>
      <c r="E108" s="43" t="s">
        <v>65</v>
      </c>
      <c r="J108" s="38"/>
    </row>
    <row r="109" spans="1:10" ht="30">
      <c r="A109" s="30" t="s">
        <v>70</v>
      </c>
      <c r="B109" s="37"/>
      <c r="E109" s="39" t="s">
        <v>392</v>
      </c>
      <c r="J109" s="38"/>
    </row>
    <row r="110" spans="1:10" ht="135">
      <c r="A110" s="30" t="s">
        <v>72</v>
      </c>
      <c r="B110" s="37"/>
      <c r="E110" s="32" t="s">
        <v>261</v>
      </c>
      <c r="J110" s="38"/>
    </row>
    <row r="111" spans="1:10" ht="15">
      <c r="A111" s="24" t="s">
        <v>60</v>
      </c>
      <c r="B111" s="25"/>
      <c r="C111" s="26" t="s">
        <v>266</v>
      </c>
      <c r="D111" s="27"/>
      <c r="E111" s="24" t="s">
        <v>267</v>
      </c>
      <c r="F111" s="27"/>
      <c r="G111" s="27"/>
      <c r="H111" s="27"/>
      <c r="I111" s="28">
        <f>SUMIFS(I112:I123,A112:A123,"P")</f>
        <v>0</v>
      </c>
      <c r="J111" s="29"/>
    </row>
    <row r="112" spans="1:16" ht="15">
      <c r="A112" s="30" t="s">
        <v>63</v>
      </c>
      <c r="B112" s="30">
        <v>26</v>
      </c>
      <c r="C112" s="31" t="s">
        <v>393</v>
      </c>
      <c r="D112" s="30" t="s">
        <v>65</v>
      </c>
      <c r="E112" s="32" t="s">
        <v>394</v>
      </c>
      <c r="F112" s="33" t="s">
        <v>110</v>
      </c>
      <c r="G112" s="34">
        <v>79.1</v>
      </c>
      <c r="H112" s="35">
        <v>0</v>
      </c>
      <c r="I112" s="35">
        <f>ROUND(G112*H112,P4)</f>
        <v>0</v>
      </c>
      <c r="J112" s="30"/>
      <c r="O112" s="36">
        <f>I112*0.21</f>
        <v>0</v>
      </c>
      <c r="P112">
        <v>3</v>
      </c>
    </row>
    <row r="113" spans="1:10" ht="15">
      <c r="A113" s="30" t="s">
        <v>68</v>
      </c>
      <c r="B113" s="37"/>
      <c r="E113" s="32" t="s">
        <v>395</v>
      </c>
      <c r="J113" s="38"/>
    </row>
    <row r="114" spans="1:10" ht="15">
      <c r="A114" s="30" t="s">
        <v>70</v>
      </c>
      <c r="B114" s="37"/>
      <c r="E114" s="39" t="s">
        <v>396</v>
      </c>
      <c r="J114" s="38"/>
    </row>
    <row r="115" spans="1:10" ht="270">
      <c r="A115" s="30" t="s">
        <v>72</v>
      </c>
      <c r="B115" s="37"/>
      <c r="E115" s="32" t="s">
        <v>397</v>
      </c>
      <c r="J115" s="38"/>
    </row>
    <row r="116" spans="1:16" ht="30">
      <c r="A116" s="30" t="s">
        <v>63</v>
      </c>
      <c r="B116" s="30">
        <v>27</v>
      </c>
      <c r="C116" s="31" t="s">
        <v>268</v>
      </c>
      <c r="D116" s="30" t="s">
        <v>65</v>
      </c>
      <c r="E116" s="32" t="s">
        <v>269</v>
      </c>
      <c r="F116" s="33" t="s">
        <v>270</v>
      </c>
      <c r="G116" s="34">
        <v>2</v>
      </c>
      <c r="H116" s="35">
        <v>0</v>
      </c>
      <c r="I116" s="35">
        <f>ROUND(G116*H116,P4)</f>
        <v>0</v>
      </c>
      <c r="J116" s="30"/>
      <c r="O116" s="36">
        <f>I116*0.21</f>
        <v>0</v>
      </c>
      <c r="P116">
        <v>3</v>
      </c>
    </row>
    <row r="117" spans="1:10" ht="15">
      <c r="A117" s="30" t="s">
        <v>68</v>
      </c>
      <c r="B117" s="37"/>
      <c r="E117" s="32" t="s">
        <v>271</v>
      </c>
      <c r="J117" s="38"/>
    </row>
    <row r="118" spans="1:10" ht="15">
      <c r="A118" s="30" t="s">
        <v>70</v>
      </c>
      <c r="B118" s="37"/>
      <c r="E118" s="39" t="s">
        <v>398</v>
      </c>
      <c r="J118" s="38"/>
    </row>
    <row r="119" spans="1:10" ht="180">
      <c r="A119" s="30" t="s">
        <v>72</v>
      </c>
      <c r="B119" s="37"/>
      <c r="E119" s="32" t="s">
        <v>273</v>
      </c>
      <c r="J119" s="38"/>
    </row>
    <row r="120" spans="1:16" ht="30">
      <c r="A120" s="30" t="s">
        <v>63</v>
      </c>
      <c r="B120" s="30">
        <v>28</v>
      </c>
      <c r="C120" s="31" t="s">
        <v>399</v>
      </c>
      <c r="D120" s="30" t="s">
        <v>65</v>
      </c>
      <c r="E120" s="32" t="s">
        <v>400</v>
      </c>
      <c r="F120" s="33" t="s">
        <v>110</v>
      </c>
      <c r="G120" s="34">
        <v>15.82</v>
      </c>
      <c r="H120" s="35">
        <v>0</v>
      </c>
      <c r="I120" s="35">
        <f>ROUND(G120*H120,P4)</f>
        <v>0</v>
      </c>
      <c r="J120" s="30"/>
      <c r="O120" s="36">
        <f>I120*0.21</f>
        <v>0</v>
      </c>
      <c r="P120">
        <v>3</v>
      </c>
    </row>
    <row r="121" spans="1:10" ht="30">
      <c r="A121" s="30" t="s">
        <v>68</v>
      </c>
      <c r="B121" s="37"/>
      <c r="E121" s="32" t="s">
        <v>401</v>
      </c>
      <c r="J121" s="38"/>
    </row>
    <row r="122" spans="1:10" ht="15">
      <c r="A122" s="30" t="s">
        <v>70</v>
      </c>
      <c r="B122" s="37"/>
      <c r="E122" s="39" t="s">
        <v>402</v>
      </c>
      <c r="J122" s="38"/>
    </row>
    <row r="123" spans="1:10" ht="150">
      <c r="A123" s="30" t="s">
        <v>72</v>
      </c>
      <c r="B123" s="37"/>
      <c r="E123" s="32" t="s">
        <v>403</v>
      </c>
      <c r="J123" s="38"/>
    </row>
    <row r="124" spans="1:10" ht="15">
      <c r="A124" s="24" t="s">
        <v>60</v>
      </c>
      <c r="B124" s="25"/>
      <c r="C124" s="26" t="s">
        <v>274</v>
      </c>
      <c r="D124" s="27"/>
      <c r="E124" s="24" t="s">
        <v>275</v>
      </c>
      <c r="F124" s="27"/>
      <c r="G124" s="27"/>
      <c r="H124" s="27"/>
      <c r="I124" s="28">
        <f>SUMIFS(I125:I140,A125:A140,"P")</f>
        <v>0</v>
      </c>
      <c r="J124" s="29"/>
    </row>
    <row r="125" spans="1:16" ht="15">
      <c r="A125" s="30" t="s">
        <v>63</v>
      </c>
      <c r="B125" s="30">
        <v>29</v>
      </c>
      <c r="C125" s="31" t="s">
        <v>404</v>
      </c>
      <c r="D125" s="30" t="s">
        <v>65</v>
      </c>
      <c r="E125" s="32" t="s">
        <v>405</v>
      </c>
      <c r="F125" s="33" t="s">
        <v>270</v>
      </c>
      <c r="G125" s="34">
        <v>5</v>
      </c>
      <c r="H125" s="35">
        <v>0</v>
      </c>
      <c r="I125" s="35">
        <f>ROUND(G125*H125,P4)</f>
        <v>0</v>
      </c>
      <c r="J125" s="30"/>
      <c r="O125" s="36">
        <f>I125*0.21</f>
        <v>0</v>
      </c>
      <c r="P125">
        <v>3</v>
      </c>
    </row>
    <row r="126" spans="1:10" ht="30">
      <c r="A126" s="30" t="s">
        <v>68</v>
      </c>
      <c r="B126" s="37"/>
      <c r="E126" s="32" t="s">
        <v>406</v>
      </c>
      <c r="J126" s="38"/>
    </row>
    <row r="127" spans="1:10" ht="15">
      <c r="A127" s="30" t="s">
        <v>70</v>
      </c>
      <c r="B127" s="37"/>
      <c r="E127" s="39" t="s">
        <v>407</v>
      </c>
      <c r="J127" s="38"/>
    </row>
    <row r="128" spans="1:10" ht="120">
      <c r="A128" s="30" t="s">
        <v>72</v>
      </c>
      <c r="B128" s="37"/>
      <c r="E128" s="32" t="s">
        <v>408</v>
      </c>
      <c r="J128" s="38"/>
    </row>
    <row r="129" spans="1:16" ht="15">
      <c r="A129" s="30" t="s">
        <v>63</v>
      </c>
      <c r="B129" s="30">
        <v>30</v>
      </c>
      <c r="C129" s="31" t="s">
        <v>285</v>
      </c>
      <c r="D129" s="30" t="s">
        <v>65</v>
      </c>
      <c r="E129" s="32" t="s">
        <v>286</v>
      </c>
      <c r="F129" s="33" t="s">
        <v>270</v>
      </c>
      <c r="G129" s="34">
        <v>8</v>
      </c>
      <c r="H129" s="35">
        <v>0</v>
      </c>
      <c r="I129" s="35">
        <f>ROUND(G129*H129,P4)</f>
        <v>0</v>
      </c>
      <c r="J129" s="30"/>
      <c r="O129" s="36">
        <f>I129*0.21</f>
        <v>0</v>
      </c>
      <c r="P129">
        <v>3</v>
      </c>
    </row>
    <row r="130" spans="1:10" ht="15">
      <c r="A130" s="30" t="s">
        <v>68</v>
      </c>
      <c r="B130" s="37"/>
      <c r="E130" s="32" t="s">
        <v>287</v>
      </c>
      <c r="J130" s="38"/>
    </row>
    <row r="131" spans="1:10" ht="15">
      <c r="A131" s="30" t="s">
        <v>70</v>
      </c>
      <c r="B131" s="37"/>
      <c r="E131" s="39" t="s">
        <v>288</v>
      </c>
      <c r="J131" s="38"/>
    </row>
    <row r="132" spans="1:10" ht="15">
      <c r="A132" s="30" t="s">
        <v>72</v>
      </c>
      <c r="B132" s="37"/>
      <c r="E132" s="32" t="s">
        <v>289</v>
      </c>
      <c r="J132" s="38"/>
    </row>
    <row r="133" spans="1:16" ht="15">
      <c r="A133" s="30" t="s">
        <v>63</v>
      </c>
      <c r="B133" s="30">
        <v>31</v>
      </c>
      <c r="C133" s="31" t="s">
        <v>290</v>
      </c>
      <c r="D133" s="30" t="s">
        <v>65</v>
      </c>
      <c r="E133" s="32" t="s">
        <v>291</v>
      </c>
      <c r="F133" s="33" t="s">
        <v>270</v>
      </c>
      <c r="G133" s="34">
        <v>8</v>
      </c>
      <c r="H133" s="35">
        <v>0</v>
      </c>
      <c r="I133" s="35">
        <f>ROUND(G133*H133,P4)</f>
        <v>0</v>
      </c>
      <c r="J133" s="30"/>
      <c r="O133" s="36">
        <f>I133*0.21</f>
        <v>0</v>
      </c>
      <c r="P133">
        <v>3</v>
      </c>
    </row>
    <row r="134" spans="1:10" ht="15">
      <c r="A134" s="30" t="s">
        <v>68</v>
      </c>
      <c r="B134" s="37"/>
      <c r="E134" s="32" t="s">
        <v>292</v>
      </c>
      <c r="J134" s="38"/>
    </row>
    <row r="135" spans="1:10" ht="15">
      <c r="A135" s="30" t="s">
        <v>70</v>
      </c>
      <c r="B135" s="37"/>
      <c r="E135" s="39" t="s">
        <v>288</v>
      </c>
      <c r="J135" s="38"/>
    </row>
    <row r="136" spans="1:10" ht="45">
      <c r="A136" s="30" t="s">
        <v>72</v>
      </c>
      <c r="B136" s="37"/>
      <c r="E136" s="32" t="s">
        <v>294</v>
      </c>
      <c r="J136" s="38"/>
    </row>
    <row r="137" spans="1:16" ht="15">
      <c r="A137" s="30" t="s">
        <v>63</v>
      </c>
      <c r="B137" s="30">
        <v>32</v>
      </c>
      <c r="C137" s="31" t="s">
        <v>299</v>
      </c>
      <c r="D137" s="30" t="s">
        <v>65</v>
      </c>
      <c r="E137" s="32" t="s">
        <v>300</v>
      </c>
      <c r="F137" s="33" t="s">
        <v>270</v>
      </c>
      <c r="G137" s="34">
        <v>3</v>
      </c>
      <c r="H137" s="35">
        <v>0</v>
      </c>
      <c r="I137" s="35">
        <f>ROUND(G137*H137,P4)</f>
        <v>0</v>
      </c>
      <c r="J137" s="30"/>
      <c r="O137" s="36">
        <f>I137*0.21</f>
        <v>0</v>
      </c>
      <c r="P137">
        <v>3</v>
      </c>
    </row>
    <row r="138" spans="1:10" ht="15">
      <c r="A138" s="30" t="s">
        <v>68</v>
      </c>
      <c r="B138" s="37"/>
      <c r="E138" s="43" t="s">
        <v>65</v>
      </c>
      <c r="J138" s="38"/>
    </row>
    <row r="139" spans="1:10" ht="15">
      <c r="A139" s="30" t="s">
        <v>70</v>
      </c>
      <c r="B139" s="37"/>
      <c r="E139" s="39" t="s">
        <v>343</v>
      </c>
      <c r="J139" s="38"/>
    </row>
    <row r="140" spans="1:10" ht="45">
      <c r="A140" s="30" t="s">
        <v>72</v>
      </c>
      <c r="B140" s="37"/>
      <c r="E140" s="32" t="s">
        <v>294</v>
      </c>
      <c r="J140" s="38"/>
    </row>
    <row r="141" spans="1:10" ht="15">
      <c r="A141" s="24" t="s">
        <v>60</v>
      </c>
      <c r="B141" s="25"/>
      <c r="C141" s="26" t="s">
        <v>302</v>
      </c>
      <c r="D141" s="27"/>
      <c r="E141" s="24" t="s">
        <v>303</v>
      </c>
      <c r="F141" s="27"/>
      <c r="G141" s="27"/>
      <c r="H141" s="27"/>
      <c r="I141" s="28">
        <f>SUMIFS(I142:I169,A142:A169,"P")</f>
        <v>0</v>
      </c>
      <c r="J141" s="29"/>
    </row>
    <row r="142" spans="1:16" ht="15">
      <c r="A142" s="30" t="s">
        <v>63</v>
      </c>
      <c r="B142" s="30">
        <v>33</v>
      </c>
      <c r="C142" s="31" t="s">
        <v>309</v>
      </c>
      <c r="D142" s="30" t="s">
        <v>65</v>
      </c>
      <c r="E142" s="32" t="s">
        <v>310</v>
      </c>
      <c r="F142" s="33" t="s">
        <v>146</v>
      </c>
      <c r="G142" s="34">
        <v>5.3</v>
      </c>
      <c r="H142" s="35">
        <v>0</v>
      </c>
      <c r="I142" s="35">
        <f>ROUND(G142*H142,P4)</f>
        <v>0</v>
      </c>
      <c r="J142" s="30"/>
      <c r="O142" s="36">
        <f>I142*0.21</f>
        <v>0</v>
      </c>
      <c r="P142">
        <v>3</v>
      </c>
    </row>
    <row r="143" spans="1:10" ht="45">
      <c r="A143" s="30" t="s">
        <v>68</v>
      </c>
      <c r="B143" s="37"/>
      <c r="E143" s="32" t="s">
        <v>409</v>
      </c>
      <c r="J143" s="38"/>
    </row>
    <row r="144" spans="1:10" ht="15">
      <c r="A144" s="30" t="s">
        <v>70</v>
      </c>
      <c r="B144" s="37"/>
      <c r="E144" s="39" t="s">
        <v>410</v>
      </c>
      <c r="J144" s="38"/>
    </row>
    <row r="145" spans="1:10" ht="60">
      <c r="A145" s="30" t="s">
        <v>72</v>
      </c>
      <c r="B145" s="37"/>
      <c r="E145" s="32" t="s">
        <v>313</v>
      </c>
      <c r="J145" s="38"/>
    </row>
    <row r="146" spans="1:16" ht="15">
      <c r="A146" s="30" t="s">
        <v>63</v>
      </c>
      <c r="B146" s="30">
        <v>34</v>
      </c>
      <c r="C146" s="31" t="s">
        <v>309</v>
      </c>
      <c r="D146" s="30" t="s">
        <v>411</v>
      </c>
      <c r="E146" s="32" t="s">
        <v>412</v>
      </c>
      <c r="F146" s="33" t="s">
        <v>146</v>
      </c>
      <c r="G146" s="34">
        <v>302.19</v>
      </c>
      <c r="H146" s="35">
        <v>0</v>
      </c>
      <c r="I146" s="35">
        <f>ROUND(G146*H146,P4)</f>
        <v>0</v>
      </c>
      <c r="J146" s="30"/>
      <c r="O146" s="36">
        <f>I146*0.21</f>
        <v>0</v>
      </c>
      <c r="P146">
        <v>3</v>
      </c>
    </row>
    <row r="147" spans="1:10" ht="45">
      <c r="A147" s="30" t="s">
        <v>68</v>
      </c>
      <c r="B147" s="37"/>
      <c r="E147" s="32" t="s">
        <v>413</v>
      </c>
      <c r="J147" s="38"/>
    </row>
    <row r="148" spans="1:10" ht="30">
      <c r="A148" s="30" t="s">
        <v>70</v>
      </c>
      <c r="B148" s="37"/>
      <c r="E148" s="39" t="s">
        <v>414</v>
      </c>
      <c r="J148" s="38"/>
    </row>
    <row r="149" spans="1:10" ht="60">
      <c r="A149" s="30" t="s">
        <v>72</v>
      </c>
      <c r="B149" s="37"/>
      <c r="E149" s="32" t="s">
        <v>313</v>
      </c>
      <c r="J149" s="38"/>
    </row>
    <row r="150" spans="1:16" ht="15">
      <c r="A150" s="30" t="s">
        <v>63</v>
      </c>
      <c r="B150" s="30">
        <v>35</v>
      </c>
      <c r="C150" s="31" t="s">
        <v>316</v>
      </c>
      <c r="D150" s="30" t="s">
        <v>65</v>
      </c>
      <c r="E150" s="32" t="s">
        <v>317</v>
      </c>
      <c r="F150" s="33" t="s">
        <v>146</v>
      </c>
      <c r="G150" s="34">
        <v>469.15</v>
      </c>
      <c r="H150" s="35">
        <v>0</v>
      </c>
      <c r="I150" s="35">
        <f>ROUND(G150*H150,P4)</f>
        <v>0</v>
      </c>
      <c r="J150" s="30"/>
      <c r="O150" s="36">
        <f>I150*0.21</f>
        <v>0</v>
      </c>
      <c r="P150">
        <v>3</v>
      </c>
    </row>
    <row r="151" spans="1:10" ht="45">
      <c r="A151" s="30" t="s">
        <v>68</v>
      </c>
      <c r="B151" s="37"/>
      <c r="E151" s="32" t="s">
        <v>415</v>
      </c>
      <c r="J151" s="38"/>
    </row>
    <row r="152" spans="1:10" ht="45">
      <c r="A152" s="30" t="s">
        <v>70</v>
      </c>
      <c r="B152" s="37"/>
      <c r="E152" s="39" t="s">
        <v>416</v>
      </c>
      <c r="J152" s="38"/>
    </row>
    <row r="153" spans="1:10" ht="60">
      <c r="A153" s="30" t="s">
        <v>72</v>
      </c>
      <c r="B153" s="37"/>
      <c r="E153" s="32" t="s">
        <v>313</v>
      </c>
      <c r="J153" s="38"/>
    </row>
    <row r="154" spans="1:16" ht="15">
      <c r="A154" s="30" t="s">
        <v>63</v>
      </c>
      <c r="B154" s="30">
        <v>36</v>
      </c>
      <c r="C154" s="31" t="s">
        <v>417</v>
      </c>
      <c r="D154" s="30" t="s">
        <v>65</v>
      </c>
      <c r="E154" s="32" t="s">
        <v>418</v>
      </c>
      <c r="F154" s="33" t="s">
        <v>146</v>
      </c>
      <c r="G154" s="34">
        <v>3.5</v>
      </c>
      <c r="H154" s="35">
        <v>0</v>
      </c>
      <c r="I154" s="35">
        <f>ROUND(G154*H154,P4)</f>
        <v>0</v>
      </c>
      <c r="J154" s="30"/>
      <c r="O154" s="36">
        <f>I154*0.21</f>
        <v>0</v>
      </c>
      <c r="P154">
        <v>3</v>
      </c>
    </row>
    <row r="155" spans="1:10" ht="15">
      <c r="A155" s="30" t="s">
        <v>68</v>
      </c>
      <c r="B155" s="37"/>
      <c r="E155" s="43" t="s">
        <v>65</v>
      </c>
      <c r="J155" s="38"/>
    </row>
    <row r="156" spans="1:10" ht="30">
      <c r="A156" s="30" t="s">
        <v>70</v>
      </c>
      <c r="B156" s="37"/>
      <c r="E156" s="39" t="s">
        <v>419</v>
      </c>
      <c r="J156" s="38"/>
    </row>
    <row r="157" spans="1:10" ht="45">
      <c r="A157" s="30" t="s">
        <v>72</v>
      </c>
      <c r="B157" s="37"/>
      <c r="E157" s="32" t="s">
        <v>327</v>
      </c>
      <c r="J157" s="38"/>
    </row>
    <row r="158" spans="1:16" ht="15">
      <c r="A158" s="30" t="s">
        <v>63</v>
      </c>
      <c r="B158" s="30">
        <v>37</v>
      </c>
      <c r="C158" s="31" t="s">
        <v>324</v>
      </c>
      <c r="D158" s="30" t="s">
        <v>65</v>
      </c>
      <c r="E158" s="32" t="s">
        <v>325</v>
      </c>
      <c r="F158" s="33" t="s">
        <v>146</v>
      </c>
      <c r="G158" s="34">
        <v>8.6</v>
      </c>
      <c r="H158" s="35">
        <v>0</v>
      </c>
      <c r="I158" s="35">
        <f>ROUND(G158*H158,P4)</f>
        <v>0</v>
      </c>
      <c r="J158" s="30"/>
      <c r="O158" s="36">
        <f>I158*0.21</f>
        <v>0</v>
      </c>
      <c r="P158">
        <v>3</v>
      </c>
    </row>
    <row r="159" spans="1:10" ht="15">
      <c r="A159" s="30" t="s">
        <v>68</v>
      </c>
      <c r="B159" s="37"/>
      <c r="E159" s="43" t="s">
        <v>65</v>
      </c>
      <c r="J159" s="38"/>
    </row>
    <row r="160" spans="1:10" ht="30">
      <c r="A160" s="30" t="s">
        <v>70</v>
      </c>
      <c r="B160" s="37"/>
      <c r="E160" s="39" t="s">
        <v>420</v>
      </c>
      <c r="J160" s="38"/>
    </row>
    <row r="161" spans="1:10" ht="45">
      <c r="A161" s="30" t="s">
        <v>72</v>
      </c>
      <c r="B161" s="37"/>
      <c r="E161" s="32" t="s">
        <v>327</v>
      </c>
      <c r="J161" s="38"/>
    </row>
    <row r="162" spans="1:16" ht="15">
      <c r="A162" s="30" t="s">
        <v>63</v>
      </c>
      <c r="B162" s="30">
        <v>38</v>
      </c>
      <c r="C162" s="31" t="s">
        <v>340</v>
      </c>
      <c r="D162" s="30" t="s">
        <v>65</v>
      </c>
      <c r="E162" s="32" t="s">
        <v>341</v>
      </c>
      <c r="F162" s="33" t="s">
        <v>270</v>
      </c>
      <c r="G162" s="34">
        <v>2</v>
      </c>
      <c r="H162" s="35">
        <v>0</v>
      </c>
      <c r="I162" s="35">
        <f>ROUND(G162*H162,P4)</f>
        <v>0</v>
      </c>
      <c r="J162" s="30"/>
      <c r="O162" s="36">
        <f>I162*0.21</f>
        <v>0</v>
      </c>
      <c r="P162">
        <v>3</v>
      </c>
    </row>
    <row r="163" spans="1:10" ht="75">
      <c r="A163" s="30" t="s">
        <v>68</v>
      </c>
      <c r="B163" s="37"/>
      <c r="E163" s="32" t="s">
        <v>342</v>
      </c>
      <c r="J163" s="38"/>
    </row>
    <row r="164" spans="1:10" ht="15">
      <c r="A164" s="30" t="s">
        <v>70</v>
      </c>
      <c r="B164" s="37"/>
      <c r="E164" s="39" t="s">
        <v>398</v>
      </c>
      <c r="J164" s="38"/>
    </row>
    <row r="165" spans="1:10" ht="150">
      <c r="A165" s="30" t="s">
        <v>72</v>
      </c>
      <c r="B165" s="37"/>
      <c r="E165" s="32" t="s">
        <v>344</v>
      </c>
      <c r="J165" s="38"/>
    </row>
    <row r="166" spans="1:16" ht="15">
      <c r="A166" s="30" t="s">
        <v>63</v>
      </c>
      <c r="B166" s="30">
        <v>39</v>
      </c>
      <c r="C166" s="31" t="s">
        <v>345</v>
      </c>
      <c r="D166" s="30" t="s">
        <v>65</v>
      </c>
      <c r="E166" s="32" t="s">
        <v>346</v>
      </c>
      <c r="F166" s="33" t="s">
        <v>270</v>
      </c>
      <c r="G166" s="34">
        <v>8</v>
      </c>
      <c r="H166" s="35">
        <v>0</v>
      </c>
      <c r="I166" s="35">
        <f>ROUND(G166*H166,P4)</f>
        <v>0</v>
      </c>
      <c r="J166" s="30"/>
      <c r="O166" s="36">
        <f>I166*0.21</f>
        <v>0</v>
      </c>
      <c r="P166">
        <v>3</v>
      </c>
    </row>
    <row r="167" spans="1:10" ht="75">
      <c r="A167" s="30" t="s">
        <v>68</v>
      </c>
      <c r="B167" s="37"/>
      <c r="E167" s="32" t="s">
        <v>347</v>
      </c>
      <c r="J167" s="38"/>
    </row>
    <row r="168" spans="1:10" ht="15">
      <c r="A168" s="30" t="s">
        <v>70</v>
      </c>
      <c r="B168" s="37"/>
      <c r="E168" s="39" t="s">
        <v>288</v>
      </c>
      <c r="J168" s="38"/>
    </row>
    <row r="169" spans="1:10" ht="120">
      <c r="A169" s="30" t="s">
        <v>72</v>
      </c>
      <c r="B169" s="40"/>
      <c r="C169" s="41"/>
      <c r="D169" s="41"/>
      <c r="E169" s="32" t="s">
        <v>348</v>
      </c>
      <c r="F169" s="41"/>
      <c r="G169" s="41"/>
      <c r="H169" s="41"/>
      <c r="I169" s="41"/>
      <c r="J169"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0"/>
  <sheetViews>
    <sheetView workbookViewId="0" topLeftCell="B1">
      <selection activeCell="C2" sqref="C2"/>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19</v>
      </c>
      <c r="I3" s="19">
        <f>SUMIFS(I8:I20,A8:A20,"SD")</f>
        <v>0</v>
      </c>
      <c r="J3" s="15"/>
      <c r="O3">
        <v>0</v>
      </c>
      <c r="P3">
        <v>2</v>
      </c>
    </row>
    <row r="4" spans="1:16" ht="15">
      <c r="A4" s="3" t="s">
        <v>47</v>
      </c>
      <c r="B4" s="16" t="s">
        <v>48</v>
      </c>
      <c r="C4" s="205" t="s">
        <v>19</v>
      </c>
      <c r="D4" s="206"/>
      <c r="E4" s="17" t="s">
        <v>20</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SUMIFS(I9:I20,A9:A20,"P")</f>
        <v>0</v>
      </c>
      <c r="J8" s="29"/>
    </row>
    <row r="9" spans="1:16" ht="15">
      <c r="A9" s="30" t="s">
        <v>63</v>
      </c>
      <c r="B9" s="30">
        <v>1</v>
      </c>
      <c r="C9" s="31" t="s">
        <v>421</v>
      </c>
      <c r="D9" s="30" t="s">
        <v>65</v>
      </c>
      <c r="E9" s="32" t="s">
        <v>422</v>
      </c>
      <c r="F9" s="33" t="s">
        <v>110</v>
      </c>
      <c r="G9" s="34">
        <v>360</v>
      </c>
      <c r="H9" s="35">
        <v>0</v>
      </c>
      <c r="I9" s="35">
        <f>ROUND(G9*H9,P4)</f>
        <v>0</v>
      </c>
      <c r="J9" s="30"/>
      <c r="O9" s="36">
        <f>I9*0.21</f>
        <v>0</v>
      </c>
      <c r="P9">
        <v>3</v>
      </c>
    </row>
    <row r="10" spans="1:10" ht="30">
      <c r="A10" s="30" t="s">
        <v>68</v>
      </c>
      <c r="B10" s="37"/>
      <c r="E10" s="32" t="s">
        <v>423</v>
      </c>
      <c r="J10" s="38"/>
    </row>
    <row r="11" spans="1:10" ht="15">
      <c r="A11" s="30" t="s">
        <v>70</v>
      </c>
      <c r="B11" s="37"/>
      <c r="E11" s="39" t="s">
        <v>424</v>
      </c>
      <c r="J11" s="38"/>
    </row>
    <row r="12" spans="1:10" ht="30">
      <c r="A12" s="30" t="s">
        <v>72</v>
      </c>
      <c r="B12" s="37"/>
      <c r="E12" s="32" t="s">
        <v>73</v>
      </c>
      <c r="J12" s="38"/>
    </row>
    <row r="13" spans="1:16" ht="15">
      <c r="A13" s="30" t="s">
        <v>63</v>
      </c>
      <c r="B13" s="30">
        <v>2</v>
      </c>
      <c r="C13" s="31" t="s">
        <v>425</v>
      </c>
      <c r="D13" s="30" t="s">
        <v>65</v>
      </c>
      <c r="E13" s="32" t="s">
        <v>426</v>
      </c>
      <c r="F13" s="33" t="s">
        <v>110</v>
      </c>
      <c r="G13" s="34">
        <v>360</v>
      </c>
      <c r="H13" s="35">
        <v>0</v>
      </c>
      <c r="I13" s="35">
        <f>ROUND(G13*H13,P4)</f>
        <v>0</v>
      </c>
      <c r="J13" s="30"/>
      <c r="O13" s="36">
        <f>I13*0.21</f>
        <v>0</v>
      </c>
      <c r="P13">
        <v>3</v>
      </c>
    </row>
    <row r="14" spans="1:10" ht="30">
      <c r="A14" s="30" t="s">
        <v>68</v>
      </c>
      <c r="B14" s="37"/>
      <c r="E14" s="32" t="s">
        <v>423</v>
      </c>
      <c r="J14" s="38"/>
    </row>
    <row r="15" spans="1:10" ht="15">
      <c r="A15" s="30" t="s">
        <v>70</v>
      </c>
      <c r="B15" s="37"/>
      <c r="E15" s="39" t="s">
        <v>424</v>
      </c>
      <c r="J15" s="38"/>
    </row>
    <row r="16" spans="1:10" ht="30">
      <c r="A16" s="30" t="s">
        <v>72</v>
      </c>
      <c r="B16" s="37"/>
      <c r="E16" s="32" t="s">
        <v>73</v>
      </c>
      <c r="J16" s="38"/>
    </row>
    <row r="17" spans="1:16" ht="15">
      <c r="A17" s="30" t="s">
        <v>63</v>
      </c>
      <c r="B17" s="30">
        <v>3</v>
      </c>
      <c r="C17" s="31" t="s">
        <v>427</v>
      </c>
      <c r="D17" s="30" t="s">
        <v>65</v>
      </c>
      <c r="E17" s="32" t="s">
        <v>428</v>
      </c>
      <c r="F17" s="33" t="s">
        <v>67</v>
      </c>
      <c r="G17" s="34">
        <v>1</v>
      </c>
      <c r="H17" s="35">
        <v>0</v>
      </c>
      <c r="I17" s="35">
        <f>ROUND(G17*H17,P4)</f>
        <v>0</v>
      </c>
      <c r="J17" s="30"/>
      <c r="O17" s="36">
        <f>I17*0.21</f>
        <v>0</v>
      </c>
      <c r="P17">
        <v>3</v>
      </c>
    </row>
    <row r="18" spans="1:10" ht="300">
      <c r="A18" s="30" t="s">
        <v>68</v>
      </c>
      <c r="B18" s="37"/>
      <c r="E18" s="32" t="s">
        <v>429</v>
      </c>
      <c r="J18" s="38"/>
    </row>
    <row r="19" spans="1:10" ht="15">
      <c r="A19" s="30" t="s">
        <v>70</v>
      </c>
      <c r="B19" s="37"/>
      <c r="E19" s="39" t="s">
        <v>77</v>
      </c>
      <c r="J19" s="38"/>
    </row>
    <row r="20" spans="1:10" ht="30">
      <c r="A20" s="30" t="s">
        <v>72</v>
      </c>
      <c r="B20" s="40"/>
      <c r="C20" s="41"/>
      <c r="D20" s="41"/>
      <c r="E20" s="32" t="s">
        <v>73</v>
      </c>
      <c r="F20" s="41"/>
      <c r="G20" s="41"/>
      <c r="H20" s="41"/>
      <c r="I20" s="41"/>
      <c r="J20"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8"/>
  <sheetViews>
    <sheetView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21</v>
      </c>
      <c r="I3" s="19">
        <f>SUMIFS(I8:I48,A8:A48,"SD")</f>
        <v>0</v>
      </c>
      <c r="J3" s="15"/>
      <c r="O3">
        <v>0</v>
      </c>
      <c r="P3">
        <v>2</v>
      </c>
    </row>
    <row r="4" spans="1:16" ht="15">
      <c r="A4" s="3" t="s">
        <v>47</v>
      </c>
      <c r="B4" s="16" t="s">
        <v>48</v>
      </c>
      <c r="C4" s="205" t="s">
        <v>21</v>
      </c>
      <c r="D4" s="206"/>
      <c r="E4" s="17" t="s">
        <v>22</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302</v>
      </c>
      <c r="D8" s="27"/>
      <c r="E8" s="24" t="s">
        <v>303</v>
      </c>
      <c r="F8" s="27"/>
      <c r="G8" s="27"/>
      <c r="H8" s="27"/>
      <c r="I8" s="28">
        <f>SUMIFS(I9:I48,A9:A48,"P")</f>
        <v>0</v>
      </c>
      <c r="J8" s="29"/>
    </row>
    <row r="9" spans="1:16" ht="30">
      <c r="A9" s="30" t="s">
        <v>63</v>
      </c>
      <c r="B9" s="30">
        <v>1</v>
      </c>
      <c r="C9" s="31" t="s">
        <v>430</v>
      </c>
      <c r="D9" s="30" t="s">
        <v>65</v>
      </c>
      <c r="E9" s="32" t="s">
        <v>431</v>
      </c>
      <c r="F9" s="33" t="s">
        <v>270</v>
      </c>
      <c r="G9" s="34">
        <v>25</v>
      </c>
      <c r="H9" s="35">
        <v>0</v>
      </c>
      <c r="I9" s="35">
        <f>ROUND(G9*H9,P4)</f>
        <v>0</v>
      </c>
      <c r="J9" s="30"/>
      <c r="O9" s="36">
        <f>I9*0.21</f>
        <v>0</v>
      </c>
      <c r="P9">
        <v>3</v>
      </c>
    </row>
    <row r="10" spans="1:10" ht="30">
      <c r="A10" s="30" t="s">
        <v>68</v>
      </c>
      <c r="B10" s="37"/>
      <c r="E10" s="32" t="s">
        <v>432</v>
      </c>
      <c r="J10" s="38"/>
    </row>
    <row r="11" spans="1:10" ht="15">
      <c r="A11" s="30" t="s">
        <v>70</v>
      </c>
      <c r="B11" s="37"/>
      <c r="E11" s="39" t="s">
        <v>433</v>
      </c>
      <c r="J11" s="38"/>
    </row>
    <row r="12" spans="1:10" ht="30">
      <c r="A12" s="30" t="s">
        <v>72</v>
      </c>
      <c r="B12" s="37"/>
      <c r="E12" s="32" t="s">
        <v>434</v>
      </c>
      <c r="J12" s="38"/>
    </row>
    <row r="13" spans="1:16" ht="30">
      <c r="A13" s="30" t="s">
        <v>63</v>
      </c>
      <c r="B13" s="30">
        <v>2</v>
      </c>
      <c r="C13" s="31" t="s">
        <v>435</v>
      </c>
      <c r="D13" s="30" t="s">
        <v>65</v>
      </c>
      <c r="E13" s="32" t="s">
        <v>436</v>
      </c>
      <c r="F13" s="33" t="s">
        <v>270</v>
      </c>
      <c r="G13" s="34">
        <v>35</v>
      </c>
      <c r="H13" s="35">
        <v>0</v>
      </c>
      <c r="I13" s="35">
        <f>ROUND(G13*H13,P4)</f>
        <v>0</v>
      </c>
      <c r="J13" s="30"/>
      <c r="O13" s="36">
        <f>I13*0.21</f>
        <v>0</v>
      </c>
      <c r="P13">
        <v>3</v>
      </c>
    </row>
    <row r="14" spans="1:10" ht="60">
      <c r="A14" s="30" t="s">
        <v>68</v>
      </c>
      <c r="B14" s="37"/>
      <c r="E14" s="32" t="s">
        <v>437</v>
      </c>
      <c r="J14" s="38"/>
    </row>
    <row r="15" spans="1:10" ht="15">
      <c r="A15" s="30" t="s">
        <v>70</v>
      </c>
      <c r="B15" s="37"/>
      <c r="E15" s="39" t="s">
        <v>438</v>
      </c>
      <c r="J15" s="38"/>
    </row>
    <row r="16" spans="1:10" ht="30">
      <c r="A16" s="30" t="s">
        <v>72</v>
      </c>
      <c r="B16" s="37"/>
      <c r="E16" s="32" t="s">
        <v>439</v>
      </c>
      <c r="J16" s="38"/>
    </row>
    <row r="17" spans="1:16" ht="30">
      <c r="A17" s="30" t="s">
        <v>63</v>
      </c>
      <c r="B17" s="30">
        <v>3</v>
      </c>
      <c r="C17" s="31" t="s">
        <v>440</v>
      </c>
      <c r="D17" s="30" t="s">
        <v>65</v>
      </c>
      <c r="E17" s="32" t="s">
        <v>441</v>
      </c>
      <c r="F17" s="33" t="s">
        <v>270</v>
      </c>
      <c r="G17" s="34">
        <v>19</v>
      </c>
      <c r="H17" s="35">
        <v>0</v>
      </c>
      <c r="I17" s="35">
        <f>ROUND(G17*H17,P4)</f>
        <v>0</v>
      </c>
      <c r="J17" s="30"/>
      <c r="O17" s="36">
        <f>I17*0.21</f>
        <v>0</v>
      </c>
      <c r="P17">
        <v>3</v>
      </c>
    </row>
    <row r="18" spans="1:10" ht="15">
      <c r="A18" s="30" t="s">
        <v>68</v>
      </c>
      <c r="B18" s="37"/>
      <c r="E18" s="32" t="s">
        <v>442</v>
      </c>
      <c r="J18" s="38"/>
    </row>
    <row r="19" spans="1:10" ht="15">
      <c r="A19" s="30" t="s">
        <v>70</v>
      </c>
      <c r="B19" s="37"/>
      <c r="E19" s="39" t="s">
        <v>443</v>
      </c>
      <c r="J19" s="38"/>
    </row>
    <row r="20" spans="1:10" ht="45">
      <c r="A20" s="30" t="s">
        <v>72</v>
      </c>
      <c r="B20" s="37"/>
      <c r="E20" s="32" t="s">
        <v>444</v>
      </c>
      <c r="J20" s="38"/>
    </row>
    <row r="21" spans="1:16" ht="15">
      <c r="A21" s="30" t="s">
        <v>63</v>
      </c>
      <c r="B21" s="30">
        <v>4</v>
      </c>
      <c r="C21" s="31" t="s">
        <v>445</v>
      </c>
      <c r="D21" s="30" t="s">
        <v>65</v>
      </c>
      <c r="E21" s="32" t="s">
        <v>446</v>
      </c>
      <c r="F21" s="33" t="s">
        <v>270</v>
      </c>
      <c r="G21" s="34">
        <v>17</v>
      </c>
      <c r="H21" s="35">
        <v>0</v>
      </c>
      <c r="I21" s="35">
        <f>ROUND(G21*H21,P4)</f>
        <v>0</v>
      </c>
      <c r="J21" s="30"/>
      <c r="O21" s="36">
        <f>I21*0.21</f>
        <v>0</v>
      </c>
      <c r="P21">
        <v>3</v>
      </c>
    </row>
    <row r="22" spans="1:10" ht="45">
      <c r="A22" s="30" t="s">
        <v>68</v>
      </c>
      <c r="B22" s="37"/>
      <c r="E22" s="32" t="s">
        <v>447</v>
      </c>
      <c r="J22" s="38"/>
    </row>
    <row r="23" spans="1:10" ht="15">
      <c r="A23" s="30" t="s">
        <v>70</v>
      </c>
      <c r="B23" s="37"/>
      <c r="E23" s="39" t="s">
        <v>448</v>
      </c>
      <c r="J23" s="38"/>
    </row>
    <row r="24" spans="1:10" ht="30">
      <c r="A24" s="30" t="s">
        <v>72</v>
      </c>
      <c r="B24" s="37"/>
      <c r="E24" s="32" t="s">
        <v>439</v>
      </c>
      <c r="J24" s="38"/>
    </row>
    <row r="25" spans="1:16" ht="30">
      <c r="A25" s="30" t="s">
        <v>63</v>
      </c>
      <c r="B25" s="30">
        <v>5</v>
      </c>
      <c r="C25" s="31" t="s">
        <v>449</v>
      </c>
      <c r="D25" s="30" t="s">
        <v>65</v>
      </c>
      <c r="E25" s="32" t="s">
        <v>450</v>
      </c>
      <c r="F25" s="33" t="s">
        <v>110</v>
      </c>
      <c r="G25" s="34">
        <v>232.19</v>
      </c>
      <c r="H25" s="35">
        <v>0</v>
      </c>
      <c r="I25" s="35">
        <f>ROUND(G25*H25,P4)</f>
        <v>0</v>
      </c>
      <c r="J25" s="30"/>
      <c r="O25" s="36">
        <f>I25*0.21</f>
        <v>0</v>
      </c>
      <c r="P25">
        <v>3</v>
      </c>
    </row>
    <row r="26" spans="1:10" ht="45">
      <c r="A26" s="30" t="s">
        <v>68</v>
      </c>
      <c r="B26" s="37"/>
      <c r="E26" s="32" t="s">
        <v>451</v>
      </c>
      <c r="J26" s="38"/>
    </row>
    <row r="27" spans="1:10" ht="60">
      <c r="A27" s="30" t="s">
        <v>70</v>
      </c>
      <c r="B27" s="37"/>
      <c r="E27" s="39" t="s">
        <v>452</v>
      </c>
      <c r="J27" s="38"/>
    </row>
    <row r="28" spans="1:10" ht="60">
      <c r="A28" s="30" t="s">
        <v>72</v>
      </c>
      <c r="B28" s="37"/>
      <c r="E28" s="32" t="s">
        <v>453</v>
      </c>
      <c r="J28" s="38"/>
    </row>
    <row r="29" spans="1:16" ht="30">
      <c r="A29" s="30" t="s">
        <v>63</v>
      </c>
      <c r="B29" s="30">
        <v>6</v>
      </c>
      <c r="C29" s="31" t="s">
        <v>454</v>
      </c>
      <c r="D29" s="30" t="s">
        <v>106</v>
      </c>
      <c r="E29" s="32" t="s">
        <v>455</v>
      </c>
      <c r="F29" s="33" t="s">
        <v>110</v>
      </c>
      <c r="G29" s="34">
        <v>18.87</v>
      </c>
      <c r="H29" s="35">
        <v>0</v>
      </c>
      <c r="I29" s="35">
        <f>ROUND(G29*H29,P4)</f>
        <v>0</v>
      </c>
      <c r="J29" s="30"/>
      <c r="O29" s="36">
        <f>I29*0.21</f>
        <v>0</v>
      </c>
      <c r="P29">
        <v>3</v>
      </c>
    </row>
    <row r="30" spans="1:10" ht="15">
      <c r="A30" s="30" t="s">
        <v>68</v>
      </c>
      <c r="B30" s="37"/>
      <c r="E30" s="32" t="s">
        <v>456</v>
      </c>
      <c r="J30" s="38"/>
    </row>
    <row r="31" spans="1:10" ht="15">
      <c r="A31" s="30" t="s">
        <v>70</v>
      </c>
      <c r="B31" s="37"/>
      <c r="E31" s="39" t="s">
        <v>457</v>
      </c>
      <c r="J31" s="38"/>
    </row>
    <row r="32" spans="1:10" ht="60">
      <c r="A32" s="30" t="s">
        <v>72</v>
      </c>
      <c r="B32" s="37"/>
      <c r="E32" s="32" t="s">
        <v>453</v>
      </c>
      <c r="J32" s="38"/>
    </row>
    <row r="33" spans="1:16" ht="30">
      <c r="A33" s="30" t="s">
        <v>63</v>
      </c>
      <c r="B33" s="30">
        <v>7</v>
      </c>
      <c r="C33" s="31" t="s">
        <v>454</v>
      </c>
      <c r="D33" s="30" t="s">
        <v>190</v>
      </c>
      <c r="E33" s="32" t="s">
        <v>455</v>
      </c>
      <c r="F33" s="33" t="s">
        <v>110</v>
      </c>
      <c r="G33" s="34">
        <v>146.14</v>
      </c>
      <c r="H33" s="35">
        <v>0</v>
      </c>
      <c r="I33" s="35">
        <f>ROUND(G33*H33,P4)</f>
        <v>0</v>
      </c>
      <c r="J33" s="30"/>
      <c r="O33" s="36">
        <f>I33*0.21</f>
        <v>0</v>
      </c>
      <c r="P33">
        <v>3</v>
      </c>
    </row>
    <row r="34" spans="1:10" ht="30">
      <c r="A34" s="30" t="s">
        <v>68</v>
      </c>
      <c r="B34" s="37"/>
      <c r="E34" s="32" t="s">
        <v>458</v>
      </c>
      <c r="J34" s="38"/>
    </row>
    <row r="35" spans="1:10" ht="15">
      <c r="A35" s="30" t="s">
        <v>70</v>
      </c>
      <c r="B35" s="37"/>
      <c r="E35" s="39" t="s">
        <v>459</v>
      </c>
      <c r="J35" s="38"/>
    </row>
    <row r="36" spans="1:10" ht="60">
      <c r="A36" s="30" t="s">
        <v>72</v>
      </c>
      <c r="B36" s="37"/>
      <c r="E36" s="32" t="s">
        <v>453</v>
      </c>
      <c r="J36" s="38"/>
    </row>
    <row r="37" spans="1:16" ht="30">
      <c r="A37" s="30" t="s">
        <v>63</v>
      </c>
      <c r="B37" s="30">
        <v>8</v>
      </c>
      <c r="C37" s="31" t="s">
        <v>460</v>
      </c>
      <c r="D37" s="30" t="s">
        <v>106</v>
      </c>
      <c r="E37" s="32" t="s">
        <v>461</v>
      </c>
      <c r="F37" s="33" t="s">
        <v>110</v>
      </c>
      <c r="G37" s="34">
        <v>196.855</v>
      </c>
      <c r="H37" s="35">
        <v>0</v>
      </c>
      <c r="I37" s="35">
        <f>ROUND(G37*H37,P4)</f>
        <v>0</v>
      </c>
      <c r="J37" s="30"/>
      <c r="O37" s="36">
        <f>I37*0.21</f>
        <v>0</v>
      </c>
      <c r="P37">
        <v>3</v>
      </c>
    </row>
    <row r="38" spans="1:10" ht="15">
      <c r="A38" s="30" t="s">
        <v>68</v>
      </c>
      <c r="B38" s="37"/>
      <c r="E38" s="32" t="s">
        <v>456</v>
      </c>
      <c r="J38" s="38"/>
    </row>
    <row r="39" spans="1:10" ht="180">
      <c r="A39" s="30" t="s">
        <v>70</v>
      </c>
      <c r="B39" s="37"/>
      <c r="E39" s="39" t="s">
        <v>462</v>
      </c>
      <c r="J39" s="38"/>
    </row>
    <row r="40" spans="1:10" ht="60">
      <c r="A40" s="30" t="s">
        <v>72</v>
      </c>
      <c r="B40" s="37"/>
      <c r="E40" s="32" t="s">
        <v>453</v>
      </c>
      <c r="J40" s="38"/>
    </row>
    <row r="41" spans="1:16" ht="30">
      <c r="A41" s="30" t="s">
        <v>63</v>
      </c>
      <c r="B41" s="30">
        <v>9</v>
      </c>
      <c r="C41" s="31" t="s">
        <v>460</v>
      </c>
      <c r="D41" s="30" t="s">
        <v>190</v>
      </c>
      <c r="E41" s="32" t="s">
        <v>461</v>
      </c>
      <c r="F41" s="33" t="s">
        <v>110</v>
      </c>
      <c r="G41" s="34">
        <v>16.465</v>
      </c>
      <c r="H41" s="35">
        <v>0</v>
      </c>
      <c r="I41" s="35">
        <f>ROUND(G41*H41,P4)</f>
        <v>0</v>
      </c>
      <c r="J41" s="30"/>
      <c r="O41" s="36">
        <f>I41*0.21</f>
        <v>0</v>
      </c>
      <c r="P41">
        <v>3</v>
      </c>
    </row>
    <row r="42" spans="1:10" ht="15">
      <c r="A42" s="30" t="s">
        <v>68</v>
      </c>
      <c r="B42" s="37"/>
      <c r="E42" s="32" t="s">
        <v>463</v>
      </c>
      <c r="J42" s="38"/>
    </row>
    <row r="43" spans="1:10" ht="30">
      <c r="A43" s="30" t="s">
        <v>70</v>
      </c>
      <c r="B43" s="37"/>
      <c r="E43" s="39" t="s">
        <v>464</v>
      </c>
      <c r="J43" s="38"/>
    </row>
    <row r="44" spans="1:10" ht="60">
      <c r="A44" s="30" t="s">
        <v>72</v>
      </c>
      <c r="B44" s="37"/>
      <c r="E44" s="32" t="s">
        <v>453</v>
      </c>
      <c r="J44" s="38"/>
    </row>
    <row r="45" spans="1:16" ht="15">
      <c r="A45" s="30" t="s">
        <v>63</v>
      </c>
      <c r="B45" s="30">
        <v>10</v>
      </c>
      <c r="C45" s="31" t="s">
        <v>465</v>
      </c>
      <c r="D45" s="30" t="s">
        <v>65</v>
      </c>
      <c r="E45" s="32" t="s">
        <v>466</v>
      </c>
      <c r="F45" s="33" t="s">
        <v>270</v>
      </c>
      <c r="G45" s="34">
        <v>33</v>
      </c>
      <c r="H45" s="35">
        <v>0</v>
      </c>
      <c r="I45" s="35">
        <f>ROUND(G45*H45,P4)</f>
        <v>0</v>
      </c>
      <c r="J45" s="30"/>
      <c r="O45" s="36">
        <f>I45*0.21</f>
        <v>0</v>
      </c>
      <c r="P45">
        <v>3</v>
      </c>
    </row>
    <row r="46" spans="1:10" ht="15">
      <c r="A46" s="30" t="s">
        <v>68</v>
      </c>
      <c r="B46" s="37"/>
      <c r="E46" s="32" t="s">
        <v>456</v>
      </c>
      <c r="J46" s="38"/>
    </row>
    <row r="47" spans="1:10" ht="45">
      <c r="A47" s="30" t="s">
        <v>70</v>
      </c>
      <c r="B47" s="37"/>
      <c r="E47" s="39" t="s">
        <v>467</v>
      </c>
      <c r="J47" s="38"/>
    </row>
    <row r="48" spans="1:10" ht="45">
      <c r="A48" s="30" t="s">
        <v>72</v>
      </c>
      <c r="B48" s="40"/>
      <c r="C48" s="41"/>
      <c r="D48" s="41"/>
      <c r="E48" s="32" t="s">
        <v>468</v>
      </c>
      <c r="F48" s="41"/>
      <c r="G48" s="41"/>
      <c r="H48" s="41"/>
      <c r="I48" s="41"/>
      <c r="J48"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1"/>
  <sheetViews>
    <sheetView workbookViewId="0" topLeftCell="B1">
      <selection activeCell="C1" sqref="C1"/>
    </sheetView>
  </sheetViews>
  <sheetFormatPr defaultColWidth="9.140625" defaultRowHeight="15"/>
  <cols>
    <col min="1" max="1" width="8.8515625" style="0" hidden="1" customWidth="1"/>
    <col min="2" max="2" width="15.7109375" style="0" customWidth="1"/>
    <col min="3" max="3" width="9.421875" style="0" customWidth="1"/>
    <col min="4" max="4" width="12.57421875" style="0" customWidth="1"/>
    <col min="5" max="5" width="63.0039062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23</v>
      </c>
      <c r="I3" s="19">
        <f>SUMIFS(I8:I71,A8:A71,"SD")</f>
        <v>0</v>
      </c>
      <c r="J3" s="15"/>
      <c r="O3">
        <v>0</v>
      </c>
      <c r="P3">
        <v>2</v>
      </c>
    </row>
    <row r="4" spans="1:16" ht="15">
      <c r="A4" s="3" t="s">
        <v>47</v>
      </c>
      <c r="B4" s="16" t="s">
        <v>48</v>
      </c>
      <c r="C4" s="205" t="s">
        <v>23</v>
      </c>
      <c r="D4" s="206"/>
      <c r="E4" s="17" t="s">
        <v>24</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SUMIFS(I9:I12,A9:A12,"P")</f>
        <v>0</v>
      </c>
      <c r="J8" s="29"/>
    </row>
    <row r="9" spans="1:16" ht="15">
      <c r="A9" s="30" t="s">
        <v>63</v>
      </c>
      <c r="B9" s="30">
        <v>1</v>
      </c>
      <c r="C9" s="31" t="s">
        <v>113</v>
      </c>
      <c r="D9" s="30" t="s">
        <v>114</v>
      </c>
      <c r="E9" s="32" t="s">
        <v>115</v>
      </c>
      <c r="F9" s="33" t="s">
        <v>116</v>
      </c>
      <c r="G9" s="34">
        <v>906.259</v>
      </c>
      <c r="H9" s="35">
        <v>0</v>
      </c>
      <c r="I9" s="35">
        <f>ROUND(G9*H9,P4)</f>
        <v>0</v>
      </c>
      <c r="J9" s="30"/>
      <c r="O9" s="36">
        <f>I9*0.21</f>
        <v>0</v>
      </c>
      <c r="P9">
        <v>3</v>
      </c>
    </row>
    <row r="10" spans="1:10" ht="45">
      <c r="A10" s="30" t="s">
        <v>68</v>
      </c>
      <c r="B10" s="37"/>
      <c r="E10" s="32" t="s">
        <v>469</v>
      </c>
      <c r="J10" s="38"/>
    </row>
    <row r="11" spans="1:10" ht="60">
      <c r="A11" s="30" t="s">
        <v>70</v>
      </c>
      <c r="B11" s="37"/>
      <c r="E11" s="39" t="s">
        <v>470</v>
      </c>
      <c r="J11" s="38"/>
    </row>
    <row r="12" spans="1:10" ht="30">
      <c r="A12" s="30" t="s">
        <v>72</v>
      </c>
      <c r="B12" s="37"/>
      <c r="E12" s="32" t="s">
        <v>119</v>
      </c>
      <c r="J12" s="38"/>
    </row>
    <row r="13" spans="1:10" ht="15">
      <c r="A13" s="24" t="s">
        <v>60</v>
      </c>
      <c r="B13" s="25"/>
      <c r="C13" s="26" t="s">
        <v>106</v>
      </c>
      <c r="D13" s="27"/>
      <c r="E13" s="24" t="s">
        <v>107</v>
      </c>
      <c r="F13" s="27"/>
      <c r="G13" s="27"/>
      <c r="H13" s="27"/>
      <c r="I13" s="28">
        <f>SUMIFS(I14:I37,A14:A37,"P")</f>
        <v>0</v>
      </c>
      <c r="J13" s="29"/>
    </row>
    <row r="14" spans="1:16" ht="15">
      <c r="A14" s="30" t="s">
        <v>63</v>
      </c>
      <c r="B14" s="30">
        <v>2</v>
      </c>
      <c r="C14" s="31" t="s">
        <v>471</v>
      </c>
      <c r="D14" s="30" t="s">
        <v>65</v>
      </c>
      <c r="E14" s="32" t="s">
        <v>472</v>
      </c>
      <c r="F14" s="33" t="s">
        <v>128</v>
      </c>
      <c r="G14" s="34">
        <v>319.566</v>
      </c>
      <c r="H14" s="35">
        <v>0</v>
      </c>
      <c r="I14" s="35">
        <f>ROUND(G14*H14,P4)</f>
        <v>0</v>
      </c>
      <c r="J14" s="30"/>
      <c r="O14" s="36">
        <f>I14*0.21</f>
        <v>0</v>
      </c>
      <c r="P14">
        <v>3</v>
      </c>
    </row>
    <row r="15" spans="1:10" ht="90">
      <c r="A15" s="30" t="s">
        <v>68</v>
      </c>
      <c r="B15" s="37"/>
      <c r="E15" s="32" t="s">
        <v>473</v>
      </c>
      <c r="J15" s="38"/>
    </row>
    <row r="16" spans="1:10" ht="60">
      <c r="A16" s="30" t="s">
        <v>70</v>
      </c>
      <c r="B16" s="37"/>
      <c r="E16" s="39" t="s">
        <v>474</v>
      </c>
      <c r="J16" s="38"/>
    </row>
    <row r="17" spans="1:10" ht="409.5">
      <c r="A17" s="30" t="s">
        <v>72</v>
      </c>
      <c r="B17" s="37"/>
      <c r="E17" s="32" t="s">
        <v>475</v>
      </c>
      <c r="J17" s="38"/>
    </row>
    <row r="18" spans="1:16" ht="15">
      <c r="A18" s="30" t="s">
        <v>63</v>
      </c>
      <c r="B18" s="30">
        <v>3</v>
      </c>
      <c r="C18" s="31" t="s">
        <v>476</v>
      </c>
      <c r="D18" s="30" t="s">
        <v>65</v>
      </c>
      <c r="E18" s="32" t="s">
        <v>477</v>
      </c>
      <c r="F18" s="33" t="s">
        <v>128</v>
      </c>
      <c r="G18" s="34">
        <v>390.581</v>
      </c>
      <c r="H18" s="35">
        <v>0</v>
      </c>
      <c r="I18" s="35">
        <f>ROUND(G18*H18,P4)</f>
        <v>0</v>
      </c>
      <c r="J18" s="30"/>
      <c r="O18" s="36">
        <f>I18*0.21</f>
        <v>0</v>
      </c>
      <c r="P18">
        <v>3</v>
      </c>
    </row>
    <row r="19" spans="1:10" ht="90">
      <c r="A19" s="30" t="s">
        <v>68</v>
      </c>
      <c r="B19" s="37"/>
      <c r="E19" s="32" t="s">
        <v>478</v>
      </c>
      <c r="J19" s="38"/>
    </row>
    <row r="20" spans="1:10" ht="60">
      <c r="A20" s="30" t="s">
        <v>70</v>
      </c>
      <c r="B20" s="37"/>
      <c r="E20" s="39" t="s">
        <v>479</v>
      </c>
      <c r="J20" s="38"/>
    </row>
    <row r="21" spans="1:10" ht="409.5">
      <c r="A21" s="30" t="s">
        <v>72</v>
      </c>
      <c r="B21" s="37"/>
      <c r="E21" s="32" t="s">
        <v>480</v>
      </c>
      <c r="J21" s="38"/>
    </row>
    <row r="22" spans="1:16" ht="15">
      <c r="A22" s="30" t="s">
        <v>63</v>
      </c>
      <c r="B22" s="30">
        <v>4</v>
      </c>
      <c r="C22" s="31" t="s">
        <v>176</v>
      </c>
      <c r="D22" s="30" t="s">
        <v>65</v>
      </c>
      <c r="E22" s="32" t="s">
        <v>177</v>
      </c>
      <c r="F22" s="33" t="s">
        <v>128</v>
      </c>
      <c r="G22" s="34">
        <v>710.147</v>
      </c>
      <c r="H22" s="35">
        <v>0</v>
      </c>
      <c r="I22" s="35">
        <f>ROUND(G22*H22,P4)</f>
        <v>0</v>
      </c>
      <c r="J22" s="30"/>
      <c r="O22" s="36">
        <f>I22*0.21</f>
        <v>0</v>
      </c>
      <c r="P22">
        <v>3</v>
      </c>
    </row>
    <row r="23" spans="1:10" ht="15">
      <c r="A23" s="30" t="s">
        <v>68</v>
      </c>
      <c r="B23" s="37"/>
      <c r="E23" s="43" t="s">
        <v>65</v>
      </c>
      <c r="J23" s="38"/>
    </row>
    <row r="24" spans="1:10" ht="45">
      <c r="A24" s="30" t="s">
        <v>70</v>
      </c>
      <c r="B24" s="37"/>
      <c r="E24" s="39" t="s">
        <v>481</v>
      </c>
      <c r="J24" s="38"/>
    </row>
    <row r="25" spans="1:10" ht="255">
      <c r="A25" s="30" t="s">
        <v>72</v>
      </c>
      <c r="B25" s="37"/>
      <c r="E25" s="32" t="s">
        <v>179</v>
      </c>
      <c r="J25" s="38"/>
    </row>
    <row r="26" spans="1:16" ht="15">
      <c r="A26" s="30" t="s">
        <v>63</v>
      </c>
      <c r="B26" s="30">
        <v>5</v>
      </c>
      <c r="C26" s="31" t="s">
        <v>482</v>
      </c>
      <c r="D26" s="30" t="s">
        <v>65</v>
      </c>
      <c r="E26" s="32" t="s">
        <v>483</v>
      </c>
      <c r="F26" s="33" t="s">
        <v>128</v>
      </c>
      <c r="G26" s="34">
        <v>206.67</v>
      </c>
      <c r="H26" s="35">
        <v>0</v>
      </c>
      <c r="I26" s="35">
        <f>ROUND(G26*H26,P4)</f>
        <v>0</v>
      </c>
      <c r="J26" s="30"/>
      <c r="O26" s="36">
        <f>I26*0.21</f>
        <v>0</v>
      </c>
      <c r="P26">
        <v>3</v>
      </c>
    </row>
    <row r="27" spans="1:10" ht="30">
      <c r="A27" s="30" t="s">
        <v>68</v>
      </c>
      <c r="B27" s="37"/>
      <c r="E27" s="32" t="s">
        <v>484</v>
      </c>
      <c r="J27" s="38"/>
    </row>
    <row r="28" spans="1:10" ht="15">
      <c r="A28" s="30" t="s">
        <v>70</v>
      </c>
      <c r="B28" s="37"/>
      <c r="E28" s="39" t="s">
        <v>485</v>
      </c>
      <c r="J28" s="38"/>
    </row>
    <row r="29" spans="1:10" ht="345">
      <c r="A29" s="30" t="s">
        <v>72</v>
      </c>
      <c r="B29" s="37"/>
      <c r="E29" s="32" t="s">
        <v>486</v>
      </c>
      <c r="J29" s="38"/>
    </row>
    <row r="30" spans="1:16" ht="15">
      <c r="A30" s="30" t="s">
        <v>63</v>
      </c>
      <c r="B30" s="30">
        <v>6</v>
      </c>
      <c r="C30" s="31" t="s">
        <v>487</v>
      </c>
      <c r="D30" s="30" t="s">
        <v>65</v>
      </c>
      <c r="E30" s="32" t="s">
        <v>488</v>
      </c>
      <c r="F30" s="33" t="s">
        <v>128</v>
      </c>
      <c r="G30" s="34">
        <v>206.67</v>
      </c>
      <c r="H30" s="35">
        <v>0</v>
      </c>
      <c r="I30" s="35">
        <f>ROUND(G30*H30,P4)</f>
        <v>0</v>
      </c>
      <c r="J30" s="30"/>
      <c r="O30" s="36">
        <f>I30*0.21</f>
        <v>0</v>
      </c>
      <c r="P30">
        <v>3</v>
      </c>
    </row>
    <row r="31" spans="1:10" ht="30">
      <c r="A31" s="30" t="s">
        <v>68</v>
      </c>
      <c r="B31" s="37"/>
      <c r="E31" s="32" t="s">
        <v>489</v>
      </c>
      <c r="J31" s="38"/>
    </row>
    <row r="32" spans="1:10" ht="15">
      <c r="A32" s="30" t="s">
        <v>70</v>
      </c>
      <c r="B32" s="37"/>
      <c r="E32" s="39" t="s">
        <v>485</v>
      </c>
      <c r="J32" s="38"/>
    </row>
    <row r="33" spans="1:10" ht="330">
      <c r="A33" s="30" t="s">
        <v>72</v>
      </c>
      <c r="B33" s="37"/>
      <c r="E33" s="32" t="s">
        <v>490</v>
      </c>
      <c r="J33" s="38"/>
    </row>
    <row r="34" spans="1:16" ht="15">
      <c r="A34" s="30" t="s">
        <v>63</v>
      </c>
      <c r="B34" s="30">
        <v>7</v>
      </c>
      <c r="C34" s="31" t="s">
        <v>491</v>
      </c>
      <c r="D34" s="30" t="s">
        <v>65</v>
      </c>
      <c r="E34" s="32" t="s">
        <v>492</v>
      </c>
      <c r="F34" s="33" t="s">
        <v>128</v>
      </c>
      <c r="G34" s="34">
        <v>236.451</v>
      </c>
      <c r="H34" s="35">
        <v>0</v>
      </c>
      <c r="I34" s="35">
        <f>ROUND(G34*H34,P4)</f>
        <v>0</v>
      </c>
      <c r="J34" s="30"/>
      <c r="O34" s="36">
        <f>I34*0.21</f>
        <v>0</v>
      </c>
      <c r="P34">
        <v>3</v>
      </c>
    </row>
    <row r="35" spans="1:10" ht="15">
      <c r="A35" s="30" t="s">
        <v>68</v>
      </c>
      <c r="B35" s="37"/>
      <c r="E35" s="32" t="s">
        <v>493</v>
      </c>
      <c r="J35" s="38"/>
    </row>
    <row r="36" spans="1:10" ht="60">
      <c r="A36" s="30" t="s">
        <v>70</v>
      </c>
      <c r="B36" s="37"/>
      <c r="E36" s="39" t="s">
        <v>494</v>
      </c>
      <c r="J36" s="38"/>
    </row>
    <row r="37" spans="1:10" ht="409.5">
      <c r="A37" s="30" t="s">
        <v>72</v>
      </c>
      <c r="B37" s="37"/>
      <c r="E37" s="32" t="s">
        <v>495</v>
      </c>
      <c r="J37" s="38"/>
    </row>
    <row r="38" spans="1:10" ht="15">
      <c r="A38" s="24" t="s">
        <v>60</v>
      </c>
      <c r="B38" s="25"/>
      <c r="C38" s="26" t="s">
        <v>496</v>
      </c>
      <c r="D38" s="27"/>
      <c r="E38" s="24" t="s">
        <v>497</v>
      </c>
      <c r="F38" s="27"/>
      <c r="G38" s="27"/>
      <c r="H38" s="27"/>
      <c r="I38" s="28">
        <f>SUMIFS(I39:I46,A39:A46,"P")</f>
        <v>0</v>
      </c>
      <c r="J38" s="29"/>
    </row>
    <row r="39" spans="1:16" ht="15">
      <c r="A39" s="30" t="s">
        <v>63</v>
      </c>
      <c r="B39" s="30">
        <v>8</v>
      </c>
      <c r="C39" s="31" t="s">
        <v>498</v>
      </c>
      <c r="D39" s="30" t="s">
        <v>65</v>
      </c>
      <c r="E39" s="32" t="s">
        <v>499</v>
      </c>
      <c r="F39" s="33" t="s">
        <v>128</v>
      </c>
      <c r="G39" s="34">
        <v>2.352</v>
      </c>
      <c r="H39" s="35">
        <v>0</v>
      </c>
      <c r="I39" s="35">
        <f>ROUND(G39*H39,P4)</f>
        <v>0</v>
      </c>
      <c r="J39" s="30"/>
      <c r="O39" s="36">
        <f>I39*0.21</f>
        <v>0</v>
      </c>
      <c r="P39">
        <v>3</v>
      </c>
    </row>
    <row r="40" spans="1:10" ht="15">
      <c r="A40" s="30" t="s">
        <v>68</v>
      </c>
      <c r="B40" s="37"/>
      <c r="E40" s="32" t="s">
        <v>500</v>
      </c>
      <c r="J40" s="38"/>
    </row>
    <row r="41" spans="1:10" ht="15">
      <c r="A41" s="30" t="s">
        <v>70</v>
      </c>
      <c r="B41" s="37"/>
      <c r="E41" s="39" t="s">
        <v>501</v>
      </c>
      <c r="J41" s="38"/>
    </row>
    <row r="42" spans="1:10" ht="409.5">
      <c r="A42" s="30" t="s">
        <v>72</v>
      </c>
      <c r="B42" s="37"/>
      <c r="E42" s="32" t="s">
        <v>502</v>
      </c>
      <c r="J42" s="38"/>
    </row>
    <row r="43" spans="1:16" ht="15">
      <c r="A43" s="30" t="s">
        <v>63</v>
      </c>
      <c r="B43" s="30">
        <v>9</v>
      </c>
      <c r="C43" s="31" t="s">
        <v>503</v>
      </c>
      <c r="D43" s="30" t="s">
        <v>65</v>
      </c>
      <c r="E43" s="32" t="s">
        <v>504</v>
      </c>
      <c r="F43" s="33" t="s">
        <v>128</v>
      </c>
      <c r="G43" s="34">
        <v>58.005</v>
      </c>
      <c r="H43" s="35">
        <v>0</v>
      </c>
      <c r="I43" s="35">
        <f>ROUND(G43*H43,P4)</f>
        <v>0</v>
      </c>
      <c r="J43" s="30"/>
      <c r="O43" s="36">
        <f>I43*0.21</f>
        <v>0</v>
      </c>
      <c r="P43">
        <v>3</v>
      </c>
    </row>
    <row r="44" spans="1:10" ht="30">
      <c r="A44" s="30" t="s">
        <v>68</v>
      </c>
      <c r="B44" s="37"/>
      <c r="E44" s="32" t="s">
        <v>505</v>
      </c>
      <c r="J44" s="38"/>
    </row>
    <row r="45" spans="1:10" ht="105">
      <c r="A45" s="30" t="s">
        <v>70</v>
      </c>
      <c r="B45" s="37"/>
      <c r="E45" s="39" t="s">
        <v>506</v>
      </c>
      <c r="J45" s="38"/>
    </row>
    <row r="46" spans="1:10" ht="60">
      <c r="A46" s="30" t="s">
        <v>72</v>
      </c>
      <c r="B46" s="37"/>
      <c r="E46" s="32" t="s">
        <v>507</v>
      </c>
      <c r="J46" s="38"/>
    </row>
    <row r="47" spans="1:10" ht="15">
      <c r="A47" s="24" t="s">
        <v>60</v>
      </c>
      <c r="B47" s="25"/>
      <c r="C47" s="26" t="s">
        <v>274</v>
      </c>
      <c r="D47" s="27"/>
      <c r="E47" s="24" t="s">
        <v>275</v>
      </c>
      <c r="F47" s="27"/>
      <c r="G47" s="27"/>
      <c r="H47" s="27"/>
      <c r="I47" s="28">
        <f>SUMIFS(I48:I71,A48:A71,"P")</f>
        <v>0</v>
      </c>
      <c r="J47" s="29"/>
    </row>
    <row r="48" spans="1:16" ht="15">
      <c r="A48" s="30" t="s">
        <v>63</v>
      </c>
      <c r="B48" s="30">
        <v>10</v>
      </c>
      <c r="C48" s="31" t="s">
        <v>508</v>
      </c>
      <c r="D48" s="30" t="s">
        <v>65</v>
      </c>
      <c r="E48" s="32" t="s">
        <v>509</v>
      </c>
      <c r="F48" s="33" t="s">
        <v>146</v>
      </c>
      <c r="G48" s="34">
        <v>51.5</v>
      </c>
      <c r="H48" s="35">
        <v>0</v>
      </c>
      <c r="I48" s="35">
        <f>ROUND(G48*H48,P4)</f>
        <v>0</v>
      </c>
      <c r="J48" s="30"/>
      <c r="O48" s="36">
        <f>I48*0.21</f>
        <v>0</v>
      </c>
      <c r="P48">
        <v>3</v>
      </c>
    </row>
    <row r="49" spans="1:10" ht="15">
      <c r="A49" s="30" t="s">
        <v>68</v>
      </c>
      <c r="B49" s="37"/>
      <c r="E49" s="32" t="s">
        <v>510</v>
      </c>
      <c r="J49" s="38"/>
    </row>
    <row r="50" spans="1:10" ht="15">
      <c r="A50" s="30" t="s">
        <v>70</v>
      </c>
      <c r="B50" s="37"/>
      <c r="E50" s="39" t="s">
        <v>511</v>
      </c>
      <c r="J50" s="38"/>
    </row>
    <row r="51" spans="1:10" ht="330">
      <c r="A51" s="30" t="s">
        <v>72</v>
      </c>
      <c r="B51" s="37"/>
      <c r="E51" s="32" t="s">
        <v>512</v>
      </c>
      <c r="J51" s="38"/>
    </row>
    <row r="52" spans="1:16" ht="15">
      <c r="A52" s="30" t="s">
        <v>63</v>
      </c>
      <c r="B52" s="30">
        <v>11</v>
      </c>
      <c r="C52" s="31" t="s">
        <v>513</v>
      </c>
      <c r="D52" s="30" t="s">
        <v>65</v>
      </c>
      <c r="E52" s="32" t="s">
        <v>514</v>
      </c>
      <c r="F52" s="33" t="s">
        <v>146</v>
      </c>
      <c r="G52" s="34">
        <v>120.5</v>
      </c>
      <c r="H52" s="35">
        <v>0</v>
      </c>
      <c r="I52" s="35">
        <f>ROUND(G52*H52,P4)</f>
        <v>0</v>
      </c>
      <c r="J52" s="30"/>
      <c r="O52" s="36">
        <f>I52*0.21</f>
        <v>0</v>
      </c>
      <c r="P52">
        <v>3</v>
      </c>
    </row>
    <row r="53" spans="1:10" ht="15">
      <c r="A53" s="30" t="s">
        <v>68</v>
      </c>
      <c r="B53" s="37"/>
      <c r="E53" s="32" t="s">
        <v>515</v>
      </c>
      <c r="J53" s="38"/>
    </row>
    <row r="54" spans="1:10" ht="15">
      <c r="A54" s="30" t="s">
        <v>70</v>
      </c>
      <c r="B54" s="37"/>
      <c r="E54" s="39" t="s">
        <v>516</v>
      </c>
      <c r="J54" s="38"/>
    </row>
    <row r="55" spans="1:10" ht="330">
      <c r="A55" s="30" t="s">
        <v>72</v>
      </c>
      <c r="B55" s="37"/>
      <c r="E55" s="32" t="s">
        <v>512</v>
      </c>
      <c r="J55" s="38"/>
    </row>
    <row r="56" spans="1:16" ht="15">
      <c r="A56" s="30" t="s">
        <v>63</v>
      </c>
      <c r="B56" s="30">
        <v>12</v>
      </c>
      <c r="C56" s="31" t="s">
        <v>517</v>
      </c>
      <c r="D56" s="30" t="s">
        <v>65</v>
      </c>
      <c r="E56" s="32" t="s">
        <v>518</v>
      </c>
      <c r="F56" s="33" t="s">
        <v>146</v>
      </c>
      <c r="G56" s="34">
        <v>135</v>
      </c>
      <c r="H56" s="35">
        <v>0</v>
      </c>
      <c r="I56" s="35">
        <f>ROUND(G56*H56,P4)</f>
        <v>0</v>
      </c>
      <c r="J56" s="30"/>
      <c r="O56" s="36">
        <f>I56*0.21</f>
        <v>0</v>
      </c>
      <c r="P56">
        <v>3</v>
      </c>
    </row>
    <row r="57" spans="1:10" ht="15">
      <c r="A57" s="30" t="s">
        <v>68</v>
      </c>
      <c r="B57" s="37"/>
      <c r="E57" s="32" t="s">
        <v>519</v>
      </c>
      <c r="J57" s="38"/>
    </row>
    <row r="58" spans="1:10" ht="15">
      <c r="A58" s="30" t="s">
        <v>70</v>
      </c>
      <c r="B58" s="37"/>
      <c r="E58" s="39" t="s">
        <v>520</v>
      </c>
      <c r="J58" s="38"/>
    </row>
    <row r="59" spans="1:10" ht="330">
      <c r="A59" s="30" t="s">
        <v>72</v>
      </c>
      <c r="B59" s="37"/>
      <c r="E59" s="32" t="s">
        <v>512</v>
      </c>
      <c r="J59" s="38"/>
    </row>
    <row r="60" spans="1:16" ht="15">
      <c r="A60" s="30" t="s">
        <v>63</v>
      </c>
      <c r="B60" s="30">
        <v>13</v>
      </c>
      <c r="C60" s="31" t="s">
        <v>521</v>
      </c>
      <c r="D60" s="30" t="s">
        <v>65</v>
      </c>
      <c r="E60" s="32" t="s">
        <v>522</v>
      </c>
      <c r="F60" s="33" t="s">
        <v>270</v>
      </c>
      <c r="G60" s="34">
        <v>8</v>
      </c>
      <c r="H60" s="35">
        <v>0</v>
      </c>
      <c r="I60" s="35">
        <f>ROUND(G60*H60,P4)</f>
        <v>0</v>
      </c>
      <c r="J60" s="30"/>
      <c r="O60" s="36">
        <f>I60*0.21</f>
        <v>0</v>
      </c>
      <c r="P60">
        <v>3</v>
      </c>
    </row>
    <row r="61" spans="1:10" ht="15">
      <c r="A61" s="30" t="s">
        <v>68</v>
      </c>
      <c r="B61" s="37"/>
      <c r="E61" s="43" t="s">
        <v>65</v>
      </c>
      <c r="J61" s="38"/>
    </row>
    <row r="62" spans="1:10" ht="15">
      <c r="A62" s="30" t="s">
        <v>70</v>
      </c>
      <c r="B62" s="37"/>
      <c r="E62" s="39" t="s">
        <v>523</v>
      </c>
      <c r="J62" s="38"/>
    </row>
    <row r="63" spans="1:10" ht="345">
      <c r="A63" s="30" t="s">
        <v>72</v>
      </c>
      <c r="B63" s="37"/>
      <c r="E63" s="32" t="s">
        <v>524</v>
      </c>
      <c r="J63" s="38"/>
    </row>
    <row r="64" spans="1:16" ht="15">
      <c r="A64" s="30" t="s">
        <v>63</v>
      </c>
      <c r="B64" s="30">
        <v>14</v>
      </c>
      <c r="C64" s="31" t="s">
        <v>525</v>
      </c>
      <c r="D64" s="30" t="s">
        <v>65</v>
      </c>
      <c r="E64" s="32" t="s">
        <v>526</v>
      </c>
      <c r="F64" s="33" t="s">
        <v>270</v>
      </c>
      <c r="G64" s="34">
        <v>7</v>
      </c>
      <c r="H64" s="35">
        <v>0</v>
      </c>
      <c r="I64" s="35">
        <f>ROUND(G64*H64,P4)</f>
        <v>0</v>
      </c>
      <c r="J64" s="30"/>
      <c r="O64" s="36">
        <f>I64*0.21</f>
        <v>0</v>
      </c>
      <c r="P64">
        <v>3</v>
      </c>
    </row>
    <row r="65" spans="1:10" ht="15">
      <c r="A65" s="30" t="s">
        <v>68</v>
      </c>
      <c r="B65" s="37"/>
      <c r="E65" s="32" t="s">
        <v>527</v>
      </c>
      <c r="J65" s="38"/>
    </row>
    <row r="66" spans="1:10" ht="15">
      <c r="A66" s="30" t="s">
        <v>70</v>
      </c>
      <c r="B66" s="37"/>
      <c r="E66" s="39" t="s">
        <v>528</v>
      </c>
      <c r="J66" s="38"/>
    </row>
    <row r="67" spans="1:10" ht="60">
      <c r="A67" s="30" t="s">
        <v>72</v>
      </c>
      <c r="B67" s="37"/>
      <c r="E67" s="32" t="s">
        <v>529</v>
      </c>
      <c r="J67" s="38"/>
    </row>
    <row r="68" spans="1:16" ht="15">
      <c r="A68" s="30" t="s">
        <v>63</v>
      </c>
      <c r="B68" s="30">
        <v>15</v>
      </c>
      <c r="C68" s="31" t="s">
        <v>530</v>
      </c>
      <c r="D68" s="30" t="s">
        <v>65</v>
      </c>
      <c r="E68" s="32" t="s">
        <v>531</v>
      </c>
      <c r="F68" s="33" t="s">
        <v>270</v>
      </c>
      <c r="G68" s="34">
        <v>1</v>
      </c>
      <c r="H68" s="35">
        <v>0</v>
      </c>
      <c r="I68" s="35">
        <f>ROUND(G68*H68,P4)</f>
        <v>0</v>
      </c>
      <c r="J68" s="30"/>
      <c r="O68" s="36">
        <f>I68*0.21</f>
        <v>0</v>
      </c>
      <c r="P68">
        <v>3</v>
      </c>
    </row>
    <row r="69" spans="1:10" ht="15">
      <c r="A69" s="30" t="s">
        <v>68</v>
      </c>
      <c r="B69" s="37"/>
      <c r="E69" s="32" t="s">
        <v>532</v>
      </c>
      <c r="J69" s="38"/>
    </row>
    <row r="70" spans="1:10" ht="15">
      <c r="A70" s="30" t="s">
        <v>70</v>
      </c>
      <c r="B70" s="37"/>
      <c r="E70" s="39" t="s">
        <v>272</v>
      </c>
      <c r="J70" s="38"/>
    </row>
    <row r="71" spans="1:10" ht="30">
      <c r="A71" s="30" t="s">
        <v>72</v>
      </c>
      <c r="B71" s="40"/>
      <c r="C71" s="41"/>
      <c r="D71" s="41"/>
      <c r="E71" s="32" t="s">
        <v>533</v>
      </c>
      <c r="F71" s="41"/>
      <c r="G71" s="41"/>
      <c r="H71" s="41"/>
      <c r="I71" s="41"/>
      <c r="J71"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84"/>
  <sheetViews>
    <sheetView zoomScale="80" zoomScaleNormal="80" workbookViewId="0" topLeftCell="B1">
      <selection activeCell="B1" sqref="B1"/>
    </sheetView>
  </sheetViews>
  <sheetFormatPr defaultColWidth="9.140625" defaultRowHeight="15"/>
  <cols>
    <col min="1" max="1" width="9.57421875" style="0" hidden="1" customWidth="1"/>
    <col min="2" max="2" width="15.7109375" style="0" customWidth="1"/>
    <col min="3" max="3" width="9.421875" style="0" customWidth="1"/>
    <col min="4" max="4" width="12.57421875" style="0" customWidth="1"/>
    <col min="5" max="5" width="80.57421875" style="0" customWidth="1"/>
    <col min="6" max="6" width="12.57421875" style="0" customWidth="1"/>
    <col min="7" max="9" width="15.7109375" style="0" customWidth="1"/>
    <col min="10" max="10" width="14.7109375" style="0" bestFit="1" customWidth="1"/>
    <col min="15" max="16" width="8.8515625" style="0" hidden="1" customWidth="1"/>
  </cols>
  <sheetData>
    <row r="1" spans="1:16" ht="15">
      <c r="A1" s="1" t="s">
        <v>0</v>
      </c>
      <c r="B1" s="10"/>
      <c r="C1" s="11"/>
      <c r="D1" s="11"/>
      <c r="E1" s="12" t="s">
        <v>1</v>
      </c>
      <c r="F1" s="11"/>
      <c r="G1" s="11"/>
      <c r="H1" s="11"/>
      <c r="I1" s="11"/>
      <c r="J1" s="13"/>
      <c r="P1">
        <v>3</v>
      </c>
    </row>
    <row r="2" spans="1:10" ht="20.25">
      <c r="A2" s="1"/>
      <c r="B2" s="14"/>
      <c r="C2" s="3"/>
      <c r="D2" s="3"/>
      <c r="E2" s="4" t="s">
        <v>42</v>
      </c>
      <c r="F2" s="3"/>
      <c r="G2" s="3"/>
      <c r="H2" s="3"/>
      <c r="I2" s="3"/>
      <c r="J2" s="15"/>
    </row>
    <row r="3" spans="1:16" ht="15">
      <c r="A3" s="3" t="s">
        <v>43</v>
      </c>
      <c r="B3" s="16" t="s">
        <v>44</v>
      </c>
      <c r="C3" s="205" t="s">
        <v>45</v>
      </c>
      <c r="D3" s="206"/>
      <c r="E3" s="17" t="s">
        <v>46</v>
      </c>
      <c r="F3" s="3"/>
      <c r="G3" s="3"/>
      <c r="H3" s="18" t="s">
        <v>25</v>
      </c>
      <c r="I3" s="19">
        <f>SUMIFS(I8:I84,A8:A84,"SD")</f>
        <v>0</v>
      </c>
      <c r="J3" s="15"/>
      <c r="O3">
        <v>0</v>
      </c>
      <c r="P3">
        <v>2</v>
      </c>
    </row>
    <row r="4" spans="1:16" ht="15">
      <c r="A4" s="3" t="s">
        <v>47</v>
      </c>
      <c r="B4" s="16" t="s">
        <v>48</v>
      </c>
      <c r="C4" s="205" t="s">
        <v>25</v>
      </c>
      <c r="D4" s="206"/>
      <c r="E4" s="17" t="s">
        <v>854</v>
      </c>
      <c r="F4" s="3"/>
      <c r="G4" s="3"/>
      <c r="H4" s="3"/>
      <c r="I4" s="3"/>
      <c r="J4" s="15"/>
      <c r="O4">
        <v>0.15</v>
      </c>
      <c r="P4">
        <v>2</v>
      </c>
    </row>
    <row r="5" spans="1:15" ht="15">
      <c r="A5" s="207" t="s">
        <v>49</v>
      </c>
      <c r="B5" s="208" t="s">
        <v>50</v>
      </c>
      <c r="C5" s="209" t="s">
        <v>51</v>
      </c>
      <c r="D5" s="209" t="s">
        <v>52</v>
      </c>
      <c r="E5" s="209" t="s">
        <v>53</v>
      </c>
      <c r="F5" s="209" t="s">
        <v>54</v>
      </c>
      <c r="G5" s="209" t="s">
        <v>55</v>
      </c>
      <c r="H5" s="209" t="s">
        <v>56</v>
      </c>
      <c r="I5" s="209"/>
      <c r="J5" s="210" t="s">
        <v>57</v>
      </c>
      <c r="O5">
        <v>0.21</v>
      </c>
    </row>
    <row r="6" spans="1:10" ht="15">
      <c r="A6" s="207"/>
      <c r="B6" s="208"/>
      <c r="C6" s="209"/>
      <c r="D6" s="209"/>
      <c r="E6" s="209"/>
      <c r="F6" s="209"/>
      <c r="G6" s="209"/>
      <c r="H6" s="7" t="s">
        <v>58</v>
      </c>
      <c r="I6" s="7" t="s">
        <v>59</v>
      </c>
      <c r="J6" s="210"/>
    </row>
    <row r="7" spans="1:10" ht="15">
      <c r="A7" s="22">
        <v>0</v>
      </c>
      <c r="B7" s="20">
        <v>1</v>
      </c>
      <c r="C7" s="23">
        <v>2</v>
      </c>
      <c r="D7" s="7">
        <v>3</v>
      </c>
      <c r="E7" s="23">
        <v>4</v>
      </c>
      <c r="F7" s="7">
        <v>5</v>
      </c>
      <c r="G7" s="7">
        <v>6</v>
      </c>
      <c r="H7" s="7">
        <v>7</v>
      </c>
      <c r="I7" s="23">
        <v>8</v>
      </c>
      <c r="J7" s="21">
        <v>9</v>
      </c>
    </row>
    <row r="8" spans="1:10" ht="15">
      <c r="A8" s="24" t="s">
        <v>60</v>
      </c>
      <c r="B8" s="25"/>
      <c r="C8" s="26" t="s">
        <v>61</v>
      </c>
      <c r="D8" s="27"/>
      <c r="E8" s="24" t="s">
        <v>62</v>
      </c>
      <c r="F8" s="27"/>
      <c r="G8" s="27"/>
      <c r="H8" s="27"/>
      <c r="I8" s="28">
        <f>SUMIFS(I9:I16,A9:A16,"P")</f>
        <v>0</v>
      </c>
      <c r="J8" s="29"/>
    </row>
    <row r="9" spans="1:16" ht="15">
      <c r="A9" s="30" t="s">
        <v>63</v>
      </c>
      <c r="B9" s="30">
        <v>1</v>
      </c>
      <c r="C9" s="31" t="s">
        <v>113</v>
      </c>
      <c r="D9" s="30" t="s">
        <v>114</v>
      </c>
      <c r="E9" s="32" t="s">
        <v>115</v>
      </c>
      <c r="F9" s="33" t="s">
        <v>116</v>
      </c>
      <c r="G9" s="34">
        <v>657.851</v>
      </c>
      <c r="H9" s="35">
        <v>0</v>
      </c>
      <c r="I9" s="35">
        <f>ROUND(G9*H9,P4)</f>
        <v>0</v>
      </c>
      <c r="J9" s="30"/>
      <c r="O9" s="36">
        <f>I9*0.21</f>
        <v>0</v>
      </c>
      <c r="P9">
        <v>3</v>
      </c>
    </row>
    <row r="10" spans="1:10" ht="30">
      <c r="A10" s="30" t="s">
        <v>68</v>
      </c>
      <c r="B10" s="37"/>
      <c r="E10" s="32" t="s">
        <v>469</v>
      </c>
      <c r="J10" s="38"/>
    </row>
    <row r="11" spans="1:10" ht="60">
      <c r="A11" s="30" t="s">
        <v>70</v>
      </c>
      <c r="B11" s="37"/>
      <c r="E11" s="39" t="s">
        <v>855</v>
      </c>
      <c r="J11" s="38"/>
    </row>
    <row r="12" spans="1:10" ht="30">
      <c r="A12" s="30" t="s">
        <v>72</v>
      </c>
      <c r="B12" s="37"/>
      <c r="E12" s="32" t="s">
        <v>119</v>
      </c>
      <c r="J12" s="38"/>
    </row>
    <row r="13" spans="1:16" ht="15">
      <c r="A13" s="30" t="s">
        <v>63</v>
      </c>
      <c r="B13" s="30">
        <v>2</v>
      </c>
      <c r="C13" s="31" t="s">
        <v>113</v>
      </c>
      <c r="D13" s="30" t="s">
        <v>123</v>
      </c>
      <c r="E13" s="32" t="s">
        <v>115</v>
      </c>
      <c r="F13" s="33" t="s">
        <v>116</v>
      </c>
      <c r="G13" s="34">
        <v>337.256</v>
      </c>
      <c r="H13" s="35">
        <v>0</v>
      </c>
      <c r="I13" s="35">
        <f>ROUND(G13*H13,P4)</f>
        <v>0</v>
      </c>
      <c r="J13" s="30"/>
      <c r="O13" s="36">
        <f>I13*0.21</f>
        <v>0</v>
      </c>
      <c r="P13">
        <v>3</v>
      </c>
    </row>
    <row r="14" spans="1:10" ht="30">
      <c r="A14" s="30" t="s">
        <v>68</v>
      </c>
      <c r="B14" s="37"/>
      <c r="E14" s="32" t="s">
        <v>534</v>
      </c>
      <c r="J14" s="38"/>
    </row>
    <row r="15" spans="1:10" ht="15">
      <c r="A15" s="30" t="s">
        <v>70</v>
      </c>
      <c r="B15" s="37"/>
      <c r="E15" s="39" t="s">
        <v>856</v>
      </c>
      <c r="J15" s="38"/>
    </row>
    <row r="16" spans="1:10" ht="30">
      <c r="A16" s="30" t="s">
        <v>72</v>
      </c>
      <c r="B16" s="37"/>
      <c r="E16" s="32" t="s">
        <v>119</v>
      </c>
      <c r="J16" s="38"/>
    </row>
    <row r="17" spans="1:10" ht="15">
      <c r="A17" s="24" t="s">
        <v>60</v>
      </c>
      <c r="B17" s="25"/>
      <c r="C17" s="26" t="s">
        <v>106</v>
      </c>
      <c r="D17" s="27"/>
      <c r="E17" s="24" t="s">
        <v>107</v>
      </c>
      <c r="F17" s="27"/>
      <c r="G17" s="27"/>
      <c r="H17" s="27"/>
      <c r="I17" s="28">
        <f>SUMIFS(I18:I41,A18:A41,"P")</f>
        <v>0</v>
      </c>
      <c r="J17" s="29"/>
    </row>
    <row r="18" spans="1:16" ht="15">
      <c r="A18" s="30" t="s">
        <v>63</v>
      </c>
      <c r="B18" s="30">
        <v>3</v>
      </c>
      <c r="C18" s="31" t="s">
        <v>471</v>
      </c>
      <c r="D18" s="30" t="s">
        <v>65</v>
      </c>
      <c r="E18" s="32" t="s">
        <v>472</v>
      </c>
      <c r="F18" s="33" t="s">
        <v>128</v>
      </c>
      <c r="G18" s="34">
        <v>260.167</v>
      </c>
      <c r="H18" s="35">
        <v>0</v>
      </c>
      <c r="I18" s="35">
        <f>ROUND(G18*H18,P4)</f>
        <v>0</v>
      </c>
      <c r="J18" s="30"/>
      <c r="O18" s="36">
        <f>I18*0.21</f>
        <v>0</v>
      </c>
      <c r="P18">
        <v>3</v>
      </c>
    </row>
    <row r="19" spans="1:10" ht="75">
      <c r="A19" s="30" t="s">
        <v>68</v>
      </c>
      <c r="B19" s="37"/>
      <c r="E19" s="32" t="s">
        <v>473</v>
      </c>
      <c r="J19" s="38"/>
    </row>
    <row r="20" spans="1:10" ht="60">
      <c r="A20" s="30" t="s">
        <v>70</v>
      </c>
      <c r="B20" s="37"/>
      <c r="E20" s="39" t="s">
        <v>857</v>
      </c>
      <c r="J20" s="38"/>
    </row>
    <row r="21" spans="1:10" ht="375">
      <c r="A21" s="30" t="s">
        <v>72</v>
      </c>
      <c r="B21" s="37"/>
      <c r="E21" s="32" t="s">
        <v>475</v>
      </c>
      <c r="J21" s="38"/>
    </row>
    <row r="22" spans="1:16" ht="15">
      <c r="A22" s="30" t="s">
        <v>63</v>
      </c>
      <c r="B22" s="30">
        <v>4</v>
      </c>
      <c r="C22" s="31" t="s">
        <v>476</v>
      </c>
      <c r="D22" s="30" t="s">
        <v>65</v>
      </c>
      <c r="E22" s="32" t="s">
        <v>477</v>
      </c>
      <c r="F22" s="33" t="s">
        <v>128</v>
      </c>
      <c r="G22" s="34">
        <v>317.983</v>
      </c>
      <c r="H22" s="35">
        <v>0</v>
      </c>
      <c r="I22" s="35">
        <f>ROUND(G22*H22,P4)</f>
        <v>0</v>
      </c>
      <c r="J22" s="30"/>
      <c r="O22" s="36">
        <f>I22*0.21</f>
        <v>0</v>
      </c>
      <c r="P22">
        <v>3</v>
      </c>
    </row>
    <row r="23" spans="1:10" ht="75">
      <c r="A23" s="30" t="s">
        <v>68</v>
      </c>
      <c r="B23" s="37"/>
      <c r="E23" s="32" t="s">
        <v>478</v>
      </c>
      <c r="J23" s="38"/>
    </row>
    <row r="24" spans="1:10" ht="60">
      <c r="A24" s="30" t="s">
        <v>70</v>
      </c>
      <c r="B24" s="37"/>
      <c r="E24" s="39" t="s">
        <v>858</v>
      </c>
      <c r="J24" s="38"/>
    </row>
    <row r="25" spans="1:10" ht="375">
      <c r="A25" s="30" t="s">
        <v>72</v>
      </c>
      <c r="B25" s="37"/>
      <c r="E25" s="32" t="s">
        <v>480</v>
      </c>
      <c r="J25" s="38"/>
    </row>
    <row r="26" spans="1:16" ht="15">
      <c r="A26" s="30" t="s">
        <v>63</v>
      </c>
      <c r="B26" s="30">
        <v>5</v>
      </c>
      <c r="C26" s="31" t="s">
        <v>176</v>
      </c>
      <c r="D26" s="30" t="s">
        <v>65</v>
      </c>
      <c r="E26" s="32" t="s">
        <v>177</v>
      </c>
      <c r="F26" s="33" t="s">
        <v>128</v>
      </c>
      <c r="G26" s="34">
        <v>755.653</v>
      </c>
      <c r="H26" s="35">
        <v>0</v>
      </c>
      <c r="I26" s="35">
        <f>ROUND(G26*H26,P4)</f>
        <v>0</v>
      </c>
      <c r="J26" s="30"/>
      <c r="O26" s="36">
        <f>I26*0.21</f>
        <v>0</v>
      </c>
      <c r="P26">
        <v>3</v>
      </c>
    </row>
    <row r="27" spans="1:10" ht="15">
      <c r="A27" s="30" t="s">
        <v>68</v>
      </c>
      <c r="B27" s="37"/>
      <c r="E27" s="43" t="s">
        <v>65</v>
      </c>
      <c r="J27" s="38"/>
    </row>
    <row r="28" spans="1:10" ht="60">
      <c r="A28" s="30" t="s">
        <v>70</v>
      </c>
      <c r="B28" s="37"/>
      <c r="E28" s="39" t="s">
        <v>859</v>
      </c>
      <c r="J28" s="38"/>
    </row>
    <row r="29" spans="1:16" ht="225">
      <c r="A29" s="30" t="s">
        <v>72</v>
      </c>
      <c r="B29" s="37"/>
      <c r="E29" s="32" t="s">
        <v>179</v>
      </c>
      <c r="J29" s="38"/>
      <c r="O29" s="36">
        <f>I29*0.21</f>
        <v>0</v>
      </c>
      <c r="P29">
        <v>3</v>
      </c>
    </row>
    <row r="30" spans="1:10" ht="15">
      <c r="A30" s="30" t="s">
        <v>63</v>
      </c>
      <c r="B30" s="30">
        <v>6</v>
      </c>
      <c r="C30" s="31" t="s">
        <v>482</v>
      </c>
      <c r="D30" s="30" t="s">
        <v>65</v>
      </c>
      <c r="E30" s="32" t="s">
        <v>483</v>
      </c>
      <c r="F30" s="33" t="s">
        <v>128</v>
      </c>
      <c r="G30" s="34">
        <v>212.677</v>
      </c>
      <c r="H30" s="35">
        <v>0</v>
      </c>
      <c r="I30" s="35">
        <f>ROUND(G30*H30,P4)</f>
        <v>0</v>
      </c>
      <c r="J30" s="30"/>
    </row>
    <row r="31" spans="1:10" ht="30">
      <c r="A31" s="30" t="s">
        <v>68</v>
      </c>
      <c r="B31" s="37"/>
      <c r="E31" s="32" t="s">
        <v>484</v>
      </c>
      <c r="J31" s="38"/>
    </row>
    <row r="32" spans="1:10" ht="15">
      <c r="A32" s="30" t="s">
        <v>70</v>
      </c>
      <c r="B32" s="37"/>
      <c r="E32" s="39" t="s">
        <v>535</v>
      </c>
      <c r="J32" s="38"/>
    </row>
    <row r="33" spans="1:16" ht="270">
      <c r="A33" s="30" t="s">
        <v>72</v>
      </c>
      <c r="B33" s="37"/>
      <c r="E33" s="32" t="s">
        <v>486</v>
      </c>
      <c r="J33" s="38"/>
      <c r="O33" s="36">
        <f>I33*0.21</f>
        <v>0</v>
      </c>
      <c r="P33">
        <v>3</v>
      </c>
    </row>
    <row r="34" spans="1:10" ht="15">
      <c r="A34" s="30" t="s">
        <v>63</v>
      </c>
      <c r="B34" s="30">
        <v>7</v>
      </c>
      <c r="C34" s="31" t="s">
        <v>487</v>
      </c>
      <c r="D34" s="30" t="s">
        <v>65</v>
      </c>
      <c r="E34" s="32" t="s">
        <v>488</v>
      </c>
      <c r="F34" s="33" t="s">
        <v>128</v>
      </c>
      <c r="G34" s="34">
        <v>212.677</v>
      </c>
      <c r="H34" s="35">
        <v>0</v>
      </c>
      <c r="I34" s="35">
        <f>ROUND(G34*H34,P4)</f>
        <v>0</v>
      </c>
      <c r="J34" s="30"/>
    </row>
    <row r="35" spans="1:10" ht="30">
      <c r="A35" s="30" t="s">
        <v>68</v>
      </c>
      <c r="B35" s="37"/>
      <c r="E35" s="32" t="s">
        <v>489</v>
      </c>
      <c r="J35" s="38"/>
    </row>
    <row r="36" spans="1:10" ht="15">
      <c r="A36" s="30" t="s">
        <v>70</v>
      </c>
      <c r="B36" s="37"/>
      <c r="E36" s="39" t="s">
        <v>535</v>
      </c>
      <c r="J36" s="38"/>
    </row>
    <row r="37" spans="1:16" ht="270">
      <c r="A37" s="30" t="s">
        <v>72</v>
      </c>
      <c r="B37" s="37"/>
      <c r="E37" s="32" t="s">
        <v>490</v>
      </c>
      <c r="J37" s="38"/>
      <c r="O37" s="36">
        <f>I37*0.21</f>
        <v>0</v>
      </c>
      <c r="P37">
        <v>3</v>
      </c>
    </row>
    <row r="38" spans="1:10" ht="15">
      <c r="A38" s="30" t="s">
        <v>63</v>
      </c>
      <c r="B38" s="30">
        <v>8</v>
      </c>
      <c r="C38" s="31" t="s">
        <v>491</v>
      </c>
      <c r="D38" s="30" t="s">
        <v>65</v>
      </c>
      <c r="E38" s="32" t="s">
        <v>492</v>
      </c>
      <c r="F38" s="33" t="s">
        <v>128</v>
      </c>
      <c r="G38" s="34">
        <v>125.41</v>
      </c>
      <c r="H38" s="35">
        <v>0</v>
      </c>
      <c r="I38" s="35">
        <f>ROUND(G38*H38,P4)</f>
        <v>0</v>
      </c>
      <c r="J38" s="30"/>
    </row>
    <row r="39" spans="1:10" ht="15">
      <c r="A39" s="30" t="s">
        <v>68</v>
      </c>
      <c r="B39" s="37"/>
      <c r="E39" s="32" t="s">
        <v>493</v>
      </c>
      <c r="J39" s="38"/>
    </row>
    <row r="40" spans="1:10" ht="60">
      <c r="A40" s="30" t="s">
        <v>70</v>
      </c>
      <c r="B40" s="37"/>
      <c r="E40" s="39" t="s">
        <v>860</v>
      </c>
      <c r="J40" s="38"/>
    </row>
    <row r="41" spans="1:10" ht="330">
      <c r="A41" s="30" t="s">
        <v>72</v>
      </c>
      <c r="B41" s="37"/>
      <c r="E41" s="32" t="s">
        <v>495</v>
      </c>
      <c r="J41" s="38"/>
    </row>
    <row r="42" spans="1:16" ht="15">
      <c r="A42" s="24" t="s">
        <v>60</v>
      </c>
      <c r="B42" s="25"/>
      <c r="C42" s="26" t="s">
        <v>496</v>
      </c>
      <c r="D42" s="27"/>
      <c r="E42" s="24" t="s">
        <v>497</v>
      </c>
      <c r="F42" s="27"/>
      <c r="G42" s="27"/>
      <c r="H42" s="27"/>
      <c r="I42" s="28">
        <f>SUMIFS(I43:I50,A43:A50,"P")</f>
        <v>0</v>
      </c>
      <c r="J42" s="29"/>
      <c r="O42" s="36">
        <f>I42*0.21</f>
        <v>0</v>
      </c>
      <c r="P42">
        <v>3</v>
      </c>
    </row>
    <row r="43" spans="1:10" ht="15">
      <c r="A43" s="30" t="s">
        <v>63</v>
      </c>
      <c r="B43" s="30">
        <v>9</v>
      </c>
      <c r="C43" s="31" t="s">
        <v>498</v>
      </c>
      <c r="D43" s="30" t="s">
        <v>65</v>
      </c>
      <c r="E43" s="32" t="s">
        <v>499</v>
      </c>
      <c r="F43" s="33" t="s">
        <v>128</v>
      </c>
      <c r="G43" s="34">
        <v>21.278</v>
      </c>
      <c r="H43" s="35">
        <v>0</v>
      </c>
      <c r="I43" s="35">
        <f>ROUND(G43*H43,P4)</f>
        <v>0</v>
      </c>
      <c r="J43" s="30"/>
    </row>
    <row r="44" spans="1:10" ht="30">
      <c r="A44" s="30" t="s">
        <v>68</v>
      </c>
      <c r="B44" s="37"/>
      <c r="E44" s="32" t="s">
        <v>536</v>
      </c>
      <c r="J44" s="38"/>
    </row>
    <row r="45" spans="1:10" ht="75">
      <c r="A45" s="30" t="s">
        <v>70</v>
      </c>
      <c r="B45" s="37"/>
      <c r="E45" s="39" t="s">
        <v>861</v>
      </c>
      <c r="J45" s="38"/>
    </row>
    <row r="46" spans="1:16" ht="409.5">
      <c r="A46" s="30" t="s">
        <v>72</v>
      </c>
      <c r="B46" s="37"/>
      <c r="E46" s="32" t="s">
        <v>502</v>
      </c>
      <c r="J46" s="38"/>
      <c r="O46" s="36">
        <f>I46*0.21</f>
        <v>0</v>
      </c>
      <c r="P46">
        <v>3</v>
      </c>
    </row>
    <row r="47" spans="1:10" ht="15">
      <c r="A47" s="30" t="s">
        <v>63</v>
      </c>
      <c r="B47" s="30">
        <v>10</v>
      </c>
      <c r="C47" s="31" t="s">
        <v>503</v>
      </c>
      <c r="D47" s="30" t="s">
        <v>65</v>
      </c>
      <c r="E47" s="32" t="s">
        <v>504</v>
      </c>
      <c r="F47" s="33" t="s">
        <v>128</v>
      </c>
      <c r="G47" s="34">
        <v>6.109</v>
      </c>
      <c r="H47" s="35">
        <v>0</v>
      </c>
      <c r="I47" s="35">
        <f>ROUND(G47*H47,P4)</f>
        <v>0</v>
      </c>
      <c r="J47" s="30"/>
    </row>
    <row r="48" spans="1:10" ht="30">
      <c r="A48" s="30" t="s">
        <v>68</v>
      </c>
      <c r="B48" s="37"/>
      <c r="E48" s="32" t="s">
        <v>505</v>
      </c>
      <c r="J48" s="38"/>
    </row>
    <row r="49" spans="1:10" ht="105">
      <c r="A49" s="30" t="s">
        <v>70</v>
      </c>
      <c r="B49" s="37"/>
      <c r="E49" s="39" t="s">
        <v>862</v>
      </c>
      <c r="J49" s="38"/>
    </row>
    <row r="50" spans="1:10" ht="45">
      <c r="A50" s="30" t="s">
        <v>72</v>
      </c>
      <c r="B50" s="37"/>
      <c r="E50" s="32" t="s">
        <v>507</v>
      </c>
      <c r="J50" s="38"/>
    </row>
    <row r="51" spans="1:16" ht="15">
      <c r="A51" s="24" t="s">
        <v>60</v>
      </c>
      <c r="B51" s="25"/>
      <c r="C51" s="26" t="s">
        <v>274</v>
      </c>
      <c r="D51" s="27"/>
      <c r="E51" s="24" t="s">
        <v>275</v>
      </c>
      <c r="F51" s="27"/>
      <c r="G51" s="27"/>
      <c r="H51" s="27"/>
      <c r="I51" s="28">
        <f>SUMIFS(I52:I79,A52:A79,"P")</f>
        <v>0</v>
      </c>
      <c r="J51" s="29"/>
      <c r="O51" s="36">
        <f>I51*0.21</f>
        <v>0</v>
      </c>
      <c r="P51">
        <v>3</v>
      </c>
    </row>
    <row r="52" spans="1:10" ht="15">
      <c r="A52" s="30" t="s">
        <v>63</v>
      </c>
      <c r="B52" s="30">
        <v>11</v>
      </c>
      <c r="C52" s="31" t="s">
        <v>537</v>
      </c>
      <c r="D52" s="30" t="s">
        <v>65</v>
      </c>
      <c r="E52" s="32" t="s">
        <v>538</v>
      </c>
      <c r="F52" s="33" t="s">
        <v>146</v>
      </c>
      <c r="G52" s="34">
        <v>156.6</v>
      </c>
      <c r="H52" s="35">
        <v>0</v>
      </c>
      <c r="I52" s="35">
        <f>ROUND(G52*H52,P4)</f>
        <v>0</v>
      </c>
      <c r="J52" s="30"/>
    </row>
    <row r="53" spans="1:10" ht="15">
      <c r="A53" s="30" t="s">
        <v>68</v>
      </c>
      <c r="B53" s="37"/>
      <c r="E53" s="32" t="s">
        <v>539</v>
      </c>
      <c r="J53" s="38"/>
    </row>
    <row r="54" spans="1:10" ht="15">
      <c r="A54" s="30" t="s">
        <v>70</v>
      </c>
      <c r="B54" s="37"/>
      <c r="E54" s="39" t="s">
        <v>863</v>
      </c>
      <c r="J54" s="38"/>
    </row>
    <row r="55" spans="1:16" ht="300">
      <c r="A55" s="30" t="s">
        <v>72</v>
      </c>
      <c r="B55" s="37"/>
      <c r="E55" s="32" t="s">
        <v>512</v>
      </c>
      <c r="J55" s="38"/>
      <c r="O55" s="36">
        <f>I55*0.21</f>
        <v>0</v>
      </c>
      <c r="P55">
        <v>3</v>
      </c>
    </row>
    <row r="56" spans="1:10" ht="15">
      <c r="A56" s="30" t="s">
        <v>63</v>
      </c>
      <c r="B56" s="30">
        <v>12</v>
      </c>
      <c r="C56" s="31" t="s">
        <v>540</v>
      </c>
      <c r="D56" s="30" t="s">
        <v>65</v>
      </c>
      <c r="E56" s="32" t="s">
        <v>541</v>
      </c>
      <c r="F56" s="33" t="s">
        <v>146</v>
      </c>
      <c r="G56" s="34">
        <v>5.1</v>
      </c>
      <c r="H56" s="35">
        <v>0</v>
      </c>
      <c r="I56" s="35">
        <f>ROUND(G56*H56,P4)</f>
        <v>0</v>
      </c>
      <c r="J56" s="30"/>
    </row>
    <row r="57" spans="1:10" ht="30">
      <c r="A57" s="30" t="s">
        <v>68</v>
      </c>
      <c r="B57" s="37"/>
      <c r="E57" s="32" t="s">
        <v>542</v>
      </c>
      <c r="J57" s="38"/>
    </row>
    <row r="58" spans="1:10" ht="15">
      <c r="A58" s="30" t="s">
        <v>70</v>
      </c>
      <c r="B58" s="37"/>
      <c r="E58" s="39" t="s">
        <v>543</v>
      </c>
      <c r="J58" s="38"/>
    </row>
    <row r="59" spans="1:16" ht="300">
      <c r="A59" s="30" t="s">
        <v>72</v>
      </c>
      <c r="B59" s="37"/>
      <c r="E59" s="32" t="s">
        <v>512</v>
      </c>
      <c r="J59" s="38"/>
      <c r="O59" s="36">
        <f>I59*0.21</f>
        <v>0</v>
      </c>
      <c r="P59">
        <v>3</v>
      </c>
    </row>
    <row r="60" spans="1:10" ht="15">
      <c r="A60" s="30" t="s">
        <v>63</v>
      </c>
      <c r="B60" s="30">
        <v>13</v>
      </c>
      <c r="C60" s="31" t="s">
        <v>508</v>
      </c>
      <c r="D60" s="30" t="s">
        <v>65</v>
      </c>
      <c r="E60" s="32" t="s">
        <v>509</v>
      </c>
      <c r="F60" s="33" t="s">
        <v>146</v>
      </c>
      <c r="G60" s="34">
        <v>28.7</v>
      </c>
      <c r="H60" s="35">
        <v>0</v>
      </c>
      <c r="I60" s="35">
        <f>ROUND(G60*H60,P4)</f>
        <v>0</v>
      </c>
      <c r="J60" s="30"/>
    </row>
    <row r="61" spans="1:10" ht="15">
      <c r="A61" s="30" t="s">
        <v>68</v>
      </c>
      <c r="B61" s="37"/>
      <c r="E61" s="32" t="s">
        <v>510</v>
      </c>
      <c r="J61" s="38"/>
    </row>
    <row r="62" spans="1:10" ht="15">
      <c r="A62" s="30" t="s">
        <v>70</v>
      </c>
      <c r="B62" s="37"/>
      <c r="E62" s="39" t="s">
        <v>544</v>
      </c>
      <c r="J62" s="38"/>
    </row>
    <row r="63" spans="1:16" ht="300">
      <c r="A63" s="30" t="s">
        <v>72</v>
      </c>
      <c r="B63" s="37"/>
      <c r="E63" s="32" t="s">
        <v>512</v>
      </c>
      <c r="J63" s="38"/>
      <c r="O63" s="36">
        <f>I63*0.21</f>
        <v>0</v>
      </c>
      <c r="P63">
        <v>3</v>
      </c>
    </row>
    <row r="64" spans="1:10" ht="15">
      <c r="A64" s="30" t="s">
        <v>63</v>
      </c>
      <c r="B64" s="30">
        <v>14</v>
      </c>
      <c r="C64" s="31" t="s">
        <v>521</v>
      </c>
      <c r="D64" s="30" t="s">
        <v>65</v>
      </c>
      <c r="E64" s="32" t="s">
        <v>522</v>
      </c>
      <c r="F64" s="33" t="s">
        <v>270</v>
      </c>
      <c r="G64" s="34">
        <v>4</v>
      </c>
      <c r="H64" s="35">
        <v>0</v>
      </c>
      <c r="I64" s="35">
        <f>ROUND(G64*H64,P4)</f>
        <v>0</v>
      </c>
      <c r="J64" s="30"/>
    </row>
    <row r="65" spans="1:10" ht="15">
      <c r="A65" s="30" t="s">
        <v>68</v>
      </c>
      <c r="B65" s="37"/>
      <c r="E65" s="43" t="s">
        <v>65</v>
      </c>
      <c r="J65" s="38"/>
    </row>
    <row r="66" spans="1:10" ht="15">
      <c r="A66" s="30" t="s">
        <v>70</v>
      </c>
      <c r="B66" s="37"/>
      <c r="E66" s="39" t="s">
        <v>545</v>
      </c>
      <c r="J66" s="38"/>
    </row>
    <row r="67" spans="1:16" ht="285">
      <c r="A67" s="30" t="s">
        <v>72</v>
      </c>
      <c r="B67" s="37"/>
      <c r="E67" s="32" t="s">
        <v>524</v>
      </c>
      <c r="J67" s="38"/>
      <c r="O67" s="36">
        <f>I67*0.21</f>
        <v>0</v>
      </c>
      <c r="P67">
        <v>3</v>
      </c>
    </row>
    <row r="68" spans="1:10" ht="15">
      <c r="A68" s="30" t="s">
        <v>63</v>
      </c>
      <c r="B68" s="30">
        <v>15</v>
      </c>
      <c r="C68" s="31" t="s">
        <v>546</v>
      </c>
      <c r="D68" s="30" t="s">
        <v>65</v>
      </c>
      <c r="E68" s="32" t="s">
        <v>547</v>
      </c>
      <c r="F68" s="33" t="s">
        <v>270</v>
      </c>
      <c r="G68" s="34">
        <v>2</v>
      </c>
      <c r="H68" s="35">
        <v>0</v>
      </c>
      <c r="I68" s="35">
        <f>ROUND(G68*H68,P4)</f>
        <v>0</v>
      </c>
      <c r="J68" s="30"/>
    </row>
    <row r="69" spans="1:10" ht="15">
      <c r="A69" s="30" t="s">
        <v>68</v>
      </c>
      <c r="B69" s="37"/>
      <c r="E69" s="43" t="s">
        <v>65</v>
      </c>
      <c r="J69" s="38"/>
    </row>
    <row r="70" spans="1:16" ht="15">
      <c r="A70" s="30" t="s">
        <v>70</v>
      </c>
      <c r="B70" s="37"/>
      <c r="E70" s="39" t="s">
        <v>548</v>
      </c>
      <c r="J70" s="38"/>
      <c r="O70" s="36">
        <f>I70*0.21</f>
        <v>0</v>
      </c>
      <c r="P70">
        <v>3</v>
      </c>
    </row>
    <row r="71" spans="1:10" ht="105">
      <c r="A71" s="30" t="s">
        <v>72</v>
      </c>
      <c r="B71" s="37"/>
      <c r="E71" s="32" t="s">
        <v>549</v>
      </c>
      <c r="J71" s="38"/>
    </row>
    <row r="72" spans="1:10" ht="15">
      <c r="A72" s="30" t="s">
        <v>63</v>
      </c>
      <c r="B72" s="30">
        <v>16</v>
      </c>
      <c r="C72" s="31" t="s">
        <v>525</v>
      </c>
      <c r="D72" s="30" t="s">
        <v>65</v>
      </c>
      <c r="E72" s="32" t="s">
        <v>526</v>
      </c>
      <c r="F72" s="33" t="s">
        <v>270</v>
      </c>
      <c r="G72" s="34">
        <v>5</v>
      </c>
      <c r="H72" s="35">
        <v>0</v>
      </c>
      <c r="I72" s="35">
        <f>ROUND(G72*H72,P4)</f>
        <v>0</v>
      </c>
      <c r="J72" s="30"/>
    </row>
    <row r="73" spans="1:10" ht="15">
      <c r="A73" s="30" t="s">
        <v>68</v>
      </c>
      <c r="B73" s="37"/>
      <c r="E73" s="32" t="s">
        <v>527</v>
      </c>
      <c r="J73" s="38"/>
    </row>
    <row r="74" spans="1:16" ht="15">
      <c r="A74" s="30" t="s">
        <v>70</v>
      </c>
      <c r="B74" s="37"/>
      <c r="E74" s="39" t="s">
        <v>407</v>
      </c>
      <c r="J74" s="38"/>
      <c r="O74" s="36">
        <f>I74*0.21</f>
        <v>0</v>
      </c>
      <c r="P74">
        <v>3</v>
      </c>
    </row>
    <row r="75" spans="1:10" ht="45">
      <c r="A75" s="30" t="s">
        <v>72</v>
      </c>
      <c r="B75" s="37"/>
      <c r="E75" s="32" t="s">
        <v>529</v>
      </c>
      <c r="J75" s="38"/>
    </row>
    <row r="76" spans="1:10" ht="15">
      <c r="A76" s="30" t="s">
        <v>63</v>
      </c>
      <c r="B76" s="30">
        <v>17</v>
      </c>
      <c r="C76" s="31" t="s">
        <v>530</v>
      </c>
      <c r="D76" s="30" t="s">
        <v>65</v>
      </c>
      <c r="E76" s="32" t="s">
        <v>531</v>
      </c>
      <c r="F76" s="33" t="s">
        <v>270</v>
      </c>
      <c r="G76" s="34">
        <v>1</v>
      </c>
      <c r="H76" s="35">
        <v>0</v>
      </c>
      <c r="I76" s="35">
        <f>ROUND(G76*H76,P4)</f>
        <v>0</v>
      </c>
      <c r="J76" s="30"/>
    </row>
    <row r="77" spans="1:10" ht="17.25" customHeight="1">
      <c r="A77" s="30" t="s">
        <v>68</v>
      </c>
      <c r="B77" s="37"/>
      <c r="E77" s="32" t="s">
        <v>532</v>
      </c>
      <c r="J77" s="38"/>
    </row>
    <row r="78" spans="1:10" ht="15">
      <c r="A78" s="30" t="s">
        <v>70</v>
      </c>
      <c r="B78" s="37"/>
      <c r="E78" s="39" t="s">
        <v>272</v>
      </c>
      <c r="J78" s="38"/>
    </row>
    <row r="79" spans="1:16" ht="15">
      <c r="A79" s="30" t="s">
        <v>72</v>
      </c>
      <c r="B79" s="37"/>
      <c r="E79" s="32" t="s">
        <v>533</v>
      </c>
      <c r="J79" s="38"/>
      <c r="O79" s="36">
        <f>I79*0.21</f>
        <v>0</v>
      </c>
      <c r="P79">
        <v>3</v>
      </c>
    </row>
    <row r="80" spans="1:10" ht="15">
      <c r="A80" s="24" t="s">
        <v>60</v>
      </c>
      <c r="B80" s="25"/>
      <c r="C80" s="26" t="s">
        <v>302</v>
      </c>
      <c r="D80" s="27"/>
      <c r="E80" s="24" t="s">
        <v>303</v>
      </c>
      <c r="F80" s="27"/>
      <c r="G80" s="27"/>
      <c r="H80" s="27"/>
      <c r="I80" s="28">
        <f>SUMIFS(I81:I84,A81:A84,"P")</f>
        <v>0</v>
      </c>
      <c r="J80" s="29"/>
    </row>
    <row r="81" spans="1:10" ht="15">
      <c r="A81" s="30" t="s">
        <v>63</v>
      </c>
      <c r="B81" s="30">
        <v>18</v>
      </c>
      <c r="C81" s="31" t="s">
        <v>550</v>
      </c>
      <c r="D81" s="30" t="s">
        <v>65</v>
      </c>
      <c r="E81" s="32" t="s">
        <v>551</v>
      </c>
      <c r="F81" s="33" t="s">
        <v>128</v>
      </c>
      <c r="G81" s="34">
        <v>177.503</v>
      </c>
      <c r="H81" s="35">
        <v>0</v>
      </c>
      <c r="I81" s="35">
        <f>ROUND(G81*H81,P4)</f>
        <v>0</v>
      </c>
      <c r="J81" s="30"/>
    </row>
    <row r="82" spans="1:10" ht="75">
      <c r="A82" s="30" t="s">
        <v>68</v>
      </c>
      <c r="B82" s="37"/>
      <c r="E82" s="32" t="s">
        <v>552</v>
      </c>
      <c r="J82" s="38"/>
    </row>
    <row r="83" spans="1:10" ht="15">
      <c r="A83" s="30" t="s">
        <v>70</v>
      </c>
      <c r="B83" s="37"/>
      <c r="E83" s="39" t="s">
        <v>864</v>
      </c>
      <c r="J83" s="38"/>
    </row>
    <row r="84" spans="1:10" ht="120">
      <c r="A84" s="30" t="s">
        <v>72</v>
      </c>
      <c r="B84" s="40"/>
      <c r="C84" s="41"/>
      <c r="D84" s="41"/>
      <c r="E84" s="32" t="s">
        <v>553</v>
      </c>
      <c r="F84" s="41"/>
      <c r="G84" s="41"/>
      <c r="H84" s="41"/>
      <c r="I84" s="41"/>
      <c r="J84" s="42"/>
    </row>
  </sheetData>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Pomališová Lenka</dc:creator>
  <cp:keywords/>
  <dc:description/>
  <cp:lastModifiedBy>Vojtěch Janků</cp:lastModifiedBy>
  <dcterms:created xsi:type="dcterms:W3CDTF">2024-02-20T09:04:00Z</dcterms:created>
  <dcterms:modified xsi:type="dcterms:W3CDTF">2024-05-13T17:07:48Z</dcterms:modified>
  <cp:category/>
  <cp:version/>
  <cp:contentType/>
  <cp:contentStatus/>
</cp:coreProperties>
</file>