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fileSharing userName="42077" reservationPassword="0"/>
  <workbookPr/>
  <bookViews>
    <workbookView xWindow="240" yWindow="120" windowWidth="14940" windowHeight="9225" activeTab="0"/>
  </bookViews>
  <sheets>
    <sheet name="Rekapitulace" sheetId="1" r:id="rId1"/>
    <sheet name="SO 100" sheetId="2" r:id="rId2"/>
    <sheet name="SO VON" sheetId="3" r:id="rId3"/>
  </sheets>
  <definedNames/>
  <calcPr/>
  <webPublishing/>
</workbook>
</file>

<file path=xl/sharedStrings.xml><?xml version="1.0" encoding="utf-8"?>
<sst xmlns="http://schemas.openxmlformats.org/spreadsheetml/2006/main" count="511" uniqueCount="218">
  <si>
    <t>Firma: Firma</t>
  </si>
  <si>
    <t>Rekapitulace ceny</t>
  </si>
  <si>
    <t>Stavba: 250302 - SOUVISLÁ OPRAVA UL. KARLOVSKÁ</t>
  </si>
  <si>
    <t>Varianta: ZŘ - Základní řešení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</si>
  <si>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</si>
  <si>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</si>
  <si>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</si>
  <si>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</si>
  <si>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</si>
  <si>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</si>
  <si>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</si>
  <si>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ASPE10</t>
  </si>
  <si>
    <t>S</t>
  </si>
  <si>
    <t>Soupis prací objektu</t>
  </si>
  <si>
    <t xml:space="preserve">Stavba: </t>
  </si>
  <si>
    <t>250302</t>
  </si>
  <si>
    <t>SOUVISLÁ OPRAVA UL. KARLOVSKÁ</t>
  </si>
  <si>
    <t>O</t>
  </si>
  <si>
    <t>Rozpočet:</t>
  </si>
  <si>
    <t>0.00</t>
  </si>
  <si>
    <t>15.00</t>
  </si>
  <si>
    <t>21.00</t>
  </si>
  <si>
    <t>3</t>
  </si>
  <si>
    <t>2</t>
  </si>
  <si>
    <t>SO 100</t>
  </si>
  <si>
    <t>Komunikace</t>
  </si>
  <si>
    <t>Typ</t>
  </si>
  <si>
    <t>0</t>
  </si>
  <si>
    <t>Poř. číslo</t>
  </si>
  <si>
    <t>1</t>
  </si>
  <si>
    <t>Kód položky</t>
  </si>
  <si>
    <t>Varianta</t>
  </si>
  <si>
    <t>Název položky</t>
  </si>
  <si>
    <t>4</t>
  </si>
  <si>
    <t>MJ</t>
  </si>
  <si>
    <t>5</t>
  </si>
  <si>
    <t>Množství</t>
  </si>
  <si>
    <t>6</t>
  </si>
  <si>
    <t>Jednotková cena</t>
  </si>
  <si>
    <t>Jednotková</t>
  </si>
  <si>
    <t>9</t>
  </si>
  <si>
    <t>Celkem</t>
  </si>
  <si>
    <t>10</t>
  </si>
  <si>
    <t>SD</t>
  </si>
  <si>
    <t>Všeobecné konstrukce a práce</t>
  </si>
  <si>
    <t>P</t>
  </si>
  <si>
    <t>014112</t>
  </si>
  <si>
    <t/>
  </si>
  <si>
    <t>POPLATKY ZA SKLÁDKU TYP S-IO (INERTNÍ ODPAD)</t>
  </si>
  <si>
    <t>T</t>
  </si>
  <si>
    <t>PP</t>
  </si>
  <si>
    <t>poplatky za uskladnění výkopku z položky 12393, včetně ceny za odvoz výkopku</t>
  </si>
  <si>
    <t>VV</t>
  </si>
  <si>
    <t>99,36*2,4=238.464 [A]</t>
  </si>
  <si>
    <t>TS</t>
  </si>
  <si>
    <t>zahrnuje veškeré poplatky provozovateli skládky související s uložením odpadu na skládce.</t>
  </si>
  <si>
    <t>015130</t>
  </si>
  <si>
    <t>POPLATKY ZA LIKVIDACI ODPADŮ NEKONTAMINOVANÝCH - 17 03 02  VYBOURANÝ ASFALTOVÝ BETON BEZ DEHTU</t>
  </si>
  <si>
    <t>likvidace asfaltu z položky 11372 - poplatky za recyklaci</t>
  </si>
  <si>
    <t>709,803*1,4=993.724 [A]</t>
  </si>
  <si>
    <t>1. Položka obsahuje:  
 – veškeré poplatky provozovateli skládky, recyklační linky nebo jiného zařízení na zpracování nebo likvidaci odpadů související s převzetím, uložením, zpracováním nebo likvidací odpadu  
2. Položka neobsahuje:  
 – náklady spojené s dopravou odpadu z místa stavby na místo převzetí provozovatelem skládky, recyklační linky nebo jiného zařízení na zpracování nebo likvidaci odpadů  
3. Způsob měření:  
Tunou se rozumí hmotnost odpadu vytříděného v souladu se zákonem č. 541/2020 Sb., o nakládání s odpady, v platném znění.</t>
  </si>
  <si>
    <t>015140</t>
  </si>
  <si>
    <t>POPLATKY ZA LIKVIDACI ODPADŮ NEKONTAMINOVANÝCH - 17 01 01  BETON Z DEMOLIC OBJEKTŮ, ZÁKLADŮ TV</t>
  </si>
  <si>
    <t>likvidace vybouraného žlabu před č.p. 75 - položka 11328</t>
  </si>
  <si>
    <t>12,4*0,9*0,2*1,9=4.241 [A]</t>
  </si>
  <si>
    <t>Zemní práce</t>
  </si>
  <si>
    <t>11328</t>
  </si>
  <si>
    <t>ODSTRANĚNÍ PŘÍKOPŮ, ŽLABŮ A RIGOLŮ Z PŘÍKOPOVÝCH TVÁRNIC</t>
  </si>
  <si>
    <t>M2</t>
  </si>
  <si>
    <t>odstranění žlabu před č.p. 75, včetně odvozu na skládku</t>
  </si>
  <si>
    <t>12,4*0,9*0,2=2.232 [A]</t>
  </si>
  <si>
    <t>Položka zahrnuje:  
-  odstranění tvárnic včetně podkladu  
-  veškerou manipulaci s vybouranou sutí a s vybouranými hmotami, vč. uložení na skládku.   
Položka nezahrnuje:  
-  poplatek za skládku, který se vykazuje v položce 0141** (s výjimkou malého množství bouraného materiálu, kde je možné poplatek zahrnout do jednotkové ceny bourání – tento fakt musí být uveden v doplňujícím textu k položce). jednotkové ceny bourání – tento fakt musí být uveden v doplňujícím textu k položce).</t>
  </si>
  <si>
    <t>11372</t>
  </si>
  <si>
    <t>FRÉZOVÁNÍ ZPEVNĚNÝCH PLOCH ASFALTOVÝCH</t>
  </si>
  <si>
    <t>M3</t>
  </si>
  <si>
    <t>frézování krytu stávající vozovky v tl. 110 mm, cena včetně odvozu, odvozovou vzdálenost si určí dodavatel dle svých možností</t>
  </si>
  <si>
    <t>digitálně odečteno ze situace: (6453)*0,11=709.830 [A]</t>
  </si>
  <si>
    <t>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</si>
  <si>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12393</t>
  </si>
  <si>
    <t>ODKOP PRO SPOD STAVBU SILNIC A ŽELEZNIC TŘ. III</t>
  </si>
  <si>
    <t>Výkopek pro vytvoření pláně dlážděných ploch vjezdů, odvozovou vzdálenost si určí dodavatel dle svých možností</t>
  </si>
  <si>
    <t>dlážděné plochy - digitálně odečteno ze situace: 184*0,45*1,2=99.360 [A]</t>
  </si>
  <si>
    <t>položka zahrnuje:  
- vodorovná a svislá doprava, přemístění, přeložení, manipulace s výkopkem  
- kompletní provedení vykopávky nezapažené i zapažené  
- ošetření výkopiště po celou dobu práce v něm vč. klimatických opatření  
- ztížení vykopávek v blízkosti podzemního vedení, konstrukcí a objektů vč. jejich dočasného zajištění  
- ztížení pod vodou, v okolí výbušnin, ve stísněných prostorech a pod.  
- těžení po vrstvách, pásech a po jiných nutných částech (figurách)  
- čerpání vody vč. čerpacích jímek, potrubí a pohotovostní čerpací soupravy (viz ustanovení k pol. 1151,2)  
- potřebné snížení hladiny podzemní vody  
- těžení a rozpojování jednotlivých balvanů  
- vytahování a nošení výkopku  
- svahování a přesvah. svahů do konečného tvaru, výměna hornin v podloží a v pláni znehodnocené klimatickými vlivy  
- eventuelně nutné druhotné rozpojení odstřelené horniny  
- ruční vykopávky, odstranění kořenů a napadávek  
- pažení, vzepření a rozepření vč. přepažování (vyjma štětových stěn)  
- úpravu, ochranu a očištění dna, základové spáry, stěn a svahů  
- zhutnění podloží, případně i svahů vč. svahování  
- zřízení stupňů v podloží a lavic na svazích, není-li pro tyto práce zřízena samostatná položka  
- udržování výkopiště a jeho ochrana proti vodě  
- odvedení nebo obvedení vody v okolí výkopiště a ve výkopišti  
- třídění výkopku  
- veškeré pomocné konstrukce umožňující provedení vykopávky (příjezdy, sjezdy, nájezdy, lešení, podpěr. konstr., přemostění, zpevněné plochy, zakrytí a pod.)  
- nezahrnuje uložení zeminy (na skládku, do násypu) ani poplatky za skládku, vykazují se v položce č.0141**</t>
  </si>
  <si>
    <t>7</t>
  </si>
  <si>
    <t>12932</t>
  </si>
  <si>
    <t>ČIŠTĚNÍ PŘÍKOPŮ OD NÁNOSU DO 0,5M3/M</t>
  </si>
  <si>
    <t>M</t>
  </si>
  <si>
    <t>čištění stávajícíh příkopů</t>
  </si>
  <si>
    <t>pravá - digitálně odečteno ze situace: 118+73+58+34+45+260+125+245=722.000 [A]</t>
  </si>
  <si>
    <t>Součástí položky je vodorovná a svislá doprava, přemístění, přeložení, manipulace s materiálem a uložení na skládku.  
 Nezahrnuje poplatek za skládku, který se vykazuje v položce 0141** (s výjimkou malého množství  materiálu, kde je možné poplatek zahrnout do jednotkové ceny položky – tento fakt musí být uveden v doplňujícím textu k položce)</t>
  </si>
  <si>
    <t>8</t>
  </si>
  <si>
    <t>17380</t>
  </si>
  <si>
    <t>ZEMNÍ KRAJNICE A DOSYPÁVKY Z NAKUPOVANÝCH MATERIÁLŮ</t>
  </si>
  <si>
    <t>zatravněná krajnice tl. 0,1 m, šířka 0,5 m</t>
  </si>
  <si>
    <t>levá - digitálně odečteno ze situace: (1060)*0,5*0,1=53.000 [A] 
pravá -digitálně odečteno ze situace: (1060)*0,5*0,1=53.000 [B] 
Celkem: A+B=106.000 [C]</t>
  </si>
  <si>
    <t>položka zahrnuje:  
- kompletní provedení zemní konstrukce včetně nákupu a dopravy materiálu dle zadávací dokumentace  
- úprava  ukládaného  materiálu  vlhčením,  tříděním,  promícháním  nebo  vysoušením,  příp. jiné úpravy za účelem zlepšení jeho  mech. vlastností  
- hutnění i různé míry hutnění   
- ošetření úložiště po celou dobu práce v něm vč. klimatických opatření  
- ztížení v okolí vedení, konstrukcí a objektů a jejich dočasné zajištění  
- ztížení provádění vč. hutnění ve ztížených podmínkách a stísněných prostorech  
- ztížené ukládání sypaniny pod vodu  
- ukládání po vrstvách a po jiných nutných částech (figurách) vč. dosypávek  
- spouštění a nošení materiálu  
- výměna částí zemní konstrukce znehodnocené klimatickými vlivy  
- svahování, hutnění a uzavírání povrchů svahů  
- udržování úložiště a jeho ochrana proti vodě  
- odvedení nebo obvedení vody v okolí úložiště a v úložišti  
- veškeré  pomocné konstrukce umožňující provedení  zemní konstrukce  (příjezdy,  sjezdy,  nájezdy, lešení, podpěrné konstrukce, přemostění, zpevněné plochy, zakrytí a pod.)</t>
  </si>
  <si>
    <t>18120</t>
  </si>
  <si>
    <t>ÚPRAVA PLÁNĚ SE ZHUTNĚNÍM V HORNINĚ TŘ. II</t>
  </si>
  <si>
    <t>úprava pláně včetně vyrovnání výškových rozdílů. Míru zhutnění určuje projekt - viz. výkr. C.102. Včetně hutnících zkoušek v počtu 10</t>
  </si>
  <si>
    <t>digitálně odečteno ze situace: (6453+184)=6 637.000 [A]</t>
  </si>
  <si>
    <t>položka zahrnuje úpravu pláně včetně vyrovnání výškových rozdílů. Míru zhutnění určuje projekt.</t>
  </si>
  <si>
    <t>56333</t>
  </si>
  <si>
    <t>VOZOVKOVÉ VRSTVY ZE ŠTĚRKODRTI TL. DO 150MM</t>
  </si>
  <si>
    <t>ŠD 0/63 konstrukční vrstvy vozovky tl. 150 mm u dlážděných ploch</t>
  </si>
  <si>
    <t>sjezdy - digitálně odečteno ze situace: 184*2=368.000 [A]</t>
  </si>
  <si>
    <t>- dodání kameniva předepsané kvality a zrnitosti  
- rozprostření a zhutnění vrstvy v předepsané tloušťce  
- zřízení vrstvy bez rozlišení šířky, pokládání vrstvy po etapách  
- nezahrnuje postřiky, nátěry</t>
  </si>
  <si>
    <t>11</t>
  </si>
  <si>
    <t>567303</t>
  </si>
  <si>
    <t>VRSTVY PRO OBNOVU A OPRAVY ZE ŠTĚRKODRTI</t>
  </si>
  <si>
    <t>Srovnání podkladní vrstvy vozovky v místech propadů, štěrkodrť 0/32. Cena včetně pokládky, přehutnění a hutnících zkoušek (předpoklad 10 zkoušek, bude upřesněno při porvádění). Položka bude čerpána se douhlasem TDI a AD. Předpoklad 10% celkového povrchu vozovky</t>
  </si>
  <si>
    <t>6453*0,1*(0,15+0,15)=193.590 [A]</t>
  </si>
  <si>
    <t>Položka zahrnuje:  
- dodání kameniva předepsané kvality a zrnitosti  
- rozprostření a zhutnění vrstvy v předepsané tloušťce  
- zřízení vrstvy bez rozlišení šířky, pokládání vrstvy po etapách  
Položka nezahrnuje:  
- postřiky, nátěry</t>
  </si>
  <si>
    <t>12</t>
  </si>
  <si>
    <t>572123</t>
  </si>
  <si>
    <t>INFILTRAČNÍ POSTŘIK Z EMULZE DO 1,0KG/M2</t>
  </si>
  <si>
    <t>POTŘIK INFILTRAČNÍ EMULZNÍ 0,8 KG/M2 PI-C C60, vápenná suspenze</t>
  </si>
  <si>
    <t>digitálně odečteno ze situace: 6453*1,08=6 969.240 [A]</t>
  </si>
  <si>
    <t>- dodání všech předepsaných materiálů pro postřiky v předepsaném množství  
- provedení dle předepsaného technologického předpisu  
- zřízení vrstvy bez rozlišení šířky, pokládání vrstvy po etapách  
- úpravu napojení, ukončení</t>
  </si>
  <si>
    <t>13</t>
  </si>
  <si>
    <t>572213</t>
  </si>
  <si>
    <t>SPOJOVACÍ POSTŘIK Z EMULZE DO 0,5KG/M2</t>
  </si>
  <si>
    <t>SPOJOVACÍ POTŘIK EMULZNÍ 0,35 KG/M2 PS-C 60</t>
  </si>
  <si>
    <t>digitálně odečteno ze situace:6453*1,05=6 775.650 [A]</t>
  </si>
  <si>
    <t>14</t>
  </si>
  <si>
    <t>57476</t>
  </si>
  <si>
    <t>VOZOVKOVÉ VÝZTUŽNÉ VRSTVY Z GEOMŘÍŽOVINY S TKANINOU</t>
  </si>
  <si>
    <t>VÝZTUŽNÝ GEOKOMPOZIT Z VYSKOPEVNOSTNÍCH SKELNÝCH VLÁKEN S TKANINOU POD PODKLADNÍ VRSTVU ACP 16</t>
  </si>
  <si>
    <t>pod asfaltové vrstvy: 6453*1,03=6 646.590 [A]</t>
  </si>
  <si>
    <t>Položka zahrnuje:  
- dodání geomříže v požadované kvalitě a v množství včetně přesahů (přesahy započteny v jednotkové ceně)  
- očištění podkladu  
- pokládka geomříže dle předepsaného technologického předpisu  
Položka nezahrnuje:  
- x</t>
  </si>
  <si>
    <t>15</t>
  </si>
  <si>
    <t>574A33</t>
  </si>
  <si>
    <t>ASFALTOVÝ BETON PRO OBRUSNÉ VRSTVY ACO 11 TL. 40MM</t>
  </si>
  <si>
    <t>nová konstrukce vozovky - digitálně odečteno ze situace:6453*1,03=6 646.590 [A]</t>
  </si>
  <si>
    <t>- dodání směsi v požadované kvalitě  
- očištění podkladu  
- uložení směsi dle předepsaného technologického předpisu, zhutnění vrstvy v předepsané tloušťce  
- zřízení vrstvy bez rozlišení šířky, pokládání vrstvy po etapách, včetně pracovních spar a spojů  
- úpravu napojení, ukončení podél obrubníků, dilatačních zařízení, odvodňovacích proužků, odvodňovačů, vpustí, šachet a pod.  
- nezahrnuje postřiky, nátěry  
- nezahrnuje těsnění podél obrubníků, dilatačních zařízení, odvodňovacích proužků, odvodňovačů, vpustí, šachet a pod.</t>
  </si>
  <si>
    <t>16</t>
  </si>
  <si>
    <t>574E76</t>
  </si>
  <si>
    <t>ASFALTOVÝ BETON PRO PODKLADNÍ VRSTVY ACP 16+, 16S TL. 80MM</t>
  </si>
  <si>
    <t>nová konstrukce vozovky  - digitálně odečteno ze situace: 6453*1,05=6 775.650 [A]</t>
  </si>
  <si>
    <t>17</t>
  </si>
  <si>
    <t>58221</t>
  </si>
  <si>
    <t>DLÁŽDĚNÉ KRYTY Z DROBNÝCH KOSTEK DO LOŽE Z KAMENIVA</t>
  </si>
  <si>
    <t>kryty vjezdů do lože z kameniva 4/8 tl. 50 mm, žulová kostka 8/10</t>
  </si>
  <si>
    <t>184=184.000 [A]</t>
  </si>
  <si>
    <t>Položka zahrnuje:  
- dodání dlažebního materiálu v požadované kvalitě, dodání materiálu pro předepsané lože v tloušťce předepsané dokumentací a pro předepsanou výplň spar  
- očištění podkladu  
- uložení dlažby dle předepsaného technologického předpisu včetně předepsané podkladní vrstvy a předepsané výplně spar  
- zřízení vrstvy bez rozlišení šířky, pokládání vrstvy po etapách   
- úpravu napojení, ukončení podél obrubníků, dilatačních zařízení, odvodňovacích proužků, odvodňovačů, vpustí, šachet a pod., nestanoví-li zadávací dokumentace jinak  
Položka nezahrnuje:  
- postřiky, nátěry  
- těsnění podél obrubníků, dilatačních zařízení, odvodňovacích proužků, odvodňovačů, vpustí, šachet a pod.</t>
  </si>
  <si>
    <t>Ostatní konstrukce a práce</t>
  </si>
  <si>
    <t>18</t>
  </si>
  <si>
    <t>915211</t>
  </si>
  <si>
    <t>VODOROVNÉ DOPRAVNÍ ZNAČENÍ PLASTEM HLADKÉ - DODÁVKA A POKLÁDKA</t>
  </si>
  <si>
    <t>vodící čáry po obou stranách</t>
  </si>
  <si>
    <t>V4: 0,125*(1060+1060)*2=530.000 [A] 
V2b: 0,125*0,5*11,5=0.719 [B] 
Celkem: A+B=530.719 [C]</t>
  </si>
  <si>
    <t>položka zahrnuje:  
- dodání a pokládku nátěrového materiálu (měří se pouze natíraná plocha)  
- předznačení a reflexní úpravu</t>
  </si>
  <si>
    <t>19</t>
  </si>
  <si>
    <t>91551</t>
  </si>
  <si>
    <t>VODOROVNÉ DOPRAVNÍ ZNAČENÍ - PŘEDEM PŘIPRAVENÉ SYMBOLY</t>
  </si>
  <si>
    <t>KUS</t>
  </si>
  <si>
    <t>cyklopikogramy V20 po 50 m v obou směrech</t>
  </si>
  <si>
    <t>44=44.000 [A]</t>
  </si>
  <si>
    <t>Položka zahrnuje:  
- dodání a pokládku předepsaného symbolu  
- předznačení a reflexní úpravu  
Položka nezahrnuje:  
- x</t>
  </si>
  <si>
    <t>20</t>
  </si>
  <si>
    <t>91772</t>
  </si>
  <si>
    <t>OBRUBA Z DLAŽEBNÍCH KOSTEK DROBNÝCH</t>
  </si>
  <si>
    <t>obruba z kostek 8/10 do bet. lože po obvodu dlážděných ploch</t>
  </si>
  <si>
    <t>17,6+15+62+13,8+4,9+22,9+16,7+13,7+5,1+14,2+14,1+30,2+15+13,8+6,5+8,5+17+50=341.000 [A]</t>
  </si>
  <si>
    <t>Položka zahrnuje:  
- dodání a pokládku jedné řady dlažebních kostek o rozměrech předepsaných zadávací dokumentací  
- betonové lože i boční betonovou opěrku  
Položka nezahrnuje:  
- x</t>
  </si>
  <si>
    <t>21</t>
  </si>
  <si>
    <t>919113</t>
  </si>
  <si>
    <t>ŘEZÁNÍ ASFALTOVÉHO KRYTU VOZOVEK TL DO 150MM</t>
  </si>
  <si>
    <t>řezání podél stávajících krytů vozovek</t>
  </si>
  <si>
    <t>napojení na navazující asfaltový kryt vozovky - digitálně odečteno ze situace: 6+6+5+5+4=26.000 [A]</t>
  </si>
  <si>
    <t>Položka zahrnuje:  
- řezání vozovkové vrstvy v předepsané tloušťce  
- spotřeba vody  
Položka nezahrnuje:  
- x</t>
  </si>
  <si>
    <t>22</t>
  </si>
  <si>
    <t>931315</t>
  </si>
  <si>
    <t>TĚSNĚNÍ DILATAČ SPAR ASF ZÁLIVKOU PRŮŘ DO 600MM2</t>
  </si>
  <si>
    <t>napojení na stávající asfaltový kryt vozovky</t>
  </si>
  <si>
    <t>napojení na stávající asfaltový kryt vozovky: 6+6+5+5+4=26.000 [A]</t>
  </si>
  <si>
    <t>položka zahrnuje dodávku a osazení předepsaného materiálu, očištění ploch spáry před úpravou, očištění okolí spáry po úpravě  
nezahrnuje těsnící profil</t>
  </si>
  <si>
    <t>23</t>
  </si>
  <si>
    <t>935212</t>
  </si>
  <si>
    <t>PŘÍKOPOVÉ ŽLABY Z BETON TVÁRNIC ŠÍŘ DO 600MM DO BETONU TL 100MM</t>
  </si>
  <si>
    <t>Betonová žlabovka š. 200 mm (100x200x500) do betonového lože tl 100 mm</t>
  </si>
  <si>
    <t>12,4=12.400 [A]</t>
  </si>
  <si>
    <t>položka zahrnuje:  
- dodávku a uložení příkopových tvárnic předepsaného rozměru a kvality  
- dodání a rozprostření lože z předepsaného materiálu v předepsané kvalitěa v předepsané tloušťce  
- veškerou manipulaci s materiálem, vnitrostaveništní i mimostaveništní dopravu  
- ukončení, patky, spárování  
- měří se v metrech běžných délky osy žlabu</t>
  </si>
  <si>
    <t>24</t>
  </si>
  <si>
    <t>93818</t>
  </si>
  <si>
    <t>OČIŠTĚNÍ ASFALT VOZOVEK ZAMETENÍM</t>
  </si>
  <si>
    <t>očištění vozovky před pokládkou vodorovného dopravního značení</t>
  </si>
  <si>
    <t>6453+437=6 890.000 [A]</t>
  </si>
  <si>
    <t>položka zahrnuje očištění předepsaným způsobem včetně odklizení vzniklého odpadu</t>
  </si>
  <si>
    <t>SO VON</t>
  </si>
  <si>
    <t>Vedlejší a ostatní náklady</t>
  </si>
  <si>
    <t>02730</t>
  </si>
  <si>
    <t>POMOC PRÁCE ZŘÍZ NEBO ZAJIŠŤ OCHRANU INŽENÝRSKÝCH SÍTÍ</t>
  </si>
  <si>
    <t>KPL</t>
  </si>
  <si>
    <t>Zajištění inženýrských sítí před zahájením stavebních prací a během realizace stavby dle požadavku správců. Nutné vytyčení všech podzemních sítí s protokolárním zápisem příslušných správců. Přesnou polohu podzemních vedení ověřit ručně kopanými sondami. Přechody nutno ochránit.   
PEVNÁ CENA</t>
  </si>
  <si>
    <t>1=1.000 [A]</t>
  </si>
  <si>
    <t>zahrnuje veškeré náklady spojené s objednatelem požadovanými zařízeními</t>
  </si>
  <si>
    <t>02910</t>
  </si>
  <si>
    <t>OSTATNÍ POŽADAVKY - ZEMĚMĚŘIČSKÁ MĚŘENÍ</t>
  </si>
  <si>
    <t>Vytyčení stavby dle uvedených vytyčovacích bodů</t>
  </si>
  <si>
    <t>zahrnuje veškeré náklady spojené s objednatelem požadovanými pracemi,   
- pro stanovení orientační investorské ceny určete jednotkovou cenu jako 1% odhadované ceny stavby</t>
  </si>
  <si>
    <t>02911</t>
  </si>
  <si>
    <t>OSTATNÍ POŽADAVKY - GEODETICKÉ ZAMĚŘENÍ</t>
  </si>
  <si>
    <t>HM</t>
  </si>
  <si>
    <t>Zaměření stavby po dokončení</t>
  </si>
  <si>
    <t>zahrnuje veškeré náklady spojené s objednatelem požadovanými pracemi</t>
  </si>
  <si>
    <t>02943</t>
  </si>
  <si>
    <t>OSTATNÍ POŽADAVKY - VYPRACOVÁNÍ RDS</t>
  </si>
  <si>
    <t>Položka zahrnuje:  
- veškeré náklady spojené s objednatelem požadovanými pracemi  
Položka nezahrnuje:  
- x</t>
  </si>
  <si>
    <t>02944</t>
  </si>
  <si>
    <t>OSTAT POŽADAVKY - DOKUMENTACE SKUTEČ PROVEDENÍ V DIGIT FORMĚ</t>
  </si>
  <si>
    <t>Dokumentace skutečného provedení stavby. Výkresy a související písemnosti zhotovené stavby potřebné pro evidenci pozemní komunikace. Výkresy odchylek a změn stavby oproti PDPS. Ověření podpisem odpovědného zástupce zhotovitele a správce stavby.    
Zadavatel poskytne dokumentaci v otevřeném formátu *.dwg.   
PEVNÁ CENA.</t>
  </si>
  <si>
    <t>03100</t>
  </si>
  <si>
    <t>ZAŘÍZENÍ STAVENIŠTĚ - ZŘÍZENÍ, PROVOZ, DEMONTÁŽ</t>
  </si>
  <si>
    <t>zahrnuje objednatelem povolené náklady na pořízení (event. pronájem), provozování, udržování a likvidaci zhotovitelova zařízení</t>
  </si>
  <si>
    <t>03720</t>
  </si>
  <si>
    <t>POMOC PRÁCE ZAJIŠŤ NEBO ZŘÍZ REGULACI A OCHRANU DOPRAVY</t>
  </si>
  <si>
    <t>Dopravně inženýrská opatření během stavby dle harmonogramu prací vybraného dodavatele.</t>
  </si>
  <si>
    <t>zahrnuje objednatelem povolené náklady na požadovaná zařízení zhotovitele</t>
  </si>
</sst>
</file>

<file path=xl/styles.xml><?xml version="1.0" encoding="utf-8"?>
<styleSheet xmlns="http://schemas.openxmlformats.org/spreadsheetml/2006/main">
  <numFmts count="2">
    <numFmt numFmtId="177" formatCode="#,##0.00"/>
    <numFmt numFmtId="178" formatCode="#,##0.000"/>
  </numFmts>
  <fonts count="7">
    <font>
      <sz val="10"/>
      <name val="Arial"/>
      <family val="0"/>
    </font>
    <font>
      <b/>
      <sz val="16"/>
      <color rgb="FF000000"/>
      <name val="Arial"/>
      <family val="0"/>
    </font>
    <font>
      <b/>
      <sz val="16"/>
      <name val="Arial"/>
      <family val="0"/>
    </font>
    <font>
      <b/>
      <sz val="10"/>
      <name val="Arial"/>
      <family val="0"/>
    </font>
    <font>
      <sz val="10"/>
      <color rgb="FFFFFFFF"/>
      <name val="Arial"/>
      <family val="0"/>
    </font>
    <font>
      <b/>
      <sz val="11"/>
      <name val="Arial"/>
      <family val="0"/>
    </font>
    <font>
      <i/>
      <sz val="10"/>
      <name val="Arial"/>
      <family val="0"/>
    </font>
  </fonts>
  <fills count="4">
    <fill>
      <patternFill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B441A"/>
        <bgColor indexed="64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/>
      <bottom style="thin"/>
    </border>
    <border>
      <left/>
      <right style="thin"/>
      <top/>
      <bottom/>
    </border>
    <border>
      <left style="thin"/>
      <right/>
      <top/>
      <bottom/>
    </border>
    <border>
      <left/>
      <right/>
      <top style="thin"/>
      <bottom/>
    </border>
    <border>
      <left/>
      <right/>
      <top style="thin"/>
      <bottom style="thin"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0" fillId="2" borderId="2" xfId="0" applyFill="1" applyBorder="1"/>
    <xf numFmtId="177" fontId="3" fillId="2" borderId="0" xfId="0" applyNumberFormat="1" applyFont="1" applyFill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left"/>
    </xf>
    <xf numFmtId="0" fontId="0" fillId="2" borderId="6" xfId="0" applyFill="1" applyBorder="1"/>
    <xf numFmtId="0" fontId="3" fillId="0" borderId="1" xfId="0" applyFont="1" applyBorder="1" applyAlignment="1">
      <alignment horizontal="left"/>
    </xf>
    <xf numFmtId="177" fontId="3" fillId="0" borderId="1" xfId="0" applyNumberFormat="1" applyFont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177" fontId="3" fillId="2" borderId="5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wrapText="1"/>
    </xf>
    <xf numFmtId="0" fontId="0" fillId="0" borderId="1" xfId="0" applyBorder="1"/>
    <xf numFmtId="0" fontId="3" fillId="2" borderId="6" xfId="0" applyFont="1" applyFill="1" applyBorder="1" applyAlignment="1">
      <alignment horizontal="right"/>
    </xf>
    <xf numFmtId="0" fontId="3" fillId="2" borderId="6" xfId="0" applyFont="1" applyFill="1" applyBorder="1" applyAlignment="1">
      <alignment wrapText="1"/>
    </xf>
    <xf numFmtId="177" fontId="3" fillId="2" borderId="6" xfId="0" applyNumberFormat="1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78" fontId="0" fillId="0" borderId="1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0" fontId="0" fillId="0" borderId="5" xfId="0" applyBorder="1" applyAlignment="1">
      <alignment vertical="top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top"/>
    </xf>
    <xf numFmtId="0" fontId="6" fillId="0" borderId="1" xfId="0" applyFont="1" applyBorder="1" applyAlignment="1">
      <alignment horizontal="left" vertical="center" wrapText="1"/>
    </xf>
    <xf numFmtId="177" fontId="3" fillId="2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right"/>
    </xf>
    <xf numFmtId="177" fontId="3" fillId="2" borderId="2" xfId="0" applyNumberFormat="1" applyFont="1" applyFill="1" applyBorder="1" applyAlignment="1">
      <alignment horizontal="center"/>
    </xf>
    <xf numFmtId="177" fontId="0" fillId="2" borderId="1" xfId="0" applyNumberFormat="1" applyFill="1" applyBorder="1" applyAlignment="1">
      <alignment horizont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sharedStrings" Target="sharedStrings.xml" /><Relationship Id="rId6" Type="http://schemas.openxmlformats.org/officeDocument/2006/relationships/theme" Target="theme/theme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28575</xdr:rowOff>
    </xdr:from>
    <xdr:to>
      <xdr:col>0</xdr:col>
      <xdr:colOff>1390650</xdr:colOff>
      <xdr:row>3</xdr:row>
      <xdr:rowOff>28575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28575"/>
          <a:ext cx="1343025" cy="5810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1"/>
  <sheetViews>
    <sheetView tabSelected="1" workbookViewId="0" topLeftCell="A1"/>
  </sheetViews>
  <sheetFormatPr defaultColWidth="9.14285714285714" defaultRowHeight="12.75" customHeight="1"/>
  <cols>
    <col min="1" max="1" width="25.7142857142857" customWidth="1"/>
    <col min="2" max="2" width="66.7142857142857" customWidth="1"/>
    <col min="3" max="5" width="20.7142857142857" customWidth="1"/>
  </cols>
  <sheetData>
    <row r="1" spans="1:5" ht="12.75" customHeight="1">
      <c r="A1" s="1"/>
      <c s="1" t="s">
        <v>0</v>
      </c>
      <c s="1"/>
      <c s="1"/>
      <c s="1"/>
    </row>
    <row r="2" spans="1:5" ht="12.75" customHeight="1">
      <c r="A2" s="1"/>
      <c s="2" t="s">
        <v>1</v>
      </c>
      <c s="1"/>
      <c s="1"/>
      <c s="1"/>
    </row>
    <row r="3" spans="1:5" ht="20" customHeight="1">
      <c r="A3" s="1"/>
      <c s="1"/>
      <c s="1"/>
      <c s="1"/>
      <c s="1"/>
    </row>
    <row r="4" spans="1:5" ht="20" customHeight="1">
      <c r="A4" s="1"/>
      <c s="3" t="s">
        <v>2</v>
      </c>
      <c s="1"/>
      <c s="1"/>
      <c s="1"/>
    </row>
    <row r="5" spans="1:5" ht="12.75" customHeight="1">
      <c r="A5" s="1"/>
      <c s="1" t="s">
        <v>3</v>
      </c>
      <c s="1"/>
      <c s="1"/>
      <c s="1"/>
    </row>
    <row r="6" spans="1:5" ht="12.75" customHeight="1">
      <c r="A6" s="1"/>
      <c s="4" t="s">
        <v>4</v>
      </c>
      <c s="7">
        <f>SUM(C10:C11)</f>
      </c>
      <c s="1"/>
      <c s="1"/>
    </row>
    <row r="7" spans="1:5" ht="12.75" customHeight="1">
      <c r="A7" s="1"/>
      <c s="4" t="s">
        <v>5</v>
      </c>
      <c s="7">
        <f>SUM(E10:E11)</f>
      </c>
      <c s="1"/>
      <c s="1"/>
    </row>
    <row r="8" spans="1:5" ht="12.75" customHeight="1">
      <c r="A8" s="6"/>
      <c s="6"/>
      <c s="6"/>
      <c s="6"/>
      <c s="6"/>
    </row>
    <row r="9" spans="1:5" ht="12.75" customHeight="1">
      <c r="A9" s="5" t="s">
        <v>6</v>
      </c>
      <c s="5" t="s">
        <v>7</v>
      </c>
      <c s="5" t="s">
        <v>8</v>
      </c>
      <c s="5" t="s">
        <v>9</v>
      </c>
      <c s="5" t="s">
        <v>10</v>
      </c>
    </row>
    <row r="10" spans="1:5" ht="12.75" customHeight="1">
      <c r="A10" s="20" t="s">
        <v>24</v>
      </c>
      <c s="20" t="s">
        <v>25</v>
      </c>
      <c s="21">
        <f>'SO 100'!I3</f>
      </c>
      <c s="21">
        <f>'SO 100'!O2</f>
      </c>
      <c s="21">
        <f>C10+D10</f>
      </c>
    </row>
    <row r="11" spans="1:5" ht="12.75" customHeight="1">
      <c r="A11" s="20" t="s">
        <v>188</v>
      </c>
      <c s="20" t="s">
        <v>189</v>
      </c>
      <c s="21">
        <f>'SO VON'!I3</f>
      </c>
      <c s="21">
        <f>'SO VON'!O2</f>
      </c>
      <c s="21">
        <f>C11+D11</f>
      </c>
    </row>
  </sheetData>
  <mergeCells count="4">
    <mergeCell ref="A1:A3"/>
    <mergeCell ref="B2:B3"/>
    <mergeCell ref="B4:D4"/>
    <mergeCell ref="B5:D5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07"/>
  <sheetViews>
    <sheetView workbookViewId="0" topLeftCell="A1">
      <pane ySplit="7" topLeftCell="A8" activePane="bottomLeft" state="frozen"/>
      <selection pane="topLeft" activeCell="A1" sqref="A1"/>
      <selection pane="bottomLeft" activeCell="A8" sqref="A8"/>
    </sheetView>
  </sheetViews>
  <sheetFormatPr defaultColWidth="9.14285714285714" defaultRowHeight="12.75" customHeight="1"/>
  <cols>
    <col min="1" max="1" width="9.14285714285714" hidden="1" customWidth="1"/>
    <col min="2" max="2" width="11.7142857142857" customWidth="1"/>
    <col min="3" max="3" width="14.7142857142857" customWidth="1"/>
    <col min="4" max="4" width="9.71428571428571" customWidth="1"/>
    <col min="5" max="5" width="70.7142857142857" customWidth="1"/>
    <col min="6" max="6" width="11.7142857142857" customWidth="1"/>
    <col min="7" max="9" width="16.7142857142857" customWidth="1"/>
    <col min="15" max="18" width="9.14285714285714" hidden="1" customWidth="1"/>
  </cols>
  <sheetData>
    <row r="1" spans="1:16" ht="12.75" customHeight="1">
      <c r="A1" t="s">
        <v>11</v>
      </c>
      <c s="1"/>
      <c s="1"/>
      <c s="1"/>
      <c s="1" t="s">
        <v>0</v>
      </c>
      <c s="1"/>
      <c s="1"/>
      <c s="1"/>
      <c s="1"/>
      <c r="P1" t="s">
        <v>22</v>
      </c>
    </row>
    <row r="2" spans="2:16" ht="25" customHeight="1">
      <c r="B2" s="1"/>
      <c s="1"/>
      <c s="1"/>
      <c s="2" t="s">
        <v>13</v>
      </c>
      <c s="1"/>
      <c s="1"/>
      <c s="6"/>
      <c s="6"/>
      <c r="O2">
        <f>0+O8+O21+O46+O79</f>
      </c>
      <c t="s">
        <v>22</v>
      </c>
    </row>
    <row r="3" spans="1:16" ht="15" customHeight="1">
      <c r="A3" t="s">
        <v>12</v>
      </c>
      <c s="12" t="s">
        <v>14</v>
      </c>
      <c s="13" t="s">
        <v>15</v>
      </c>
      <c s="1"/>
      <c s="14" t="s">
        <v>16</v>
      </c>
      <c s="1"/>
      <c s="9"/>
      <c s="8" t="s">
        <v>24</v>
      </c>
      <c s="41">
        <f>0+I8+I21+I46+I79</f>
      </c>
      <c r="O3" t="s">
        <v>19</v>
      </c>
      <c t="s">
        <v>23</v>
      </c>
    </row>
    <row r="4" spans="1:16" ht="15" customHeight="1">
      <c r="A4" t="s">
        <v>17</v>
      </c>
      <c s="16" t="s">
        <v>18</v>
      </c>
      <c s="17" t="s">
        <v>24</v>
      </c>
      <c s="6"/>
      <c s="18" t="s">
        <v>25</v>
      </c>
      <c s="6"/>
      <c s="6"/>
      <c s="19"/>
      <c s="19"/>
      <c r="O4" t="s">
        <v>20</v>
      </c>
      <c t="s">
        <v>23</v>
      </c>
    </row>
    <row r="5" spans="1:16" ht="12.75" customHeight="1">
      <c r="A5" s="15" t="s">
        <v>26</v>
      </c>
      <c s="15" t="s">
        <v>28</v>
      </c>
      <c s="15" t="s">
        <v>30</v>
      </c>
      <c s="15" t="s">
        <v>31</v>
      </c>
      <c s="15" t="s">
        <v>32</v>
      </c>
      <c s="15" t="s">
        <v>34</v>
      </c>
      <c s="15" t="s">
        <v>36</v>
      </c>
      <c s="15" t="s">
        <v>38</v>
      </c>
      <c s="15"/>
      <c r="O5" t="s">
        <v>21</v>
      </c>
      <c t="s">
        <v>23</v>
      </c>
    </row>
    <row r="6" spans="1:9" ht="12.75" customHeight="1">
      <c r="A6" s="15"/>
      <c s="15"/>
      <c s="15"/>
      <c s="15"/>
      <c s="15"/>
      <c s="15"/>
      <c s="15"/>
      <c s="15" t="s">
        <v>39</v>
      </c>
      <c s="15" t="s">
        <v>41</v>
      </c>
    </row>
    <row r="7" spans="1:9" ht="12.75" customHeight="1">
      <c r="A7" s="15" t="s">
        <v>27</v>
      </c>
      <c s="15" t="s">
        <v>29</v>
      </c>
      <c s="15" t="s">
        <v>23</v>
      </c>
      <c s="15" t="s">
        <v>22</v>
      </c>
      <c s="15" t="s">
        <v>33</v>
      </c>
      <c s="15" t="s">
        <v>35</v>
      </c>
      <c s="15" t="s">
        <v>37</v>
      </c>
      <c s="15" t="s">
        <v>40</v>
      </c>
      <c s="15" t="s">
        <v>42</v>
      </c>
    </row>
    <row r="8" spans="1:18" ht="12.75" customHeight="1">
      <c r="A8" s="19" t="s">
        <v>43</v>
      </c>
      <c s="19"/>
      <c s="26" t="s">
        <v>27</v>
      </c>
      <c s="19"/>
      <c s="27" t="s">
        <v>44</v>
      </c>
      <c s="19"/>
      <c s="19"/>
      <c s="19"/>
      <c s="28">
        <f>0+Q8</f>
      </c>
      <c r="O8">
        <f>0+R8</f>
      </c>
      <c r="Q8">
        <f>0+I9+I13+I17</f>
      </c>
      <c>
        <f>0+O9+O13+O17</f>
      </c>
    </row>
    <row r="9" spans="1:16" ht="12.75">
      <c r="A9" s="25" t="s">
        <v>45</v>
      </c>
      <c s="29" t="s">
        <v>29</v>
      </c>
      <c s="29" t="s">
        <v>46</v>
      </c>
      <c s="25" t="s">
        <v>47</v>
      </c>
      <c s="30" t="s">
        <v>48</v>
      </c>
      <c s="31" t="s">
        <v>49</v>
      </c>
      <c s="32">
        <v>238.464</v>
      </c>
      <c s="33">
        <v>0</v>
      </c>
      <c s="33">
        <f>ROUND(ROUND(H9,2)*ROUND(G9,3),2)</f>
      </c>
      <c r="O9">
        <f>(I9*21)/100</f>
      </c>
      <c t="s">
        <v>23</v>
      </c>
    </row>
    <row r="10" spans="1:5" ht="25.5">
      <c r="A10" s="34" t="s">
        <v>50</v>
      </c>
      <c r="E10" s="35" t="s">
        <v>51</v>
      </c>
    </row>
    <row r="11" spans="1:5" ht="12.75">
      <c r="A11" s="36" t="s">
        <v>52</v>
      </c>
      <c r="E11" s="37" t="s">
        <v>53</v>
      </c>
    </row>
    <row r="12" spans="1:5" ht="25.5">
      <c r="A12" t="s">
        <v>54</v>
      </c>
      <c r="E12" s="35" t="s">
        <v>55</v>
      </c>
    </row>
    <row r="13" spans="1:16" ht="25.5">
      <c r="A13" s="25" t="s">
        <v>45</v>
      </c>
      <c s="29" t="s">
        <v>23</v>
      </c>
      <c s="29" t="s">
        <v>56</v>
      </c>
      <c s="25" t="s">
        <v>47</v>
      </c>
      <c s="30" t="s">
        <v>57</v>
      </c>
      <c s="31" t="s">
        <v>49</v>
      </c>
      <c s="32">
        <v>993.724</v>
      </c>
      <c s="33">
        <v>0</v>
      </c>
      <c s="33">
        <f>ROUND(ROUND(H13,2)*ROUND(G13,3),2)</f>
      </c>
      <c r="O13">
        <f>(I13*21)/100</f>
      </c>
      <c t="s">
        <v>23</v>
      </c>
    </row>
    <row r="14" spans="1:5" ht="12.75">
      <c r="A14" s="34" t="s">
        <v>50</v>
      </c>
      <c r="E14" s="35" t="s">
        <v>58</v>
      </c>
    </row>
    <row r="15" spans="1:5" ht="12.75">
      <c r="A15" s="36" t="s">
        <v>52</v>
      </c>
      <c r="E15" s="37" t="s">
        <v>59</v>
      </c>
    </row>
    <row r="16" spans="1:5" ht="140.25">
      <c r="A16" t="s">
        <v>54</v>
      </c>
      <c r="E16" s="35" t="s">
        <v>60</v>
      </c>
    </row>
    <row r="17" spans="1:16" ht="25.5">
      <c r="A17" s="25" t="s">
        <v>45</v>
      </c>
      <c s="29" t="s">
        <v>22</v>
      </c>
      <c s="29" t="s">
        <v>61</v>
      </c>
      <c s="25" t="s">
        <v>47</v>
      </c>
      <c s="30" t="s">
        <v>62</v>
      </c>
      <c s="31" t="s">
        <v>49</v>
      </c>
      <c s="32">
        <v>4.241</v>
      </c>
      <c s="33">
        <v>0</v>
      </c>
      <c s="33">
        <f>ROUND(ROUND(H17,2)*ROUND(G17,3),2)</f>
      </c>
      <c r="O17">
        <f>(I17*21)/100</f>
      </c>
      <c t="s">
        <v>23</v>
      </c>
    </row>
    <row r="18" spans="1:5" ht="12.75">
      <c r="A18" s="34" t="s">
        <v>50</v>
      </c>
      <c r="E18" s="35" t="s">
        <v>63</v>
      </c>
    </row>
    <row r="19" spans="1:5" ht="12.75">
      <c r="A19" s="36" t="s">
        <v>52</v>
      </c>
      <c r="E19" s="37" t="s">
        <v>64</v>
      </c>
    </row>
    <row r="20" spans="1:5" ht="140.25">
      <c r="A20" t="s">
        <v>54</v>
      </c>
      <c r="E20" s="35" t="s">
        <v>60</v>
      </c>
    </row>
    <row r="21" spans="1:18" ht="12.75" customHeight="1">
      <c r="A21" s="6" t="s">
        <v>43</v>
      </c>
      <c s="6"/>
      <c s="39" t="s">
        <v>29</v>
      </c>
      <c s="6"/>
      <c s="27" t="s">
        <v>65</v>
      </c>
      <c s="6"/>
      <c s="6"/>
      <c s="6"/>
      <c s="40">
        <f>0+Q21</f>
      </c>
      <c r="O21">
        <f>0+R21</f>
      </c>
      <c r="Q21">
        <f>0+I22+I26+I30+I34+I38+I42</f>
      </c>
      <c>
        <f>0+O22+O26+O30+O34+O38+O42</f>
      </c>
    </row>
    <row r="22" spans="1:16" ht="12.75">
      <c r="A22" s="25" t="s">
        <v>45</v>
      </c>
      <c s="29" t="s">
        <v>33</v>
      </c>
      <c s="29" t="s">
        <v>66</v>
      </c>
      <c s="25" t="s">
        <v>47</v>
      </c>
      <c s="30" t="s">
        <v>67</v>
      </c>
      <c s="31" t="s">
        <v>68</v>
      </c>
      <c s="32">
        <v>2.232</v>
      </c>
      <c s="33">
        <v>0</v>
      </c>
      <c s="33">
        <f>ROUND(ROUND(H22,2)*ROUND(G22,3),2)</f>
      </c>
      <c r="O22">
        <f>(I22*21)/100</f>
      </c>
      <c t="s">
        <v>23</v>
      </c>
    </row>
    <row r="23" spans="1:5" ht="12.75">
      <c r="A23" s="34" t="s">
        <v>50</v>
      </c>
      <c r="E23" s="35" t="s">
        <v>69</v>
      </c>
    </row>
    <row r="24" spans="1:5" ht="12.75">
      <c r="A24" s="36" t="s">
        <v>52</v>
      </c>
      <c r="E24" s="37" t="s">
        <v>70</v>
      </c>
    </row>
    <row r="25" spans="1:5" ht="127.5">
      <c r="A25" t="s">
        <v>54</v>
      </c>
      <c r="E25" s="35" t="s">
        <v>71</v>
      </c>
    </row>
    <row r="26" spans="1:16" ht="12.75">
      <c r="A26" s="25" t="s">
        <v>45</v>
      </c>
      <c s="29" t="s">
        <v>35</v>
      </c>
      <c s="29" t="s">
        <v>72</v>
      </c>
      <c s="25" t="s">
        <v>47</v>
      </c>
      <c s="30" t="s">
        <v>73</v>
      </c>
      <c s="31" t="s">
        <v>74</v>
      </c>
      <c s="32">
        <v>709.83</v>
      </c>
      <c s="33">
        <v>0</v>
      </c>
      <c s="33">
        <f>ROUND(ROUND(H26,2)*ROUND(G26,3),2)</f>
      </c>
      <c r="O26">
        <f>(I26*21)/100</f>
      </c>
      <c t="s">
        <v>23</v>
      </c>
    </row>
    <row r="27" spans="1:5" ht="25.5">
      <c r="A27" s="34" t="s">
        <v>50</v>
      </c>
      <c r="E27" s="35" t="s">
        <v>75</v>
      </c>
    </row>
    <row r="28" spans="1:5" ht="12.75">
      <c r="A28" s="36" t="s">
        <v>52</v>
      </c>
      <c r="E28" s="37" t="s">
        <v>76</v>
      </c>
    </row>
    <row r="29" spans="1:5" ht="63.75">
      <c r="A29" t="s">
        <v>54</v>
      </c>
      <c r="E29" s="35" t="s">
        <v>77</v>
      </c>
    </row>
    <row r="30" spans="1:16" ht="12.75">
      <c r="A30" s="25" t="s">
        <v>45</v>
      </c>
      <c s="29" t="s">
        <v>37</v>
      </c>
      <c s="29" t="s">
        <v>78</v>
      </c>
      <c s="25" t="s">
        <v>47</v>
      </c>
      <c s="30" t="s">
        <v>79</v>
      </c>
      <c s="31" t="s">
        <v>74</v>
      </c>
      <c s="32">
        <v>99.36</v>
      </c>
      <c s="33">
        <v>0</v>
      </c>
      <c s="33">
        <f>ROUND(ROUND(H30,2)*ROUND(G30,3),2)</f>
      </c>
      <c r="O30">
        <f>(I30*21)/100</f>
      </c>
      <c t="s">
        <v>23</v>
      </c>
    </row>
    <row r="31" spans="1:5" ht="25.5">
      <c r="A31" s="34" t="s">
        <v>50</v>
      </c>
      <c r="E31" s="35" t="s">
        <v>80</v>
      </c>
    </row>
    <row r="32" spans="1:5" ht="12.75">
      <c r="A32" s="36" t="s">
        <v>52</v>
      </c>
      <c r="E32" s="37" t="s">
        <v>81</v>
      </c>
    </row>
    <row r="33" spans="1:5" ht="395.25">
      <c r="A33" t="s">
        <v>54</v>
      </c>
      <c r="E33" s="35" t="s">
        <v>82</v>
      </c>
    </row>
    <row r="34" spans="1:16" ht="12.75">
      <c r="A34" s="25" t="s">
        <v>45</v>
      </c>
      <c s="29" t="s">
        <v>83</v>
      </c>
      <c s="29" t="s">
        <v>84</v>
      </c>
      <c s="25" t="s">
        <v>47</v>
      </c>
      <c s="30" t="s">
        <v>85</v>
      </c>
      <c s="31" t="s">
        <v>86</v>
      </c>
      <c s="32">
        <v>722</v>
      </c>
      <c s="33">
        <v>0</v>
      </c>
      <c s="33">
        <f>ROUND(ROUND(H34,2)*ROUND(G34,3),2)</f>
      </c>
      <c r="O34">
        <f>(I34*21)/100</f>
      </c>
      <c t="s">
        <v>23</v>
      </c>
    </row>
    <row r="35" spans="1:5" ht="12.75">
      <c r="A35" s="34" t="s">
        <v>50</v>
      </c>
      <c r="E35" s="35" t="s">
        <v>87</v>
      </c>
    </row>
    <row r="36" spans="1:5" ht="25.5">
      <c r="A36" s="36" t="s">
        <v>52</v>
      </c>
      <c r="E36" s="37" t="s">
        <v>88</v>
      </c>
    </row>
    <row r="37" spans="1:5" ht="76.5">
      <c r="A37" t="s">
        <v>54</v>
      </c>
      <c r="E37" s="35" t="s">
        <v>89</v>
      </c>
    </row>
    <row r="38" spans="1:16" ht="12.75">
      <c r="A38" s="25" t="s">
        <v>45</v>
      </c>
      <c s="29" t="s">
        <v>90</v>
      </c>
      <c s="29" t="s">
        <v>91</v>
      </c>
      <c s="25" t="s">
        <v>47</v>
      </c>
      <c s="30" t="s">
        <v>92</v>
      </c>
      <c s="31" t="s">
        <v>74</v>
      </c>
      <c s="32">
        <v>106</v>
      </c>
      <c s="33">
        <v>0</v>
      </c>
      <c s="33">
        <f>ROUND(ROUND(H38,2)*ROUND(G38,3),2)</f>
      </c>
      <c r="O38">
        <f>(I38*21)/100</f>
      </c>
      <c t="s">
        <v>23</v>
      </c>
    </row>
    <row r="39" spans="1:5" ht="12.75">
      <c r="A39" s="34" t="s">
        <v>50</v>
      </c>
      <c r="E39" s="35" t="s">
        <v>93</v>
      </c>
    </row>
    <row r="40" spans="1:5" ht="38.25">
      <c r="A40" s="36" t="s">
        <v>52</v>
      </c>
      <c r="E40" s="37" t="s">
        <v>94</v>
      </c>
    </row>
    <row r="41" spans="1:5" ht="255">
      <c r="A41" t="s">
        <v>54</v>
      </c>
      <c r="E41" s="35" t="s">
        <v>95</v>
      </c>
    </row>
    <row r="42" spans="1:16" ht="12.75">
      <c r="A42" s="25" t="s">
        <v>45</v>
      </c>
      <c s="29" t="s">
        <v>40</v>
      </c>
      <c s="29" t="s">
        <v>96</v>
      </c>
      <c s="25" t="s">
        <v>47</v>
      </c>
      <c s="30" t="s">
        <v>97</v>
      </c>
      <c s="31" t="s">
        <v>68</v>
      </c>
      <c s="32">
        <v>6637</v>
      </c>
      <c s="33">
        <v>0</v>
      </c>
      <c s="33">
        <f>ROUND(ROUND(H42,2)*ROUND(G42,3),2)</f>
      </c>
      <c r="O42">
        <f>(I42*21)/100</f>
      </c>
      <c t="s">
        <v>23</v>
      </c>
    </row>
    <row r="43" spans="1:5" ht="25.5">
      <c r="A43" s="34" t="s">
        <v>50</v>
      </c>
      <c r="E43" s="35" t="s">
        <v>98</v>
      </c>
    </row>
    <row r="44" spans="1:5" ht="12.75">
      <c r="A44" s="36" t="s">
        <v>52</v>
      </c>
      <c r="E44" s="37" t="s">
        <v>99</v>
      </c>
    </row>
    <row r="45" spans="1:5" ht="25.5">
      <c r="A45" t="s">
        <v>54</v>
      </c>
      <c r="E45" s="35" t="s">
        <v>100</v>
      </c>
    </row>
    <row r="46" spans="1:18" ht="12.75" customHeight="1">
      <c r="A46" s="6" t="s">
        <v>43</v>
      </c>
      <c s="6"/>
      <c s="39" t="s">
        <v>35</v>
      </c>
      <c s="6"/>
      <c s="27" t="s">
        <v>25</v>
      </c>
      <c s="6"/>
      <c s="6"/>
      <c s="6"/>
      <c s="40">
        <f>0+Q46</f>
      </c>
      <c r="O46">
        <f>0+R46</f>
      </c>
      <c r="Q46">
        <f>0+I47+I51+I55+I59+I63+I67+I71+I75</f>
      </c>
      <c>
        <f>0+O47+O51+O55+O59+O63+O67+O71+O75</f>
      </c>
    </row>
    <row r="47" spans="1:16" ht="12.75">
      <c r="A47" s="25" t="s">
        <v>45</v>
      </c>
      <c s="29" t="s">
        <v>42</v>
      </c>
      <c s="29" t="s">
        <v>101</v>
      </c>
      <c s="25" t="s">
        <v>47</v>
      </c>
      <c s="30" t="s">
        <v>102</v>
      </c>
      <c s="31" t="s">
        <v>68</v>
      </c>
      <c s="32">
        <v>368</v>
      </c>
      <c s="33">
        <v>0</v>
      </c>
      <c s="33">
        <f>ROUND(ROUND(H47,2)*ROUND(G47,3),2)</f>
      </c>
      <c r="O47">
        <f>(I47*21)/100</f>
      </c>
      <c t="s">
        <v>23</v>
      </c>
    </row>
    <row r="48" spans="1:5" ht="12.75">
      <c r="A48" s="34" t="s">
        <v>50</v>
      </c>
      <c r="E48" s="35" t="s">
        <v>103</v>
      </c>
    </row>
    <row r="49" spans="1:5" ht="12.75">
      <c r="A49" s="36" t="s">
        <v>52</v>
      </c>
      <c r="E49" s="37" t="s">
        <v>104</v>
      </c>
    </row>
    <row r="50" spans="1:5" ht="51">
      <c r="A50" t="s">
        <v>54</v>
      </c>
      <c r="E50" s="35" t="s">
        <v>105</v>
      </c>
    </row>
    <row r="51" spans="1:16" ht="12.75">
      <c r="A51" s="25" t="s">
        <v>45</v>
      </c>
      <c s="29" t="s">
        <v>106</v>
      </c>
      <c s="29" t="s">
        <v>107</v>
      </c>
      <c s="25" t="s">
        <v>47</v>
      </c>
      <c s="30" t="s">
        <v>108</v>
      </c>
      <c s="31" t="s">
        <v>74</v>
      </c>
      <c s="32">
        <v>193.59</v>
      </c>
      <c s="33">
        <v>0</v>
      </c>
      <c s="33">
        <f>ROUND(ROUND(H51,2)*ROUND(G51,3),2)</f>
      </c>
      <c r="O51">
        <f>(I51*21)/100</f>
      </c>
      <c t="s">
        <v>23</v>
      </c>
    </row>
    <row r="52" spans="1:5" ht="51">
      <c r="A52" s="34" t="s">
        <v>50</v>
      </c>
      <c r="E52" s="35" t="s">
        <v>109</v>
      </c>
    </row>
    <row r="53" spans="1:5" ht="12.75">
      <c r="A53" s="36" t="s">
        <v>52</v>
      </c>
      <c r="E53" s="37" t="s">
        <v>110</v>
      </c>
    </row>
    <row r="54" spans="1:5" ht="76.5">
      <c r="A54" t="s">
        <v>54</v>
      </c>
      <c r="E54" s="35" t="s">
        <v>111</v>
      </c>
    </row>
    <row r="55" spans="1:16" ht="12.75">
      <c r="A55" s="25" t="s">
        <v>45</v>
      </c>
      <c s="29" t="s">
        <v>112</v>
      </c>
      <c s="29" t="s">
        <v>113</v>
      </c>
      <c s="25" t="s">
        <v>47</v>
      </c>
      <c s="30" t="s">
        <v>114</v>
      </c>
      <c s="31" t="s">
        <v>68</v>
      </c>
      <c s="32">
        <v>6969.24</v>
      </c>
      <c s="33">
        <v>0</v>
      </c>
      <c s="33">
        <f>ROUND(ROUND(H55,2)*ROUND(G55,3),2)</f>
      </c>
      <c r="O55">
        <f>(I55*21)/100</f>
      </c>
      <c t="s">
        <v>23</v>
      </c>
    </row>
    <row r="56" spans="1:5" ht="12.75">
      <c r="A56" s="34" t="s">
        <v>50</v>
      </c>
      <c r="E56" s="35" t="s">
        <v>115</v>
      </c>
    </row>
    <row r="57" spans="1:5" ht="12.75">
      <c r="A57" s="36" t="s">
        <v>52</v>
      </c>
      <c r="E57" s="37" t="s">
        <v>116</v>
      </c>
    </row>
    <row r="58" spans="1:5" ht="63.75">
      <c r="A58" t="s">
        <v>54</v>
      </c>
      <c r="E58" s="35" t="s">
        <v>117</v>
      </c>
    </row>
    <row r="59" spans="1:16" ht="12.75">
      <c r="A59" s="25" t="s">
        <v>45</v>
      </c>
      <c s="29" t="s">
        <v>118</v>
      </c>
      <c s="29" t="s">
        <v>119</v>
      </c>
      <c s="25" t="s">
        <v>47</v>
      </c>
      <c s="30" t="s">
        <v>120</v>
      </c>
      <c s="31" t="s">
        <v>68</v>
      </c>
      <c s="32">
        <v>6775.65</v>
      </c>
      <c s="33">
        <v>0</v>
      </c>
      <c s="33">
        <f>ROUND(ROUND(H59,2)*ROUND(G59,3),2)</f>
      </c>
      <c r="O59">
        <f>(I59*21)/100</f>
      </c>
      <c t="s">
        <v>23</v>
      </c>
    </row>
    <row r="60" spans="1:5" ht="12.75">
      <c r="A60" s="34" t="s">
        <v>50</v>
      </c>
      <c r="E60" s="35" t="s">
        <v>121</v>
      </c>
    </row>
    <row r="61" spans="1:5" ht="12.75">
      <c r="A61" s="36" t="s">
        <v>52</v>
      </c>
      <c r="E61" s="37" t="s">
        <v>122</v>
      </c>
    </row>
    <row r="62" spans="1:5" ht="63.75">
      <c r="A62" t="s">
        <v>54</v>
      </c>
      <c r="E62" s="35" t="s">
        <v>117</v>
      </c>
    </row>
    <row r="63" spans="1:16" ht="12.75">
      <c r="A63" s="25" t="s">
        <v>45</v>
      </c>
      <c s="29" t="s">
        <v>123</v>
      </c>
      <c s="29" t="s">
        <v>124</v>
      </c>
      <c s="25" t="s">
        <v>47</v>
      </c>
      <c s="30" t="s">
        <v>125</v>
      </c>
      <c s="31" t="s">
        <v>68</v>
      </c>
      <c s="32">
        <v>6646.59</v>
      </c>
      <c s="33">
        <v>0</v>
      </c>
      <c s="33">
        <f>ROUND(ROUND(H63,2)*ROUND(G63,3),2)</f>
      </c>
      <c r="O63">
        <f>(I63*21)/100</f>
      </c>
      <c t="s">
        <v>23</v>
      </c>
    </row>
    <row r="64" spans="1:5" ht="25.5">
      <c r="A64" s="34" t="s">
        <v>50</v>
      </c>
      <c r="E64" s="35" t="s">
        <v>126</v>
      </c>
    </row>
    <row r="65" spans="1:5" ht="12.75">
      <c r="A65" s="36" t="s">
        <v>52</v>
      </c>
      <c r="E65" s="37" t="s">
        <v>127</v>
      </c>
    </row>
    <row r="66" spans="1:5" ht="89.25">
      <c r="A66" t="s">
        <v>54</v>
      </c>
      <c r="E66" s="35" t="s">
        <v>128</v>
      </c>
    </row>
    <row r="67" spans="1:16" ht="12.75">
      <c r="A67" s="25" t="s">
        <v>45</v>
      </c>
      <c s="29" t="s">
        <v>129</v>
      </c>
      <c s="29" t="s">
        <v>130</v>
      </c>
      <c s="25" t="s">
        <v>47</v>
      </c>
      <c s="30" t="s">
        <v>131</v>
      </c>
      <c s="31" t="s">
        <v>68</v>
      </c>
      <c s="32">
        <v>6646.59</v>
      </c>
      <c s="33">
        <v>0</v>
      </c>
      <c s="33">
        <f>ROUND(ROUND(H67,2)*ROUND(G67,3),2)</f>
      </c>
      <c r="O67">
        <f>(I67*21)/100</f>
      </c>
      <c t="s">
        <v>23</v>
      </c>
    </row>
    <row r="68" spans="1:5" ht="12.75">
      <c r="A68" s="34" t="s">
        <v>50</v>
      </c>
      <c r="E68" s="35" t="s">
        <v>47</v>
      </c>
    </row>
    <row r="69" spans="1:5" ht="12.75">
      <c r="A69" s="36" t="s">
        <v>52</v>
      </c>
      <c r="E69" s="37" t="s">
        <v>132</v>
      </c>
    </row>
    <row r="70" spans="1:5" ht="140.25">
      <c r="A70" t="s">
        <v>54</v>
      </c>
      <c r="E70" s="35" t="s">
        <v>133</v>
      </c>
    </row>
    <row r="71" spans="1:16" ht="12.75">
      <c r="A71" s="25" t="s">
        <v>45</v>
      </c>
      <c s="29" t="s">
        <v>134</v>
      </c>
      <c s="29" t="s">
        <v>135</v>
      </c>
      <c s="25" t="s">
        <v>47</v>
      </c>
      <c s="30" t="s">
        <v>136</v>
      </c>
      <c s="31" t="s">
        <v>68</v>
      </c>
      <c s="32">
        <v>6775.65</v>
      </c>
      <c s="33">
        <v>0</v>
      </c>
      <c s="33">
        <f>ROUND(ROUND(H71,2)*ROUND(G71,3),2)</f>
      </c>
      <c r="O71">
        <f>(I71*21)/100</f>
      </c>
      <c t="s">
        <v>23</v>
      </c>
    </row>
    <row r="72" spans="1:5" ht="12.75">
      <c r="A72" s="34" t="s">
        <v>50</v>
      </c>
      <c r="E72" s="35" t="s">
        <v>47</v>
      </c>
    </row>
    <row r="73" spans="1:5" ht="12.75">
      <c r="A73" s="36" t="s">
        <v>52</v>
      </c>
      <c r="E73" s="37" t="s">
        <v>137</v>
      </c>
    </row>
    <row r="74" spans="1:5" ht="140.25">
      <c r="A74" t="s">
        <v>54</v>
      </c>
      <c r="E74" s="35" t="s">
        <v>133</v>
      </c>
    </row>
    <row r="75" spans="1:16" ht="12.75">
      <c r="A75" s="25" t="s">
        <v>45</v>
      </c>
      <c s="29" t="s">
        <v>138</v>
      </c>
      <c s="29" t="s">
        <v>139</v>
      </c>
      <c s="25" t="s">
        <v>47</v>
      </c>
      <c s="30" t="s">
        <v>140</v>
      </c>
      <c s="31" t="s">
        <v>68</v>
      </c>
      <c s="32">
        <v>184</v>
      </c>
      <c s="33">
        <v>0</v>
      </c>
      <c s="33">
        <f>ROUND(ROUND(H75,2)*ROUND(G75,3),2)</f>
      </c>
      <c r="O75">
        <f>(I75*21)/100</f>
      </c>
      <c t="s">
        <v>23</v>
      </c>
    </row>
    <row r="76" spans="1:5" ht="12.75">
      <c r="A76" s="34" t="s">
        <v>50</v>
      </c>
      <c r="E76" s="35" t="s">
        <v>141</v>
      </c>
    </row>
    <row r="77" spans="1:5" ht="12.75">
      <c r="A77" s="36" t="s">
        <v>52</v>
      </c>
      <c r="E77" s="37" t="s">
        <v>142</v>
      </c>
    </row>
    <row r="78" spans="1:5" ht="191.25">
      <c r="A78" t="s">
        <v>54</v>
      </c>
      <c r="E78" s="35" t="s">
        <v>143</v>
      </c>
    </row>
    <row r="79" spans="1:18" ht="12.75" customHeight="1">
      <c r="A79" s="6" t="s">
        <v>43</v>
      </c>
      <c s="6"/>
      <c s="39" t="s">
        <v>40</v>
      </c>
      <c s="6"/>
      <c s="27" t="s">
        <v>144</v>
      </c>
      <c s="6"/>
      <c s="6"/>
      <c s="6"/>
      <c s="40">
        <f>0+Q79</f>
      </c>
      <c r="O79">
        <f>0+R79</f>
      </c>
      <c r="Q79">
        <f>0+I80+I84+I88+I92+I96+I100+I104</f>
      </c>
      <c>
        <f>0+O80+O84+O88+O92+O96+O100+O104</f>
      </c>
    </row>
    <row r="80" spans="1:16" ht="25.5">
      <c r="A80" s="25" t="s">
        <v>45</v>
      </c>
      <c s="29" t="s">
        <v>145</v>
      </c>
      <c s="29" t="s">
        <v>146</v>
      </c>
      <c s="25" t="s">
        <v>47</v>
      </c>
      <c s="30" t="s">
        <v>147</v>
      </c>
      <c s="31" t="s">
        <v>68</v>
      </c>
      <c s="32">
        <v>530.719</v>
      </c>
      <c s="33">
        <v>0</v>
      </c>
      <c s="33">
        <f>ROUND(ROUND(H80,2)*ROUND(G80,3),2)</f>
      </c>
      <c r="O80">
        <f>(I80*21)/100</f>
      </c>
      <c t="s">
        <v>23</v>
      </c>
    </row>
    <row r="81" spans="1:5" ht="12.75">
      <c r="A81" s="34" t="s">
        <v>50</v>
      </c>
      <c r="E81" s="35" t="s">
        <v>148</v>
      </c>
    </row>
    <row r="82" spans="1:5" ht="38.25">
      <c r="A82" s="36" t="s">
        <v>52</v>
      </c>
      <c r="E82" s="37" t="s">
        <v>149</v>
      </c>
    </row>
    <row r="83" spans="1:5" ht="38.25">
      <c r="A83" t="s">
        <v>54</v>
      </c>
      <c r="E83" s="35" t="s">
        <v>150</v>
      </c>
    </row>
    <row r="84" spans="1:16" ht="12.75">
      <c r="A84" s="25" t="s">
        <v>45</v>
      </c>
      <c s="29" t="s">
        <v>151</v>
      </c>
      <c s="29" t="s">
        <v>152</v>
      </c>
      <c s="25" t="s">
        <v>47</v>
      </c>
      <c s="30" t="s">
        <v>153</v>
      </c>
      <c s="31" t="s">
        <v>154</v>
      </c>
      <c s="32">
        <v>44</v>
      </c>
      <c s="33">
        <v>0</v>
      </c>
      <c s="33">
        <f>ROUND(ROUND(H84,2)*ROUND(G84,3),2)</f>
      </c>
      <c r="O84">
        <f>(I84*21)/100</f>
      </c>
      <c t="s">
        <v>23</v>
      </c>
    </row>
    <row r="85" spans="1:5" ht="12.75">
      <c r="A85" s="34" t="s">
        <v>50</v>
      </c>
      <c r="E85" s="35" t="s">
        <v>155</v>
      </c>
    </row>
    <row r="86" spans="1:5" ht="12.75">
      <c r="A86" s="36" t="s">
        <v>52</v>
      </c>
      <c r="E86" s="37" t="s">
        <v>156</v>
      </c>
    </row>
    <row r="87" spans="1:5" ht="63.75">
      <c r="A87" t="s">
        <v>54</v>
      </c>
      <c r="E87" s="35" t="s">
        <v>157</v>
      </c>
    </row>
    <row r="88" spans="1:16" ht="12.75">
      <c r="A88" s="25" t="s">
        <v>45</v>
      </c>
      <c s="29" t="s">
        <v>158</v>
      </c>
      <c s="29" t="s">
        <v>159</v>
      </c>
      <c s="25" t="s">
        <v>47</v>
      </c>
      <c s="30" t="s">
        <v>160</v>
      </c>
      <c s="31" t="s">
        <v>86</v>
      </c>
      <c s="32">
        <v>341</v>
      </c>
      <c s="33">
        <v>0</v>
      </c>
      <c s="33">
        <f>ROUND(ROUND(H88,2)*ROUND(G88,3),2)</f>
      </c>
      <c r="O88">
        <f>(I88*21)/100</f>
      </c>
      <c t="s">
        <v>23</v>
      </c>
    </row>
    <row r="89" spans="1:5" ht="12.75">
      <c r="A89" s="34" t="s">
        <v>50</v>
      </c>
      <c r="E89" s="35" t="s">
        <v>161</v>
      </c>
    </row>
    <row r="90" spans="1:5" ht="25.5">
      <c r="A90" s="36" t="s">
        <v>52</v>
      </c>
      <c r="E90" s="37" t="s">
        <v>162</v>
      </c>
    </row>
    <row r="91" spans="1:5" ht="76.5">
      <c r="A91" t="s">
        <v>54</v>
      </c>
      <c r="E91" s="35" t="s">
        <v>163</v>
      </c>
    </row>
    <row r="92" spans="1:16" ht="12.75">
      <c r="A92" s="25" t="s">
        <v>45</v>
      </c>
      <c s="29" t="s">
        <v>164</v>
      </c>
      <c s="29" t="s">
        <v>165</v>
      </c>
      <c s="25" t="s">
        <v>47</v>
      </c>
      <c s="30" t="s">
        <v>166</v>
      </c>
      <c s="31" t="s">
        <v>86</v>
      </c>
      <c s="32">
        <v>26</v>
      </c>
      <c s="33">
        <v>0</v>
      </c>
      <c s="33">
        <f>ROUND(ROUND(H92,2)*ROUND(G92,3),2)</f>
      </c>
      <c r="O92">
        <f>(I92*21)/100</f>
      </c>
      <c t="s">
        <v>23</v>
      </c>
    </row>
    <row r="93" spans="1:5" ht="12.75">
      <c r="A93" s="34" t="s">
        <v>50</v>
      </c>
      <c r="E93" s="35" t="s">
        <v>167</v>
      </c>
    </row>
    <row r="94" spans="1:5" ht="25.5">
      <c r="A94" s="36" t="s">
        <v>52</v>
      </c>
      <c r="E94" s="37" t="s">
        <v>168</v>
      </c>
    </row>
    <row r="95" spans="1:5" ht="63.75">
      <c r="A95" t="s">
        <v>54</v>
      </c>
      <c r="E95" s="35" t="s">
        <v>169</v>
      </c>
    </row>
    <row r="96" spans="1:16" ht="12.75">
      <c r="A96" s="25" t="s">
        <v>45</v>
      </c>
      <c s="29" t="s">
        <v>170</v>
      </c>
      <c s="29" t="s">
        <v>171</v>
      </c>
      <c s="25" t="s">
        <v>47</v>
      </c>
      <c s="30" t="s">
        <v>172</v>
      </c>
      <c s="31" t="s">
        <v>86</v>
      </c>
      <c s="32">
        <v>26</v>
      </c>
      <c s="33">
        <v>0</v>
      </c>
      <c s="33">
        <f>ROUND(ROUND(H96,2)*ROUND(G96,3),2)</f>
      </c>
      <c r="O96">
        <f>(I96*21)/100</f>
      </c>
      <c t="s">
        <v>23</v>
      </c>
    </row>
    <row r="97" spans="1:5" ht="12.75">
      <c r="A97" s="34" t="s">
        <v>50</v>
      </c>
      <c r="E97" s="35" t="s">
        <v>173</v>
      </c>
    </row>
    <row r="98" spans="1:5" ht="12.75">
      <c r="A98" s="36" t="s">
        <v>52</v>
      </c>
      <c r="E98" s="37" t="s">
        <v>174</v>
      </c>
    </row>
    <row r="99" spans="1:5" ht="38.25">
      <c r="A99" t="s">
        <v>54</v>
      </c>
      <c r="E99" s="35" t="s">
        <v>175</v>
      </c>
    </row>
    <row r="100" spans="1:16" ht="12.75">
      <c r="A100" s="25" t="s">
        <v>45</v>
      </c>
      <c s="29" t="s">
        <v>176</v>
      </c>
      <c s="29" t="s">
        <v>177</v>
      </c>
      <c s="25" t="s">
        <v>47</v>
      </c>
      <c s="30" t="s">
        <v>178</v>
      </c>
      <c s="31" t="s">
        <v>86</v>
      </c>
      <c s="32">
        <v>12.4</v>
      </c>
      <c s="33">
        <v>0</v>
      </c>
      <c s="33">
        <f>ROUND(ROUND(H100,2)*ROUND(G100,3),2)</f>
      </c>
      <c r="O100">
        <f>(I100*21)/100</f>
      </c>
      <c t="s">
        <v>23</v>
      </c>
    </row>
    <row r="101" spans="1:5" ht="12.75">
      <c r="A101" s="34" t="s">
        <v>50</v>
      </c>
      <c r="E101" s="35" t="s">
        <v>179</v>
      </c>
    </row>
    <row r="102" spans="1:5" ht="12.75">
      <c r="A102" s="36" t="s">
        <v>52</v>
      </c>
      <c r="E102" s="37" t="s">
        <v>180</v>
      </c>
    </row>
    <row r="103" spans="1:5" ht="102">
      <c r="A103" t="s">
        <v>54</v>
      </c>
      <c r="E103" s="35" t="s">
        <v>181</v>
      </c>
    </row>
    <row r="104" spans="1:16" ht="12.75">
      <c r="A104" s="25" t="s">
        <v>45</v>
      </c>
      <c s="29" t="s">
        <v>182</v>
      </c>
      <c s="29" t="s">
        <v>183</v>
      </c>
      <c s="25" t="s">
        <v>47</v>
      </c>
      <c s="30" t="s">
        <v>184</v>
      </c>
      <c s="31" t="s">
        <v>68</v>
      </c>
      <c s="32">
        <v>6890</v>
      </c>
      <c s="33">
        <v>0</v>
      </c>
      <c s="33">
        <f>ROUND(ROUND(H104,2)*ROUND(G104,3),2)</f>
      </c>
      <c r="O104">
        <f>(I104*21)/100</f>
      </c>
      <c t="s">
        <v>23</v>
      </c>
    </row>
    <row r="105" spans="1:5" ht="12.75">
      <c r="A105" s="34" t="s">
        <v>50</v>
      </c>
      <c r="E105" s="35" t="s">
        <v>185</v>
      </c>
    </row>
    <row r="106" spans="1:5" ht="12.75">
      <c r="A106" s="36" t="s">
        <v>52</v>
      </c>
      <c r="E106" s="37" t="s">
        <v>186</v>
      </c>
    </row>
    <row r="107" spans="1:5" ht="25.5">
      <c r="A107" t="s">
        <v>54</v>
      </c>
      <c r="E107" s="35" t="s">
        <v>187</v>
      </c>
    </row>
  </sheetData>
  <mergeCells count="10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6"/>
  <sheetViews>
    <sheetView workbookViewId="0" topLeftCell="A1">
      <pane ySplit="7" topLeftCell="A8" activePane="bottomLeft" state="frozen"/>
      <selection pane="topLeft" activeCell="A1" sqref="A1"/>
      <selection pane="bottomLeft" activeCell="A8" sqref="A8"/>
    </sheetView>
  </sheetViews>
  <sheetFormatPr defaultColWidth="9.14285714285714" defaultRowHeight="12.75" customHeight="1"/>
  <cols>
    <col min="1" max="1" width="9.14285714285714" hidden="1" customWidth="1"/>
    <col min="2" max="2" width="11.7142857142857" customWidth="1"/>
    <col min="3" max="3" width="14.7142857142857" customWidth="1"/>
    <col min="4" max="4" width="9.71428571428571" customWidth="1"/>
    <col min="5" max="5" width="70.7142857142857" customWidth="1"/>
    <col min="6" max="6" width="11.7142857142857" customWidth="1"/>
    <col min="7" max="9" width="16.7142857142857" customWidth="1"/>
    <col min="15" max="18" width="9.14285714285714" hidden="1" customWidth="1"/>
  </cols>
  <sheetData>
    <row r="1" spans="1:16" ht="12.75" customHeight="1">
      <c r="A1" t="s">
        <v>11</v>
      </c>
      <c s="1"/>
      <c s="1"/>
      <c s="1"/>
      <c s="1" t="s">
        <v>0</v>
      </c>
      <c s="1"/>
      <c s="1"/>
      <c s="1"/>
      <c s="1"/>
      <c r="P1" t="s">
        <v>22</v>
      </c>
    </row>
    <row r="2" spans="2:16" ht="25" customHeight="1">
      <c r="B2" s="1"/>
      <c s="1"/>
      <c s="1"/>
      <c s="2" t="s">
        <v>13</v>
      </c>
      <c s="1"/>
      <c s="1"/>
      <c s="6"/>
      <c s="6"/>
      <c r="O2">
        <f>0+O8</f>
      </c>
      <c t="s">
        <v>22</v>
      </c>
    </row>
    <row r="3" spans="1:16" ht="15" customHeight="1">
      <c r="A3" t="s">
        <v>12</v>
      </c>
      <c s="12" t="s">
        <v>14</v>
      </c>
      <c s="13" t="s">
        <v>15</v>
      </c>
      <c s="1"/>
      <c s="14" t="s">
        <v>16</v>
      </c>
      <c s="1"/>
      <c s="9"/>
      <c s="8" t="s">
        <v>188</v>
      </c>
      <c s="41">
        <f>0+I8</f>
      </c>
      <c r="O3" t="s">
        <v>19</v>
      </c>
      <c t="s">
        <v>23</v>
      </c>
    </row>
    <row r="4" spans="1:16" ht="15" customHeight="1">
      <c r="A4" t="s">
        <v>17</v>
      </c>
      <c s="16" t="s">
        <v>18</v>
      </c>
      <c s="17" t="s">
        <v>188</v>
      </c>
      <c s="6"/>
      <c s="18" t="s">
        <v>189</v>
      </c>
      <c s="6"/>
      <c s="6"/>
      <c s="19"/>
      <c s="19"/>
      <c r="O4" t="s">
        <v>20</v>
      </c>
      <c t="s">
        <v>23</v>
      </c>
    </row>
    <row r="5" spans="1:16" ht="12.75" customHeight="1">
      <c r="A5" s="15" t="s">
        <v>26</v>
      </c>
      <c s="15" t="s">
        <v>28</v>
      </c>
      <c s="15" t="s">
        <v>30</v>
      </c>
      <c s="15" t="s">
        <v>31</v>
      </c>
      <c s="15" t="s">
        <v>32</v>
      </c>
      <c s="15" t="s">
        <v>34</v>
      </c>
      <c s="15" t="s">
        <v>36</v>
      </c>
      <c s="15" t="s">
        <v>38</v>
      </c>
      <c s="15"/>
      <c r="O5" t="s">
        <v>21</v>
      </c>
      <c t="s">
        <v>23</v>
      </c>
    </row>
    <row r="6" spans="1:9" ht="12.75" customHeight="1">
      <c r="A6" s="15"/>
      <c s="15"/>
      <c s="15"/>
      <c s="15"/>
      <c s="15"/>
      <c s="15"/>
      <c s="15"/>
      <c s="15" t="s">
        <v>39</v>
      </c>
      <c s="15" t="s">
        <v>41</v>
      </c>
    </row>
    <row r="7" spans="1:9" ht="12.75" customHeight="1">
      <c r="A7" s="15" t="s">
        <v>27</v>
      </c>
      <c s="15" t="s">
        <v>29</v>
      </c>
      <c s="15" t="s">
        <v>23</v>
      </c>
      <c s="15" t="s">
        <v>22</v>
      </c>
      <c s="15" t="s">
        <v>33</v>
      </c>
      <c s="15" t="s">
        <v>35</v>
      </c>
      <c s="15" t="s">
        <v>37</v>
      </c>
      <c s="15" t="s">
        <v>40</v>
      </c>
      <c s="15" t="s">
        <v>42</v>
      </c>
    </row>
    <row r="8" spans="1:18" ht="12.75" customHeight="1">
      <c r="A8" s="19" t="s">
        <v>43</v>
      </c>
      <c s="19"/>
      <c s="26" t="s">
        <v>27</v>
      </c>
      <c s="19"/>
      <c s="27" t="s">
        <v>44</v>
      </c>
      <c s="19"/>
      <c s="19"/>
      <c s="19"/>
      <c s="28">
        <f>0+Q8</f>
      </c>
      <c r="O8">
        <f>0+R8</f>
      </c>
      <c r="Q8">
        <f>0+I9+I13+I17+I21+I25+I29+I33</f>
      </c>
      <c>
        <f>0+O9+O13+O17+O21+O25+O29+O33</f>
      </c>
    </row>
    <row r="9" spans="1:16" ht="12.75">
      <c r="A9" s="25" t="s">
        <v>45</v>
      </c>
      <c s="29" t="s">
        <v>29</v>
      </c>
      <c s="29" t="s">
        <v>190</v>
      </c>
      <c s="25" t="s">
        <v>47</v>
      </c>
      <c s="30" t="s">
        <v>191</v>
      </c>
      <c s="31" t="s">
        <v>192</v>
      </c>
      <c s="32">
        <v>1</v>
      </c>
      <c s="33">
        <v>0</v>
      </c>
      <c s="33">
        <f>ROUND(ROUND(H9,2)*ROUND(G9,3),2)</f>
      </c>
      <c r="O9">
        <f>(I9*21)/100</f>
      </c>
      <c t="s">
        <v>23</v>
      </c>
    </row>
    <row r="10" spans="1:5" ht="76.5">
      <c r="A10" s="34" t="s">
        <v>50</v>
      </c>
      <c r="E10" s="35" t="s">
        <v>193</v>
      </c>
    </row>
    <row r="11" spans="1:5" ht="12.75">
      <c r="A11" s="36" t="s">
        <v>52</v>
      </c>
      <c r="E11" s="37" t="s">
        <v>194</v>
      </c>
    </row>
    <row r="12" spans="1:5" ht="12.75">
      <c r="A12" t="s">
        <v>54</v>
      </c>
      <c r="E12" s="35" t="s">
        <v>195</v>
      </c>
    </row>
    <row r="13" spans="1:16" ht="12.75">
      <c r="A13" s="25" t="s">
        <v>45</v>
      </c>
      <c s="29" t="s">
        <v>23</v>
      </c>
      <c s="29" t="s">
        <v>196</v>
      </c>
      <c s="25" t="s">
        <v>47</v>
      </c>
      <c s="30" t="s">
        <v>197</v>
      </c>
      <c s="31" t="s">
        <v>192</v>
      </c>
      <c s="32">
        <v>1</v>
      </c>
      <c s="33">
        <v>0</v>
      </c>
      <c s="33">
        <f>ROUND(ROUND(H13,2)*ROUND(G13,3),2)</f>
      </c>
      <c r="O13">
        <f>(I13*21)/100</f>
      </c>
      <c t="s">
        <v>23</v>
      </c>
    </row>
    <row r="14" spans="1:5" ht="12.75">
      <c r="A14" s="34" t="s">
        <v>50</v>
      </c>
      <c r="E14" s="35" t="s">
        <v>198</v>
      </c>
    </row>
    <row r="15" spans="1:5" ht="12.75">
      <c r="A15" s="36" t="s">
        <v>52</v>
      </c>
      <c r="E15" s="37" t="s">
        <v>194</v>
      </c>
    </row>
    <row r="16" spans="1:5" ht="38.25">
      <c r="A16" t="s">
        <v>54</v>
      </c>
      <c r="E16" s="35" t="s">
        <v>199</v>
      </c>
    </row>
    <row r="17" spans="1:16" ht="12.75">
      <c r="A17" s="25" t="s">
        <v>45</v>
      </c>
      <c s="29" t="s">
        <v>22</v>
      </c>
      <c s="29" t="s">
        <v>200</v>
      </c>
      <c s="25" t="s">
        <v>47</v>
      </c>
      <c s="30" t="s">
        <v>201</v>
      </c>
      <c s="31" t="s">
        <v>202</v>
      </c>
      <c s="32">
        <v>1</v>
      </c>
      <c s="33">
        <v>0</v>
      </c>
      <c s="33">
        <f>ROUND(ROUND(H17,2)*ROUND(G17,3),2)</f>
      </c>
      <c r="O17">
        <f>(I17*21)/100</f>
      </c>
      <c t="s">
        <v>23</v>
      </c>
    </row>
    <row r="18" spans="1:5" ht="12.75">
      <c r="A18" s="34" t="s">
        <v>50</v>
      </c>
      <c r="E18" s="35" t="s">
        <v>203</v>
      </c>
    </row>
    <row r="19" spans="1:5" ht="12.75">
      <c r="A19" s="36" t="s">
        <v>52</v>
      </c>
      <c r="E19" s="37" t="s">
        <v>194</v>
      </c>
    </row>
    <row r="20" spans="1:5" ht="12.75">
      <c r="A20" t="s">
        <v>54</v>
      </c>
      <c r="E20" s="35" t="s">
        <v>204</v>
      </c>
    </row>
    <row r="21" spans="1:16" ht="12.75">
      <c r="A21" s="25" t="s">
        <v>45</v>
      </c>
      <c s="29" t="s">
        <v>33</v>
      </c>
      <c s="29" t="s">
        <v>205</v>
      </c>
      <c s="25" t="s">
        <v>47</v>
      </c>
      <c s="30" t="s">
        <v>206</v>
      </c>
      <c s="31" t="s">
        <v>192</v>
      </c>
      <c s="32">
        <v>1</v>
      </c>
      <c s="33">
        <v>0</v>
      </c>
      <c s="33">
        <f>ROUND(ROUND(H21,2)*ROUND(G21,3),2)</f>
      </c>
      <c r="O21">
        <f>(I21*21)/100</f>
      </c>
      <c t="s">
        <v>23</v>
      </c>
    </row>
    <row r="22" spans="1:5" ht="12.75">
      <c r="A22" s="34" t="s">
        <v>50</v>
      </c>
      <c r="E22" s="35" t="s">
        <v>47</v>
      </c>
    </row>
    <row r="23" spans="1:5" ht="12.75">
      <c r="A23" s="36" t="s">
        <v>52</v>
      </c>
      <c r="E23" s="37" t="s">
        <v>194</v>
      </c>
    </row>
    <row r="24" spans="1:5" ht="51">
      <c r="A24" t="s">
        <v>54</v>
      </c>
      <c r="E24" s="35" t="s">
        <v>207</v>
      </c>
    </row>
    <row r="25" spans="1:16" ht="12.75">
      <c r="A25" s="25" t="s">
        <v>45</v>
      </c>
      <c s="29" t="s">
        <v>35</v>
      </c>
      <c s="29" t="s">
        <v>208</v>
      </c>
      <c s="25" t="s">
        <v>47</v>
      </c>
      <c s="30" t="s">
        <v>209</v>
      </c>
      <c s="31" t="s">
        <v>192</v>
      </c>
      <c s="32">
        <v>1</v>
      </c>
      <c s="33">
        <v>0</v>
      </c>
      <c s="33">
        <f>ROUND(ROUND(H25,2)*ROUND(G25,3),2)</f>
      </c>
      <c r="O25">
        <f>(I25*21)/100</f>
      </c>
      <c t="s">
        <v>23</v>
      </c>
    </row>
    <row r="26" spans="1:5" ht="76.5">
      <c r="A26" s="34" t="s">
        <v>50</v>
      </c>
      <c r="E26" s="35" t="s">
        <v>210</v>
      </c>
    </row>
    <row r="27" spans="1:5" ht="12.75">
      <c r="A27" s="36" t="s">
        <v>52</v>
      </c>
      <c r="E27" s="37" t="s">
        <v>194</v>
      </c>
    </row>
    <row r="28" spans="1:5" ht="51">
      <c r="A28" t="s">
        <v>54</v>
      </c>
      <c r="E28" s="35" t="s">
        <v>207</v>
      </c>
    </row>
    <row r="29" spans="1:16" ht="12.75">
      <c r="A29" s="25" t="s">
        <v>45</v>
      </c>
      <c s="29" t="s">
        <v>37</v>
      </c>
      <c s="29" t="s">
        <v>211</v>
      </c>
      <c s="25" t="s">
        <v>47</v>
      </c>
      <c s="30" t="s">
        <v>212</v>
      </c>
      <c s="31" t="s">
        <v>192</v>
      </c>
      <c s="32">
        <v>1</v>
      </c>
      <c s="33">
        <v>0</v>
      </c>
      <c s="33">
        <f>ROUND(ROUND(H29,2)*ROUND(G29,3),2)</f>
      </c>
      <c r="O29">
        <f>(I29*21)/100</f>
      </c>
      <c t="s">
        <v>23</v>
      </c>
    </row>
    <row r="30" spans="1:5" ht="12.75">
      <c r="A30" s="34" t="s">
        <v>50</v>
      </c>
      <c r="E30" s="35" t="s">
        <v>47</v>
      </c>
    </row>
    <row r="31" spans="1:5" ht="12.75">
      <c r="A31" s="36" t="s">
        <v>52</v>
      </c>
      <c r="E31" s="37" t="s">
        <v>194</v>
      </c>
    </row>
    <row r="32" spans="1:5" ht="25.5">
      <c r="A32" t="s">
        <v>54</v>
      </c>
      <c r="E32" s="35" t="s">
        <v>213</v>
      </c>
    </row>
    <row r="33" spans="1:16" ht="12.75">
      <c r="A33" s="25" t="s">
        <v>45</v>
      </c>
      <c s="29" t="s">
        <v>83</v>
      </c>
      <c s="29" t="s">
        <v>214</v>
      </c>
      <c s="25" t="s">
        <v>47</v>
      </c>
      <c s="30" t="s">
        <v>215</v>
      </c>
      <c s="31" t="s">
        <v>192</v>
      </c>
      <c s="32">
        <v>1</v>
      </c>
      <c s="33">
        <v>0</v>
      </c>
      <c s="33">
        <f>ROUND(ROUND(H33,2)*ROUND(G33,3),2)</f>
      </c>
      <c r="O33">
        <f>(I33*21)/100</f>
      </c>
      <c t="s">
        <v>23</v>
      </c>
    </row>
    <row r="34" spans="1:5" ht="25.5">
      <c r="A34" s="34" t="s">
        <v>50</v>
      </c>
      <c r="E34" s="35" t="s">
        <v>216</v>
      </c>
    </row>
    <row r="35" spans="1:5" ht="12.75">
      <c r="A35" s="36" t="s">
        <v>52</v>
      </c>
      <c r="E35" s="37" t="s">
        <v>194</v>
      </c>
    </row>
    <row r="36" spans="1:5" ht="25.5">
      <c r="A36" t="s">
        <v>54</v>
      </c>
      <c r="E36" s="35" t="s">
        <v>217</v>
      </c>
    </row>
  </sheetData>
  <mergeCells count="10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