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Dokumenty\INFINITY\Posudky\Magistrát LIBEREC\"/>
    </mc:Choice>
  </mc:AlternateContent>
  <xr:revisionPtr revIDLastSave="0" documentId="13_ncr:1_{8F8DD972-C7F2-45E3-9392-14D62D3A2CB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001 - MŠ Liberec" sheetId="2" r:id="rId2"/>
  </sheets>
  <definedNames>
    <definedName name="_xlnm._FilterDatabase" localSheetId="1" hidden="1">'001 - MŠ Liberec'!$C$123:$K$169</definedName>
    <definedName name="_xlnm.Print_Titles" localSheetId="1">'001 - MŠ Liberec'!$123:$123</definedName>
    <definedName name="_xlnm.Print_Titles" localSheetId="0">'Rekapitulace stavby'!$92:$92</definedName>
    <definedName name="_xlnm.Print_Area" localSheetId="1">'001 - MŠ Liberec'!$C$4:$J$76,'001 - MŠ Liberec'!$C$82:$J$107,'001 - MŠ Liberec'!$C$113:$K$169</definedName>
    <definedName name="_xlnm.Print_Area" localSheetId="0">'Rekapitulace stavby'!$D$4:$AO$76,'Rekapitulace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J12" i="2"/>
  <c r="J37" i="2" l="1"/>
  <c r="J36" i="2"/>
  <c r="AY95" i="1"/>
  <c r="J35" i="2"/>
  <c r="AX95" i="1" s="1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F118" i="2"/>
  <c r="E116" i="2"/>
  <c r="BI105" i="2"/>
  <c r="BH105" i="2"/>
  <c r="BG105" i="2"/>
  <c r="BF105" i="2"/>
  <c r="BI104" i="2"/>
  <c r="BH104" i="2"/>
  <c r="BG104" i="2"/>
  <c r="BF104" i="2"/>
  <c r="BE104" i="2"/>
  <c r="BI103" i="2"/>
  <c r="BH103" i="2"/>
  <c r="BG103" i="2"/>
  <c r="BF103" i="2"/>
  <c r="BE103" i="2"/>
  <c r="BI102" i="2"/>
  <c r="BH102" i="2"/>
  <c r="BG102" i="2"/>
  <c r="BF102" i="2"/>
  <c r="BE102" i="2"/>
  <c r="BI101" i="2"/>
  <c r="BH101" i="2"/>
  <c r="BG101" i="2"/>
  <c r="BF101" i="2"/>
  <c r="BE101" i="2"/>
  <c r="BI100" i="2"/>
  <c r="BH100" i="2"/>
  <c r="BG100" i="2"/>
  <c r="BF100" i="2"/>
  <c r="BE100" i="2"/>
  <c r="F87" i="2"/>
  <c r="E85" i="2"/>
  <c r="J22" i="2"/>
  <c r="E22" i="2"/>
  <c r="J121" i="2"/>
  <c r="J21" i="2"/>
  <c r="J19" i="2"/>
  <c r="E19" i="2"/>
  <c r="J89" i="2"/>
  <c r="J18" i="2"/>
  <c r="J16" i="2"/>
  <c r="E16" i="2"/>
  <c r="F121" i="2" s="1"/>
  <c r="J15" i="2"/>
  <c r="J13" i="2"/>
  <c r="E13" i="2"/>
  <c r="F120" i="2" s="1"/>
  <c r="J87" i="2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AM87" i="1"/>
  <c r="L84" i="1"/>
  <c r="BK169" i="2"/>
  <c r="J168" i="2"/>
  <c r="BK167" i="2"/>
  <c r="J167" i="2"/>
  <c r="BK166" i="2"/>
  <c r="J163" i="2"/>
  <c r="J162" i="2"/>
  <c r="BK161" i="2"/>
  <c r="J158" i="2"/>
  <c r="J156" i="2"/>
  <c r="J155" i="2"/>
  <c r="BK151" i="2"/>
  <c r="BK147" i="2"/>
  <c r="BK143" i="2"/>
  <c r="J142" i="2"/>
  <c r="BK141" i="2"/>
  <c r="J138" i="2"/>
  <c r="BK137" i="2"/>
  <c r="BK136" i="2"/>
  <c r="J134" i="2"/>
  <c r="J133" i="2"/>
  <c r="J132" i="2"/>
  <c r="BK131" i="2"/>
  <c r="AS94" i="1"/>
  <c r="BK168" i="2"/>
  <c r="J166" i="2"/>
  <c r="BK165" i="2"/>
  <c r="J165" i="2"/>
  <c r="BK164" i="2"/>
  <c r="BK162" i="2"/>
  <c r="BK160" i="2"/>
  <c r="J159" i="2"/>
  <c r="BK158" i="2"/>
  <c r="BK157" i="2"/>
  <c r="BK152" i="2"/>
  <c r="J150" i="2"/>
  <c r="BK149" i="2"/>
  <c r="BK148" i="2"/>
  <c r="BK146" i="2"/>
  <c r="BK145" i="2"/>
  <c r="J144" i="2"/>
  <c r="BK139" i="2"/>
  <c r="J135" i="2"/>
  <c r="J130" i="2"/>
  <c r="J164" i="2"/>
  <c r="BK163" i="2"/>
  <c r="J161" i="2"/>
  <c r="J160" i="2"/>
  <c r="BK159" i="2"/>
  <c r="J157" i="2"/>
  <c r="BK156" i="2"/>
  <c r="BK155" i="2"/>
  <c r="BK154" i="2"/>
  <c r="J153" i="2"/>
  <c r="J151" i="2"/>
  <c r="BK150" i="2"/>
  <c r="J148" i="2"/>
  <c r="J147" i="2"/>
  <c r="J145" i="2"/>
  <c r="BK142" i="2"/>
  <c r="J140" i="2"/>
  <c r="J137" i="2"/>
  <c r="J136" i="2"/>
  <c r="BK135" i="2"/>
  <c r="BK129" i="2"/>
  <c r="J127" i="2"/>
  <c r="J126" i="2"/>
  <c r="J169" i="2"/>
  <c r="J154" i="2"/>
  <c r="BK153" i="2"/>
  <c r="J152" i="2"/>
  <c r="J149" i="2"/>
  <c r="J146" i="2"/>
  <c r="BK144" i="2"/>
  <c r="J143" i="2"/>
  <c r="J141" i="2"/>
  <c r="BK140" i="2"/>
  <c r="J139" i="2"/>
  <c r="BK138" i="2"/>
  <c r="BK134" i="2"/>
  <c r="BK133" i="2"/>
  <c r="BK132" i="2"/>
  <c r="J131" i="2"/>
  <c r="BK130" i="2"/>
  <c r="J129" i="2"/>
  <c r="BK127" i="2"/>
  <c r="BK126" i="2"/>
  <c r="BK128" i="2" l="1"/>
  <c r="J128" i="2" s="1"/>
  <c r="J96" i="2" s="1"/>
  <c r="P128" i="2"/>
  <c r="P125" i="2" s="1"/>
  <c r="P124" i="2" s="1"/>
  <c r="AU95" i="1" s="1"/>
  <c r="AU94" i="1" s="1"/>
  <c r="T128" i="2"/>
  <c r="T125" i="2" s="1"/>
  <c r="T124" i="2" s="1"/>
  <c r="R128" i="2"/>
  <c r="R125" i="2"/>
  <c r="R124" i="2" s="1"/>
  <c r="F89" i="2"/>
  <c r="F90" i="2"/>
  <c r="J118" i="2"/>
  <c r="J120" i="2"/>
  <c r="BE134" i="2"/>
  <c r="BE135" i="2"/>
  <c r="BE146" i="2"/>
  <c r="BE147" i="2"/>
  <c r="BE150" i="2"/>
  <c r="BE158" i="2"/>
  <c r="BE130" i="2"/>
  <c r="BE131" i="2"/>
  <c r="BE138" i="2"/>
  <c r="BE143" i="2"/>
  <c r="BE145" i="2"/>
  <c r="BE149" i="2"/>
  <c r="BE157" i="2"/>
  <c r="BE162" i="2"/>
  <c r="BE168" i="2"/>
  <c r="J90" i="2"/>
  <c r="BE132" i="2"/>
  <c r="BE133" i="2"/>
  <c r="BE136" i="2"/>
  <c r="BE137" i="2"/>
  <c r="BE140" i="2"/>
  <c r="BE141" i="2"/>
  <c r="BE142" i="2"/>
  <c r="BE151" i="2"/>
  <c r="BE155" i="2"/>
  <c r="BE159" i="2"/>
  <c r="BE161" i="2"/>
  <c r="BE165" i="2"/>
  <c r="BE126" i="2"/>
  <c r="BE127" i="2"/>
  <c r="BE129" i="2"/>
  <c r="BE139" i="2"/>
  <c r="BE144" i="2"/>
  <c r="BE148" i="2"/>
  <c r="BE152" i="2"/>
  <c r="BE153" i="2"/>
  <c r="BE154" i="2"/>
  <c r="BE156" i="2"/>
  <c r="BE160" i="2"/>
  <c r="BE163" i="2"/>
  <c r="BE164" i="2"/>
  <c r="BE166" i="2"/>
  <c r="BE167" i="2"/>
  <c r="BE169" i="2"/>
  <c r="BK125" i="2"/>
  <c r="BK124" i="2" s="1"/>
  <c r="J124" i="2" s="1"/>
  <c r="J94" i="2" s="1"/>
  <c r="F37" i="2"/>
  <c r="BD95" i="1" s="1"/>
  <c r="BD94" i="1" s="1"/>
  <c r="W36" i="1" s="1"/>
  <c r="J34" i="2"/>
  <c r="AW95" i="1" s="1"/>
  <c r="F34" i="2"/>
  <c r="BA95" i="1" s="1"/>
  <c r="BA94" i="1" s="1"/>
  <c r="W33" i="1" s="1"/>
  <c r="F35" i="2"/>
  <c r="BB95" i="1" s="1"/>
  <c r="BB94" i="1" s="1"/>
  <c r="AX94" i="1" s="1"/>
  <c r="F36" i="2"/>
  <c r="BC95" i="1" s="1"/>
  <c r="BC94" i="1" s="1"/>
  <c r="W35" i="1" s="1"/>
  <c r="J28" i="2" l="1"/>
  <c r="J125" i="2"/>
  <c r="J95" i="2" s="1"/>
  <c r="W34" i="1"/>
  <c r="AY94" i="1"/>
  <c r="AW94" i="1"/>
  <c r="AK33" i="1" s="1"/>
  <c r="J105" i="2" l="1"/>
  <c r="J99" i="2" s="1"/>
  <c r="J29" i="2" s="1"/>
  <c r="J30" i="2" s="1"/>
  <c r="AG95" i="1" s="1"/>
  <c r="AG94" i="1" s="1"/>
  <c r="AK26" i="1" s="1"/>
  <c r="BE105" i="2" l="1"/>
  <c r="F33" i="2" s="1"/>
  <c r="AZ95" i="1" s="1"/>
  <c r="AZ94" i="1" s="1"/>
  <c r="AG101" i="1"/>
  <c r="CD101" i="1"/>
  <c r="AG98" i="1"/>
  <c r="J107" i="2"/>
  <c r="AG99" i="1"/>
  <c r="AG100" i="1"/>
  <c r="AV98" i="1" l="1"/>
  <c r="BY98" i="1" s="1"/>
  <c r="AG97" i="1"/>
  <c r="CD99" i="1"/>
  <c r="CD100" i="1"/>
  <c r="CD98" i="1"/>
  <c r="W32" i="1" s="1"/>
  <c r="AK27" i="1"/>
  <c r="AV101" i="1"/>
  <c r="BY101" i="1" s="1"/>
  <c r="AV94" i="1"/>
  <c r="AN98" i="1"/>
  <c r="AV99" i="1"/>
  <c r="BY99" i="1" s="1"/>
  <c r="J33" i="2"/>
  <c r="AV95" i="1" s="1"/>
  <c r="AT95" i="1" s="1"/>
  <c r="AN95" i="1" s="1"/>
  <c r="AV100" i="1"/>
  <c r="BY100" i="1" s="1"/>
  <c r="J39" i="2" l="1"/>
  <c r="AK29" i="1"/>
  <c r="AN99" i="1"/>
  <c r="AN100" i="1"/>
  <c r="AK32" i="1"/>
  <c r="AN101" i="1"/>
  <c r="AT94" i="1"/>
  <c r="AN94" i="1" s="1"/>
  <c r="AG103" i="1"/>
  <c r="AK38" i="1" l="1"/>
  <c r="AN97" i="1"/>
  <c r="AN103" i="1" l="1"/>
</calcChain>
</file>

<file path=xl/sharedStrings.xml><?xml version="1.0" encoding="utf-8"?>
<sst xmlns="http://schemas.openxmlformats.org/spreadsheetml/2006/main" count="911" uniqueCount="310">
  <si>
    <t>Export Komplet</t>
  </si>
  <si>
    <t/>
  </si>
  <si>
    <t>2.0</t>
  </si>
  <si>
    <t>False</t>
  </si>
  <si>
    <t>{49aaa0c8-23f2-4579-a839-dbf3775a94eb}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</si>
  <si>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</si>
  <si>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</si>
  <si>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</si>
  <si>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</si>
  <si>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</si>
  <si>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</si>
  <si>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</si>
  <si>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</si>
  <si>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</si>
  <si>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</si>
  <si>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</si>
  <si>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</si>
  <si>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Liberec</t>
  </si>
  <si>
    <t>KSO:</t>
  </si>
  <si>
    <t>CC-CZ:</t>
  </si>
  <si>
    <t>Místo:</t>
  </si>
  <si>
    <t xml:space="preserve"> </t>
  </si>
  <si>
    <t>Datum:</t>
  </si>
  <si>
    <t>9. 4. 2025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</si>
  <si>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</si>
  <si>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</si>
  <si>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</si>
  <si>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</si>
  <si>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</si>
  <si>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</si>
  <si>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</si>
  <si>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</si>
  <si>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</si>
  <si>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</si>
  <si>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</si>
  <si>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</si>
  <si>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</si>
  <si>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</si>
  <si>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</si>
  <si>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</si>
  <si>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</si>
  <si>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</si>
  <si>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</si>
  <si>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</si>
  <si>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</si>
  <si>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</si>
  <si>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</si>
  <si>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</si>
  <si>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</si>
  <si>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</si>
  <si>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</si>
  <si>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</si>
  <si>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</si>
  <si>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</si>
  <si>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</si>
  <si>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</si>
  <si>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</si>
  <si>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</si>
  <si>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</si>
  <si>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</si>
  <si>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</si>
  <si>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</si>
  <si>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</si>
  <si>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</si>
  <si>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</si>
  <si>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</si>
  <si>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</si>
  <si>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</si>
  <si>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</si>
  <si>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</si>
  <si>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</si>
  <si>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</si>
  <si>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</si>
  <si>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</si>
  <si>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</si>
  <si>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</si>
  <si>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</si>
  <si>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</si>
  <si>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</si>
  <si>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</si>
  <si>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</si>
  <si>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</si>
  <si>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</si>
  <si>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</si>
  <si>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</si>
  <si>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</si>
  <si>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</si>
  <si>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</si>
  <si>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</si>
  <si>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</si>
  <si>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</si>
  <si>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</si>
  <si>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</si>
  <si>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</si>
  <si>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</si>
  <si>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</si>
  <si>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</si>
  <si>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</si>
  <si>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</si>
  <si>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PSV - Práce a dodávky PSV</t>
  </si>
  <si>
    <t xml:space="preserve">    712 - Povlakové krytiny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</si>
  <si>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</si>
  <si>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</si>
  <si>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</si>
  <si>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</si>
  <si>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</si>
  <si>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</si>
  <si>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</si>
  <si>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</si>
  <si>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</si>
  <si>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</si>
  <si>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</si>
  <si>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</si>
  <si>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</si>
  <si>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</si>
  <si>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</si>
  <si>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</si>
  <si>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</si>
  <si>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</si>
  <si>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</si>
  <si>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</si>
  <si>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</si>
  <si>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</si>
  <si>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</si>
  <si>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</si>
  <si>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</si>
  <si>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43</t>
  </si>
  <si>
    <t>K</t>
  </si>
  <si>
    <t>712038</t>
  </si>
  <si>
    <t>soub</t>
  </si>
  <si>
    <t>16</t>
  </si>
  <si>
    <t>-1024829154</t>
  </si>
  <si>
    <t>44</t>
  </si>
  <si>
    <t>712039</t>
  </si>
  <si>
    <t>-831590251</t>
  </si>
  <si>
    <t>712</t>
  </si>
  <si>
    <t>Povlakové krytiny</t>
  </si>
  <si>
    <t>712300831</t>
  </si>
  <si>
    <t>m2</t>
  </si>
  <si>
    <t>1096011678</t>
  </si>
  <si>
    <t>712300833</t>
  </si>
  <si>
    <t>Odstranění povlakové krytiny střech do 10° třívrstvé - parotěsná vrstva (několik vrstev na sobě)</t>
  </si>
  <si>
    <t>598310641</t>
  </si>
  <si>
    <t>3</t>
  </si>
  <si>
    <t>712300834</t>
  </si>
  <si>
    <t xml:space="preserve">Příplatek k odstranění povlakové krytiny střech do 10° </t>
  </si>
  <si>
    <t>-2064962710</t>
  </si>
  <si>
    <t>4</t>
  </si>
  <si>
    <t>M</t>
  </si>
  <si>
    <t>712001</t>
  </si>
  <si>
    <t>Demontáž vpusti, větrací komínky, prostupy</t>
  </si>
  <si>
    <t>ks</t>
  </si>
  <si>
    <t>32</t>
  </si>
  <si>
    <t>-1668377750</t>
  </si>
  <si>
    <t>5</t>
  </si>
  <si>
    <t>712037</t>
  </si>
  <si>
    <t>-1302480592</t>
  </si>
  <si>
    <t>6</t>
  </si>
  <si>
    <t>712002</t>
  </si>
  <si>
    <t>mb</t>
  </si>
  <si>
    <t>-620914794</t>
  </si>
  <si>
    <t>7</t>
  </si>
  <si>
    <t>712003</t>
  </si>
  <si>
    <t>m3</t>
  </si>
  <si>
    <t>-206357063</t>
  </si>
  <si>
    <t>8</t>
  </si>
  <si>
    <t>712004</t>
  </si>
  <si>
    <t>Odvoz demontovaného materiálu, likvidace</t>
  </si>
  <si>
    <t>t</t>
  </si>
  <si>
    <t>-394719966</t>
  </si>
  <si>
    <t>9</t>
  </si>
  <si>
    <t>712005</t>
  </si>
  <si>
    <t>Očištění podkladu před penetrací</t>
  </si>
  <si>
    <t>-1425685411</t>
  </si>
  <si>
    <t>10</t>
  </si>
  <si>
    <t>712006</t>
  </si>
  <si>
    <t>D+M penetrace plocha + atika svislá, hlava atiky</t>
  </si>
  <si>
    <t>-1761279394</t>
  </si>
  <si>
    <t>11</t>
  </si>
  <si>
    <t>712007</t>
  </si>
  <si>
    <t>-1231561275</t>
  </si>
  <si>
    <t>12</t>
  </si>
  <si>
    <t>712008</t>
  </si>
  <si>
    <t>Montáž - parozábrana plocha + atika svislá, hlava atiky</t>
  </si>
  <si>
    <t>-47651573</t>
  </si>
  <si>
    <t>13</t>
  </si>
  <si>
    <t>712009</t>
  </si>
  <si>
    <t>Dodávka - rovná deska EPS 100S</t>
  </si>
  <si>
    <t>-1077049627</t>
  </si>
  <si>
    <t>14</t>
  </si>
  <si>
    <t>712010</t>
  </si>
  <si>
    <t>Montáž - deska EPS 100S loženo ve dvou vrstvách (120 mm + 120 mm) dle statického výpočtu dodaného lepidla konkrétního výrobce</t>
  </si>
  <si>
    <t>-1229698631</t>
  </si>
  <si>
    <t>712011</t>
  </si>
  <si>
    <t>-186130659</t>
  </si>
  <si>
    <t>712012</t>
  </si>
  <si>
    <t>Montáž - spádový klín lepením, dle statického výpočtu dodaného lepidla konkrétního výrobce</t>
  </si>
  <si>
    <t>-1297814223</t>
  </si>
  <si>
    <t>17</t>
  </si>
  <si>
    <t>712013</t>
  </si>
  <si>
    <t>D+M EPS 100S, tl. 100 mm lepením (svislá atika, hlava atiky, zvýšení atiky o 100 mm)</t>
  </si>
  <si>
    <t>-972932795</t>
  </si>
  <si>
    <t>18</t>
  </si>
  <si>
    <t>712014</t>
  </si>
  <si>
    <t>Liniové bodové kotvení podkladního pásu (2 řady, rozestup kotvení 25 cm)</t>
  </si>
  <si>
    <t>-86952862</t>
  </si>
  <si>
    <t>19</t>
  </si>
  <si>
    <t>712015</t>
  </si>
  <si>
    <t>Dilatační lišta AL lakovaný, rš  do 120 mm</t>
  </si>
  <si>
    <t>1261488568</t>
  </si>
  <si>
    <t>20</t>
  </si>
  <si>
    <t>712016</t>
  </si>
  <si>
    <t>Dodávka PLOCHA - podkladní SBS modifikovaný asfaltový pás samolepicí se skleněnou vložkou tl. 3,0 mm</t>
  </si>
  <si>
    <t>-1052630391</t>
  </si>
  <si>
    <t>712017</t>
  </si>
  <si>
    <t>Montáž PLOCHA - podkladní SBS modifikovaný asfaltový pás samolepicí se skleněnou vložkou tl. 3,0 mm</t>
  </si>
  <si>
    <t>453746072</t>
  </si>
  <si>
    <t>22</t>
  </si>
  <si>
    <t>712018</t>
  </si>
  <si>
    <t>-1059772319</t>
  </si>
  <si>
    <t>23</t>
  </si>
  <si>
    <t>712019</t>
  </si>
  <si>
    <t>-1069469902</t>
  </si>
  <si>
    <t>24</t>
  </si>
  <si>
    <t>712020</t>
  </si>
  <si>
    <t>-579959662</t>
  </si>
  <si>
    <t>25</t>
  </si>
  <si>
    <t>712021</t>
  </si>
  <si>
    <t>Montáž PLOCHA - vrchní SBS modifikovaný asfaltový pás s netkanou polyesterovou rohoží, tl. 5,2 mm</t>
  </si>
  <si>
    <t>-285827875</t>
  </si>
  <si>
    <t>26</t>
  </si>
  <si>
    <t>712022</t>
  </si>
  <si>
    <t>M2</t>
  </si>
  <si>
    <t>-1693731537</t>
  </si>
  <si>
    <t>27</t>
  </si>
  <si>
    <t>712023</t>
  </si>
  <si>
    <t>Montáž ATIKA SVISLÁ, HLAVA ATIKY  - vrchní SBS modifikovaný asfaltový pás s netkanou polyesterovou rohoží, tl. 5,2 mm</t>
  </si>
  <si>
    <t>-243785313</t>
  </si>
  <si>
    <t>28</t>
  </si>
  <si>
    <t>712024</t>
  </si>
  <si>
    <t>D+M Voduvzdorná překližka tl. 22 mm, hlava atiky rš 500 mm</t>
  </si>
  <si>
    <t>1609577579</t>
  </si>
  <si>
    <t>29</t>
  </si>
  <si>
    <t>712025</t>
  </si>
  <si>
    <t>D+M atikový klín</t>
  </si>
  <si>
    <t>1544308623</t>
  </si>
  <si>
    <t>30</t>
  </si>
  <si>
    <t>712026</t>
  </si>
  <si>
    <t>D+M Oplechování atiky AL lakovaný rš do 625 mm</t>
  </si>
  <si>
    <t>1588975644</t>
  </si>
  <si>
    <t>31</t>
  </si>
  <si>
    <t>712027</t>
  </si>
  <si>
    <t>-1827698672</t>
  </si>
  <si>
    <t>712028</t>
  </si>
  <si>
    <t>D+M Oplechování čela atiky nad stávající fasádou AL lakovaný rš do 310 mm (dle skutečnosti)</t>
  </si>
  <si>
    <t>563708596</t>
  </si>
  <si>
    <t>33</t>
  </si>
  <si>
    <t>712029</t>
  </si>
  <si>
    <t>1419258911</t>
  </si>
  <si>
    <t>34</t>
  </si>
  <si>
    <t>712030</t>
  </si>
  <si>
    <t>D+M vpusť sanační dvoustupňová DN do 150</t>
  </si>
  <si>
    <t>888769972</t>
  </si>
  <si>
    <t>35</t>
  </si>
  <si>
    <t>712031</t>
  </si>
  <si>
    <t>D+M komínek větrací dvoustupňový DN do 150</t>
  </si>
  <si>
    <t>1096268274</t>
  </si>
  <si>
    <t>36</t>
  </si>
  <si>
    <t>D+M Pojistný přepad (vysekání otvoru, zapravení otvoru, osazení přepadu)</t>
  </si>
  <si>
    <t>1760814764</t>
  </si>
  <si>
    <t>37</t>
  </si>
  <si>
    <t>712032</t>
  </si>
  <si>
    <t>177162059</t>
  </si>
  <si>
    <t>38</t>
  </si>
  <si>
    <t>712033</t>
  </si>
  <si>
    <t>Manipulace svislá</t>
  </si>
  <si>
    <t>869776513</t>
  </si>
  <si>
    <t>39</t>
  </si>
  <si>
    <t>712034</t>
  </si>
  <si>
    <t>Manipulace vodorovná</t>
  </si>
  <si>
    <t>-161556104</t>
  </si>
  <si>
    <t>40</t>
  </si>
  <si>
    <t>712035</t>
  </si>
  <si>
    <t>Dopravy</t>
  </si>
  <si>
    <t>1715046194</t>
  </si>
  <si>
    <t>41</t>
  </si>
  <si>
    <t>712036</t>
  </si>
  <si>
    <t>-1474989569</t>
  </si>
  <si>
    <t>MŠ KAMARÁD</t>
  </si>
  <si>
    <t>Liberec, Dělnická ul.</t>
  </si>
  <si>
    <t>Statutární město Liberec</t>
  </si>
  <si>
    <t>00262978</t>
  </si>
  <si>
    <t>CZ00262978</t>
  </si>
  <si>
    <t xml:space="preserve"> Liberec, Dělnická ul.</t>
  </si>
  <si>
    <t>D+M bleskosvodová soustava. Návrh, montáž dle platných norem</t>
  </si>
  <si>
    <t>D+M žebřík výlezový, fasádní do d. 5,50m vč. odstranění stávajícího. Zinkovaný, ochranný koš, spodní rám uzamykatelný. Návrh, výroba, montáž dle platných norem (např. ČSN 74 3282)</t>
  </si>
  <si>
    <t>Demontáž bleskosvodu</t>
  </si>
  <si>
    <t>Dodávka - Parozábrana radon AL z SBS modifikovaného asfaltu pro natavení, tl. 4,0 mm</t>
  </si>
  <si>
    <t>Dodávka PLOCHA - vrchní SBS modifikovaný asfaltový pás s netkanou polyesterovou rohoží, tl. 5,2 mm, splňující Broof T3</t>
  </si>
  <si>
    <t>Dodávka ATIKA SVISLÁ, HLAVA ATIKY  - vrchní SBS modifikovaný asfaltový pás s netkanou polyesterovou rohoží, tl. 5,2 mm, splňující Broof T3</t>
  </si>
  <si>
    <t>Demontáž tepelné izolace EPS (způsob uložení není znám)</t>
  </si>
  <si>
    <r>
      <t xml:space="preserve">Bezpečnostní záchytný systém </t>
    </r>
    <r>
      <rPr>
        <b/>
        <i/>
        <sz val="9"/>
        <color rgb="FFFF0000"/>
        <rFont val="Arial CE"/>
        <charset val="238"/>
      </rPr>
      <t>NEOCEŇOVAT</t>
    </r>
  </si>
  <si>
    <t>M Oplechování rohů, koutů AL lakovaný</t>
  </si>
  <si>
    <t>Opracování stávajících VZT jednotek a komínů na všech úrovních</t>
  </si>
  <si>
    <t>Odstranění povlakové krytiny střech do 10° jednovrstvé - mPVC folie vč. viplynylových lišt a kotevních prvků</t>
  </si>
  <si>
    <t>Demontáž klempířské prvky (oplechování) vč. podkladní dřevěné lišty</t>
  </si>
  <si>
    <t>Dodávka SVISLÁ ATIKA - podkladní SBS modifikovaný asfaltový pás samolepicí se skleněnou vložkou tl. 3,0 mm</t>
  </si>
  <si>
    <t>Montáž SVISLÁ ATIKA - podkladní SBS modifikovaný asfaltový pás samolepicí se skleněnou vložkou tl. 3,0 mm</t>
  </si>
  <si>
    <t>Dodávka - spádový klín EPS150S, klíny spád 1,5° (nosná konstrukce je mírně spádována), je možno počítat s podložnými deskami dle návrhu výrobce</t>
  </si>
  <si>
    <t>Vedlejší rozpočtové náklady (VRN) - příprava a zařízení staveniště, zabezpečení staveniště, zkoušky a ostatní měření, kompletační a koordinační činnost, nepředpokládané práce po rozkrytí 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</si>
</sst>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10"/>
      <name val="Arial CE"/>
      <charset val="238"/>
    </font>
    <font>
      <b/>
      <sz val="8"/>
      <name val="Arial CE"/>
      <charset val="238"/>
    </font>
    <font>
      <b/>
      <i/>
      <sz val="9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0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1" fillId="0" borderId="23" xfId="0" applyFont="1" applyBorder="1" applyAlignment="1" applyProtection="1">
      <alignment horizontal="center" vertical="center"/>
      <protection locked="0"/>
    </xf>
    <xf numFmtId="49" fontId="31" fillId="0" borderId="23" xfId="0" applyNumberFormat="1" applyFont="1" applyBorder="1" applyAlignment="1" applyProtection="1">
      <alignment horizontal="left" vertical="center" wrapText="1"/>
      <protection locked="0"/>
    </xf>
    <xf numFmtId="0" fontId="31" fillId="0" borderId="23" xfId="0" applyFont="1" applyBorder="1" applyAlignment="1" applyProtection="1">
      <alignment horizontal="left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167" fontId="31" fillId="0" borderId="23" xfId="0" applyNumberFormat="1" applyFont="1" applyBorder="1" applyAlignment="1" applyProtection="1">
      <alignment vertical="center"/>
      <protection locked="0"/>
    </xf>
    <xf numFmtId="4" fontId="31" fillId="3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  <protection locked="0"/>
    </xf>
    <xf numFmtId="0" fontId="32" fillId="0" borderId="23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/>
    <xf numFmtId="49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0" fontId="2" fillId="6" borderId="0" xfId="0" applyFont="1" applyFill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A82" workbookViewId="0">
      <selection activeCell="L87" sqref="L87:T8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96" t="s">
        <v>5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209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R5" s="16"/>
      <c r="BE5" s="206" t="s">
        <v>15</v>
      </c>
      <c r="BS5" s="13" t="s">
        <v>6</v>
      </c>
    </row>
    <row r="6" spans="1:74" ht="36.950000000000003" customHeight="1" x14ac:dyDescent="0.2">
      <c r="B6" s="16"/>
      <c r="D6" s="22" t="s">
        <v>16</v>
      </c>
      <c r="K6" s="210" t="s">
        <v>288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R6" s="16"/>
      <c r="BE6" s="207"/>
      <c r="BS6" s="13" t="s">
        <v>6</v>
      </c>
    </row>
    <row r="7" spans="1:74" ht="12" customHeight="1" x14ac:dyDescent="0.2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207"/>
      <c r="BS7" s="13" t="s">
        <v>6</v>
      </c>
    </row>
    <row r="8" spans="1:74" ht="12" customHeight="1" x14ac:dyDescent="0.2">
      <c r="B8" s="16"/>
      <c r="D8" s="23" t="s">
        <v>20</v>
      </c>
      <c r="K8" s="187" t="s">
        <v>289</v>
      </c>
      <c r="L8" s="188"/>
      <c r="M8" s="188"/>
      <c r="N8" s="188"/>
      <c r="O8" s="188"/>
      <c r="P8" s="188"/>
      <c r="Q8" s="188"/>
      <c r="R8" s="188"/>
      <c r="T8" s="1"/>
      <c r="AK8" s="23" t="s">
        <v>22</v>
      </c>
      <c r="AN8" s="187" t="s">
        <v>23</v>
      </c>
      <c r="AR8" s="16"/>
      <c r="BE8" s="207"/>
      <c r="BS8" s="13" t="s">
        <v>6</v>
      </c>
    </row>
    <row r="9" spans="1:74" ht="14.45" customHeight="1" x14ac:dyDescent="0.2">
      <c r="B9" s="16"/>
      <c r="K9" s="1"/>
      <c r="L9" s="1"/>
      <c r="M9" s="1"/>
      <c r="N9" s="1"/>
      <c r="O9" s="1"/>
      <c r="P9" s="1"/>
      <c r="Q9" s="1"/>
      <c r="R9" s="1"/>
      <c r="S9" s="1"/>
      <c r="T9" s="1"/>
      <c r="AR9" s="16"/>
      <c r="BE9" s="207"/>
      <c r="BS9" s="13" t="s">
        <v>6</v>
      </c>
    </row>
    <row r="10" spans="1:74" ht="12" customHeight="1" x14ac:dyDescent="0.2">
      <c r="B10" s="16"/>
      <c r="D10" s="23" t="s">
        <v>24</v>
      </c>
      <c r="K10" s="187" t="s">
        <v>290</v>
      </c>
      <c r="AK10" s="23" t="s">
        <v>25</v>
      </c>
      <c r="AN10" s="189" t="s">
        <v>291</v>
      </c>
      <c r="AR10" s="16"/>
      <c r="BE10" s="207"/>
      <c r="BS10" s="13" t="s">
        <v>6</v>
      </c>
    </row>
    <row r="11" spans="1:74" ht="18.399999999999999" customHeight="1" x14ac:dyDescent="0.2">
      <c r="B11" s="16"/>
      <c r="E11" s="21" t="s">
        <v>21</v>
      </c>
      <c r="AK11" s="23" t="s">
        <v>26</v>
      </c>
      <c r="AN11" s="187" t="s">
        <v>292</v>
      </c>
      <c r="AR11" s="16"/>
      <c r="BE11" s="207"/>
      <c r="BS11" s="13" t="s">
        <v>6</v>
      </c>
    </row>
    <row r="12" spans="1:74" ht="6.95" customHeight="1" x14ac:dyDescent="0.2">
      <c r="B12" s="16"/>
      <c r="AR12" s="16"/>
      <c r="BE12" s="207"/>
      <c r="BS12" s="13" t="s">
        <v>6</v>
      </c>
    </row>
    <row r="13" spans="1:74" ht="12" customHeight="1" x14ac:dyDescent="0.2">
      <c r="B13" s="16"/>
      <c r="D13" s="23" t="s">
        <v>27</v>
      </c>
      <c r="AK13" s="23" t="s">
        <v>25</v>
      </c>
      <c r="AN13" s="25" t="s">
        <v>28</v>
      </c>
      <c r="AR13" s="16"/>
      <c r="BE13" s="207"/>
      <c r="BS13" s="13" t="s">
        <v>6</v>
      </c>
    </row>
    <row r="14" spans="1:74" ht="12.75" x14ac:dyDescent="0.2">
      <c r="B14" s="16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3" t="s">
        <v>26</v>
      </c>
      <c r="AN14" s="25" t="s">
        <v>28</v>
      </c>
      <c r="AR14" s="16"/>
      <c r="BE14" s="207"/>
      <c r="BS14" s="13" t="s">
        <v>6</v>
      </c>
    </row>
    <row r="15" spans="1:74" ht="6.95" customHeight="1" x14ac:dyDescent="0.2">
      <c r="B15" s="16"/>
      <c r="AR15" s="16"/>
      <c r="BE15" s="207"/>
      <c r="BS15" s="13" t="s">
        <v>3</v>
      </c>
    </row>
    <row r="16" spans="1:74" ht="12" customHeight="1" x14ac:dyDescent="0.2">
      <c r="B16" s="16"/>
      <c r="D16" s="23" t="s">
        <v>29</v>
      </c>
      <c r="AK16" s="23" t="s">
        <v>25</v>
      </c>
      <c r="AN16" s="21" t="s">
        <v>1</v>
      </c>
      <c r="AR16" s="16"/>
      <c r="BE16" s="207"/>
      <c r="BS16" s="13" t="s">
        <v>3</v>
      </c>
    </row>
    <row r="17" spans="2:71" ht="18.399999999999999" customHeight="1" x14ac:dyDescent="0.2">
      <c r="B17" s="16"/>
      <c r="E17" s="21" t="s">
        <v>21</v>
      </c>
      <c r="AK17" s="23" t="s">
        <v>26</v>
      </c>
      <c r="AN17" s="21" t="s">
        <v>1</v>
      </c>
      <c r="AR17" s="16"/>
      <c r="BE17" s="207"/>
      <c r="BS17" s="13" t="s">
        <v>30</v>
      </c>
    </row>
    <row r="18" spans="2:71" ht="6.95" customHeight="1" x14ac:dyDescent="0.2">
      <c r="B18" s="16"/>
      <c r="AR18" s="16"/>
      <c r="BE18" s="207"/>
      <c r="BS18" s="13" t="s">
        <v>6</v>
      </c>
    </row>
    <row r="19" spans="2:71" ht="12" customHeight="1" x14ac:dyDescent="0.2">
      <c r="B19" s="16"/>
      <c r="D19" s="23" t="s">
        <v>31</v>
      </c>
      <c r="AK19" s="23" t="s">
        <v>25</v>
      </c>
      <c r="AN19" s="21" t="s">
        <v>1</v>
      </c>
      <c r="AR19" s="16"/>
      <c r="BE19" s="207"/>
      <c r="BS19" s="13" t="s">
        <v>6</v>
      </c>
    </row>
    <row r="20" spans="2:71" ht="18.399999999999999" customHeight="1" x14ac:dyDescent="0.2">
      <c r="B20" s="16"/>
      <c r="E20" s="21" t="s">
        <v>21</v>
      </c>
      <c r="AK20" s="23" t="s">
        <v>26</v>
      </c>
      <c r="AN20" s="21" t="s">
        <v>1</v>
      </c>
      <c r="AR20" s="16"/>
      <c r="BE20" s="207"/>
      <c r="BS20" s="13" t="s">
        <v>30</v>
      </c>
    </row>
    <row r="21" spans="2:71" ht="6.95" customHeight="1" x14ac:dyDescent="0.2">
      <c r="B21" s="16"/>
      <c r="AR21" s="16"/>
      <c r="BE21" s="207"/>
    </row>
    <row r="22" spans="2:71" ht="12" customHeight="1" x14ac:dyDescent="0.2">
      <c r="B22" s="16"/>
      <c r="D22" s="23" t="s">
        <v>32</v>
      </c>
      <c r="AR22" s="16"/>
      <c r="BE22" s="207"/>
    </row>
    <row r="23" spans="2:71" ht="16.5" customHeight="1" x14ac:dyDescent="0.2">
      <c r="B23" s="16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6"/>
      <c r="BE23" s="207"/>
    </row>
    <row r="24" spans="2:71" ht="6.95" customHeight="1" x14ac:dyDescent="0.2">
      <c r="B24" s="16"/>
      <c r="AR24" s="16"/>
      <c r="BE24" s="207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7"/>
    </row>
    <row r="26" spans="2:71" ht="14.45" customHeight="1" x14ac:dyDescent="0.2">
      <c r="B26" s="16"/>
      <c r="D26" s="28" t="s">
        <v>33</v>
      </c>
      <c r="AK26" s="214">
        <f>ROUND(AG94,2)</f>
        <v>0</v>
      </c>
      <c r="AL26" s="197"/>
      <c r="AM26" s="197"/>
      <c r="AN26" s="197"/>
      <c r="AO26" s="197"/>
      <c r="AR26" s="16"/>
      <c r="BE26" s="207"/>
    </row>
    <row r="27" spans="2:71" ht="14.45" customHeight="1" x14ac:dyDescent="0.2">
      <c r="B27" s="16"/>
      <c r="D27" s="28" t="s">
        <v>34</v>
      </c>
      <c r="AK27" s="214">
        <f>ROUND(AG97, 2)</f>
        <v>0</v>
      </c>
      <c r="AL27" s="214"/>
      <c r="AM27" s="214"/>
      <c r="AN27" s="214"/>
      <c r="AO27" s="214"/>
      <c r="AR27" s="16"/>
      <c r="BE27" s="207"/>
    </row>
    <row r="28" spans="2:71" s="1" customFormat="1" ht="6.95" customHeight="1" x14ac:dyDescent="0.2">
      <c r="B28" s="30"/>
      <c r="AR28" s="30"/>
      <c r="BE28" s="207"/>
    </row>
    <row r="29" spans="2:71" s="1" customFormat="1" ht="25.9" customHeight="1" x14ac:dyDescent="0.2">
      <c r="B29" s="30"/>
      <c r="D29" s="31" t="s">
        <v>35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15">
        <f>ROUND(AK26 + AK27, 2)</f>
        <v>0</v>
      </c>
      <c r="AL29" s="216"/>
      <c r="AM29" s="216"/>
      <c r="AN29" s="216"/>
      <c r="AO29" s="216"/>
      <c r="AR29" s="30"/>
      <c r="BE29" s="207"/>
    </row>
    <row r="30" spans="2:71" s="1" customFormat="1" ht="6.95" customHeight="1" x14ac:dyDescent="0.2">
      <c r="B30" s="30"/>
      <c r="AR30" s="30"/>
      <c r="BE30" s="207"/>
    </row>
    <row r="31" spans="2:71" s="1" customFormat="1" ht="12.75" x14ac:dyDescent="0.2">
      <c r="B31" s="30"/>
      <c r="L31" s="217" t="s">
        <v>36</v>
      </c>
      <c r="M31" s="217"/>
      <c r="N31" s="217"/>
      <c r="O31" s="217"/>
      <c r="P31" s="217"/>
      <c r="W31" s="217" t="s">
        <v>37</v>
      </c>
      <c r="X31" s="217"/>
      <c r="Y31" s="217"/>
      <c r="Z31" s="217"/>
      <c r="AA31" s="217"/>
      <c r="AB31" s="217"/>
      <c r="AC31" s="217"/>
      <c r="AD31" s="217"/>
      <c r="AE31" s="217"/>
      <c r="AK31" s="217" t="s">
        <v>38</v>
      </c>
      <c r="AL31" s="217"/>
      <c r="AM31" s="217"/>
      <c r="AN31" s="217"/>
      <c r="AO31" s="217"/>
      <c r="AR31" s="30"/>
      <c r="BE31" s="207"/>
    </row>
    <row r="32" spans="2:71" s="2" customFormat="1" ht="14.45" customHeight="1" x14ac:dyDescent="0.2">
      <c r="B32" s="34"/>
      <c r="D32" s="23" t="s">
        <v>39</v>
      </c>
      <c r="F32" s="23" t="s">
        <v>40</v>
      </c>
      <c r="L32" s="200">
        <v>0.21</v>
      </c>
      <c r="M32" s="199"/>
      <c r="N32" s="199"/>
      <c r="O32" s="199"/>
      <c r="P32" s="199"/>
      <c r="W32" s="198">
        <f>ROUND(AZ94 + SUM(CD97:CD101),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f>ROUND(AV94 + SUM(BY97:BY101), 2)</f>
        <v>0</v>
      </c>
      <c r="AL32" s="199"/>
      <c r="AM32" s="199"/>
      <c r="AN32" s="199"/>
      <c r="AO32" s="199"/>
      <c r="AR32" s="34"/>
      <c r="BE32" s="208"/>
    </row>
    <row r="33" spans="2:57" s="2" customFormat="1" ht="14.45" customHeight="1" x14ac:dyDescent="0.2">
      <c r="B33" s="34"/>
      <c r="F33" s="23" t="s">
        <v>41</v>
      </c>
      <c r="L33" s="200">
        <v>0.12</v>
      </c>
      <c r="M33" s="199"/>
      <c r="N33" s="199"/>
      <c r="O33" s="199"/>
      <c r="P33" s="199"/>
      <c r="W33" s="198">
        <f>ROUND(BA94 + SUM(CE97:CE101),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f>ROUND(AW94 + SUM(BZ97:BZ101), 2)</f>
        <v>0</v>
      </c>
      <c r="AL33" s="199"/>
      <c r="AM33" s="199"/>
      <c r="AN33" s="199"/>
      <c r="AO33" s="199"/>
      <c r="AR33" s="34"/>
      <c r="BE33" s="208"/>
    </row>
    <row r="34" spans="2:57" s="2" customFormat="1" ht="14.45" hidden="1" customHeight="1" x14ac:dyDescent="0.2">
      <c r="B34" s="34"/>
      <c r="F34" s="23" t="s">
        <v>42</v>
      </c>
      <c r="L34" s="200">
        <v>0.21</v>
      </c>
      <c r="M34" s="199"/>
      <c r="N34" s="199"/>
      <c r="O34" s="199"/>
      <c r="P34" s="199"/>
      <c r="W34" s="198">
        <f>ROUND(BB94 + SUM(CF97:CF101), 2)</f>
        <v>0</v>
      </c>
      <c r="X34" s="199"/>
      <c r="Y34" s="199"/>
      <c r="Z34" s="199"/>
      <c r="AA34" s="199"/>
      <c r="AB34" s="199"/>
      <c r="AC34" s="199"/>
      <c r="AD34" s="199"/>
      <c r="AE34" s="199"/>
      <c r="AK34" s="198">
        <v>0</v>
      </c>
      <c r="AL34" s="199"/>
      <c r="AM34" s="199"/>
      <c r="AN34" s="199"/>
      <c r="AO34" s="199"/>
      <c r="AR34" s="34"/>
      <c r="BE34" s="208"/>
    </row>
    <row r="35" spans="2:57" s="2" customFormat="1" ht="14.45" hidden="1" customHeight="1" x14ac:dyDescent="0.2">
      <c r="B35" s="34"/>
      <c r="F35" s="23" t="s">
        <v>43</v>
      </c>
      <c r="L35" s="200">
        <v>0.15</v>
      </c>
      <c r="M35" s="199"/>
      <c r="N35" s="199"/>
      <c r="O35" s="199"/>
      <c r="P35" s="199"/>
      <c r="W35" s="198">
        <f>ROUND(BC94 + SUM(CG97:CG101), 2)</f>
        <v>0</v>
      </c>
      <c r="X35" s="199"/>
      <c r="Y35" s="199"/>
      <c r="Z35" s="199"/>
      <c r="AA35" s="199"/>
      <c r="AB35" s="199"/>
      <c r="AC35" s="199"/>
      <c r="AD35" s="199"/>
      <c r="AE35" s="199"/>
      <c r="AK35" s="198">
        <v>0</v>
      </c>
      <c r="AL35" s="199"/>
      <c r="AM35" s="199"/>
      <c r="AN35" s="199"/>
      <c r="AO35" s="199"/>
      <c r="AR35" s="34"/>
    </row>
    <row r="36" spans="2:57" s="2" customFormat="1" ht="14.45" hidden="1" customHeight="1" x14ac:dyDescent="0.2">
      <c r="B36" s="34"/>
      <c r="F36" s="23" t="s">
        <v>44</v>
      </c>
      <c r="L36" s="200">
        <v>0</v>
      </c>
      <c r="M36" s="199"/>
      <c r="N36" s="199"/>
      <c r="O36" s="199"/>
      <c r="P36" s="199"/>
      <c r="W36" s="198">
        <f>ROUND(BD94 + SUM(CH97:CH101), 2)</f>
        <v>0</v>
      </c>
      <c r="X36" s="199"/>
      <c r="Y36" s="199"/>
      <c r="Z36" s="199"/>
      <c r="AA36" s="199"/>
      <c r="AB36" s="199"/>
      <c r="AC36" s="199"/>
      <c r="AD36" s="199"/>
      <c r="AE36" s="199"/>
      <c r="AK36" s="198">
        <v>0</v>
      </c>
      <c r="AL36" s="199"/>
      <c r="AM36" s="199"/>
      <c r="AN36" s="199"/>
      <c r="AO36" s="199"/>
      <c r="AR36" s="34"/>
    </row>
    <row r="37" spans="2:57" s="1" customFormat="1" ht="6.95" customHeight="1" x14ac:dyDescent="0.2">
      <c r="B37" s="30"/>
      <c r="AR37" s="30"/>
    </row>
    <row r="38" spans="2:57" s="1" customFormat="1" ht="25.9" customHeight="1" x14ac:dyDescent="0.2">
      <c r="B38" s="30"/>
      <c r="C38" s="35"/>
      <c r="D38" s="36" t="s">
        <v>45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 t="s">
        <v>46</v>
      </c>
      <c r="U38" s="37"/>
      <c r="V38" s="37"/>
      <c r="W38" s="37"/>
      <c r="X38" s="201" t="s">
        <v>47</v>
      </c>
      <c r="Y38" s="202"/>
      <c r="Z38" s="202"/>
      <c r="AA38" s="202"/>
      <c r="AB38" s="202"/>
      <c r="AC38" s="37"/>
      <c r="AD38" s="37"/>
      <c r="AE38" s="37"/>
      <c r="AF38" s="37"/>
      <c r="AG38" s="37"/>
      <c r="AH38" s="37"/>
      <c r="AI38" s="37"/>
      <c r="AJ38" s="37"/>
      <c r="AK38" s="203">
        <f>SUM(AK29:AK36)</f>
        <v>0</v>
      </c>
      <c r="AL38" s="202"/>
      <c r="AM38" s="202"/>
      <c r="AN38" s="202"/>
      <c r="AO38" s="204"/>
      <c r="AP38" s="35"/>
      <c r="AQ38" s="35"/>
      <c r="AR38" s="30"/>
    </row>
    <row r="39" spans="2:57" s="1" customFormat="1" ht="6.95" customHeight="1" x14ac:dyDescent="0.2">
      <c r="B39" s="30"/>
      <c r="AR39" s="30"/>
    </row>
    <row r="40" spans="2:57" s="1" customFormat="1" ht="14.45" customHeight="1" x14ac:dyDescent="0.2">
      <c r="B40" s="30"/>
      <c r="AR40" s="30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30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0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30"/>
      <c r="D60" s="41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50</v>
      </c>
      <c r="AI60" s="32"/>
      <c r="AJ60" s="32"/>
      <c r="AK60" s="32"/>
      <c r="AL60" s="32"/>
      <c r="AM60" s="41" t="s">
        <v>51</v>
      </c>
      <c r="AN60" s="32"/>
      <c r="AO60" s="32"/>
      <c r="AR60" s="30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30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0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30"/>
      <c r="D75" s="41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50</v>
      </c>
      <c r="AI75" s="32"/>
      <c r="AJ75" s="32"/>
      <c r="AK75" s="32"/>
      <c r="AL75" s="32"/>
      <c r="AM75" s="41" t="s">
        <v>51</v>
      </c>
      <c r="AN75" s="32"/>
      <c r="AO75" s="32"/>
      <c r="AR75" s="30"/>
    </row>
    <row r="76" spans="2:44" s="1" customFormat="1" x14ac:dyDescent="0.2">
      <c r="B76" s="30"/>
      <c r="AR76" s="30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 x14ac:dyDescent="0.2">
      <c r="B82" s="30"/>
      <c r="C82" s="17" t="s">
        <v>54</v>
      </c>
      <c r="AR82" s="30"/>
    </row>
    <row r="83" spans="1:90" s="1" customFormat="1" ht="6.95" customHeight="1" x14ac:dyDescent="0.2">
      <c r="B83" s="30"/>
      <c r="AR83" s="30"/>
    </row>
    <row r="84" spans="1:90" s="3" customFormat="1" ht="12" customHeight="1" x14ac:dyDescent="0.2">
      <c r="B84" s="46"/>
      <c r="C84" s="23" t="s">
        <v>13</v>
      </c>
      <c r="L84" s="3" t="str">
        <f>K5</f>
        <v>001</v>
      </c>
      <c r="AR84" s="46"/>
    </row>
    <row r="85" spans="1:90" s="4" customFormat="1" ht="36.950000000000003" customHeight="1" x14ac:dyDescent="0.2">
      <c r="B85" s="47"/>
      <c r="C85" s="48" t="s">
        <v>16</v>
      </c>
      <c r="L85" s="228" t="s">
        <v>288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47"/>
    </row>
    <row r="86" spans="1:90" s="1" customFormat="1" ht="6.95" customHeight="1" x14ac:dyDescent="0.2">
      <c r="B86" s="30"/>
      <c r="AR86" s="30"/>
    </row>
    <row r="87" spans="1:90" s="1" customFormat="1" ht="12" customHeight="1" x14ac:dyDescent="0.2">
      <c r="B87" s="30"/>
      <c r="C87" s="23" t="s">
        <v>20</v>
      </c>
      <c r="L87" s="187" t="s">
        <v>289</v>
      </c>
      <c r="M87" s="188"/>
      <c r="N87" s="188"/>
      <c r="O87" s="188"/>
      <c r="P87" s="188"/>
      <c r="Q87" s="188"/>
      <c r="R87" s="188"/>
      <c r="S87" s="188"/>
      <c r="T87"/>
      <c r="AI87" s="23" t="s">
        <v>22</v>
      </c>
      <c r="AM87" s="230" t="str">
        <f>IF(AN8= "","",AN8)</f>
        <v>9. 4. 2025</v>
      </c>
      <c r="AN87" s="230"/>
      <c r="AR87" s="30"/>
    </row>
    <row r="88" spans="1:90" s="1" customFormat="1" ht="6.95" customHeight="1" x14ac:dyDescent="0.2">
      <c r="B88" s="30"/>
      <c r="AR88" s="30"/>
    </row>
    <row r="89" spans="1:90" s="1" customFormat="1" ht="15.2" customHeight="1" x14ac:dyDescent="0.2">
      <c r="B89" s="30"/>
      <c r="C89" s="23" t="s">
        <v>24</v>
      </c>
      <c r="L89" s="187" t="s">
        <v>290</v>
      </c>
      <c r="M89"/>
      <c r="N89"/>
      <c r="O89"/>
      <c r="P89"/>
      <c r="Q89"/>
      <c r="R89"/>
      <c r="S89"/>
      <c r="T89"/>
      <c r="U89"/>
      <c r="AI89" s="23" t="s">
        <v>29</v>
      </c>
      <c r="AM89" s="235" t="str">
        <f>IF(E17="","",E17)</f>
        <v xml:space="preserve"> </v>
      </c>
      <c r="AN89" s="236"/>
      <c r="AO89" s="236"/>
      <c r="AP89" s="236"/>
      <c r="AR89" s="30"/>
      <c r="AS89" s="231" t="s">
        <v>55</v>
      </c>
      <c r="AT89" s="232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" customHeight="1" x14ac:dyDescent="0.2">
      <c r="B90" s="30"/>
      <c r="C90" s="23" t="s">
        <v>27</v>
      </c>
      <c r="L90" s="3" t="str">
        <f>IF(E14= "Vyplň údaj","",E14)</f>
        <v/>
      </c>
      <c r="AI90" s="23" t="s">
        <v>31</v>
      </c>
      <c r="AM90" s="235" t="str">
        <f>IF(E20="","",E20)</f>
        <v xml:space="preserve"> </v>
      </c>
      <c r="AN90" s="236"/>
      <c r="AO90" s="236"/>
      <c r="AP90" s="236"/>
      <c r="AR90" s="30"/>
      <c r="AS90" s="233"/>
      <c r="AT90" s="234"/>
      <c r="BD90" s="53"/>
    </row>
    <row r="91" spans="1:90" s="1" customFormat="1" ht="10.9" customHeight="1" x14ac:dyDescent="0.2">
      <c r="B91" s="30"/>
      <c r="AR91" s="30"/>
      <c r="AS91" s="233"/>
      <c r="AT91" s="234"/>
      <c r="BD91" s="53"/>
    </row>
    <row r="92" spans="1:90" s="1" customFormat="1" ht="29.25" customHeight="1" x14ac:dyDescent="0.2">
      <c r="B92" s="30"/>
      <c r="C92" s="221" t="s">
        <v>56</v>
      </c>
      <c r="D92" s="219"/>
      <c r="E92" s="219"/>
      <c r="F92" s="219"/>
      <c r="G92" s="219"/>
      <c r="H92" s="54"/>
      <c r="I92" s="218" t="s">
        <v>57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2" t="s">
        <v>58</v>
      </c>
      <c r="AH92" s="219"/>
      <c r="AI92" s="219"/>
      <c r="AJ92" s="219"/>
      <c r="AK92" s="219"/>
      <c r="AL92" s="219"/>
      <c r="AM92" s="219"/>
      <c r="AN92" s="218" t="s">
        <v>59</v>
      </c>
      <c r="AO92" s="219"/>
      <c r="AP92" s="220"/>
      <c r="AQ92" s="55" t="s">
        <v>60</v>
      </c>
      <c r="AR92" s="30"/>
      <c r="AS92" s="56" t="s">
        <v>61</v>
      </c>
      <c r="AT92" s="57" t="s">
        <v>62</v>
      </c>
      <c r="AU92" s="57" t="s">
        <v>63</v>
      </c>
      <c r="AV92" s="57" t="s">
        <v>64</v>
      </c>
      <c r="AW92" s="57" t="s">
        <v>65</v>
      </c>
      <c r="AX92" s="57" t="s">
        <v>66</v>
      </c>
      <c r="AY92" s="57" t="s">
        <v>67</v>
      </c>
      <c r="AZ92" s="57" t="s">
        <v>68</v>
      </c>
      <c r="BA92" s="57" t="s">
        <v>69</v>
      </c>
      <c r="BB92" s="57" t="s">
        <v>70</v>
      </c>
      <c r="BC92" s="57" t="s">
        <v>71</v>
      </c>
      <c r="BD92" s="58" t="s">
        <v>72</v>
      </c>
    </row>
    <row r="93" spans="1:90" s="1" customFormat="1" ht="10.9" customHeight="1" x14ac:dyDescent="0.2">
      <c r="B93" s="30"/>
      <c r="AR93" s="30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50000000000003" customHeight="1" x14ac:dyDescent="0.2">
      <c r="B94" s="60"/>
      <c r="C94" s="61" t="s">
        <v>73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6">
        <f>ROUND(AG95,2)</f>
        <v>0</v>
      </c>
      <c r="AH94" s="226"/>
      <c r="AI94" s="226"/>
      <c r="AJ94" s="226"/>
      <c r="AK94" s="226"/>
      <c r="AL94" s="226"/>
      <c r="AM94" s="226"/>
      <c r="AN94" s="227">
        <f>SUM(AG94,AT94)</f>
        <v>0</v>
      </c>
      <c r="AO94" s="227"/>
      <c r="AP94" s="227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ROUND(AZ94*L32,2)</f>
        <v>0</v>
      </c>
      <c r="AW94" s="66">
        <f>ROUND(BA94*L33,2)</f>
        <v>0</v>
      </c>
      <c r="AX94" s="66">
        <f>ROUND(BB94*L32,2)</f>
        <v>0</v>
      </c>
      <c r="AY94" s="66">
        <f>ROUND(BC94*L33,2)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74</v>
      </c>
      <c r="BT94" s="69" t="s">
        <v>75</v>
      </c>
      <c r="BV94" s="69" t="s">
        <v>76</v>
      </c>
      <c r="BW94" s="69" t="s">
        <v>4</v>
      </c>
      <c r="BX94" s="69" t="s">
        <v>77</v>
      </c>
      <c r="CL94" s="69" t="s">
        <v>1</v>
      </c>
    </row>
    <row r="95" spans="1:90" s="6" customFormat="1" ht="16.5" customHeight="1" x14ac:dyDescent="0.2">
      <c r="A95" s="70" t="s">
        <v>78</v>
      </c>
      <c r="B95" s="71"/>
      <c r="C95" s="72"/>
      <c r="D95" s="223" t="s">
        <v>14</v>
      </c>
      <c r="E95" s="223"/>
      <c r="F95" s="223"/>
      <c r="G95" s="223"/>
      <c r="H95" s="223"/>
      <c r="I95" s="73"/>
      <c r="J95" s="223" t="s">
        <v>17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4">
        <f>'001 - MŠ Liberec'!J30</f>
        <v>0</v>
      </c>
      <c r="AH95" s="225"/>
      <c r="AI95" s="225"/>
      <c r="AJ95" s="225"/>
      <c r="AK95" s="225"/>
      <c r="AL95" s="225"/>
      <c r="AM95" s="225"/>
      <c r="AN95" s="224">
        <f>SUM(AG95,AT95)</f>
        <v>0</v>
      </c>
      <c r="AO95" s="225"/>
      <c r="AP95" s="225"/>
      <c r="AQ95" s="74" t="s">
        <v>79</v>
      </c>
      <c r="AR95" s="71"/>
      <c r="AS95" s="75">
        <v>0</v>
      </c>
      <c r="AT95" s="76">
        <f>ROUND(SUM(AV95:AW95),2)</f>
        <v>0</v>
      </c>
      <c r="AU95" s="77">
        <f>'001 - MŠ Liberec'!P124</f>
        <v>0</v>
      </c>
      <c r="AV95" s="76">
        <f>'001 - MŠ Liberec'!J33</f>
        <v>0</v>
      </c>
      <c r="AW95" s="76">
        <f>'001 - MŠ Liberec'!J34</f>
        <v>0</v>
      </c>
      <c r="AX95" s="76">
        <f>'001 - MŠ Liberec'!J35</f>
        <v>0</v>
      </c>
      <c r="AY95" s="76">
        <f>'001 - MŠ Liberec'!J36</f>
        <v>0</v>
      </c>
      <c r="AZ95" s="76">
        <f>'001 - MŠ Liberec'!F33</f>
        <v>0</v>
      </c>
      <c r="BA95" s="76">
        <f>'001 - MŠ Liberec'!F34</f>
        <v>0</v>
      </c>
      <c r="BB95" s="76">
        <f>'001 - MŠ Liberec'!F35</f>
        <v>0</v>
      </c>
      <c r="BC95" s="76">
        <f>'001 - MŠ Liberec'!F36</f>
        <v>0</v>
      </c>
      <c r="BD95" s="78">
        <f>'001 - MŠ Liberec'!F37</f>
        <v>0</v>
      </c>
      <c r="BT95" s="79" t="s">
        <v>80</v>
      </c>
      <c r="BU95" s="79" t="s">
        <v>81</v>
      </c>
      <c r="BV95" s="79" t="s">
        <v>76</v>
      </c>
      <c r="BW95" s="79" t="s">
        <v>4</v>
      </c>
      <c r="BX95" s="79" t="s">
        <v>77</v>
      </c>
      <c r="CL95" s="79" t="s">
        <v>1</v>
      </c>
    </row>
    <row r="96" spans="1:90" x14ac:dyDescent="0.2">
      <c r="B96" s="16"/>
      <c r="AR96" s="16"/>
    </row>
    <row r="97" spans="2:89" s="1" customFormat="1" ht="30" customHeight="1" x14ac:dyDescent="0.2">
      <c r="B97" s="30"/>
      <c r="C97" s="61" t="s">
        <v>82</v>
      </c>
      <c r="AG97" s="227">
        <f>ROUND(SUM(AG98:AG101), 2)</f>
        <v>0</v>
      </c>
      <c r="AH97" s="227"/>
      <c r="AI97" s="227"/>
      <c r="AJ97" s="227"/>
      <c r="AK97" s="227"/>
      <c r="AL97" s="227"/>
      <c r="AM97" s="227"/>
      <c r="AN97" s="227">
        <f>ROUND(SUM(AN98:AN101), 2)</f>
        <v>0</v>
      </c>
      <c r="AO97" s="227"/>
      <c r="AP97" s="227"/>
      <c r="AQ97" s="80"/>
      <c r="AR97" s="30"/>
      <c r="AS97" s="56" t="s">
        <v>83</v>
      </c>
      <c r="AT97" s="57" t="s">
        <v>84</v>
      </c>
      <c r="AU97" s="57" t="s">
        <v>39</v>
      </c>
      <c r="AV97" s="58" t="s">
        <v>62</v>
      </c>
    </row>
    <row r="98" spans="2:89" s="1" customFormat="1" ht="19.899999999999999" customHeight="1" x14ac:dyDescent="0.2">
      <c r="B98" s="30"/>
      <c r="D98" s="195" t="s">
        <v>85</v>
      </c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G98" s="192">
        <f>ROUND(AG94 * AS98, 2)</f>
        <v>0</v>
      </c>
      <c r="AH98" s="193"/>
      <c r="AI98" s="193"/>
      <c r="AJ98" s="193"/>
      <c r="AK98" s="193"/>
      <c r="AL98" s="193"/>
      <c r="AM98" s="193"/>
      <c r="AN98" s="193">
        <f>ROUND(AG98 + AV98, 2)</f>
        <v>0</v>
      </c>
      <c r="AO98" s="193"/>
      <c r="AP98" s="193"/>
      <c r="AR98" s="30"/>
      <c r="AS98" s="82">
        <v>0</v>
      </c>
      <c r="AT98" s="83" t="s">
        <v>86</v>
      </c>
      <c r="AU98" s="83" t="s">
        <v>40</v>
      </c>
      <c r="AV98" s="84">
        <f>ROUND(IF(AU98="základní",AG98*L32,IF(AU98="snížená",AG98*L33,0)), 2)</f>
        <v>0</v>
      </c>
      <c r="BV98" s="13" t="s">
        <v>87</v>
      </c>
      <c r="BY98" s="85">
        <f>IF(AU98="základní",AV98,0)</f>
        <v>0</v>
      </c>
      <c r="BZ98" s="85">
        <f>IF(AU98="snížená",AV98,0)</f>
        <v>0</v>
      </c>
      <c r="CA98" s="85">
        <v>0</v>
      </c>
      <c r="CB98" s="85">
        <v>0</v>
      </c>
      <c r="CC98" s="85">
        <v>0</v>
      </c>
      <c r="CD98" s="85">
        <f>IF(AU98="základní",AG98,0)</f>
        <v>0</v>
      </c>
      <c r="CE98" s="85">
        <f>IF(AU98="snížená",AG98,0)</f>
        <v>0</v>
      </c>
      <c r="CF98" s="85">
        <f>IF(AU98="zákl. přenesená",AG98,0)</f>
        <v>0</v>
      </c>
      <c r="CG98" s="85">
        <f>IF(AU98="sníž. přenesená",AG98,0)</f>
        <v>0</v>
      </c>
      <c r="CH98" s="85">
        <f>IF(AU98="nulová",AG98,0)</f>
        <v>0</v>
      </c>
      <c r="CI98" s="13">
        <f>IF(AU98="základní",1,IF(AU98="snížená",2,IF(AU98="zákl. přenesená",4,IF(AU98="sníž. přenesená",5,3))))</f>
        <v>1</v>
      </c>
      <c r="CJ98" s="13">
        <f>IF(AT98="stavební čast",1,IF(AT98="investiční čast",2,3))</f>
        <v>1</v>
      </c>
      <c r="CK98" s="13" t="str">
        <f>IF(D98="Vyplň vlastní","","x")</f>
        <v>x</v>
      </c>
    </row>
    <row r="99" spans="2:89" s="1" customFormat="1" ht="19.899999999999999" customHeight="1" x14ac:dyDescent="0.2">
      <c r="B99" s="30"/>
      <c r="D99" s="194" t="s">
        <v>88</v>
      </c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G99" s="192">
        <f>ROUND(AG94 * AS99, 2)</f>
        <v>0</v>
      </c>
      <c r="AH99" s="193"/>
      <c r="AI99" s="193"/>
      <c r="AJ99" s="193"/>
      <c r="AK99" s="193"/>
      <c r="AL99" s="193"/>
      <c r="AM99" s="193"/>
      <c r="AN99" s="193">
        <f>ROUND(AG99 + AV99, 2)</f>
        <v>0</v>
      </c>
      <c r="AO99" s="193"/>
      <c r="AP99" s="193"/>
      <c r="AR99" s="30"/>
      <c r="AS99" s="82">
        <v>0</v>
      </c>
      <c r="AT99" s="83" t="s">
        <v>86</v>
      </c>
      <c r="AU99" s="83" t="s">
        <v>40</v>
      </c>
      <c r="AV99" s="84">
        <f>ROUND(IF(AU99="základní",AG99*L32,IF(AU99="snížená",AG99*L33,0)), 2)</f>
        <v>0</v>
      </c>
      <c r="BV99" s="13" t="s">
        <v>89</v>
      </c>
      <c r="BY99" s="85">
        <f>IF(AU99="základní",AV99,0)</f>
        <v>0</v>
      </c>
      <c r="BZ99" s="85">
        <f>IF(AU99="snížená",AV99,0)</f>
        <v>0</v>
      </c>
      <c r="CA99" s="85">
        <v>0</v>
      </c>
      <c r="CB99" s="85">
        <v>0</v>
      </c>
      <c r="CC99" s="85">
        <v>0</v>
      </c>
      <c r="CD99" s="85">
        <f>IF(AU99="základní",AG99,0)</f>
        <v>0</v>
      </c>
      <c r="CE99" s="85">
        <f>IF(AU99="snížená",AG99,0)</f>
        <v>0</v>
      </c>
      <c r="CF99" s="85">
        <f>IF(AU99="zákl. přenesená",AG99,0)</f>
        <v>0</v>
      </c>
      <c r="CG99" s="85">
        <f>IF(AU99="sníž. přenesená",AG99,0)</f>
        <v>0</v>
      </c>
      <c r="CH99" s="85">
        <f>IF(AU99="nulová",AG99,0)</f>
        <v>0</v>
      </c>
      <c r="CI99" s="13">
        <f>IF(AU99="základní",1,IF(AU99="snížená",2,IF(AU99="zákl. přenesená",4,IF(AU99="sníž. přenesená",5,3))))</f>
        <v>1</v>
      </c>
      <c r="CJ99" s="13">
        <f>IF(AT99="stavební čast",1,IF(AT99="investiční čast",2,3))</f>
        <v>1</v>
      </c>
      <c r="CK99" s="13" t="str">
        <f>IF(D99="Vyplň vlastní","","x")</f>
        <v/>
      </c>
    </row>
    <row r="100" spans="2:89" s="1" customFormat="1" ht="19.899999999999999" customHeight="1" x14ac:dyDescent="0.2">
      <c r="B100" s="30"/>
      <c r="D100" s="194" t="s">
        <v>88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G100" s="192">
        <f>ROUND(AG94 * AS100, 2)</f>
        <v>0</v>
      </c>
      <c r="AH100" s="193"/>
      <c r="AI100" s="193"/>
      <c r="AJ100" s="193"/>
      <c r="AK100" s="193"/>
      <c r="AL100" s="193"/>
      <c r="AM100" s="193"/>
      <c r="AN100" s="193">
        <f>ROUND(AG100 + AV100, 2)</f>
        <v>0</v>
      </c>
      <c r="AO100" s="193"/>
      <c r="AP100" s="193"/>
      <c r="AR100" s="30"/>
      <c r="AS100" s="82">
        <v>0</v>
      </c>
      <c r="AT100" s="83" t="s">
        <v>86</v>
      </c>
      <c r="AU100" s="83" t="s">
        <v>40</v>
      </c>
      <c r="AV100" s="84">
        <f>ROUND(IF(AU100="základní",AG100*L32,IF(AU100="snížená",AG100*L33,0)), 2)</f>
        <v>0</v>
      </c>
      <c r="BV100" s="13" t="s">
        <v>89</v>
      </c>
      <c r="BY100" s="85">
        <f>IF(AU100="základní",AV100,0)</f>
        <v>0</v>
      </c>
      <c r="BZ100" s="85">
        <f>IF(AU100="snížená",AV100,0)</f>
        <v>0</v>
      </c>
      <c r="CA100" s="85">
        <v>0</v>
      </c>
      <c r="CB100" s="85">
        <v>0</v>
      </c>
      <c r="CC100" s="85">
        <v>0</v>
      </c>
      <c r="CD100" s="85">
        <f>IF(AU100="základní",AG100,0)</f>
        <v>0</v>
      </c>
      <c r="CE100" s="85">
        <f>IF(AU100="snížená",AG100,0)</f>
        <v>0</v>
      </c>
      <c r="CF100" s="85">
        <f>IF(AU100="zákl. přenesená",AG100,0)</f>
        <v>0</v>
      </c>
      <c r="CG100" s="85">
        <f>IF(AU100="sníž. přenesená",AG100,0)</f>
        <v>0</v>
      </c>
      <c r="CH100" s="85">
        <f>IF(AU100="nulová",AG100,0)</f>
        <v>0</v>
      </c>
      <c r="CI100" s="13">
        <f>IF(AU100="základní",1,IF(AU100="snížená",2,IF(AU100="zákl. přenesená",4,IF(AU100="sníž. přenesená",5,3))))</f>
        <v>1</v>
      </c>
      <c r="CJ100" s="13">
        <f>IF(AT100="stavební čast",1,IF(AT100="investiční čast",2,3))</f>
        <v>1</v>
      </c>
      <c r="CK100" s="13" t="str">
        <f>IF(D100="Vyplň vlastní","","x")</f>
        <v/>
      </c>
    </row>
    <row r="101" spans="2:89" s="1" customFormat="1" ht="19.899999999999999" customHeight="1" x14ac:dyDescent="0.2">
      <c r="B101" s="30"/>
      <c r="D101" s="194" t="s">
        <v>88</v>
      </c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G101" s="192">
        <f>ROUND(AG94 * AS101, 2)</f>
        <v>0</v>
      </c>
      <c r="AH101" s="193"/>
      <c r="AI101" s="193"/>
      <c r="AJ101" s="193"/>
      <c r="AK101" s="193"/>
      <c r="AL101" s="193"/>
      <c r="AM101" s="193"/>
      <c r="AN101" s="193">
        <f>ROUND(AG101 + AV101, 2)</f>
        <v>0</v>
      </c>
      <c r="AO101" s="193"/>
      <c r="AP101" s="193"/>
      <c r="AR101" s="30"/>
      <c r="AS101" s="86">
        <v>0</v>
      </c>
      <c r="AT101" s="87" t="s">
        <v>86</v>
      </c>
      <c r="AU101" s="87" t="s">
        <v>40</v>
      </c>
      <c r="AV101" s="88">
        <f>ROUND(IF(AU101="základní",AG101*L32,IF(AU101="snížená",AG101*L33,0)), 2)</f>
        <v>0</v>
      </c>
      <c r="BV101" s="13" t="s">
        <v>89</v>
      </c>
      <c r="BY101" s="85">
        <f>IF(AU101="základní",AV101,0)</f>
        <v>0</v>
      </c>
      <c r="BZ101" s="85">
        <f>IF(AU101="snížená",AV101,0)</f>
        <v>0</v>
      </c>
      <c r="CA101" s="85">
        <v>0</v>
      </c>
      <c r="CB101" s="85">
        <v>0</v>
      </c>
      <c r="CC101" s="85">
        <v>0</v>
      </c>
      <c r="CD101" s="85">
        <f>IF(AU101="základní",AG101,0)</f>
        <v>0</v>
      </c>
      <c r="CE101" s="85">
        <f>IF(AU101="snížená",AG101,0)</f>
        <v>0</v>
      </c>
      <c r="CF101" s="85">
        <f>IF(AU101="zákl. přenesená",AG101,0)</f>
        <v>0</v>
      </c>
      <c r="CG101" s="85">
        <f>IF(AU101="sníž. přenesená",AG101,0)</f>
        <v>0</v>
      </c>
      <c r="CH101" s="85">
        <f>IF(AU101="nulová",AG101,0)</f>
        <v>0</v>
      </c>
      <c r="CI101" s="13">
        <f>IF(AU101="základní",1,IF(AU101="snížená",2,IF(AU101="zákl. přenesená",4,IF(AU101="sníž. přenesená",5,3))))</f>
        <v>1</v>
      </c>
      <c r="CJ101" s="13">
        <f>IF(AT101="stavební čast",1,IF(AT101="investiční čast",2,3))</f>
        <v>1</v>
      </c>
      <c r="CK101" s="13" t="str">
        <f>IF(D101="Vyplň vlastní","","x")</f>
        <v/>
      </c>
    </row>
    <row r="102" spans="2:89" s="1" customFormat="1" ht="10.9" customHeight="1" x14ac:dyDescent="0.2">
      <c r="B102" s="30"/>
      <c r="AR102" s="30"/>
    </row>
    <row r="103" spans="2:89" s="1" customFormat="1" ht="30" customHeight="1" x14ac:dyDescent="0.2">
      <c r="B103" s="30"/>
      <c r="C103" s="89" t="s">
        <v>90</v>
      </c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205">
        <f>ROUND(AG94 + AG97, 2)</f>
        <v>0</v>
      </c>
      <c r="AH103" s="205"/>
      <c r="AI103" s="205"/>
      <c r="AJ103" s="205"/>
      <c r="AK103" s="205"/>
      <c r="AL103" s="205"/>
      <c r="AM103" s="205"/>
      <c r="AN103" s="205">
        <f>ROUND(AN94 + AN97, 2)</f>
        <v>0</v>
      </c>
      <c r="AO103" s="205"/>
      <c r="AP103" s="205"/>
      <c r="AQ103" s="90"/>
      <c r="AR103" s="30"/>
    </row>
    <row r="104" spans="2:89" s="1" customFormat="1" ht="6.95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30"/>
    </row>
  </sheetData>
  <mergeCells count="60">
    <mergeCell ref="L85:AO85"/>
    <mergeCell ref="AM87:AN87"/>
    <mergeCell ref="AS89:AT91"/>
    <mergeCell ref="AM89:AP89"/>
    <mergeCell ref="AM90:AP90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AG97:AM97"/>
    <mergeCell ref="AN97:AP97"/>
    <mergeCell ref="AG98:AM98"/>
    <mergeCell ref="D98:AB98"/>
    <mergeCell ref="AN98:AP98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3:AE33"/>
    <mergeCell ref="L33:P33"/>
    <mergeCell ref="AK33:AO33"/>
    <mergeCell ref="AG103:AM103"/>
    <mergeCell ref="AN103:AP103"/>
    <mergeCell ref="D100:AB100"/>
    <mergeCell ref="AG100:AM100"/>
    <mergeCell ref="AN100:AP100"/>
    <mergeCell ref="D101:AB101"/>
    <mergeCell ref="AG101:AM101"/>
    <mergeCell ref="AN101:AP101"/>
    <mergeCell ref="AG99:AM99"/>
    <mergeCell ref="D99:AB99"/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7:AU101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 xr:uid="{00000000-0002-0000-0000-000001000000}">
      <formula1>"stavební čast, technologická čast, investiční čast"</formula1>
    </dataValidation>
  </dataValidations>
  <hyperlinks>
    <hyperlink ref="A95" location="'001 - MŠ Liberec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0"/>
  <sheetViews>
    <sheetView showGridLines="0" tabSelected="1" topLeftCell="B159" zoomScale="130" zoomScaleNormal="130" workbookViewId="0">
      <selection activeCell="F169" sqref="F16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6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3" t="s">
        <v>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93"/>
      <c r="J3" s="15"/>
      <c r="K3" s="15"/>
      <c r="L3" s="16"/>
      <c r="AT3" s="13" t="s">
        <v>91</v>
      </c>
    </row>
    <row r="4" spans="2:46" ht="24.95" customHeight="1" x14ac:dyDescent="0.2">
      <c r="B4" s="16"/>
      <c r="D4" s="17" t="s">
        <v>92</v>
      </c>
      <c r="L4" s="16"/>
      <c r="M4" s="94" t="s">
        <v>10</v>
      </c>
      <c r="AT4" s="13" t="s">
        <v>3</v>
      </c>
    </row>
    <row r="5" spans="2:46" ht="6.95" customHeight="1" x14ac:dyDescent="0.2">
      <c r="B5" s="16"/>
      <c r="L5" s="16"/>
    </row>
    <row r="6" spans="2:46" s="1" customFormat="1" ht="12" customHeight="1" x14ac:dyDescent="0.2">
      <c r="B6" s="30"/>
      <c r="D6" s="23" t="s">
        <v>16</v>
      </c>
      <c r="I6" s="95"/>
      <c r="L6" s="30"/>
    </row>
    <row r="7" spans="2:46" s="1" customFormat="1" ht="16.5" customHeight="1" x14ac:dyDescent="0.2">
      <c r="B7" s="30"/>
      <c r="E7" s="228" t="s">
        <v>288</v>
      </c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</row>
    <row r="8" spans="2:46" s="1" customFormat="1" x14ac:dyDescent="0.2">
      <c r="B8" s="30"/>
      <c r="I8" s="95"/>
      <c r="L8" s="30"/>
    </row>
    <row r="9" spans="2:46" s="1" customFormat="1" ht="12" customHeight="1" x14ac:dyDescent="0.2">
      <c r="B9" s="30"/>
      <c r="D9" s="23" t="s">
        <v>18</v>
      </c>
      <c r="F9" s="21" t="s">
        <v>1</v>
      </c>
      <c r="I9" s="96" t="s">
        <v>19</v>
      </c>
      <c r="J9" s="21" t="s">
        <v>1</v>
      </c>
      <c r="L9" s="30"/>
    </row>
    <row r="10" spans="2:46" s="1" customFormat="1" ht="12" customHeight="1" x14ac:dyDescent="0.2">
      <c r="B10" s="30"/>
      <c r="D10" s="23" t="s">
        <v>20</v>
      </c>
      <c r="F10" s="187" t="s">
        <v>293</v>
      </c>
      <c r="I10" s="96" t="s">
        <v>22</v>
      </c>
      <c r="J10" s="49" t="str">
        <f>'Rekapitulace stavby'!AN8</f>
        <v>9. 4. 2025</v>
      </c>
      <c r="L10" s="30"/>
    </row>
    <row r="11" spans="2:46" s="1" customFormat="1" ht="10.9" customHeight="1" x14ac:dyDescent="0.2">
      <c r="B11" s="30"/>
      <c r="I11" s="95"/>
      <c r="L11" s="30"/>
    </row>
    <row r="12" spans="2:46" s="1" customFormat="1" ht="12" customHeight="1" x14ac:dyDescent="0.2">
      <c r="B12" s="30"/>
      <c r="D12" s="23" t="s">
        <v>24</v>
      </c>
      <c r="F12" s="190" t="s">
        <v>290</v>
      </c>
      <c r="I12" s="96" t="s">
        <v>25</v>
      </c>
      <c r="J12" s="21" t="str">
        <f>IF('Rekapitulace stavby'!AN10="","",'Rekapitulace stavby'!AN10)</f>
        <v>00262978</v>
      </c>
      <c r="L12" s="30"/>
    </row>
    <row r="13" spans="2:46" s="1" customFormat="1" ht="18" customHeight="1" x14ac:dyDescent="0.2">
      <c r="B13" s="30"/>
      <c r="E13" s="21" t="str">
        <f>IF('Rekapitulace stavby'!E11="","",'Rekapitulace stavby'!E11)</f>
        <v xml:space="preserve"> </v>
      </c>
      <c r="I13" s="96" t="s">
        <v>26</v>
      </c>
      <c r="J13" s="21" t="str">
        <f>IF('Rekapitulace stavby'!AN11="","",'Rekapitulace stavby'!AN11)</f>
        <v>CZ00262978</v>
      </c>
      <c r="L13" s="30"/>
    </row>
    <row r="14" spans="2:46" s="1" customFormat="1" ht="6.95" customHeight="1" x14ac:dyDescent="0.2">
      <c r="B14" s="30"/>
      <c r="I14" s="95"/>
      <c r="L14" s="30"/>
    </row>
    <row r="15" spans="2:46" s="1" customFormat="1" ht="12" customHeight="1" x14ac:dyDescent="0.2">
      <c r="B15" s="30"/>
      <c r="D15" s="23" t="s">
        <v>27</v>
      </c>
      <c r="I15" s="96" t="s">
        <v>25</v>
      </c>
      <c r="J15" s="24" t="str">
        <f>'Rekapitulace stavby'!AN13</f>
        <v>Vyplň údaj</v>
      </c>
      <c r="L15" s="30"/>
    </row>
    <row r="16" spans="2:46" s="1" customFormat="1" ht="18" customHeight="1" x14ac:dyDescent="0.2">
      <c r="B16" s="30"/>
      <c r="E16" s="239" t="str">
        <f>'Rekapitulace stavby'!E14</f>
        <v>Vyplň údaj</v>
      </c>
      <c r="F16" s="209"/>
      <c r="G16" s="209"/>
      <c r="H16" s="209"/>
      <c r="I16" s="96" t="s">
        <v>26</v>
      </c>
      <c r="J16" s="24" t="str">
        <f>'Rekapitulace stavby'!AN14</f>
        <v>Vyplň údaj</v>
      </c>
      <c r="L16" s="30"/>
    </row>
    <row r="17" spans="2:12" s="1" customFormat="1" ht="6.95" customHeight="1" x14ac:dyDescent="0.2">
      <c r="B17" s="30"/>
      <c r="I17" s="95"/>
      <c r="L17" s="30"/>
    </row>
    <row r="18" spans="2:12" s="1" customFormat="1" ht="12" customHeight="1" x14ac:dyDescent="0.2">
      <c r="B18" s="30"/>
      <c r="D18" s="23" t="s">
        <v>29</v>
      </c>
      <c r="I18" s="96" t="s">
        <v>25</v>
      </c>
      <c r="J18" s="21" t="str">
        <f>IF('Rekapitulace stavby'!AN16="","",'Rekapitulace stavby'!AN16)</f>
        <v/>
      </c>
      <c r="L18" s="30"/>
    </row>
    <row r="19" spans="2:12" s="1" customFormat="1" ht="18" customHeight="1" x14ac:dyDescent="0.2">
      <c r="B19" s="30"/>
      <c r="E19" s="21" t="str">
        <f>IF('Rekapitulace stavby'!E17="","",'Rekapitulace stavby'!E17)</f>
        <v xml:space="preserve"> </v>
      </c>
      <c r="I19" s="96" t="s">
        <v>26</v>
      </c>
      <c r="J19" s="21" t="str">
        <f>IF('Rekapitulace stavby'!AN17="","",'Rekapitulace stavby'!AN17)</f>
        <v/>
      </c>
      <c r="L19" s="30"/>
    </row>
    <row r="20" spans="2:12" s="1" customFormat="1" ht="6.95" customHeight="1" x14ac:dyDescent="0.2">
      <c r="B20" s="30"/>
      <c r="I20" s="95"/>
      <c r="L20" s="30"/>
    </row>
    <row r="21" spans="2:12" s="1" customFormat="1" ht="12" customHeight="1" x14ac:dyDescent="0.2">
      <c r="B21" s="30"/>
      <c r="D21" s="23" t="s">
        <v>31</v>
      </c>
      <c r="I21" s="96" t="s">
        <v>25</v>
      </c>
      <c r="J21" s="21" t="str">
        <f>IF('Rekapitulace stavby'!AN19="","",'Rekapitulace stavby'!AN19)</f>
        <v/>
      </c>
      <c r="L21" s="30"/>
    </row>
    <row r="22" spans="2:12" s="1" customFormat="1" ht="18" customHeight="1" x14ac:dyDescent="0.2">
      <c r="B22" s="30"/>
      <c r="E22" s="21" t="str">
        <f>IF('Rekapitulace stavby'!E20="","",'Rekapitulace stavby'!E20)</f>
        <v xml:space="preserve"> </v>
      </c>
      <c r="I22" s="96" t="s">
        <v>26</v>
      </c>
      <c r="J22" s="21" t="str">
        <f>IF('Rekapitulace stavby'!AN20="","",'Rekapitulace stavby'!AN20)</f>
        <v/>
      </c>
      <c r="L22" s="30"/>
    </row>
    <row r="23" spans="2:12" s="1" customFormat="1" ht="6.95" customHeight="1" x14ac:dyDescent="0.2">
      <c r="B23" s="30"/>
      <c r="I23" s="95"/>
      <c r="L23" s="30"/>
    </row>
    <row r="24" spans="2:12" s="1" customFormat="1" ht="12" customHeight="1" x14ac:dyDescent="0.2">
      <c r="B24" s="30"/>
      <c r="D24" s="23" t="s">
        <v>32</v>
      </c>
      <c r="I24" s="95"/>
      <c r="L24" s="30"/>
    </row>
    <row r="25" spans="2:12" s="7" customFormat="1" ht="16.5" customHeight="1" x14ac:dyDescent="0.2">
      <c r="B25" s="97"/>
      <c r="E25" s="213" t="s">
        <v>1</v>
      </c>
      <c r="F25" s="213"/>
      <c r="G25" s="213"/>
      <c r="H25" s="213"/>
      <c r="I25" s="98"/>
      <c r="L25" s="97"/>
    </row>
    <row r="26" spans="2:12" s="1" customFormat="1" ht="6.95" customHeight="1" x14ac:dyDescent="0.2">
      <c r="B26" s="30"/>
      <c r="I26" s="95"/>
      <c r="L26" s="30"/>
    </row>
    <row r="27" spans="2:12" s="1" customFormat="1" ht="6.95" customHeight="1" x14ac:dyDescent="0.2">
      <c r="B27" s="30"/>
      <c r="D27" s="50"/>
      <c r="E27" s="50"/>
      <c r="F27" s="50"/>
      <c r="G27" s="50"/>
      <c r="H27" s="50"/>
      <c r="I27" s="99"/>
      <c r="J27" s="50"/>
      <c r="K27" s="50"/>
      <c r="L27" s="30"/>
    </row>
    <row r="28" spans="2:12" s="1" customFormat="1" ht="14.45" customHeight="1" x14ac:dyDescent="0.2">
      <c r="B28" s="30"/>
      <c r="D28" s="21" t="s">
        <v>93</v>
      </c>
      <c r="I28" s="95"/>
      <c r="J28" s="29">
        <f>J94</f>
        <v>0</v>
      </c>
      <c r="L28" s="30"/>
    </row>
    <row r="29" spans="2:12" s="1" customFormat="1" ht="14.45" customHeight="1" x14ac:dyDescent="0.2">
      <c r="B29" s="30"/>
      <c r="D29" s="28" t="s">
        <v>85</v>
      </c>
      <c r="I29" s="95"/>
      <c r="J29" s="29">
        <f>J99</f>
        <v>0</v>
      </c>
      <c r="L29" s="30"/>
    </row>
    <row r="30" spans="2:12" s="1" customFormat="1" ht="25.35" customHeight="1" x14ac:dyDescent="0.2">
      <c r="B30" s="30"/>
      <c r="D30" s="100" t="s">
        <v>35</v>
      </c>
      <c r="I30" s="95"/>
      <c r="J30" s="63">
        <f>ROUND(J28 + J29, 2)</f>
        <v>0</v>
      </c>
      <c r="L30" s="30"/>
    </row>
    <row r="31" spans="2:12" s="1" customFormat="1" ht="6.95" customHeight="1" x14ac:dyDescent="0.2">
      <c r="B31" s="30"/>
      <c r="D31" s="50"/>
      <c r="E31" s="50"/>
      <c r="F31" s="50"/>
      <c r="G31" s="50"/>
      <c r="H31" s="50"/>
      <c r="I31" s="99"/>
      <c r="J31" s="50"/>
      <c r="K31" s="50"/>
      <c r="L31" s="30"/>
    </row>
    <row r="32" spans="2:12" s="1" customFormat="1" ht="14.45" customHeight="1" x14ac:dyDescent="0.2">
      <c r="B32" s="30"/>
      <c r="F32" s="33" t="s">
        <v>37</v>
      </c>
      <c r="I32" s="101" t="s">
        <v>36</v>
      </c>
      <c r="J32" s="33" t="s">
        <v>38</v>
      </c>
      <c r="L32" s="30"/>
    </row>
    <row r="33" spans="2:12" s="1" customFormat="1" ht="14.45" customHeight="1" x14ac:dyDescent="0.2">
      <c r="B33" s="30"/>
      <c r="D33" s="52" t="s">
        <v>39</v>
      </c>
      <c r="E33" s="23" t="s">
        <v>40</v>
      </c>
      <c r="F33" s="102">
        <f>ROUND((SUM(BE99:BE106) + SUM(BE124:BE169)),  2)</f>
        <v>0</v>
      </c>
      <c r="I33" s="103">
        <v>0.21</v>
      </c>
      <c r="J33" s="102">
        <f>ROUND(((SUM(BE99:BE106) + SUM(BE124:BE169))*I33),  2)</f>
        <v>0</v>
      </c>
      <c r="L33" s="30"/>
    </row>
    <row r="34" spans="2:12" s="1" customFormat="1" ht="14.45" customHeight="1" x14ac:dyDescent="0.2">
      <c r="B34" s="30"/>
      <c r="E34" s="23" t="s">
        <v>41</v>
      </c>
      <c r="F34" s="102">
        <f>ROUND((SUM(BF99:BF106) + SUM(BF124:BF169)),  2)</f>
        <v>0</v>
      </c>
      <c r="I34" s="103">
        <v>0.12</v>
      </c>
      <c r="J34" s="102">
        <f>ROUND(((SUM(BF99:BF106) + SUM(BF124:BF169))*I34),  2)</f>
        <v>0</v>
      </c>
      <c r="L34" s="30"/>
    </row>
    <row r="35" spans="2:12" s="1" customFormat="1" ht="14.45" hidden="1" customHeight="1" x14ac:dyDescent="0.2">
      <c r="B35" s="30"/>
      <c r="E35" s="23" t="s">
        <v>42</v>
      </c>
      <c r="F35" s="102">
        <f>ROUND((SUM(BG99:BG106) + SUM(BG124:BG169)),  2)</f>
        <v>0</v>
      </c>
      <c r="I35" s="103">
        <v>0.21</v>
      </c>
      <c r="J35" s="102">
        <f>0</f>
        <v>0</v>
      </c>
      <c r="L35" s="30"/>
    </row>
    <row r="36" spans="2:12" s="1" customFormat="1" ht="14.45" hidden="1" customHeight="1" x14ac:dyDescent="0.2">
      <c r="B36" s="30"/>
      <c r="E36" s="23" t="s">
        <v>43</v>
      </c>
      <c r="F36" s="102">
        <f>ROUND((SUM(BH99:BH106) + SUM(BH124:BH169)),  2)</f>
        <v>0</v>
      </c>
      <c r="I36" s="103">
        <v>0.15</v>
      </c>
      <c r="J36" s="102">
        <f>0</f>
        <v>0</v>
      </c>
      <c r="L36" s="30"/>
    </row>
    <row r="37" spans="2:12" s="1" customFormat="1" ht="14.45" hidden="1" customHeight="1" x14ac:dyDescent="0.2">
      <c r="B37" s="30"/>
      <c r="E37" s="23" t="s">
        <v>44</v>
      </c>
      <c r="F37" s="102">
        <f>ROUND((SUM(BI99:BI106) + SUM(BI124:BI169)),  2)</f>
        <v>0</v>
      </c>
      <c r="I37" s="103">
        <v>0</v>
      </c>
      <c r="J37" s="102">
        <f>0</f>
        <v>0</v>
      </c>
      <c r="L37" s="30"/>
    </row>
    <row r="38" spans="2:12" s="1" customFormat="1" ht="6.95" customHeight="1" x14ac:dyDescent="0.2">
      <c r="B38" s="30"/>
      <c r="I38" s="95"/>
      <c r="L38" s="30"/>
    </row>
    <row r="39" spans="2:12" s="1" customFormat="1" ht="25.35" customHeight="1" x14ac:dyDescent="0.2">
      <c r="B39" s="30"/>
      <c r="C39" s="90"/>
      <c r="D39" s="104" t="s">
        <v>45</v>
      </c>
      <c r="E39" s="54"/>
      <c r="F39" s="54"/>
      <c r="G39" s="105" t="s">
        <v>46</v>
      </c>
      <c r="H39" s="106" t="s">
        <v>47</v>
      </c>
      <c r="I39" s="107"/>
      <c r="J39" s="108">
        <f>SUM(J30:J37)</f>
        <v>0</v>
      </c>
      <c r="K39" s="109"/>
      <c r="L39" s="30"/>
    </row>
    <row r="40" spans="2:12" s="1" customFormat="1" ht="14.45" customHeight="1" x14ac:dyDescent="0.2">
      <c r="B40" s="30"/>
      <c r="I40" s="95"/>
      <c r="L40" s="30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30"/>
      <c r="D50" s="39" t="s">
        <v>48</v>
      </c>
      <c r="E50" s="40"/>
      <c r="F50" s="40"/>
      <c r="G50" s="39" t="s">
        <v>49</v>
      </c>
      <c r="H50" s="40"/>
      <c r="I50" s="110"/>
      <c r="J50" s="40"/>
      <c r="K50" s="40"/>
      <c r="L50" s="30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30"/>
      <c r="D61" s="41" t="s">
        <v>50</v>
      </c>
      <c r="E61" s="32"/>
      <c r="F61" s="111" t="s">
        <v>51</v>
      </c>
      <c r="G61" s="41" t="s">
        <v>50</v>
      </c>
      <c r="H61" s="32"/>
      <c r="I61" s="112"/>
      <c r="J61" s="113" t="s">
        <v>51</v>
      </c>
      <c r="K61" s="32"/>
      <c r="L61" s="30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30"/>
      <c r="D65" s="39" t="s">
        <v>52</v>
      </c>
      <c r="E65" s="40"/>
      <c r="F65" s="40"/>
      <c r="G65" s="39" t="s">
        <v>53</v>
      </c>
      <c r="H65" s="40"/>
      <c r="I65" s="110"/>
      <c r="J65" s="40"/>
      <c r="K65" s="40"/>
      <c r="L65" s="30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30"/>
      <c r="D76" s="41" t="s">
        <v>50</v>
      </c>
      <c r="E76" s="32"/>
      <c r="F76" s="111" t="s">
        <v>51</v>
      </c>
      <c r="G76" s="41" t="s">
        <v>50</v>
      </c>
      <c r="H76" s="32"/>
      <c r="I76" s="112"/>
      <c r="J76" s="113" t="s">
        <v>51</v>
      </c>
      <c r="K76" s="32"/>
      <c r="L76" s="30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114"/>
      <c r="J77" s="43"/>
      <c r="K77" s="43"/>
      <c r="L77" s="30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115"/>
      <c r="J81" s="45"/>
      <c r="K81" s="45"/>
      <c r="L81" s="30"/>
    </row>
    <row r="82" spans="2:47" s="1" customFormat="1" ht="24.95" customHeight="1" x14ac:dyDescent="0.2">
      <c r="B82" s="30"/>
      <c r="C82" s="17" t="s">
        <v>94</v>
      </c>
      <c r="I82" s="95"/>
      <c r="L82" s="30"/>
    </row>
    <row r="83" spans="2:47" s="1" customFormat="1" ht="6.95" customHeight="1" x14ac:dyDescent="0.2">
      <c r="B83" s="30"/>
      <c r="I83" s="95"/>
      <c r="L83" s="30"/>
    </row>
    <row r="84" spans="2:47" s="1" customFormat="1" ht="12" customHeight="1" x14ac:dyDescent="0.2">
      <c r="B84" s="30"/>
      <c r="C84" s="23" t="s">
        <v>16</v>
      </c>
      <c r="I84" s="95"/>
      <c r="L84" s="30"/>
    </row>
    <row r="85" spans="2:47" s="1" customFormat="1" ht="16.5" customHeight="1" x14ac:dyDescent="0.2">
      <c r="B85" s="30"/>
      <c r="E85" s="228" t="str">
        <f>E7</f>
        <v>MŠ KAMARÁD</v>
      </c>
      <c r="F85" s="238"/>
      <c r="G85" s="238"/>
      <c r="H85" s="238"/>
      <c r="I85" s="95"/>
      <c r="L85" s="30"/>
    </row>
    <row r="86" spans="2:47" s="1" customFormat="1" ht="6.95" customHeight="1" x14ac:dyDescent="0.2">
      <c r="B86" s="30"/>
      <c r="I86" s="95"/>
      <c r="L86" s="30"/>
    </row>
    <row r="87" spans="2:47" s="1" customFormat="1" ht="12" customHeight="1" x14ac:dyDescent="0.2">
      <c r="B87" s="30"/>
      <c r="C87" s="23" t="s">
        <v>20</v>
      </c>
      <c r="F87" s="21" t="str">
        <f>F10</f>
        <v xml:space="preserve"> Liberec, Dělnická ul.</v>
      </c>
      <c r="I87" s="96" t="s">
        <v>22</v>
      </c>
      <c r="J87" s="49" t="str">
        <f>IF(J10="","",J10)</f>
        <v>9. 4. 2025</v>
      </c>
      <c r="L87" s="30"/>
    </row>
    <row r="88" spans="2:47" s="1" customFormat="1" ht="6.95" customHeight="1" x14ac:dyDescent="0.2">
      <c r="B88" s="30"/>
      <c r="I88" s="95"/>
      <c r="L88" s="30"/>
    </row>
    <row r="89" spans="2:47" s="1" customFormat="1" ht="15.2" customHeight="1" x14ac:dyDescent="0.2">
      <c r="B89" s="30"/>
      <c r="C89" s="23" t="s">
        <v>24</v>
      </c>
      <c r="F89" s="21" t="str">
        <f>E13</f>
        <v xml:space="preserve"> </v>
      </c>
      <c r="I89" s="96" t="s">
        <v>29</v>
      </c>
      <c r="J89" s="26" t="str">
        <f>E19</f>
        <v xml:space="preserve"> </v>
      </c>
      <c r="L89" s="30"/>
    </row>
    <row r="90" spans="2:47" s="1" customFormat="1" ht="15.2" customHeight="1" x14ac:dyDescent="0.2">
      <c r="B90" s="30"/>
      <c r="C90" s="23" t="s">
        <v>27</v>
      </c>
      <c r="F90" s="191" t="str">
        <f>IF(E16="","",E16)</f>
        <v>Vyplň údaj</v>
      </c>
      <c r="I90" s="96" t="s">
        <v>31</v>
      </c>
      <c r="J90" s="26" t="str">
        <f>E22</f>
        <v xml:space="preserve"> </v>
      </c>
      <c r="L90" s="30"/>
    </row>
    <row r="91" spans="2:47" s="1" customFormat="1" ht="10.35" customHeight="1" x14ac:dyDescent="0.2">
      <c r="B91" s="30"/>
      <c r="I91" s="95"/>
      <c r="L91" s="30"/>
    </row>
    <row r="92" spans="2:47" s="1" customFormat="1" ht="29.25" customHeight="1" x14ac:dyDescent="0.2">
      <c r="B92" s="30"/>
      <c r="C92" s="116" t="s">
        <v>95</v>
      </c>
      <c r="D92" s="90"/>
      <c r="E92" s="90"/>
      <c r="F92" s="90"/>
      <c r="G92" s="90"/>
      <c r="H92" s="90"/>
      <c r="I92" s="117"/>
      <c r="J92" s="118" t="s">
        <v>96</v>
      </c>
      <c r="K92" s="90"/>
      <c r="L92" s="30"/>
    </row>
    <row r="93" spans="2:47" s="1" customFormat="1" ht="10.35" customHeight="1" x14ac:dyDescent="0.2">
      <c r="B93" s="30"/>
      <c r="I93" s="95"/>
      <c r="L93" s="30"/>
    </row>
    <row r="94" spans="2:47" s="1" customFormat="1" ht="22.9" customHeight="1" x14ac:dyDescent="0.2">
      <c r="B94" s="30"/>
      <c r="C94" s="119" t="s">
        <v>97</v>
      </c>
      <c r="I94" s="95"/>
      <c r="J94" s="63">
        <f>J124</f>
        <v>0</v>
      </c>
      <c r="L94" s="30"/>
      <c r="AU94" s="13" t="s">
        <v>98</v>
      </c>
    </row>
    <row r="95" spans="2:47" s="8" customFormat="1" ht="24.95" customHeight="1" x14ac:dyDescent="0.2">
      <c r="B95" s="120"/>
      <c r="D95" s="121" t="s">
        <v>99</v>
      </c>
      <c r="E95" s="122"/>
      <c r="F95" s="122"/>
      <c r="G95" s="122"/>
      <c r="H95" s="122"/>
      <c r="I95" s="123"/>
      <c r="J95" s="124">
        <f>J125</f>
        <v>0</v>
      </c>
      <c r="L95" s="120"/>
    </row>
    <row r="96" spans="2:47" s="9" customFormat="1" ht="19.899999999999999" customHeight="1" x14ac:dyDescent="0.2">
      <c r="B96" s="125"/>
      <c r="D96" s="126" t="s">
        <v>100</v>
      </c>
      <c r="E96" s="127"/>
      <c r="F96" s="127"/>
      <c r="G96" s="127"/>
      <c r="H96" s="127"/>
      <c r="I96" s="128"/>
      <c r="J96" s="129">
        <f>J128</f>
        <v>0</v>
      </c>
      <c r="L96" s="125"/>
    </row>
    <row r="97" spans="2:65" s="1" customFormat="1" ht="21.75" customHeight="1" x14ac:dyDescent="0.2">
      <c r="B97" s="30"/>
      <c r="I97" s="95"/>
      <c r="L97" s="30"/>
    </row>
    <row r="98" spans="2:65" s="1" customFormat="1" ht="6.95" customHeight="1" x14ac:dyDescent="0.2">
      <c r="B98" s="30"/>
      <c r="I98" s="95"/>
      <c r="L98" s="30"/>
    </row>
    <row r="99" spans="2:65" s="1" customFormat="1" ht="29.25" customHeight="1" x14ac:dyDescent="0.2">
      <c r="B99" s="30"/>
      <c r="C99" s="119" t="s">
        <v>101</v>
      </c>
      <c r="I99" s="95"/>
      <c r="J99" s="130">
        <f>ROUND(J100 + J101 + J102 + J103 + J104 + J105,2)</f>
        <v>0</v>
      </c>
      <c r="L99" s="30"/>
      <c r="N99" s="131" t="s">
        <v>39</v>
      </c>
    </row>
    <row r="100" spans="2:65" s="1" customFormat="1" ht="18" customHeight="1" x14ac:dyDescent="0.2">
      <c r="B100" s="132"/>
      <c r="C100" s="95"/>
      <c r="D100" s="194" t="s">
        <v>102</v>
      </c>
      <c r="E100" s="237"/>
      <c r="F100" s="237"/>
      <c r="G100" s="95"/>
      <c r="H100" s="95"/>
      <c r="I100" s="95"/>
      <c r="J100" s="81">
        <v>0</v>
      </c>
      <c r="K100" s="95"/>
      <c r="L100" s="132"/>
      <c r="M100" s="95"/>
      <c r="N100" s="134" t="s">
        <v>40</v>
      </c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135" t="s">
        <v>103</v>
      </c>
      <c r="AZ100" s="95"/>
      <c r="BA100" s="95"/>
      <c r="BB100" s="95"/>
      <c r="BC100" s="95"/>
      <c r="BD100" s="95"/>
      <c r="BE100" s="136">
        <f t="shared" ref="BE100:BE105" si="0">IF(N100="základní",J100,0)</f>
        <v>0</v>
      </c>
      <c r="BF100" s="136">
        <f t="shared" ref="BF100:BF105" si="1">IF(N100="snížená",J100,0)</f>
        <v>0</v>
      </c>
      <c r="BG100" s="136">
        <f t="shared" ref="BG100:BG105" si="2">IF(N100="zákl. přenesená",J100,0)</f>
        <v>0</v>
      </c>
      <c r="BH100" s="136">
        <f t="shared" ref="BH100:BH105" si="3">IF(N100="sníž. přenesená",J100,0)</f>
        <v>0</v>
      </c>
      <c r="BI100" s="136">
        <f t="shared" ref="BI100:BI105" si="4">IF(N100="nulová",J100,0)</f>
        <v>0</v>
      </c>
      <c r="BJ100" s="135" t="s">
        <v>80</v>
      </c>
      <c r="BK100" s="95"/>
      <c r="BL100" s="95"/>
      <c r="BM100" s="95"/>
    </row>
    <row r="101" spans="2:65" s="1" customFormat="1" ht="18" customHeight="1" x14ac:dyDescent="0.2">
      <c r="B101" s="132"/>
      <c r="C101" s="95"/>
      <c r="D101" s="194" t="s">
        <v>104</v>
      </c>
      <c r="E101" s="237"/>
      <c r="F101" s="237"/>
      <c r="G101" s="95"/>
      <c r="H101" s="95"/>
      <c r="I101" s="95"/>
      <c r="J101" s="81">
        <v>0</v>
      </c>
      <c r="K101" s="95"/>
      <c r="L101" s="132"/>
      <c r="M101" s="95"/>
      <c r="N101" s="134" t="s">
        <v>40</v>
      </c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135" t="s">
        <v>103</v>
      </c>
      <c r="AZ101" s="95"/>
      <c r="BA101" s="95"/>
      <c r="BB101" s="95"/>
      <c r="BC101" s="95"/>
      <c r="BD101" s="95"/>
      <c r="BE101" s="136">
        <f t="shared" si="0"/>
        <v>0</v>
      </c>
      <c r="BF101" s="136">
        <f t="shared" si="1"/>
        <v>0</v>
      </c>
      <c r="BG101" s="136">
        <f t="shared" si="2"/>
        <v>0</v>
      </c>
      <c r="BH101" s="136">
        <f t="shared" si="3"/>
        <v>0</v>
      </c>
      <c r="BI101" s="136">
        <f t="shared" si="4"/>
        <v>0</v>
      </c>
      <c r="BJ101" s="135" t="s">
        <v>80</v>
      </c>
      <c r="BK101" s="95"/>
      <c r="BL101" s="95"/>
      <c r="BM101" s="95"/>
    </row>
    <row r="102" spans="2:65" s="1" customFormat="1" ht="18" customHeight="1" x14ac:dyDescent="0.2">
      <c r="B102" s="132"/>
      <c r="C102" s="95"/>
      <c r="D102" s="194" t="s">
        <v>105</v>
      </c>
      <c r="E102" s="237"/>
      <c r="F102" s="237"/>
      <c r="G102" s="95"/>
      <c r="H102" s="95"/>
      <c r="I102" s="95"/>
      <c r="J102" s="81">
        <v>0</v>
      </c>
      <c r="K102" s="95"/>
      <c r="L102" s="132"/>
      <c r="M102" s="95"/>
      <c r="N102" s="134" t="s">
        <v>40</v>
      </c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135" t="s">
        <v>103</v>
      </c>
      <c r="AZ102" s="95"/>
      <c r="BA102" s="95"/>
      <c r="BB102" s="95"/>
      <c r="BC102" s="95"/>
      <c r="BD102" s="95"/>
      <c r="BE102" s="136">
        <f t="shared" si="0"/>
        <v>0</v>
      </c>
      <c r="BF102" s="136">
        <f t="shared" si="1"/>
        <v>0</v>
      </c>
      <c r="BG102" s="136">
        <f t="shared" si="2"/>
        <v>0</v>
      </c>
      <c r="BH102" s="136">
        <f t="shared" si="3"/>
        <v>0</v>
      </c>
      <c r="BI102" s="136">
        <f t="shared" si="4"/>
        <v>0</v>
      </c>
      <c r="BJ102" s="135" t="s">
        <v>80</v>
      </c>
      <c r="BK102" s="95"/>
      <c r="BL102" s="95"/>
      <c r="BM102" s="95"/>
    </row>
    <row r="103" spans="2:65" s="1" customFormat="1" ht="18" customHeight="1" x14ac:dyDescent="0.2">
      <c r="B103" s="132"/>
      <c r="C103" s="95"/>
      <c r="D103" s="194" t="s">
        <v>106</v>
      </c>
      <c r="E103" s="237"/>
      <c r="F103" s="237"/>
      <c r="G103" s="95"/>
      <c r="H103" s="95"/>
      <c r="I103" s="95"/>
      <c r="J103" s="81">
        <v>0</v>
      </c>
      <c r="K103" s="95"/>
      <c r="L103" s="132"/>
      <c r="M103" s="95"/>
      <c r="N103" s="134" t="s">
        <v>40</v>
      </c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135" t="s">
        <v>103</v>
      </c>
      <c r="AZ103" s="95"/>
      <c r="BA103" s="95"/>
      <c r="BB103" s="95"/>
      <c r="BC103" s="95"/>
      <c r="BD103" s="95"/>
      <c r="BE103" s="136">
        <f t="shared" si="0"/>
        <v>0</v>
      </c>
      <c r="BF103" s="136">
        <f t="shared" si="1"/>
        <v>0</v>
      </c>
      <c r="BG103" s="136">
        <f t="shared" si="2"/>
        <v>0</v>
      </c>
      <c r="BH103" s="136">
        <f t="shared" si="3"/>
        <v>0</v>
      </c>
      <c r="BI103" s="136">
        <f t="shared" si="4"/>
        <v>0</v>
      </c>
      <c r="BJ103" s="135" t="s">
        <v>80</v>
      </c>
      <c r="BK103" s="95"/>
      <c r="BL103" s="95"/>
      <c r="BM103" s="95"/>
    </row>
    <row r="104" spans="2:65" s="1" customFormat="1" ht="18" customHeight="1" x14ac:dyDescent="0.2">
      <c r="B104" s="132"/>
      <c r="C104" s="95"/>
      <c r="D104" s="194" t="s">
        <v>107</v>
      </c>
      <c r="E104" s="237"/>
      <c r="F104" s="237"/>
      <c r="G104" s="95"/>
      <c r="H104" s="95"/>
      <c r="I104" s="95"/>
      <c r="J104" s="81">
        <v>0</v>
      </c>
      <c r="K104" s="95"/>
      <c r="L104" s="132"/>
      <c r="M104" s="95"/>
      <c r="N104" s="134" t="s">
        <v>40</v>
      </c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135" t="s">
        <v>103</v>
      </c>
      <c r="AZ104" s="95"/>
      <c r="BA104" s="95"/>
      <c r="BB104" s="95"/>
      <c r="BC104" s="95"/>
      <c r="BD104" s="95"/>
      <c r="BE104" s="136">
        <f t="shared" si="0"/>
        <v>0</v>
      </c>
      <c r="BF104" s="136">
        <f t="shared" si="1"/>
        <v>0</v>
      </c>
      <c r="BG104" s="136">
        <f t="shared" si="2"/>
        <v>0</v>
      </c>
      <c r="BH104" s="136">
        <f t="shared" si="3"/>
        <v>0</v>
      </c>
      <c r="BI104" s="136">
        <f t="shared" si="4"/>
        <v>0</v>
      </c>
      <c r="BJ104" s="135" t="s">
        <v>80</v>
      </c>
      <c r="BK104" s="95"/>
      <c r="BL104" s="95"/>
      <c r="BM104" s="95"/>
    </row>
    <row r="105" spans="2:65" s="1" customFormat="1" ht="18" customHeight="1" x14ac:dyDescent="0.2">
      <c r="B105" s="132"/>
      <c r="C105" s="95"/>
      <c r="D105" s="133" t="s">
        <v>108</v>
      </c>
      <c r="E105" s="95"/>
      <c r="F105" s="95"/>
      <c r="G105" s="95"/>
      <c r="H105" s="95"/>
      <c r="I105" s="95"/>
      <c r="J105" s="81">
        <f>ROUND(J28*T105,2)</f>
        <v>0</v>
      </c>
      <c r="K105" s="95"/>
      <c r="L105" s="132"/>
      <c r="M105" s="95"/>
      <c r="N105" s="134" t="s">
        <v>40</v>
      </c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135" t="s">
        <v>109</v>
      </c>
      <c r="AZ105" s="95"/>
      <c r="BA105" s="95"/>
      <c r="BB105" s="95"/>
      <c r="BC105" s="95"/>
      <c r="BD105" s="95"/>
      <c r="BE105" s="136">
        <f t="shared" si="0"/>
        <v>0</v>
      </c>
      <c r="BF105" s="136">
        <f t="shared" si="1"/>
        <v>0</v>
      </c>
      <c r="BG105" s="136">
        <f t="shared" si="2"/>
        <v>0</v>
      </c>
      <c r="BH105" s="136">
        <f t="shared" si="3"/>
        <v>0</v>
      </c>
      <c r="BI105" s="136">
        <f t="shared" si="4"/>
        <v>0</v>
      </c>
      <c r="BJ105" s="135" t="s">
        <v>80</v>
      </c>
      <c r="BK105" s="95"/>
      <c r="BL105" s="95"/>
      <c r="BM105" s="95"/>
    </row>
    <row r="106" spans="2:65" s="1" customFormat="1" x14ac:dyDescent="0.2">
      <c r="B106" s="30"/>
      <c r="I106" s="95"/>
      <c r="L106" s="30"/>
    </row>
    <row r="107" spans="2:65" s="1" customFormat="1" ht="29.25" customHeight="1" x14ac:dyDescent="0.2">
      <c r="B107" s="30"/>
      <c r="C107" s="89" t="s">
        <v>90</v>
      </c>
      <c r="D107" s="90"/>
      <c r="E107" s="90"/>
      <c r="F107" s="90"/>
      <c r="G107" s="90"/>
      <c r="H107" s="90"/>
      <c r="I107" s="117"/>
      <c r="J107" s="91">
        <f>ROUND(J94+J99,2)</f>
        <v>0</v>
      </c>
      <c r="K107" s="90"/>
      <c r="L107" s="30"/>
    </row>
    <row r="108" spans="2:65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114"/>
      <c r="J108" s="43"/>
      <c r="K108" s="43"/>
      <c r="L108" s="30"/>
    </row>
    <row r="112" spans="2:65" s="1" customFormat="1" ht="6.95" customHeight="1" x14ac:dyDescent="0.2">
      <c r="B112" s="44"/>
      <c r="C112" s="45"/>
      <c r="D112" s="45"/>
      <c r="E112" s="45"/>
      <c r="F112" s="45"/>
      <c r="G112" s="45"/>
      <c r="H112" s="45"/>
      <c r="I112" s="115"/>
      <c r="J112" s="45"/>
      <c r="K112" s="45"/>
      <c r="L112" s="30"/>
    </row>
    <row r="113" spans="2:65" s="1" customFormat="1" ht="24.95" customHeight="1" x14ac:dyDescent="0.2">
      <c r="B113" s="30"/>
      <c r="C113" s="17" t="s">
        <v>110</v>
      </c>
      <c r="I113" s="95"/>
      <c r="L113" s="30"/>
    </row>
    <row r="114" spans="2:65" s="1" customFormat="1" ht="6.95" customHeight="1" x14ac:dyDescent="0.2">
      <c r="B114" s="30"/>
      <c r="I114" s="95"/>
      <c r="L114" s="30"/>
    </row>
    <row r="115" spans="2:65" s="1" customFormat="1" ht="12" customHeight="1" x14ac:dyDescent="0.2">
      <c r="B115" s="30"/>
      <c r="C115" s="23" t="s">
        <v>16</v>
      </c>
      <c r="I115" s="95"/>
      <c r="L115" s="30"/>
    </row>
    <row r="116" spans="2:65" s="1" customFormat="1" ht="16.5" customHeight="1" x14ac:dyDescent="0.2">
      <c r="B116" s="30"/>
      <c r="E116" s="228" t="str">
        <f>E7</f>
        <v>MŠ KAMARÁD</v>
      </c>
      <c r="F116" s="238"/>
      <c r="G116" s="238"/>
      <c r="H116" s="238"/>
      <c r="I116" s="95"/>
      <c r="L116" s="30"/>
    </row>
    <row r="117" spans="2:65" s="1" customFormat="1" ht="6.95" customHeight="1" x14ac:dyDescent="0.2">
      <c r="B117" s="30"/>
      <c r="I117" s="95"/>
      <c r="L117" s="30"/>
    </row>
    <row r="118" spans="2:65" s="1" customFormat="1" ht="12" customHeight="1" x14ac:dyDescent="0.2">
      <c r="B118" s="30"/>
      <c r="C118" s="23" t="s">
        <v>20</v>
      </c>
      <c r="F118" s="21" t="str">
        <f>F10</f>
        <v xml:space="preserve"> Liberec, Dělnická ul.</v>
      </c>
      <c r="I118" s="96" t="s">
        <v>22</v>
      </c>
      <c r="J118" s="49" t="str">
        <f>IF(J10="","",J10)</f>
        <v>9. 4. 2025</v>
      </c>
      <c r="L118" s="30"/>
    </row>
    <row r="119" spans="2:65" s="1" customFormat="1" ht="6.95" customHeight="1" x14ac:dyDescent="0.2">
      <c r="B119" s="30"/>
      <c r="I119" s="95"/>
      <c r="L119" s="30"/>
    </row>
    <row r="120" spans="2:65" s="1" customFormat="1" ht="15.2" customHeight="1" x14ac:dyDescent="0.2">
      <c r="B120" s="30"/>
      <c r="C120" s="23" t="s">
        <v>24</v>
      </c>
      <c r="F120" s="21" t="str">
        <f>E13</f>
        <v xml:space="preserve"> </v>
      </c>
      <c r="I120" s="96" t="s">
        <v>29</v>
      </c>
      <c r="J120" s="26" t="str">
        <f>E19</f>
        <v xml:space="preserve"> </v>
      </c>
      <c r="L120" s="30"/>
    </row>
    <row r="121" spans="2:65" s="1" customFormat="1" ht="15.2" customHeight="1" x14ac:dyDescent="0.2">
      <c r="B121" s="30"/>
      <c r="C121" s="23" t="s">
        <v>27</v>
      </c>
      <c r="F121" s="191" t="str">
        <f>IF(E16="","",E16)</f>
        <v>Vyplň údaj</v>
      </c>
      <c r="I121" s="96" t="s">
        <v>31</v>
      </c>
      <c r="J121" s="26" t="str">
        <f>E22</f>
        <v xml:space="preserve"> </v>
      </c>
      <c r="L121" s="30"/>
    </row>
    <row r="122" spans="2:65" s="1" customFormat="1" ht="10.35" customHeight="1" x14ac:dyDescent="0.2">
      <c r="B122" s="30"/>
      <c r="I122" s="95"/>
      <c r="L122" s="30"/>
    </row>
    <row r="123" spans="2:65" s="10" customFormat="1" ht="29.25" customHeight="1" x14ac:dyDescent="0.2">
      <c r="B123" s="137"/>
      <c r="C123" s="138" t="s">
        <v>111</v>
      </c>
      <c r="D123" s="139" t="s">
        <v>60</v>
      </c>
      <c r="E123" s="139" t="s">
        <v>56</v>
      </c>
      <c r="F123" s="139" t="s">
        <v>57</v>
      </c>
      <c r="G123" s="139" t="s">
        <v>112</v>
      </c>
      <c r="H123" s="139" t="s">
        <v>113</v>
      </c>
      <c r="I123" s="140" t="s">
        <v>114</v>
      </c>
      <c r="J123" s="141" t="s">
        <v>96</v>
      </c>
      <c r="K123" s="142" t="s">
        <v>115</v>
      </c>
      <c r="L123" s="137"/>
      <c r="M123" s="56" t="s">
        <v>1</v>
      </c>
      <c r="N123" s="57" t="s">
        <v>39</v>
      </c>
      <c r="O123" s="57" t="s">
        <v>116</v>
      </c>
      <c r="P123" s="57" t="s">
        <v>117</v>
      </c>
      <c r="Q123" s="57" t="s">
        <v>118</v>
      </c>
      <c r="R123" s="57" t="s">
        <v>119</v>
      </c>
      <c r="S123" s="57" t="s">
        <v>120</v>
      </c>
      <c r="T123" s="58" t="s">
        <v>121</v>
      </c>
    </row>
    <row r="124" spans="2:65" s="1" customFormat="1" ht="22.9" customHeight="1" x14ac:dyDescent="0.25">
      <c r="B124" s="30"/>
      <c r="C124" s="61" t="s">
        <v>122</v>
      </c>
      <c r="I124" s="95"/>
      <c r="J124" s="143">
        <f>BK124</f>
        <v>0</v>
      </c>
      <c r="L124" s="30"/>
      <c r="M124" s="59"/>
      <c r="N124" s="50"/>
      <c r="O124" s="50"/>
      <c r="P124" s="144">
        <f>P125</f>
        <v>0</v>
      </c>
      <c r="Q124" s="50"/>
      <c r="R124" s="144">
        <f>R125</f>
        <v>0</v>
      </c>
      <c r="S124" s="50"/>
      <c r="T124" s="145">
        <f>T125</f>
        <v>26.68</v>
      </c>
      <c r="AT124" s="13" t="s">
        <v>74</v>
      </c>
      <c r="AU124" s="13" t="s">
        <v>98</v>
      </c>
      <c r="BK124" s="146">
        <f>BK125</f>
        <v>0</v>
      </c>
    </row>
    <row r="125" spans="2:65" s="11" customFormat="1" ht="25.9" customHeight="1" x14ac:dyDescent="0.2">
      <c r="B125" s="147"/>
      <c r="D125" s="148" t="s">
        <v>74</v>
      </c>
      <c r="E125" s="149" t="s">
        <v>123</v>
      </c>
      <c r="F125" s="149" t="s">
        <v>124</v>
      </c>
      <c r="I125" s="150"/>
      <c r="J125" s="151">
        <f>BK125</f>
        <v>0</v>
      </c>
      <c r="L125" s="147"/>
      <c r="M125" s="152"/>
      <c r="P125" s="153">
        <f>P126+P127+P128</f>
        <v>0</v>
      </c>
      <c r="R125" s="153">
        <f>R126+R127+R128</f>
        <v>0</v>
      </c>
      <c r="T125" s="154">
        <f>T126+T127+T128</f>
        <v>26.68</v>
      </c>
      <c r="AR125" s="148" t="s">
        <v>91</v>
      </c>
      <c r="AT125" s="155" t="s">
        <v>74</v>
      </c>
      <c r="AU125" s="155" t="s">
        <v>75</v>
      </c>
      <c r="AY125" s="148" t="s">
        <v>125</v>
      </c>
      <c r="BK125" s="156">
        <f>BK126+BK127+BK128</f>
        <v>0</v>
      </c>
    </row>
    <row r="126" spans="2:65" s="1" customFormat="1" ht="21.75" customHeight="1" x14ac:dyDescent="0.2">
      <c r="B126" s="132"/>
      <c r="C126" s="157" t="s">
        <v>126</v>
      </c>
      <c r="D126" s="157" t="s">
        <v>127</v>
      </c>
      <c r="E126" s="158" t="s">
        <v>128</v>
      </c>
      <c r="F126" s="159" t="s">
        <v>294</v>
      </c>
      <c r="G126" s="160" t="s">
        <v>129</v>
      </c>
      <c r="H126" s="161">
        <v>1</v>
      </c>
      <c r="I126" s="162"/>
      <c r="J126" s="163">
        <f>ROUND(I126*H126,2)</f>
        <v>0</v>
      </c>
      <c r="K126" s="164"/>
      <c r="L126" s="30"/>
      <c r="M126" s="165" t="s">
        <v>1</v>
      </c>
      <c r="N126" s="131" t="s">
        <v>40</v>
      </c>
      <c r="P126" s="166">
        <f>O126*H126</f>
        <v>0</v>
      </c>
      <c r="Q126" s="166">
        <v>0</v>
      </c>
      <c r="R126" s="166">
        <f>Q126*H126</f>
        <v>0</v>
      </c>
      <c r="S126" s="166">
        <v>0</v>
      </c>
      <c r="T126" s="167">
        <f>S126*H126</f>
        <v>0</v>
      </c>
      <c r="AR126" s="168" t="s">
        <v>130</v>
      </c>
      <c r="AT126" s="168" t="s">
        <v>127</v>
      </c>
      <c r="AU126" s="168" t="s">
        <v>80</v>
      </c>
      <c r="AY126" s="13" t="s">
        <v>125</v>
      </c>
      <c r="BE126" s="85">
        <f>IF(N126="základní",J126,0)</f>
        <v>0</v>
      </c>
      <c r="BF126" s="85">
        <f>IF(N126="snížená",J126,0)</f>
        <v>0</v>
      </c>
      <c r="BG126" s="85">
        <f>IF(N126="zákl. přenesená",J126,0)</f>
        <v>0</v>
      </c>
      <c r="BH126" s="85">
        <f>IF(N126="sníž. přenesená",J126,0)</f>
        <v>0</v>
      </c>
      <c r="BI126" s="85">
        <f>IF(N126="nulová",J126,0)</f>
        <v>0</v>
      </c>
      <c r="BJ126" s="13" t="s">
        <v>80</v>
      </c>
      <c r="BK126" s="85">
        <f>ROUND(I126*H126,2)</f>
        <v>0</v>
      </c>
      <c r="BL126" s="13" t="s">
        <v>130</v>
      </c>
      <c r="BM126" s="168" t="s">
        <v>131</v>
      </c>
    </row>
    <row r="127" spans="2:65" s="1" customFormat="1" ht="50.25" customHeight="1" x14ac:dyDescent="0.2">
      <c r="B127" s="132"/>
      <c r="C127" s="157" t="s">
        <v>132</v>
      </c>
      <c r="D127" s="157" t="s">
        <v>127</v>
      </c>
      <c r="E127" s="158" t="s">
        <v>133</v>
      </c>
      <c r="F127" s="159" t="s">
        <v>295</v>
      </c>
      <c r="G127" s="160" t="s">
        <v>129</v>
      </c>
      <c r="H127" s="161">
        <v>1</v>
      </c>
      <c r="I127" s="162"/>
      <c r="J127" s="163">
        <f>ROUND(I127*H127,2)</f>
        <v>0</v>
      </c>
      <c r="K127" s="164"/>
      <c r="L127" s="30"/>
      <c r="M127" s="165" t="s">
        <v>1</v>
      </c>
      <c r="N127" s="131" t="s">
        <v>40</v>
      </c>
      <c r="P127" s="166">
        <f>O127*H127</f>
        <v>0</v>
      </c>
      <c r="Q127" s="166">
        <v>0</v>
      </c>
      <c r="R127" s="166">
        <f>Q127*H127</f>
        <v>0</v>
      </c>
      <c r="S127" s="166">
        <v>0</v>
      </c>
      <c r="T127" s="167">
        <f>S127*H127</f>
        <v>0</v>
      </c>
      <c r="AR127" s="168" t="s">
        <v>130</v>
      </c>
      <c r="AT127" s="168" t="s">
        <v>127</v>
      </c>
      <c r="AU127" s="168" t="s">
        <v>80</v>
      </c>
      <c r="AY127" s="13" t="s">
        <v>125</v>
      </c>
      <c r="BE127" s="85">
        <f>IF(N127="základní",J127,0)</f>
        <v>0</v>
      </c>
      <c r="BF127" s="85">
        <f>IF(N127="snížená",J127,0)</f>
        <v>0</v>
      </c>
      <c r="BG127" s="85">
        <f>IF(N127="zákl. přenesená",J127,0)</f>
        <v>0</v>
      </c>
      <c r="BH127" s="85">
        <f>IF(N127="sníž. přenesená",J127,0)</f>
        <v>0</v>
      </c>
      <c r="BI127" s="85">
        <f>IF(N127="nulová",J127,0)</f>
        <v>0</v>
      </c>
      <c r="BJ127" s="13" t="s">
        <v>80</v>
      </c>
      <c r="BK127" s="85">
        <f>ROUND(I127*H127,2)</f>
        <v>0</v>
      </c>
      <c r="BL127" s="13" t="s">
        <v>130</v>
      </c>
      <c r="BM127" s="168" t="s">
        <v>134</v>
      </c>
    </row>
    <row r="128" spans="2:65" s="11" customFormat="1" ht="22.9" customHeight="1" x14ac:dyDescent="0.2">
      <c r="B128" s="147"/>
      <c r="D128" s="148" t="s">
        <v>74</v>
      </c>
      <c r="E128" s="169" t="s">
        <v>135</v>
      </c>
      <c r="F128" s="169" t="s">
        <v>136</v>
      </c>
      <c r="I128" s="150"/>
      <c r="J128" s="170">
        <f>BK128</f>
        <v>0</v>
      </c>
      <c r="L128" s="147"/>
      <c r="M128" s="152"/>
      <c r="P128" s="153">
        <f>SUM(P129:P169)</f>
        <v>0</v>
      </c>
      <c r="R128" s="153">
        <f>SUM(R129:R169)</f>
        <v>0</v>
      </c>
      <c r="T128" s="154">
        <f>SUM(T129:T169)</f>
        <v>26.68</v>
      </c>
      <c r="AR128" s="148" t="s">
        <v>91</v>
      </c>
      <c r="AT128" s="155" t="s">
        <v>74</v>
      </c>
      <c r="AU128" s="155" t="s">
        <v>80</v>
      </c>
      <c r="AY128" s="148" t="s">
        <v>125</v>
      </c>
      <c r="BK128" s="156">
        <f>SUM(BK129:BK169)</f>
        <v>0</v>
      </c>
    </row>
    <row r="129" spans="2:65" s="1" customFormat="1" ht="21.75" customHeight="1" x14ac:dyDescent="0.2">
      <c r="B129" s="132"/>
      <c r="C129" s="157" t="s">
        <v>80</v>
      </c>
      <c r="D129" s="157" t="s">
        <v>127</v>
      </c>
      <c r="E129" s="158" t="s">
        <v>137</v>
      </c>
      <c r="F129" s="159" t="s">
        <v>304</v>
      </c>
      <c r="G129" s="160" t="s">
        <v>138</v>
      </c>
      <c r="H129" s="161">
        <v>1080</v>
      </c>
      <c r="I129" s="162"/>
      <c r="J129" s="163">
        <f t="shared" ref="J129:J169" si="5">ROUND(I129*H129,2)</f>
        <v>0</v>
      </c>
      <c r="K129" s="164"/>
      <c r="L129" s="30"/>
      <c r="M129" s="165" t="s">
        <v>1</v>
      </c>
      <c r="N129" s="131" t="s">
        <v>40</v>
      </c>
      <c r="P129" s="166">
        <f t="shared" ref="P129:P169" si="6">O129*H129</f>
        <v>0</v>
      </c>
      <c r="Q129" s="166">
        <v>0</v>
      </c>
      <c r="R129" s="166">
        <f t="shared" ref="R129:R169" si="7">Q129*H129</f>
        <v>0</v>
      </c>
      <c r="S129" s="166">
        <v>6.0000000000000001E-3</v>
      </c>
      <c r="T129" s="167">
        <f t="shared" ref="T129:T169" si="8">S129*H129</f>
        <v>6.48</v>
      </c>
      <c r="AR129" s="168" t="s">
        <v>130</v>
      </c>
      <c r="AT129" s="168" t="s">
        <v>127</v>
      </c>
      <c r="AU129" s="168" t="s">
        <v>91</v>
      </c>
      <c r="AY129" s="13" t="s">
        <v>125</v>
      </c>
      <c r="BE129" s="85">
        <f t="shared" ref="BE129:BE169" si="9">IF(N129="základní",J129,0)</f>
        <v>0</v>
      </c>
      <c r="BF129" s="85">
        <f t="shared" ref="BF129:BF169" si="10">IF(N129="snížená",J129,0)</f>
        <v>0</v>
      </c>
      <c r="BG129" s="85">
        <f t="shared" ref="BG129:BG169" si="11">IF(N129="zákl. přenesená",J129,0)</f>
        <v>0</v>
      </c>
      <c r="BH129" s="85">
        <f t="shared" ref="BH129:BH169" si="12">IF(N129="sníž. přenesená",J129,0)</f>
        <v>0</v>
      </c>
      <c r="BI129" s="85">
        <f t="shared" ref="BI129:BI169" si="13">IF(N129="nulová",J129,0)</f>
        <v>0</v>
      </c>
      <c r="BJ129" s="13" t="s">
        <v>80</v>
      </c>
      <c r="BK129" s="85">
        <f t="shared" ref="BK129:BK169" si="14">ROUND(I129*H129,2)</f>
        <v>0</v>
      </c>
      <c r="BL129" s="13" t="s">
        <v>130</v>
      </c>
      <c r="BM129" s="168" t="s">
        <v>139</v>
      </c>
    </row>
    <row r="130" spans="2:65" s="1" customFormat="1" ht="21.75" customHeight="1" x14ac:dyDescent="0.2">
      <c r="B130" s="132"/>
      <c r="C130" s="157" t="s">
        <v>91</v>
      </c>
      <c r="D130" s="157" t="s">
        <v>127</v>
      </c>
      <c r="E130" s="158" t="s">
        <v>140</v>
      </c>
      <c r="F130" s="159" t="s">
        <v>141</v>
      </c>
      <c r="G130" s="160" t="s">
        <v>138</v>
      </c>
      <c r="H130" s="161">
        <v>1010</v>
      </c>
      <c r="I130" s="162"/>
      <c r="J130" s="163">
        <f t="shared" si="5"/>
        <v>0</v>
      </c>
      <c r="K130" s="164"/>
      <c r="L130" s="30"/>
      <c r="M130" s="165" t="s">
        <v>1</v>
      </c>
      <c r="N130" s="131" t="s">
        <v>40</v>
      </c>
      <c r="P130" s="166">
        <f t="shared" si="6"/>
        <v>0</v>
      </c>
      <c r="Q130" s="166">
        <v>0</v>
      </c>
      <c r="R130" s="166">
        <f t="shared" si="7"/>
        <v>0</v>
      </c>
      <c r="S130" s="166">
        <v>1.4E-2</v>
      </c>
      <c r="T130" s="167">
        <f t="shared" si="8"/>
        <v>14.14</v>
      </c>
      <c r="AR130" s="168" t="s">
        <v>130</v>
      </c>
      <c r="AT130" s="168" t="s">
        <v>127</v>
      </c>
      <c r="AU130" s="168" t="s">
        <v>91</v>
      </c>
      <c r="AY130" s="13" t="s">
        <v>125</v>
      </c>
      <c r="BE130" s="85">
        <f t="shared" si="9"/>
        <v>0</v>
      </c>
      <c r="BF130" s="85">
        <f t="shared" si="10"/>
        <v>0</v>
      </c>
      <c r="BG130" s="85">
        <f t="shared" si="11"/>
        <v>0</v>
      </c>
      <c r="BH130" s="85">
        <f t="shared" si="12"/>
        <v>0</v>
      </c>
      <c r="BI130" s="85">
        <f t="shared" si="13"/>
        <v>0</v>
      </c>
      <c r="BJ130" s="13" t="s">
        <v>80</v>
      </c>
      <c r="BK130" s="85">
        <f t="shared" si="14"/>
        <v>0</v>
      </c>
      <c r="BL130" s="13" t="s">
        <v>130</v>
      </c>
      <c r="BM130" s="168" t="s">
        <v>142</v>
      </c>
    </row>
    <row r="131" spans="2:65" s="1" customFormat="1" ht="16.5" customHeight="1" x14ac:dyDescent="0.2">
      <c r="B131" s="132"/>
      <c r="C131" s="157" t="s">
        <v>143</v>
      </c>
      <c r="D131" s="157" t="s">
        <v>127</v>
      </c>
      <c r="E131" s="158" t="s">
        <v>144</v>
      </c>
      <c r="F131" s="159" t="s">
        <v>145</v>
      </c>
      <c r="G131" s="160" t="s">
        <v>138</v>
      </c>
      <c r="H131" s="161">
        <v>1010</v>
      </c>
      <c r="I131" s="162"/>
      <c r="J131" s="163">
        <f t="shared" si="5"/>
        <v>0</v>
      </c>
      <c r="K131" s="164"/>
      <c r="L131" s="30"/>
      <c r="M131" s="165" t="s">
        <v>1</v>
      </c>
      <c r="N131" s="131" t="s">
        <v>40</v>
      </c>
      <c r="P131" s="166">
        <f t="shared" si="6"/>
        <v>0</v>
      </c>
      <c r="Q131" s="166">
        <v>0</v>
      </c>
      <c r="R131" s="166">
        <f t="shared" si="7"/>
        <v>0</v>
      </c>
      <c r="S131" s="166">
        <v>6.0000000000000001E-3</v>
      </c>
      <c r="T131" s="167">
        <f t="shared" si="8"/>
        <v>6.0600000000000005</v>
      </c>
      <c r="AR131" s="168" t="s">
        <v>130</v>
      </c>
      <c r="AT131" s="168" t="s">
        <v>127</v>
      </c>
      <c r="AU131" s="168" t="s">
        <v>91</v>
      </c>
      <c r="AY131" s="13" t="s">
        <v>125</v>
      </c>
      <c r="BE131" s="85">
        <f t="shared" si="9"/>
        <v>0</v>
      </c>
      <c r="BF131" s="85">
        <f t="shared" si="10"/>
        <v>0</v>
      </c>
      <c r="BG131" s="85">
        <f t="shared" si="11"/>
        <v>0</v>
      </c>
      <c r="BH131" s="85">
        <f t="shared" si="12"/>
        <v>0</v>
      </c>
      <c r="BI131" s="85">
        <f t="shared" si="13"/>
        <v>0</v>
      </c>
      <c r="BJ131" s="13" t="s">
        <v>80</v>
      </c>
      <c r="BK131" s="85">
        <f t="shared" si="14"/>
        <v>0</v>
      </c>
      <c r="BL131" s="13" t="s">
        <v>130</v>
      </c>
      <c r="BM131" s="168" t="s">
        <v>146</v>
      </c>
    </row>
    <row r="132" spans="2:65" s="1" customFormat="1" ht="16.5" customHeight="1" x14ac:dyDescent="0.2">
      <c r="B132" s="132"/>
      <c r="C132" s="171" t="s">
        <v>147</v>
      </c>
      <c r="D132" s="171" t="s">
        <v>148</v>
      </c>
      <c r="E132" s="172" t="s">
        <v>149</v>
      </c>
      <c r="F132" s="173" t="s">
        <v>150</v>
      </c>
      <c r="G132" s="174" t="s">
        <v>151</v>
      </c>
      <c r="H132" s="175">
        <v>46</v>
      </c>
      <c r="I132" s="176"/>
      <c r="J132" s="177">
        <f t="shared" si="5"/>
        <v>0</v>
      </c>
      <c r="K132" s="178"/>
      <c r="L132" s="179"/>
      <c r="M132" s="180" t="s">
        <v>1</v>
      </c>
      <c r="N132" s="181" t="s">
        <v>40</v>
      </c>
      <c r="P132" s="166">
        <f t="shared" si="6"/>
        <v>0</v>
      </c>
      <c r="Q132" s="166">
        <v>0</v>
      </c>
      <c r="R132" s="166">
        <f t="shared" si="7"/>
        <v>0</v>
      </c>
      <c r="S132" s="166">
        <v>0</v>
      </c>
      <c r="T132" s="167">
        <f t="shared" si="8"/>
        <v>0</v>
      </c>
      <c r="AR132" s="168" t="s">
        <v>152</v>
      </c>
      <c r="AT132" s="168" t="s">
        <v>148</v>
      </c>
      <c r="AU132" s="168" t="s">
        <v>91</v>
      </c>
      <c r="AY132" s="13" t="s">
        <v>125</v>
      </c>
      <c r="BE132" s="85">
        <f t="shared" si="9"/>
        <v>0</v>
      </c>
      <c r="BF132" s="85">
        <f t="shared" si="10"/>
        <v>0</v>
      </c>
      <c r="BG132" s="85">
        <f t="shared" si="11"/>
        <v>0</v>
      </c>
      <c r="BH132" s="85">
        <f t="shared" si="12"/>
        <v>0</v>
      </c>
      <c r="BI132" s="85">
        <f t="shared" si="13"/>
        <v>0</v>
      </c>
      <c r="BJ132" s="13" t="s">
        <v>80</v>
      </c>
      <c r="BK132" s="85">
        <f t="shared" si="14"/>
        <v>0</v>
      </c>
      <c r="BL132" s="13" t="s">
        <v>130</v>
      </c>
      <c r="BM132" s="168" t="s">
        <v>153</v>
      </c>
    </row>
    <row r="133" spans="2:65" s="1" customFormat="1" ht="21.75" customHeight="1" x14ac:dyDescent="0.2">
      <c r="B133" s="132"/>
      <c r="C133" s="171" t="s">
        <v>154</v>
      </c>
      <c r="D133" s="171" t="s">
        <v>148</v>
      </c>
      <c r="E133" s="172" t="s">
        <v>155</v>
      </c>
      <c r="F133" s="173" t="s">
        <v>296</v>
      </c>
      <c r="G133" s="174" t="s">
        <v>151</v>
      </c>
      <c r="H133" s="175">
        <v>1</v>
      </c>
      <c r="I133" s="176"/>
      <c r="J133" s="177">
        <f t="shared" si="5"/>
        <v>0</v>
      </c>
      <c r="K133" s="178"/>
      <c r="L133" s="179"/>
      <c r="M133" s="180" t="s">
        <v>1</v>
      </c>
      <c r="N133" s="181" t="s">
        <v>40</v>
      </c>
      <c r="P133" s="166">
        <f t="shared" si="6"/>
        <v>0</v>
      </c>
      <c r="Q133" s="166">
        <v>0</v>
      </c>
      <c r="R133" s="166">
        <f t="shared" si="7"/>
        <v>0</v>
      </c>
      <c r="S133" s="166">
        <v>0</v>
      </c>
      <c r="T133" s="167">
        <f t="shared" si="8"/>
        <v>0</v>
      </c>
      <c r="AR133" s="168" t="s">
        <v>152</v>
      </c>
      <c r="AT133" s="168" t="s">
        <v>148</v>
      </c>
      <c r="AU133" s="168" t="s">
        <v>91</v>
      </c>
      <c r="AY133" s="13" t="s">
        <v>125</v>
      </c>
      <c r="BE133" s="85">
        <f t="shared" si="9"/>
        <v>0</v>
      </c>
      <c r="BF133" s="85">
        <f t="shared" si="10"/>
        <v>0</v>
      </c>
      <c r="BG133" s="85">
        <f t="shared" si="11"/>
        <v>0</v>
      </c>
      <c r="BH133" s="85">
        <f t="shared" si="12"/>
        <v>0</v>
      </c>
      <c r="BI133" s="85">
        <f t="shared" si="13"/>
        <v>0</v>
      </c>
      <c r="BJ133" s="13" t="s">
        <v>80</v>
      </c>
      <c r="BK133" s="85">
        <f t="shared" si="14"/>
        <v>0</v>
      </c>
      <c r="BL133" s="13" t="s">
        <v>130</v>
      </c>
      <c r="BM133" s="168" t="s">
        <v>156</v>
      </c>
    </row>
    <row r="134" spans="2:65" s="1" customFormat="1" ht="28.5" customHeight="1" x14ac:dyDescent="0.2">
      <c r="B134" s="132"/>
      <c r="C134" s="171" t="s">
        <v>157</v>
      </c>
      <c r="D134" s="171" t="s">
        <v>148</v>
      </c>
      <c r="E134" s="172" t="s">
        <v>158</v>
      </c>
      <c r="F134" s="173" t="s">
        <v>305</v>
      </c>
      <c r="G134" s="174" t="s">
        <v>159</v>
      </c>
      <c r="H134" s="175">
        <v>654</v>
      </c>
      <c r="I134" s="176"/>
      <c r="J134" s="177">
        <f t="shared" si="5"/>
        <v>0</v>
      </c>
      <c r="K134" s="178"/>
      <c r="L134" s="179"/>
      <c r="M134" s="180" t="s">
        <v>1</v>
      </c>
      <c r="N134" s="181" t="s">
        <v>40</v>
      </c>
      <c r="P134" s="166">
        <f t="shared" si="6"/>
        <v>0</v>
      </c>
      <c r="Q134" s="166">
        <v>0</v>
      </c>
      <c r="R134" s="166">
        <f t="shared" si="7"/>
        <v>0</v>
      </c>
      <c r="S134" s="166">
        <v>0</v>
      </c>
      <c r="T134" s="167">
        <f t="shared" si="8"/>
        <v>0</v>
      </c>
      <c r="AR134" s="168" t="s">
        <v>152</v>
      </c>
      <c r="AT134" s="168" t="s">
        <v>148</v>
      </c>
      <c r="AU134" s="168" t="s">
        <v>91</v>
      </c>
      <c r="AY134" s="13" t="s">
        <v>125</v>
      </c>
      <c r="BE134" s="85">
        <f t="shared" si="9"/>
        <v>0</v>
      </c>
      <c r="BF134" s="85">
        <f t="shared" si="10"/>
        <v>0</v>
      </c>
      <c r="BG134" s="85">
        <f t="shared" si="11"/>
        <v>0</v>
      </c>
      <c r="BH134" s="85">
        <f t="shared" si="12"/>
        <v>0</v>
      </c>
      <c r="BI134" s="85">
        <f t="shared" si="13"/>
        <v>0</v>
      </c>
      <c r="BJ134" s="13" t="s">
        <v>80</v>
      </c>
      <c r="BK134" s="85">
        <f t="shared" si="14"/>
        <v>0</v>
      </c>
      <c r="BL134" s="13" t="s">
        <v>130</v>
      </c>
      <c r="BM134" s="168" t="s">
        <v>160</v>
      </c>
    </row>
    <row r="135" spans="2:65" s="1" customFormat="1" ht="33" customHeight="1" x14ac:dyDescent="0.2">
      <c r="B135" s="132"/>
      <c r="C135" s="171" t="s">
        <v>161</v>
      </c>
      <c r="D135" s="171" t="s">
        <v>148</v>
      </c>
      <c r="E135" s="172" t="s">
        <v>162</v>
      </c>
      <c r="F135" s="173" t="s">
        <v>300</v>
      </c>
      <c r="G135" s="174" t="s">
        <v>163</v>
      </c>
      <c r="H135" s="175">
        <v>210</v>
      </c>
      <c r="I135" s="176"/>
      <c r="J135" s="177">
        <f t="shared" si="5"/>
        <v>0</v>
      </c>
      <c r="K135" s="178"/>
      <c r="L135" s="179"/>
      <c r="M135" s="180" t="s">
        <v>1</v>
      </c>
      <c r="N135" s="181" t="s">
        <v>40</v>
      </c>
      <c r="P135" s="166">
        <f t="shared" si="6"/>
        <v>0</v>
      </c>
      <c r="Q135" s="166">
        <v>0</v>
      </c>
      <c r="R135" s="166">
        <f t="shared" si="7"/>
        <v>0</v>
      </c>
      <c r="S135" s="166">
        <v>0</v>
      </c>
      <c r="T135" s="167">
        <f t="shared" si="8"/>
        <v>0</v>
      </c>
      <c r="AR135" s="168" t="s">
        <v>152</v>
      </c>
      <c r="AT135" s="168" t="s">
        <v>148</v>
      </c>
      <c r="AU135" s="168" t="s">
        <v>91</v>
      </c>
      <c r="AY135" s="13" t="s">
        <v>125</v>
      </c>
      <c r="BE135" s="85">
        <f t="shared" si="9"/>
        <v>0</v>
      </c>
      <c r="BF135" s="85">
        <f t="shared" si="10"/>
        <v>0</v>
      </c>
      <c r="BG135" s="85">
        <f t="shared" si="11"/>
        <v>0</v>
      </c>
      <c r="BH135" s="85">
        <f t="shared" si="12"/>
        <v>0</v>
      </c>
      <c r="BI135" s="85">
        <f t="shared" si="13"/>
        <v>0</v>
      </c>
      <c r="BJ135" s="13" t="s">
        <v>80</v>
      </c>
      <c r="BK135" s="85">
        <f t="shared" si="14"/>
        <v>0</v>
      </c>
      <c r="BL135" s="13" t="s">
        <v>130</v>
      </c>
      <c r="BM135" s="168" t="s">
        <v>164</v>
      </c>
    </row>
    <row r="136" spans="2:65" s="1" customFormat="1" ht="16.5" customHeight="1" x14ac:dyDescent="0.2">
      <c r="B136" s="132"/>
      <c r="C136" s="171" t="s">
        <v>165</v>
      </c>
      <c r="D136" s="171" t="s">
        <v>148</v>
      </c>
      <c r="E136" s="172" t="s">
        <v>166</v>
      </c>
      <c r="F136" s="173" t="s">
        <v>167</v>
      </c>
      <c r="G136" s="174" t="s">
        <v>168</v>
      </c>
      <c r="H136" s="175">
        <v>15</v>
      </c>
      <c r="I136" s="176"/>
      <c r="J136" s="177">
        <f t="shared" si="5"/>
        <v>0</v>
      </c>
      <c r="K136" s="178"/>
      <c r="L136" s="179"/>
      <c r="M136" s="180" t="s">
        <v>1</v>
      </c>
      <c r="N136" s="181" t="s">
        <v>40</v>
      </c>
      <c r="P136" s="166">
        <f t="shared" si="6"/>
        <v>0</v>
      </c>
      <c r="Q136" s="166">
        <v>0</v>
      </c>
      <c r="R136" s="166">
        <f t="shared" si="7"/>
        <v>0</v>
      </c>
      <c r="S136" s="166">
        <v>0</v>
      </c>
      <c r="T136" s="167">
        <f t="shared" si="8"/>
        <v>0</v>
      </c>
      <c r="AR136" s="168" t="s">
        <v>152</v>
      </c>
      <c r="AT136" s="168" t="s">
        <v>148</v>
      </c>
      <c r="AU136" s="168" t="s">
        <v>91</v>
      </c>
      <c r="AY136" s="13" t="s">
        <v>125</v>
      </c>
      <c r="BE136" s="85">
        <f t="shared" si="9"/>
        <v>0</v>
      </c>
      <c r="BF136" s="85">
        <f t="shared" si="10"/>
        <v>0</v>
      </c>
      <c r="BG136" s="85">
        <f t="shared" si="11"/>
        <v>0</v>
      </c>
      <c r="BH136" s="85">
        <f t="shared" si="12"/>
        <v>0</v>
      </c>
      <c r="BI136" s="85">
        <f t="shared" si="13"/>
        <v>0</v>
      </c>
      <c r="BJ136" s="13" t="s">
        <v>80</v>
      </c>
      <c r="BK136" s="85">
        <f t="shared" si="14"/>
        <v>0</v>
      </c>
      <c r="BL136" s="13" t="s">
        <v>130</v>
      </c>
      <c r="BM136" s="168" t="s">
        <v>169</v>
      </c>
    </row>
    <row r="137" spans="2:65" s="1" customFormat="1" ht="16.5" customHeight="1" x14ac:dyDescent="0.2">
      <c r="B137" s="132"/>
      <c r="C137" s="171" t="s">
        <v>170</v>
      </c>
      <c r="D137" s="171" t="s">
        <v>148</v>
      </c>
      <c r="E137" s="172" t="s">
        <v>171</v>
      </c>
      <c r="F137" s="173" t="s">
        <v>172</v>
      </c>
      <c r="G137" s="174" t="s">
        <v>138</v>
      </c>
      <c r="H137" s="175">
        <v>1010</v>
      </c>
      <c r="I137" s="176"/>
      <c r="J137" s="177">
        <f t="shared" si="5"/>
        <v>0</v>
      </c>
      <c r="K137" s="178"/>
      <c r="L137" s="179"/>
      <c r="M137" s="180" t="s">
        <v>1</v>
      </c>
      <c r="N137" s="181" t="s">
        <v>40</v>
      </c>
      <c r="P137" s="166">
        <f t="shared" si="6"/>
        <v>0</v>
      </c>
      <c r="Q137" s="166">
        <v>0</v>
      </c>
      <c r="R137" s="166">
        <f t="shared" si="7"/>
        <v>0</v>
      </c>
      <c r="S137" s="166">
        <v>0</v>
      </c>
      <c r="T137" s="167">
        <f t="shared" si="8"/>
        <v>0</v>
      </c>
      <c r="AR137" s="168" t="s">
        <v>152</v>
      </c>
      <c r="AT137" s="168" t="s">
        <v>148</v>
      </c>
      <c r="AU137" s="168" t="s">
        <v>91</v>
      </c>
      <c r="AY137" s="13" t="s">
        <v>125</v>
      </c>
      <c r="BE137" s="85">
        <f t="shared" si="9"/>
        <v>0</v>
      </c>
      <c r="BF137" s="85">
        <f t="shared" si="10"/>
        <v>0</v>
      </c>
      <c r="BG137" s="85">
        <f t="shared" si="11"/>
        <v>0</v>
      </c>
      <c r="BH137" s="85">
        <f t="shared" si="12"/>
        <v>0</v>
      </c>
      <c r="BI137" s="85">
        <f t="shared" si="13"/>
        <v>0</v>
      </c>
      <c r="BJ137" s="13" t="s">
        <v>80</v>
      </c>
      <c r="BK137" s="85">
        <f t="shared" si="14"/>
        <v>0</v>
      </c>
      <c r="BL137" s="13" t="s">
        <v>130</v>
      </c>
      <c r="BM137" s="168" t="s">
        <v>173</v>
      </c>
    </row>
    <row r="138" spans="2:65" s="1" customFormat="1" ht="16.5" customHeight="1" x14ac:dyDescent="0.2">
      <c r="B138" s="132"/>
      <c r="C138" s="171" t="s">
        <v>174</v>
      </c>
      <c r="D138" s="171" t="s">
        <v>148</v>
      </c>
      <c r="E138" s="172" t="s">
        <v>175</v>
      </c>
      <c r="F138" s="173" t="s">
        <v>176</v>
      </c>
      <c r="G138" s="174" t="s">
        <v>138</v>
      </c>
      <c r="H138" s="175">
        <v>1080</v>
      </c>
      <c r="I138" s="176"/>
      <c r="J138" s="177">
        <f t="shared" si="5"/>
        <v>0</v>
      </c>
      <c r="K138" s="178"/>
      <c r="L138" s="179"/>
      <c r="M138" s="180" t="s">
        <v>1</v>
      </c>
      <c r="N138" s="181" t="s">
        <v>40</v>
      </c>
      <c r="P138" s="166">
        <f t="shared" si="6"/>
        <v>0</v>
      </c>
      <c r="Q138" s="166">
        <v>0</v>
      </c>
      <c r="R138" s="166">
        <f t="shared" si="7"/>
        <v>0</v>
      </c>
      <c r="S138" s="166">
        <v>0</v>
      </c>
      <c r="T138" s="167">
        <f t="shared" si="8"/>
        <v>0</v>
      </c>
      <c r="AR138" s="168" t="s">
        <v>152</v>
      </c>
      <c r="AT138" s="168" t="s">
        <v>148</v>
      </c>
      <c r="AU138" s="168" t="s">
        <v>91</v>
      </c>
      <c r="AY138" s="13" t="s">
        <v>125</v>
      </c>
      <c r="BE138" s="85">
        <f t="shared" si="9"/>
        <v>0</v>
      </c>
      <c r="BF138" s="85">
        <f t="shared" si="10"/>
        <v>0</v>
      </c>
      <c r="BG138" s="85">
        <f t="shared" si="11"/>
        <v>0</v>
      </c>
      <c r="BH138" s="85">
        <f t="shared" si="12"/>
        <v>0</v>
      </c>
      <c r="BI138" s="85">
        <f t="shared" si="13"/>
        <v>0</v>
      </c>
      <c r="BJ138" s="13" t="s">
        <v>80</v>
      </c>
      <c r="BK138" s="85">
        <f t="shared" si="14"/>
        <v>0</v>
      </c>
      <c r="BL138" s="13" t="s">
        <v>130</v>
      </c>
      <c r="BM138" s="168" t="s">
        <v>177</v>
      </c>
    </row>
    <row r="139" spans="2:65" s="1" customFormat="1" ht="21.75" customHeight="1" x14ac:dyDescent="0.2">
      <c r="B139" s="132"/>
      <c r="C139" s="171" t="s">
        <v>178</v>
      </c>
      <c r="D139" s="171" t="s">
        <v>148</v>
      </c>
      <c r="E139" s="172" t="s">
        <v>179</v>
      </c>
      <c r="F139" s="173" t="s">
        <v>297</v>
      </c>
      <c r="G139" s="174" t="s">
        <v>138</v>
      </c>
      <c r="H139" s="175">
        <v>1188</v>
      </c>
      <c r="I139" s="176"/>
      <c r="J139" s="177">
        <f t="shared" si="5"/>
        <v>0</v>
      </c>
      <c r="K139" s="178"/>
      <c r="L139" s="179"/>
      <c r="M139" s="180" t="s">
        <v>1</v>
      </c>
      <c r="N139" s="181" t="s">
        <v>40</v>
      </c>
      <c r="P139" s="166">
        <f t="shared" si="6"/>
        <v>0</v>
      </c>
      <c r="Q139" s="166">
        <v>0</v>
      </c>
      <c r="R139" s="166">
        <f t="shared" si="7"/>
        <v>0</v>
      </c>
      <c r="S139" s="166">
        <v>0</v>
      </c>
      <c r="T139" s="167">
        <f t="shared" si="8"/>
        <v>0</v>
      </c>
      <c r="AR139" s="168" t="s">
        <v>152</v>
      </c>
      <c r="AT139" s="168" t="s">
        <v>148</v>
      </c>
      <c r="AU139" s="168" t="s">
        <v>91</v>
      </c>
      <c r="AY139" s="13" t="s">
        <v>125</v>
      </c>
      <c r="BE139" s="85">
        <f t="shared" si="9"/>
        <v>0</v>
      </c>
      <c r="BF139" s="85">
        <f t="shared" si="10"/>
        <v>0</v>
      </c>
      <c r="BG139" s="85">
        <f t="shared" si="11"/>
        <v>0</v>
      </c>
      <c r="BH139" s="85">
        <f t="shared" si="12"/>
        <v>0</v>
      </c>
      <c r="BI139" s="85">
        <f t="shared" si="13"/>
        <v>0</v>
      </c>
      <c r="BJ139" s="13" t="s">
        <v>80</v>
      </c>
      <c r="BK139" s="85">
        <f t="shared" si="14"/>
        <v>0</v>
      </c>
      <c r="BL139" s="13" t="s">
        <v>130</v>
      </c>
      <c r="BM139" s="168" t="s">
        <v>180</v>
      </c>
    </row>
    <row r="140" spans="2:65" s="1" customFormat="1" ht="16.5" customHeight="1" x14ac:dyDescent="0.2">
      <c r="B140" s="132"/>
      <c r="C140" s="171" t="s">
        <v>181</v>
      </c>
      <c r="D140" s="171" t="s">
        <v>148</v>
      </c>
      <c r="E140" s="172" t="s">
        <v>182</v>
      </c>
      <c r="F140" s="173" t="s">
        <v>183</v>
      </c>
      <c r="G140" s="174" t="s">
        <v>138</v>
      </c>
      <c r="H140" s="175">
        <v>1080</v>
      </c>
      <c r="I140" s="176"/>
      <c r="J140" s="177">
        <f t="shared" si="5"/>
        <v>0</v>
      </c>
      <c r="K140" s="178"/>
      <c r="L140" s="179"/>
      <c r="M140" s="180" t="s">
        <v>1</v>
      </c>
      <c r="N140" s="181" t="s">
        <v>40</v>
      </c>
      <c r="P140" s="166">
        <f t="shared" si="6"/>
        <v>0</v>
      </c>
      <c r="Q140" s="166">
        <v>0</v>
      </c>
      <c r="R140" s="166">
        <f t="shared" si="7"/>
        <v>0</v>
      </c>
      <c r="S140" s="166">
        <v>0</v>
      </c>
      <c r="T140" s="167">
        <f t="shared" si="8"/>
        <v>0</v>
      </c>
      <c r="AR140" s="168" t="s">
        <v>152</v>
      </c>
      <c r="AT140" s="168" t="s">
        <v>148</v>
      </c>
      <c r="AU140" s="168" t="s">
        <v>91</v>
      </c>
      <c r="AY140" s="13" t="s">
        <v>125</v>
      </c>
      <c r="BE140" s="85">
        <f t="shared" si="9"/>
        <v>0</v>
      </c>
      <c r="BF140" s="85">
        <f t="shared" si="10"/>
        <v>0</v>
      </c>
      <c r="BG140" s="85">
        <f t="shared" si="11"/>
        <v>0</v>
      </c>
      <c r="BH140" s="85">
        <f t="shared" si="12"/>
        <v>0</v>
      </c>
      <c r="BI140" s="85">
        <f t="shared" si="13"/>
        <v>0</v>
      </c>
      <c r="BJ140" s="13" t="s">
        <v>80</v>
      </c>
      <c r="BK140" s="85">
        <f t="shared" si="14"/>
        <v>0</v>
      </c>
      <c r="BL140" s="13" t="s">
        <v>130</v>
      </c>
      <c r="BM140" s="168" t="s">
        <v>184</v>
      </c>
    </row>
    <row r="141" spans="2:65" s="1" customFormat="1" ht="16.5" customHeight="1" x14ac:dyDescent="0.2">
      <c r="B141" s="132"/>
      <c r="C141" s="171" t="s">
        <v>185</v>
      </c>
      <c r="D141" s="171" t="s">
        <v>148</v>
      </c>
      <c r="E141" s="172" t="s">
        <v>186</v>
      </c>
      <c r="F141" s="173" t="s">
        <v>187</v>
      </c>
      <c r="G141" s="174" t="s">
        <v>163</v>
      </c>
      <c r="H141" s="175">
        <v>255</v>
      </c>
      <c r="I141" s="176"/>
      <c r="J141" s="177">
        <f t="shared" si="5"/>
        <v>0</v>
      </c>
      <c r="K141" s="178"/>
      <c r="L141" s="179"/>
      <c r="M141" s="180" t="s">
        <v>1</v>
      </c>
      <c r="N141" s="181" t="s">
        <v>40</v>
      </c>
      <c r="P141" s="166">
        <f t="shared" si="6"/>
        <v>0</v>
      </c>
      <c r="Q141" s="166">
        <v>0</v>
      </c>
      <c r="R141" s="166">
        <f t="shared" si="7"/>
        <v>0</v>
      </c>
      <c r="S141" s="166">
        <v>0</v>
      </c>
      <c r="T141" s="167">
        <f t="shared" si="8"/>
        <v>0</v>
      </c>
      <c r="AR141" s="168" t="s">
        <v>152</v>
      </c>
      <c r="AT141" s="168" t="s">
        <v>148</v>
      </c>
      <c r="AU141" s="168" t="s">
        <v>91</v>
      </c>
      <c r="AY141" s="13" t="s">
        <v>125</v>
      </c>
      <c r="BE141" s="85">
        <f t="shared" si="9"/>
        <v>0</v>
      </c>
      <c r="BF141" s="85">
        <f t="shared" si="10"/>
        <v>0</v>
      </c>
      <c r="BG141" s="85">
        <f t="shared" si="11"/>
        <v>0</v>
      </c>
      <c r="BH141" s="85">
        <f t="shared" si="12"/>
        <v>0</v>
      </c>
      <c r="BI141" s="85">
        <f t="shared" si="13"/>
        <v>0</v>
      </c>
      <c r="BJ141" s="13" t="s">
        <v>80</v>
      </c>
      <c r="BK141" s="85">
        <f t="shared" si="14"/>
        <v>0</v>
      </c>
      <c r="BL141" s="13" t="s">
        <v>130</v>
      </c>
      <c r="BM141" s="168" t="s">
        <v>188</v>
      </c>
    </row>
    <row r="142" spans="2:65" s="1" customFormat="1" ht="33" customHeight="1" x14ac:dyDescent="0.2">
      <c r="B142" s="132"/>
      <c r="C142" s="171" t="s">
        <v>189</v>
      </c>
      <c r="D142" s="171" t="s">
        <v>148</v>
      </c>
      <c r="E142" s="172" t="s">
        <v>190</v>
      </c>
      <c r="F142" s="173" t="s">
        <v>191</v>
      </c>
      <c r="G142" s="174" t="s">
        <v>138</v>
      </c>
      <c r="H142" s="175">
        <v>2020</v>
      </c>
      <c r="I142" s="176"/>
      <c r="J142" s="177">
        <f t="shared" si="5"/>
        <v>0</v>
      </c>
      <c r="K142" s="178"/>
      <c r="L142" s="179"/>
      <c r="M142" s="180" t="s">
        <v>1</v>
      </c>
      <c r="N142" s="181" t="s">
        <v>40</v>
      </c>
      <c r="P142" s="166">
        <f t="shared" si="6"/>
        <v>0</v>
      </c>
      <c r="Q142" s="166">
        <v>0</v>
      </c>
      <c r="R142" s="166">
        <f t="shared" si="7"/>
        <v>0</v>
      </c>
      <c r="S142" s="166">
        <v>0</v>
      </c>
      <c r="T142" s="167">
        <f t="shared" si="8"/>
        <v>0</v>
      </c>
      <c r="AR142" s="168" t="s">
        <v>152</v>
      </c>
      <c r="AT142" s="168" t="s">
        <v>148</v>
      </c>
      <c r="AU142" s="168" t="s">
        <v>91</v>
      </c>
      <c r="AY142" s="13" t="s">
        <v>125</v>
      </c>
      <c r="BE142" s="85">
        <f t="shared" si="9"/>
        <v>0</v>
      </c>
      <c r="BF142" s="85">
        <f t="shared" si="10"/>
        <v>0</v>
      </c>
      <c r="BG142" s="85">
        <f t="shared" si="11"/>
        <v>0</v>
      </c>
      <c r="BH142" s="85">
        <f t="shared" si="12"/>
        <v>0</v>
      </c>
      <c r="BI142" s="85">
        <f t="shared" si="13"/>
        <v>0</v>
      </c>
      <c r="BJ142" s="13" t="s">
        <v>80</v>
      </c>
      <c r="BK142" s="85">
        <f t="shared" si="14"/>
        <v>0</v>
      </c>
      <c r="BL142" s="13" t="s">
        <v>130</v>
      </c>
      <c r="BM142" s="168" t="s">
        <v>192</v>
      </c>
    </row>
    <row r="143" spans="2:65" s="1" customFormat="1" ht="39.75" customHeight="1" x14ac:dyDescent="0.2">
      <c r="B143" s="132"/>
      <c r="C143" s="171" t="s">
        <v>8</v>
      </c>
      <c r="D143" s="171" t="s">
        <v>148</v>
      </c>
      <c r="E143" s="172" t="s">
        <v>193</v>
      </c>
      <c r="F143" s="173" t="s">
        <v>308</v>
      </c>
      <c r="G143" s="174" t="s">
        <v>163</v>
      </c>
      <c r="H143" s="175">
        <v>120.5</v>
      </c>
      <c r="I143" s="176"/>
      <c r="J143" s="177">
        <f t="shared" si="5"/>
        <v>0</v>
      </c>
      <c r="K143" s="178"/>
      <c r="L143" s="179"/>
      <c r="M143" s="180" t="s">
        <v>1</v>
      </c>
      <c r="N143" s="181" t="s">
        <v>40</v>
      </c>
      <c r="P143" s="166">
        <f t="shared" si="6"/>
        <v>0</v>
      </c>
      <c r="Q143" s="166">
        <v>0</v>
      </c>
      <c r="R143" s="166">
        <f t="shared" si="7"/>
        <v>0</v>
      </c>
      <c r="S143" s="166">
        <v>0</v>
      </c>
      <c r="T143" s="167">
        <f t="shared" si="8"/>
        <v>0</v>
      </c>
      <c r="AR143" s="168" t="s">
        <v>152</v>
      </c>
      <c r="AT143" s="168" t="s">
        <v>148</v>
      </c>
      <c r="AU143" s="168" t="s">
        <v>91</v>
      </c>
      <c r="AY143" s="13" t="s">
        <v>125</v>
      </c>
      <c r="BE143" s="85">
        <f t="shared" si="9"/>
        <v>0</v>
      </c>
      <c r="BF143" s="85">
        <f t="shared" si="10"/>
        <v>0</v>
      </c>
      <c r="BG143" s="85">
        <f t="shared" si="11"/>
        <v>0</v>
      </c>
      <c r="BH143" s="85">
        <f t="shared" si="12"/>
        <v>0</v>
      </c>
      <c r="BI143" s="85">
        <f t="shared" si="13"/>
        <v>0</v>
      </c>
      <c r="BJ143" s="13" t="s">
        <v>80</v>
      </c>
      <c r="BK143" s="85">
        <f t="shared" si="14"/>
        <v>0</v>
      </c>
      <c r="BL143" s="13" t="s">
        <v>130</v>
      </c>
      <c r="BM143" s="168" t="s">
        <v>194</v>
      </c>
    </row>
    <row r="144" spans="2:65" s="1" customFormat="1" ht="21.75" customHeight="1" x14ac:dyDescent="0.2">
      <c r="B144" s="132"/>
      <c r="C144" s="171" t="s">
        <v>130</v>
      </c>
      <c r="D144" s="171" t="s">
        <v>148</v>
      </c>
      <c r="E144" s="172" t="s">
        <v>195</v>
      </c>
      <c r="F144" s="173" t="s">
        <v>196</v>
      </c>
      <c r="G144" s="174" t="s">
        <v>163</v>
      </c>
      <c r="H144" s="175">
        <v>120.5</v>
      </c>
      <c r="I144" s="176"/>
      <c r="J144" s="177">
        <f t="shared" si="5"/>
        <v>0</v>
      </c>
      <c r="K144" s="178"/>
      <c r="L144" s="179"/>
      <c r="M144" s="180" t="s">
        <v>1</v>
      </c>
      <c r="N144" s="181" t="s">
        <v>40</v>
      </c>
      <c r="P144" s="166">
        <f t="shared" si="6"/>
        <v>0</v>
      </c>
      <c r="Q144" s="166">
        <v>0</v>
      </c>
      <c r="R144" s="166">
        <f t="shared" si="7"/>
        <v>0</v>
      </c>
      <c r="S144" s="166">
        <v>0</v>
      </c>
      <c r="T144" s="167">
        <f t="shared" si="8"/>
        <v>0</v>
      </c>
      <c r="AR144" s="168" t="s">
        <v>152</v>
      </c>
      <c r="AT144" s="168" t="s">
        <v>148</v>
      </c>
      <c r="AU144" s="168" t="s">
        <v>91</v>
      </c>
      <c r="AY144" s="13" t="s">
        <v>125</v>
      </c>
      <c r="BE144" s="85">
        <f t="shared" si="9"/>
        <v>0</v>
      </c>
      <c r="BF144" s="85">
        <f t="shared" si="10"/>
        <v>0</v>
      </c>
      <c r="BG144" s="85">
        <f t="shared" si="11"/>
        <v>0</v>
      </c>
      <c r="BH144" s="85">
        <f t="shared" si="12"/>
        <v>0</v>
      </c>
      <c r="BI144" s="85">
        <f t="shared" si="13"/>
        <v>0</v>
      </c>
      <c r="BJ144" s="13" t="s">
        <v>80</v>
      </c>
      <c r="BK144" s="85">
        <f t="shared" si="14"/>
        <v>0</v>
      </c>
      <c r="BL144" s="13" t="s">
        <v>130</v>
      </c>
      <c r="BM144" s="168" t="s">
        <v>197</v>
      </c>
    </row>
    <row r="145" spans="2:65" s="1" customFormat="1" ht="21.75" customHeight="1" x14ac:dyDescent="0.2">
      <c r="B145" s="132"/>
      <c r="C145" s="171" t="s">
        <v>198</v>
      </c>
      <c r="D145" s="171" t="s">
        <v>148</v>
      </c>
      <c r="E145" s="172" t="s">
        <v>199</v>
      </c>
      <c r="F145" s="173" t="s">
        <v>200</v>
      </c>
      <c r="G145" s="174" t="s">
        <v>138</v>
      </c>
      <c r="H145" s="175">
        <v>190</v>
      </c>
      <c r="I145" s="176"/>
      <c r="J145" s="177">
        <f t="shared" si="5"/>
        <v>0</v>
      </c>
      <c r="K145" s="178"/>
      <c r="L145" s="179"/>
      <c r="M145" s="180" t="s">
        <v>1</v>
      </c>
      <c r="N145" s="181" t="s">
        <v>40</v>
      </c>
      <c r="P145" s="166">
        <f t="shared" si="6"/>
        <v>0</v>
      </c>
      <c r="Q145" s="166">
        <v>0</v>
      </c>
      <c r="R145" s="166">
        <f t="shared" si="7"/>
        <v>0</v>
      </c>
      <c r="S145" s="166">
        <v>0</v>
      </c>
      <c r="T145" s="167">
        <f t="shared" si="8"/>
        <v>0</v>
      </c>
      <c r="AR145" s="168" t="s">
        <v>152</v>
      </c>
      <c r="AT145" s="168" t="s">
        <v>148</v>
      </c>
      <c r="AU145" s="168" t="s">
        <v>91</v>
      </c>
      <c r="AY145" s="13" t="s">
        <v>125</v>
      </c>
      <c r="BE145" s="85">
        <f t="shared" si="9"/>
        <v>0</v>
      </c>
      <c r="BF145" s="85">
        <f t="shared" si="10"/>
        <v>0</v>
      </c>
      <c r="BG145" s="85">
        <f t="shared" si="11"/>
        <v>0</v>
      </c>
      <c r="BH145" s="85">
        <f t="shared" si="12"/>
        <v>0</v>
      </c>
      <c r="BI145" s="85">
        <f t="shared" si="13"/>
        <v>0</v>
      </c>
      <c r="BJ145" s="13" t="s">
        <v>80</v>
      </c>
      <c r="BK145" s="85">
        <f t="shared" si="14"/>
        <v>0</v>
      </c>
      <c r="BL145" s="13" t="s">
        <v>130</v>
      </c>
      <c r="BM145" s="168" t="s">
        <v>201</v>
      </c>
    </row>
    <row r="146" spans="2:65" s="1" customFormat="1" ht="21.75" customHeight="1" x14ac:dyDescent="0.2">
      <c r="B146" s="132"/>
      <c r="C146" s="171" t="s">
        <v>202</v>
      </c>
      <c r="D146" s="171" t="s">
        <v>148</v>
      </c>
      <c r="E146" s="172" t="s">
        <v>203</v>
      </c>
      <c r="F146" s="173" t="s">
        <v>204</v>
      </c>
      <c r="G146" s="174" t="s">
        <v>129</v>
      </c>
      <c r="H146" s="175">
        <v>1</v>
      </c>
      <c r="I146" s="176"/>
      <c r="J146" s="177">
        <f t="shared" si="5"/>
        <v>0</v>
      </c>
      <c r="K146" s="178"/>
      <c r="L146" s="179"/>
      <c r="M146" s="180" t="s">
        <v>1</v>
      </c>
      <c r="N146" s="181" t="s">
        <v>40</v>
      </c>
      <c r="P146" s="166">
        <f t="shared" si="6"/>
        <v>0</v>
      </c>
      <c r="Q146" s="166">
        <v>0</v>
      </c>
      <c r="R146" s="166">
        <f t="shared" si="7"/>
        <v>0</v>
      </c>
      <c r="S146" s="166">
        <v>0</v>
      </c>
      <c r="T146" s="167">
        <f t="shared" si="8"/>
        <v>0</v>
      </c>
      <c r="AR146" s="168" t="s">
        <v>152</v>
      </c>
      <c r="AT146" s="168" t="s">
        <v>148</v>
      </c>
      <c r="AU146" s="168" t="s">
        <v>91</v>
      </c>
      <c r="AY146" s="13" t="s">
        <v>125</v>
      </c>
      <c r="BE146" s="85">
        <f t="shared" si="9"/>
        <v>0</v>
      </c>
      <c r="BF146" s="85">
        <f t="shared" si="10"/>
        <v>0</v>
      </c>
      <c r="BG146" s="85">
        <f t="shared" si="11"/>
        <v>0</v>
      </c>
      <c r="BH146" s="85">
        <f t="shared" si="12"/>
        <v>0</v>
      </c>
      <c r="BI146" s="85">
        <f t="shared" si="13"/>
        <v>0</v>
      </c>
      <c r="BJ146" s="13" t="s">
        <v>80</v>
      </c>
      <c r="BK146" s="85">
        <f t="shared" si="14"/>
        <v>0</v>
      </c>
      <c r="BL146" s="13" t="s">
        <v>130</v>
      </c>
      <c r="BM146" s="168" t="s">
        <v>205</v>
      </c>
    </row>
    <row r="147" spans="2:65" s="1" customFormat="1" ht="16.5" customHeight="1" x14ac:dyDescent="0.2">
      <c r="B147" s="132"/>
      <c r="C147" s="171" t="s">
        <v>206</v>
      </c>
      <c r="D147" s="171" t="s">
        <v>148</v>
      </c>
      <c r="E147" s="172" t="s">
        <v>207</v>
      </c>
      <c r="F147" s="173" t="s">
        <v>208</v>
      </c>
      <c r="G147" s="174" t="s">
        <v>159</v>
      </c>
      <c r="H147" s="175">
        <v>5</v>
      </c>
      <c r="I147" s="176"/>
      <c r="J147" s="177">
        <f t="shared" si="5"/>
        <v>0</v>
      </c>
      <c r="K147" s="178"/>
      <c r="L147" s="179"/>
      <c r="M147" s="180" t="s">
        <v>1</v>
      </c>
      <c r="N147" s="181" t="s">
        <v>40</v>
      </c>
      <c r="P147" s="166">
        <f t="shared" si="6"/>
        <v>0</v>
      </c>
      <c r="Q147" s="166">
        <v>0</v>
      </c>
      <c r="R147" s="166">
        <f t="shared" si="7"/>
        <v>0</v>
      </c>
      <c r="S147" s="166">
        <v>0</v>
      </c>
      <c r="T147" s="167">
        <f t="shared" si="8"/>
        <v>0</v>
      </c>
      <c r="AR147" s="168" t="s">
        <v>152</v>
      </c>
      <c r="AT147" s="168" t="s">
        <v>148</v>
      </c>
      <c r="AU147" s="168" t="s">
        <v>91</v>
      </c>
      <c r="AY147" s="13" t="s">
        <v>125</v>
      </c>
      <c r="BE147" s="85">
        <f t="shared" si="9"/>
        <v>0</v>
      </c>
      <c r="BF147" s="85">
        <f t="shared" si="10"/>
        <v>0</v>
      </c>
      <c r="BG147" s="85">
        <f t="shared" si="11"/>
        <v>0</v>
      </c>
      <c r="BH147" s="85">
        <f t="shared" si="12"/>
        <v>0</v>
      </c>
      <c r="BI147" s="85">
        <f t="shared" si="13"/>
        <v>0</v>
      </c>
      <c r="BJ147" s="13" t="s">
        <v>80</v>
      </c>
      <c r="BK147" s="85">
        <f t="shared" si="14"/>
        <v>0</v>
      </c>
      <c r="BL147" s="13" t="s">
        <v>130</v>
      </c>
      <c r="BM147" s="168" t="s">
        <v>209</v>
      </c>
    </row>
    <row r="148" spans="2:65" s="1" customFormat="1" ht="33" customHeight="1" x14ac:dyDescent="0.2">
      <c r="B148" s="132"/>
      <c r="C148" s="171" t="s">
        <v>210</v>
      </c>
      <c r="D148" s="171" t="s">
        <v>148</v>
      </c>
      <c r="E148" s="172" t="s">
        <v>211</v>
      </c>
      <c r="F148" s="173" t="s">
        <v>212</v>
      </c>
      <c r="G148" s="174" t="s">
        <v>138</v>
      </c>
      <c r="H148" s="175">
        <v>1111</v>
      </c>
      <c r="I148" s="176"/>
      <c r="J148" s="177">
        <f t="shared" si="5"/>
        <v>0</v>
      </c>
      <c r="K148" s="178"/>
      <c r="L148" s="179"/>
      <c r="M148" s="180" t="s">
        <v>1</v>
      </c>
      <c r="N148" s="181" t="s">
        <v>40</v>
      </c>
      <c r="P148" s="166">
        <f t="shared" si="6"/>
        <v>0</v>
      </c>
      <c r="Q148" s="166">
        <v>0</v>
      </c>
      <c r="R148" s="166">
        <f t="shared" si="7"/>
        <v>0</v>
      </c>
      <c r="S148" s="166">
        <v>0</v>
      </c>
      <c r="T148" s="167">
        <f t="shared" si="8"/>
        <v>0</v>
      </c>
      <c r="AR148" s="168" t="s">
        <v>152</v>
      </c>
      <c r="AT148" s="168" t="s">
        <v>148</v>
      </c>
      <c r="AU148" s="168" t="s">
        <v>91</v>
      </c>
      <c r="AY148" s="13" t="s">
        <v>125</v>
      </c>
      <c r="BE148" s="85">
        <f t="shared" si="9"/>
        <v>0</v>
      </c>
      <c r="BF148" s="85">
        <f t="shared" si="10"/>
        <v>0</v>
      </c>
      <c r="BG148" s="85">
        <f t="shared" si="11"/>
        <v>0</v>
      </c>
      <c r="BH148" s="85">
        <f t="shared" si="12"/>
        <v>0</v>
      </c>
      <c r="BI148" s="85">
        <f t="shared" si="13"/>
        <v>0</v>
      </c>
      <c r="BJ148" s="13" t="s">
        <v>80</v>
      </c>
      <c r="BK148" s="85">
        <f t="shared" si="14"/>
        <v>0</v>
      </c>
      <c r="BL148" s="13" t="s">
        <v>130</v>
      </c>
      <c r="BM148" s="168" t="s">
        <v>213</v>
      </c>
    </row>
    <row r="149" spans="2:65" s="1" customFormat="1" ht="33" customHeight="1" x14ac:dyDescent="0.2">
      <c r="B149" s="132"/>
      <c r="C149" s="171" t="s">
        <v>7</v>
      </c>
      <c r="D149" s="171" t="s">
        <v>148</v>
      </c>
      <c r="E149" s="172" t="s">
        <v>214</v>
      </c>
      <c r="F149" s="173" t="s">
        <v>215</v>
      </c>
      <c r="G149" s="174" t="s">
        <v>138</v>
      </c>
      <c r="H149" s="175">
        <v>1010</v>
      </c>
      <c r="I149" s="176"/>
      <c r="J149" s="177">
        <f t="shared" si="5"/>
        <v>0</v>
      </c>
      <c r="K149" s="178"/>
      <c r="L149" s="179"/>
      <c r="M149" s="180" t="s">
        <v>1</v>
      </c>
      <c r="N149" s="181" t="s">
        <v>40</v>
      </c>
      <c r="P149" s="166">
        <f t="shared" si="6"/>
        <v>0</v>
      </c>
      <c r="Q149" s="166">
        <v>0</v>
      </c>
      <c r="R149" s="166">
        <f t="shared" si="7"/>
        <v>0</v>
      </c>
      <c r="S149" s="166">
        <v>0</v>
      </c>
      <c r="T149" s="167">
        <f t="shared" si="8"/>
        <v>0</v>
      </c>
      <c r="AR149" s="168" t="s">
        <v>152</v>
      </c>
      <c r="AT149" s="168" t="s">
        <v>148</v>
      </c>
      <c r="AU149" s="168" t="s">
        <v>91</v>
      </c>
      <c r="AY149" s="13" t="s">
        <v>125</v>
      </c>
      <c r="BE149" s="85">
        <f t="shared" si="9"/>
        <v>0</v>
      </c>
      <c r="BF149" s="85">
        <f t="shared" si="10"/>
        <v>0</v>
      </c>
      <c r="BG149" s="85">
        <f t="shared" si="11"/>
        <v>0</v>
      </c>
      <c r="BH149" s="85">
        <f t="shared" si="12"/>
        <v>0</v>
      </c>
      <c r="BI149" s="85">
        <f t="shared" si="13"/>
        <v>0</v>
      </c>
      <c r="BJ149" s="13" t="s">
        <v>80</v>
      </c>
      <c r="BK149" s="85">
        <f t="shared" si="14"/>
        <v>0</v>
      </c>
      <c r="BL149" s="13" t="s">
        <v>130</v>
      </c>
      <c r="BM149" s="168" t="s">
        <v>216</v>
      </c>
    </row>
    <row r="150" spans="2:65" s="1" customFormat="1" ht="45" customHeight="1" x14ac:dyDescent="0.2">
      <c r="B150" s="132"/>
      <c r="C150" s="171" t="s">
        <v>217</v>
      </c>
      <c r="D150" s="171" t="s">
        <v>148</v>
      </c>
      <c r="E150" s="172" t="s">
        <v>218</v>
      </c>
      <c r="F150" s="173" t="s">
        <v>306</v>
      </c>
      <c r="G150" s="174" t="s">
        <v>138</v>
      </c>
      <c r="H150" s="175">
        <v>78</v>
      </c>
      <c r="I150" s="176"/>
      <c r="J150" s="177">
        <f t="shared" si="5"/>
        <v>0</v>
      </c>
      <c r="K150" s="178"/>
      <c r="L150" s="179"/>
      <c r="M150" s="180" t="s">
        <v>1</v>
      </c>
      <c r="N150" s="181" t="s">
        <v>40</v>
      </c>
      <c r="P150" s="166">
        <f t="shared" si="6"/>
        <v>0</v>
      </c>
      <c r="Q150" s="166">
        <v>0</v>
      </c>
      <c r="R150" s="166">
        <f t="shared" si="7"/>
        <v>0</v>
      </c>
      <c r="S150" s="166">
        <v>0</v>
      </c>
      <c r="T150" s="167">
        <f t="shared" si="8"/>
        <v>0</v>
      </c>
      <c r="AR150" s="168" t="s">
        <v>152</v>
      </c>
      <c r="AT150" s="168" t="s">
        <v>148</v>
      </c>
      <c r="AU150" s="168" t="s">
        <v>91</v>
      </c>
      <c r="AY150" s="13" t="s">
        <v>125</v>
      </c>
      <c r="BE150" s="85">
        <f t="shared" si="9"/>
        <v>0</v>
      </c>
      <c r="BF150" s="85">
        <f t="shared" si="10"/>
        <v>0</v>
      </c>
      <c r="BG150" s="85">
        <f t="shared" si="11"/>
        <v>0</v>
      </c>
      <c r="BH150" s="85">
        <f t="shared" si="12"/>
        <v>0</v>
      </c>
      <c r="BI150" s="85">
        <f t="shared" si="13"/>
        <v>0</v>
      </c>
      <c r="BJ150" s="13" t="s">
        <v>80</v>
      </c>
      <c r="BK150" s="85">
        <f t="shared" si="14"/>
        <v>0</v>
      </c>
      <c r="BL150" s="13" t="s">
        <v>130</v>
      </c>
      <c r="BM150" s="168" t="s">
        <v>219</v>
      </c>
    </row>
    <row r="151" spans="2:65" s="1" customFormat="1" ht="45.75" customHeight="1" x14ac:dyDescent="0.2">
      <c r="B151" s="132"/>
      <c r="C151" s="171" t="s">
        <v>220</v>
      </c>
      <c r="D151" s="171" t="s">
        <v>148</v>
      </c>
      <c r="E151" s="172" t="s">
        <v>221</v>
      </c>
      <c r="F151" s="173" t="s">
        <v>307</v>
      </c>
      <c r="G151" s="174" t="s">
        <v>138</v>
      </c>
      <c r="H151" s="175">
        <v>70</v>
      </c>
      <c r="I151" s="176"/>
      <c r="J151" s="177">
        <f t="shared" si="5"/>
        <v>0</v>
      </c>
      <c r="K151" s="178"/>
      <c r="L151" s="179"/>
      <c r="M151" s="180" t="s">
        <v>1</v>
      </c>
      <c r="N151" s="181" t="s">
        <v>40</v>
      </c>
      <c r="P151" s="166">
        <f t="shared" si="6"/>
        <v>0</v>
      </c>
      <c r="Q151" s="166">
        <v>0</v>
      </c>
      <c r="R151" s="166">
        <f t="shared" si="7"/>
        <v>0</v>
      </c>
      <c r="S151" s="166">
        <v>0</v>
      </c>
      <c r="T151" s="167">
        <f t="shared" si="8"/>
        <v>0</v>
      </c>
      <c r="AR151" s="168" t="s">
        <v>152</v>
      </c>
      <c r="AT151" s="168" t="s">
        <v>148</v>
      </c>
      <c r="AU151" s="168" t="s">
        <v>91</v>
      </c>
      <c r="AY151" s="13" t="s">
        <v>125</v>
      </c>
      <c r="BE151" s="85">
        <f t="shared" si="9"/>
        <v>0</v>
      </c>
      <c r="BF151" s="85">
        <f t="shared" si="10"/>
        <v>0</v>
      </c>
      <c r="BG151" s="85">
        <f t="shared" si="11"/>
        <v>0</v>
      </c>
      <c r="BH151" s="85">
        <f t="shared" si="12"/>
        <v>0</v>
      </c>
      <c r="BI151" s="85">
        <f t="shared" si="13"/>
        <v>0</v>
      </c>
      <c r="BJ151" s="13" t="s">
        <v>80</v>
      </c>
      <c r="BK151" s="85">
        <f t="shared" si="14"/>
        <v>0</v>
      </c>
      <c r="BL151" s="13" t="s">
        <v>130</v>
      </c>
      <c r="BM151" s="168" t="s">
        <v>222</v>
      </c>
    </row>
    <row r="152" spans="2:65" s="1" customFormat="1" ht="55.5" customHeight="1" x14ac:dyDescent="0.2">
      <c r="B152" s="132"/>
      <c r="C152" s="171" t="s">
        <v>223</v>
      </c>
      <c r="D152" s="171" t="s">
        <v>148</v>
      </c>
      <c r="E152" s="172" t="s">
        <v>224</v>
      </c>
      <c r="F152" s="173" t="s">
        <v>298</v>
      </c>
      <c r="G152" s="174" t="s">
        <v>138</v>
      </c>
      <c r="H152" s="175">
        <v>1111</v>
      </c>
      <c r="I152" s="176"/>
      <c r="J152" s="177">
        <f t="shared" si="5"/>
        <v>0</v>
      </c>
      <c r="K152" s="178"/>
      <c r="L152" s="179"/>
      <c r="M152" s="180" t="s">
        <v>1</v>
      </c>
      <c r="N152" s="181" t="s">
        <v>40</v>
      </c>
      <c r="P152" s="166">
        <f t="shared" si="6"/>
        <v>0</v>
      </c>
      <c r="Q152" s="166">
        <v>0</v>
      </c>
      <c r="R152" s="166">
        <f t="shared" si="7"/>
        <v>0</v>
      </c>
      <c r="S152" s="166">
        <v>0</v>
      </c>
      <c r="T152" s="167">
        <f t="shared" si="8"/>
        <v>0</v>
      </c>
      <c r="AR152" s="168" t="s">
        <v>152</v>
      </c>
      <c r="AT152" s="168" t="s">
        <v>148</v>
      </c>
      <c r="AU152" s="168" t="s">
        <v>91</v>
      </c>
      <c r="AY152" s="13" t="s">
        <v>125</v>
      </c>
      <c r="BE152" s="85">
        <f t="shared" si="9"/>
        <v>0</v>
      </c>
      <c r="BF152" s="85">
        <f t="shared" si="10"/>
        <v>0</v>
      </c>
      <c r="BG152" s="85">
        <f t="shared" si="11"/>
        <v>0</v>
      </c>
      <c r="BH152" s="85">
        <f t="shared" si="12"/>
        <v>0</v>
      </c>
      <c r="BI152" s="85">
        <f t="shared" si="13"/>
        <v>0</v>
      </c>
      <c r="BJ152" s="13" t="s">
        <v>80</v>
      </c>
      <c r="BK152" s="85">
        <f t="shared" si="14"/>
        <v>0</v>
      </c>
      <c r="BL152" s="13" t="s">
        <v>130</v>
      </c>
      <c r="BM152" s="168" t="s">
        <v>225</v>
      </c>
    </row>
    <row r="153" spans="2:65" s="1" customFormat="1" ht="21.75" customHeight="1" x14ac:dyDescent="0.2">
      <c r="B153" s="132"/>
      <c r="C153" s="171" t="s">
        <v>226</v>
      </c>
      <c r="D153" s="171" t="s">
        <v>148</v>
      </c>
      <c r="E153" s="172" t="s">
        <v>227</v>
      </c>
      <c r="F153" s="173" t="s">
        <v>228</v>
      </c>
      <c r="G153" s="174" t="s">
        <v>138</v>
      </c>
      <c r="H153" s="175">
        <v>1010</v>
      </c>
      <c r="I153" s="176"/>
      <c r="J153" s="177">
        <f t="shared" si="5"/>
        <v>0</v>
      </c>
      <c r="K153" s="178"/>
      <c r="L153" s="179"/>
      <c r="M153" s="180" t="s">
        <v>1</v>
      </c>
      <c r="N153" s="181" t="s">
        <v>40</v>
      </c>
      <c r="P153" s="166">
        <f t="shared" si="6"/>
        <v>0</v>
      </c>
      <c r="Q153" s="166">
        <v>0</v>
      </c>
      <c r="R153" s="166">
        <f t="shared" si="7"/>
        <v>0</v>
      </c>
      <c r="S153" s="166">
        <v>0</v>
      </c>
      <c r="T153" s="167">
        <f t="shared" si="8"/>
        <v>0</v>
      </c>
      <c r="AR153" s="168" t="s">
        <v>152</v>
      </c>
      <c r="AT153" s="168" t="s">
        <v>148</v>
      </c>
      <c r="AU153" s="168" t="s">
        <v>91</v>
      </c>
      <c r="AY153" s="13" t="s">
        <v>125</v>
      </c>
      <c r="BE153" s="85">
        <f t="shared" si="9"/>
        <v>0</v>
      </c>
      <c r="BF153" s="85">
        <f t="shared" si="10"/>
        <v>0</v>
      </c>
      <c r="BG153" s="85">
        <f t="shared" si="11"/>
        <v>0</v>
      </c>
      <c r="BH153" s="85">
        <f t="shared" si="12"/>
        <v>0</v>
      </c>
      <c r="BI153" s="85">
        <f t="shared" si="13"/>
        <v>0</v>
      </c>
      <c r="BJ153" s="13" t="s">
        <v>80</v>
      </c>
      <c r="BK153" s="85">
        <f t="shared" si="14"/>
        <v>0</v>
      </c>
      <c r="BL153" s="13" t="s">
        <v>130</v>
      </c>
      <c r="BM153" s="168" t="s">
        <v>229</v>
      </c>
    </row>
    <row r="154" spans="2:65" s="1" customFormat="1" ht="48" customHeight="1" x14ac:dyDescent="0.2">
      <c r="B154" s="132"/>
      <c r="C154" s="171" t="s">
        <v>230</v>
      </c>
      <c r="D154" s="171" t="s">
        <v>148</v>
      </c>
      <c r="E154" s="172" t="s">
        <v>231</v>
      </c>
      <c r="F154" s="173" t="s">
        <v>299</v>
      </c>
      <c r="G154" s="174" t="s">
        <v>232</v>
      </c>
      <c r="H154" s="175">
        <v>78</v>
      </c>
      <c r="I154" s="176"/>
      <c r="J154" s="177">
        <f t="shared" si="5"/>
        <v>0</v>
      </c>
      <c r="K154" s="178"/>
      <c r="L154" s="179"/>
      <c r="M154" s="180" t="s">
        <v>1</v>
      </c>
      <c r="N154" s="181" t="s">
        <v>40</v>
      </c>
      <c r="P154" s="166">
        <f t="shared" si="6"/>
        <v>0</v>
      </c>
      <c r="Q154" s="166">
        <v>0</v>
      </c>
      <c r="R154" s="166">
        <f t="shared" si="7"/>
        <v>0</v>
      </c>
      <c r="S154" s="166">
        <v>0</v>
      </c>
      <c r="T154" s="167">
        <f t="shared" si="8"/>
        <v>0</v>
      </c>
      <c r="AR154" s="168" t="s">
        <v>152</v>
      </c>
      <c r="AT154" s="168" t="s">
        <v>148</v>
      </c>
      <c r="AU154" s="168" t="s">
        <v>91</v>
      </c>
      <c r="AY154" s="13" t="s">
        <v>125</v>
      </c>
      <c r="BE154" s="85">
        <f t="shared" si="9"/>
        <v>0</v>
      </c>
      <c r="BF154" s="85">
        <f t="shared" si="10"/>
        <v>0</v>
      </c>
      <c r="BG154" s="85">
        <f t="shared" si="11"/>
        <v>0</v>
      </c>
      <c r="BH154" s="85">
        <f t="shared" si="12"/>
        <v>0</v>
      </c>
      <c r="BI154" s="85">
        <f t="shared" si="13"/>
        <v>0</v>
      </c>
      <c r="BJ154" s="13" t="s">
        <v>80</v>
      </c>
      <c r="BK154" s="85">
        <f t="shared" si="14"/>
        <v>0</v>
      </c>
      <c r="BL154" s="13" t="s">
        <v>130</v>
      </c>
      <c r="BM154" s="168" t="s">
        <v>233</v>
      </c>
    </row>
    <row r="155" spans="2:65" s="1" customFormat="1" ht="33" customHeight="1" x14ac:dyDescent="0.2">
      <c r="B155" s="132"/>
      <c r="C155" s="171" t="s">
        <v>234</v>
      </c>
      <c r="D155" s="171" t="s">
        <v>148</v>
      </c>
      <c r="E155" s="172" t="s">
        <v>235</v>
      </c>
      <c r="F155" s="173" t="s">
        <v>236</v>
      </c>
      <c r="G155" s="174" t="s">
        <v>138</v>
      </c>
      <c r="H155" s="175">
        <v>70</v>
      </c>
      <c r="I155" s="176"/>
      <c r="J155" s="177">
        <f t="shared" si="5"/>
        <v>0</v>
      </c>
      <c r="K155" s="178"/>
      <c r="L155" s="179"/>
      <c r="M155" s="180" t="s">
        <v>1</v>
      </c>
      <c r="N155" s="181" t="s">
        <v>40</v>
      </c>
      <c r="P155" s="166">
        <f t="shared" si="6"/>
        <v>0</v>
      </c>
      <c r="Q155" s="166">
        <v>0</v>
      </c>
      <c r="R155" s="166">
        <f t="shared" si="7"/>
        <v>0</v>
      </c>
      <c r="S155" s="166">
        <v>0</v>
      </c>
      <c r="T155" s="167">
        <f t="shared" si="8"/>
        <v>0</v>
      </c>
      <c r="AR155" s="168" t="s">
        <v>152</v>
      </c>
      <c r="AT155" s="168" t="s">
        <v>148</v>
      </c>
      <c r="AU155" s="168" t="s">
        <v>91</v>
      </c>
      <c r="AY155" s="13" t="s">
        <v>125</v>
      </c>
      <c r="BE155" s="85">
        <f t="shared" si="9"/>
        <v>0</v>
      </c>
      <c r="BF155" s="85">
        <f t="shared" si="10"/>
        <v>0</v>
      </c>
      <c r="BG155" s="85">
        <f t="shared" si="11"/>
        <v>0</v>
      </c>
      <c r="BH155" s="85">
        <f t="shared" si="12"/>
        <v>0</v>
      </c>
      <c r="BI155" s="85">
        <f t="shared" si="13"/>
        <v>0</v>
      </c>
      <c r="BJ155" s="13" t="s">
        <v>80</v>
      </c>
      <c r="BK155" s="85">
        <f t="shared" si="14"/>
        <v>0</v>
      </c>
      <c r="BL155" s="13" t="s">
        <v>130</v>
      </c>
      <c r="BM155" s="168" t="s">
        <v>237</v>
      </c>
    </row>
    <row r="156" spans="2:65" s="1" customFormat="1" ht="21.75" customHeight="1" x14ac:dyDescent="0.2">
      <c r="B156" s="132"/>
      <c r="C156" s="171" t="s">
        <v>238</v>
      </c>
      <c r="D156" s="171" t="s">
        <v>148</v>
      </c>
      <c r="E156" s="172" t="s">
        <v>239</v>
      </c>
      <c r="F156" s="173" t="s">
        <v>240</v>
      </c>
      <c r="G156" s="174" t="s">
        <v>138</v>
      </c>
      <c r="H156" s="175">
        <v>137</v>
      </c>
      <c r="I156" s="176"/>
      <c r="J156" s="177">
        <f t="shared" si="5"/>
        <v>0</v>
      </c>
      <c r="K156" s="178"/>
      <c r="L156" s="179"/>
      <c r="M156" s="180" t="s">
        <v>1</v>
      </c>
      <c r="N156" s="181" t="s">
        <v>40</v>
      </c>
      <c r="P156" s="166">
        <f t="shared" si="6"/>
        <v>0</v>
      </c>
      <c r="Q156" s="166">
        <v>0</v>
      </c>
      <c r="R156" s="166">
        <f t="shared" si="7"/>
        <v>0</v>
      </c>
      <c r="S156" s="166">
        <v>0</v>
      </c>
      <c r="T156" s="167">
        <f t="shared" si="8"/>
        <v>0</v>
      </c>
      <c r="AR156" s="168" t="s">
        <v>152</v>
      </c>
      <c r="AT156" s="168" t="s">
        <v>148</v>
      </c>
      <c r="AU156" s="168" t="s">
        <v>91</v>
      </c>
      <c r="AY156" s="13" t="s">
        <v>125</v>
      </c>
      <c r="BE156" s="85">
        <f t="shared" si="9"/>
        <v>0</v>
      </c>
      <c r="BF156" s="85">
        <f t="shared" si="10"/>
        <v>0</v>
      </c>
      <c r="BG156" s="85">
        <f t="shared" si="11"/>
        <v>0</v>
      </c>
      <c r="BH156" s="85">
        <f t="shared" si="12"/>
        <v>0</v>
      </c>
      <c r="BI156" s="85">
        <f t="shared" si="13"/>
        <v>0</v>
      </c>
      <c r="BJ156" s="13" t="s">
        <v>80</v>
      </c>
      <c r="BK156" s="85">
        <f t="shared" si="14"/>
        <v>0</v>
      </c>
      <c r="BL156" s="13" t="s">
        <v>130</v>
      </c>
      <c r="BM156" s="168" t="s">
        <v>241</v>
      </c>
    </row>
    <row r="157" spans="2:65" s="1" customFormat="1" ht="16.5" customHeight="1" x14ac:dyDescent="0.2">
      <c r="B157" s="132"/>
      <c r="C157" s="171" t="s">
        <v>242</v>
      </c>
      <c r="D157" s="171" t="s">
        <v>148</v>
      </c>
      <c r="E157" s="172" t="s">
        <v>243</v>
      </c>
      <c r="F157" s="173" t="s">
        <v>244</v>
      </c>
      <c r="G157" s="174" t="s">
        <v>159</v>
      </c>
      <c r="H157" s="175">
        <v>260</v>
      </c>
      <c r="I157" s="176"/>
      <c r="J157" s="177">
        <f t="shared" si="5"/>
        <v>0</v>
      </c>
      <c r="K157" s="178"/>
      <c r="L157" s="179"/>
      <c r="M157" s="180" t="s">
        <v>1</v>
      </c>
      <c r="N157" s="181" t="s">
        <v>40</v>
      </c>
      <c r="P157" s="166">
        <f t="shared" si="6"/>
        <v>0</v>
      </c>
      <c r="Q157" s="166">
        <v>0</v>
      </c>
      <c r="R157" s="166">
        <f t="shared" si="7"/>
        <v>0</v>
      </c>
      <c r="S157" s="166">
        <v>0</v>
      </c>
      <c r="T157" s="167">
        <f t="shared" si="8"/>
        <v>0</v>
      </c>
      <c r="AR157" s="168" t="s">
        <v>152</v>
      </c>
      <c r="AT157" s="168" t="s">
        <v>148</v>
      </c>
      <c r="AU157" s="168" t="s">
        <v>91</v>
      </c>
      <c r="AY157" s="13" t="s">
        <v>125</v>
      </c>
      <c r="BE157" s="85">
        <f t="shared" si="9"/>
        <v>0</v>
      </c>
      <c r="BF157" s="85">
        <f t="shared" si="10"/>
        <v>0</v>
      </c>
      <c r="BG157" s="85">
        <f t="shared" si="11"/>
        <v>0</v>
      </c>
      <c r="BH157" s="85">
        <f t="shared" si="12"/>
        <v>0</v>
      </c>
      <c r="BI157" s="85">
        <f t="shared" si="13"/>
        <v>0</v>
      </c>
      <c r="BJ157" s="13" t="s">
        <v>80</v>
      </c>
      <c r="BK157" s="85">
        <f t="shared" si="14"/>
        <v>0</v>
      </c>
      <c r="BL157" s="13" t="s">
        <v>130</v>
      </c>
      <c r="BM157" s="168" t="s">
        <v>245</v>
      </c>
    </row>
    <row r="158" spans="2:65" s="1" customFormat="1" ht="16.5" customHeight="1" x14ac:dyDescent="0.2">
      <c r="B158" s="132"/>
      <c r="C158" s="171" t="s">
        <v>246</v>
      </c>
      <c r="D158" s="171" t="s">
        <v>148</v>
      </c>
      <c r="E158" s="172" t="s">
        <v>247</v>
      </c>
      <c r="F158" s="173" t="s">
        <v>248</v>
      </c>
      <c r="G158" s="174" t="s">
        <v>159</v>
      </c>
      <c r="H158" s="175">
        <v>249</v>
      </c>
      <c r="I158" s="176"/>
      <c r="J158" s="177">
        <f t="shared" si="5"/>
        <v>0</v>
      </c>
      <c r="K158" s="178"/>
      <c r="L158" s="179"/>
      <c r="M158" s="180" t="s">
        <v>1</v>
      </c>
      <c r="N158" s="181" t="s">
        <v>40</v>
      </c>
      <c r="P158" s="166">
        <f t="shared" si="6"/>
        <v>0</v>
      </c>
      <c r="Q158" s="166">
        <v>0</v>
      </c>
      <c r="R158" s="166">
        <f t="shared" si="7"/>
        <v>0</v>
      </c>
      <c r="S158" s="166">
        <v>0</v>
      </c>
      <c r="T158" s="167">
        <f t="shared" si="8"/>
        <v>0</v>
      </c>
      <c r="AR158" s="168" t="s">
        <v>152</v>
      </c>
      <c r="AT158" s="168" t="s">
        <v>148</v>
      </c>
      <c r="AU158" s="168" t="s">
        <v>91</v>
      </c>
      <c r="AY158" s="13" t="s">
        <v>125</v>
      </c>
      <c r="BE158" s="85">
        <f t="shared" si="9"/>
        <v>0</v>
      </c>
      <c r="BF158" s="85">
        <f t="shared" si="10"/>
        <v>0</v>
      </c>
      <c r="BG158" s="85">
        <f t="shared" si="11"/>
        <v>0</v>
      </c>
      <c r="BH158" s="85">
        <f t="shared" si="12"/>
        <v>0</v>
      </c>
      <c r="BI158" s="85">
        <f t="shared" si="13"/>
        <v>0</v>
      </c>
      <c r="BJ158" s="13" t="s">
        <v>80</v>
      </c>
      <c r="BK158" s="85">
        <f t="shared" si="14"/>
        <v>0</v>
      </c>
      <c r="BL158" s="13" t="s">
        <v>130</v>
      </c>
      <c r="BM158" s="168" t="s">
        <v>249</v>
      </c>
    </row>
    <row r="159" spans="2:65" s="1" customFormat="1" ht="16.5" customHeight="1" x14ac:dyDescent="0.2">
      <c r="B159" s="132"/>
      <c r="C159" s="171" t="s">
        <v>250</v>
      </c>
      <c r="D159" s="171" t="s">
        <v>148</v>
      </c>
      <c r="E159" s="172" t="s">
        <v>251</v>
      </c>
      <c r="F159" s="173" t="s">
        <v>302</v>
      </c>
      <c r="G159" s="174" t="s">
        <v>151</v>
      </c>
      <c r="H159" s="175">
        <v>14</v>
      </c>
      <c r="I159" s="176"/>
      <c r="J159" s="177">
        <f t="shared" si="5"/>
        <v>0</v>
      </c>
      <c r="K159" s="178"/>
      <c r="L159" s="179"/>
      <c r="M159" s="180" t="s">
        <v>1</v>
      </c>
      <c r="N159" s="181" t="s">
        <v>40</v>
      </c>
      <c r="P159" s="166">
        <f t="shared" si="6"/>
        <v>0</v>
      </c>
      <c r="Q159" s="166">
        <v>0</v>
      </c>
      <c r="R159" s="166">
        <f t="shared" si="7"/>
        <v>0</v>
      </c>
      <c r="S159" s="166">
        <v>0</v>
      </c>
      <c r="T159" s="167">
        <f t="shared" si="8"/>
        <v>0</v>
      </c>
      <c r="AR159" s="168" t="s">
        <v>152</v>
      </c>
      <c r="AT159" s="168" t="s">
        <v>148</v>
      </c>
      <c r="AU159" s="168" t="s">
        <v>91</v>
      </c>
      <c r="AY159" s="13" t="s">
        <v>125</v>
      </c>
      <c r="BE159" s="85">
        <f t="shared" si="9"/>
        <v>0</v>
      </c>
      <c r="BF159" s="85">
        <f t="shared" si="10"/>
        <v>0</v>
      </c>
      <c r="BG159" s="85">
        <f t="shared" si="11"/>
        <v>0</v>
      </c>
      <c r="BH159" s="85">
        <f t="shared" si="12"/>
        <v>0</v>
      </c>
      <c r="BI159" s="85">
        <f t="shared" si="13"/>
        <v>0</v>
      </c>
      <c r="BJ159" s="13" t="s">
        <v>80</v>
      </c>
      <c r="BK159" s="85">
        <f t="shared" si="14"/>
        <v>0</v>
      </c>
      <c r="BL159" s="13" t="s">
        <v>130</v>
      </c>
      <c r="BM159" s="168" t="s">
        <v>252</v>
      </c>
    </row>
    <row r="160" spans="2:65" s="1" customFormat="1" ht="21.75" customHeight="1" x14ac:dyDescent="0.2">
      <c r="B160" s="132"/>
      <c r="C160" s="171" t="s">
        <v>152</v>
      </c>
      <c r="D160" s="171" t="s">
        <v>148</v>
      </c>
      <c r="E160" s="172" t="s">
        <v>253</v>
      </c>
      <c r="F160" s="173" t="s">
        <v>254</v>
      </c>
      <c r="G160" s="174" t="s">
        <v>159</v>
      </c>
      <c r="H160" s="175">
        <v>218</v>
      </c>
      <c r="I160" s="176"/>
      <c r="J160" s="177">
        <f t="shared" si="5"/>
        <v>0</v>
      </c>
      <c r="K160" s="178"/>
      <c r="L160" s="179"/>
      <c r="M160" s="180" t="s">
        <v>1</v>
      </c>
      <c r="N160" s="181" t="s">
        <v>40</v>
      </c>
      <c r="P160" s="166">
        <f t="shared" si="6"/>
        <v>0</v>
      </c>
      <c r="Q160" s="166">
        <v>0</v>
      </c>
      <c r="R160" s="166">
        <f t="shared" si="7"/>
        <v>0</v>
      </c>
      <c r="S160" s="166">
        <v>0</v>
      </c>
      <c r="T160" s="167">
        <f t="shared" si="8"/>
        <v>0</v>
      </c>
      <c r="AR160" s="168" t="s">
        <v>152</v>
      </c>
      <c r="AT160" s="168" t="s">
        <v>148</v>
      </c>
      <c r="AU160" s="168" t="s">
        <v>91</v>
      </c>
      <c r="AY160" s="13" t="s">
        <v>125</v>
      </c>
      <c r="BE160" s="85">
        <f t="shared" si="9"/>
        <v>0</v>
      </c>
      <c r="BF160" s="85">
        <f t="shared" si="10"/>
        <v>0</v>
      </c>
      <c r="BG160" s="85">
        <f t="shared" si="11"/>
        <v>0</v>
      </c>
      <c r="BH160" s="85">
        <f t="shared" si="12"/>
        <v>0</v>
      </c>
      <c r="BI160" s="85">
        <f t="shared" si="13"/>
        <v>0</v>
      </c>
      <c r="BJ160" s="13" t="s">
        <v>80</v>
      </c>
      <c r="BK160" s="85">
        <f t="shared" si="14"/>
        <v>0</v>
      </c>
      <c r="BL160" s="13" t="s">
        <v>130</v>
      </c>
      <c r="BM160" s="168" t="s">
        <v>255</v>
      </c>
    </row>
    <row r="161" spans="2:65" s="1" customFormat="1" ht="35.25" customHeight="1" x14ac:dyDescent="0.2">
      <c r="B161" s="132"/>
      <c r="C161" s="171" t="s">
        <v>256</v>
      </c>
      <c r="D161" s="171" t="s">
        <v>148</v>
      </c>
      <c r="E161" s="172" t="s">
        <v>257</v>
      </c>
      <c r="F161" s="173" t="s">
        <v>303</v>
      </c>
      <c r="G161" s="174" t="s">
        <v>151</v>
      </c>
      <c r="H161" s="175">
        <v>10</v>
      </c>
      <c r="I161" s="176"/>
      <c r="J161" s="177">
        <f t="shared" si="5"/>
        <v>0</v>
      </c>
      <c r="K161" s="178"/>
      <c r="L161" s="179"/>
      <c r="M161" s="180" t="s">
        <v>1</v>
      </c>
      <c r="N161" s="181" t="s">
        <v>40</v>
      </c>
      <c r="P161" s="166">
        <f t="shared" si="6"/>
        <v>0</v>
      </c>
      <c r="Q161" s="166">
        <v>0</v>
      </c>
      <c r="R161" s="166">
        <f t="shared" si="7"/>
        <v>0</v>
      </c>
      <c r="S161" s="166">
        <v>0</v>
      </c>
      <c r="T161" s="167">
        <f t="shared" si="8"/>
        <v>0</v>
      </c>
      <c r="AR161" s="168" t="s">
        <v>152</v>
      </c>
      <c r="AT161" s="168" t="s">
        <v>148</v>
      </c>
      <c r="AU161" s="168" t="s">
        <v>91</v>
      </c>
      <c r="AY161" s="13" t="s">
        <v>125</v>
      </c>
      <c r="BE161" s="85">
        <f t="shared" si="9"/>
        <v>0</v>
      </c>
      <c r="BF161" s="85">
        <f t="shared" si="10"/>
        <v>0</v>
      </c>
      <c r="BG161" s="85">
        <f t="shared" si="11"/>
        <v>0</v>
      </c>
      <c r="BH161" s="85">
        <f t="shared" si="12"/>
        <v>0</v>
      </c>
      <c r="BI161" s="85">
        <f t="shared" si="13"/>
        <v>0</v>
      </c>
      <c r="BJ161" s="13" t="s">
        <v>80</v>
      </c>
      <c r="BK161" s="85">
        <f t="shared" si="14"/>
        <v>0</v>
      </c>
      <c r="BL161" s="13" t="s">
        <v>130</v>
      </c>
      <c r="BM161" s="168" t="s">
        <v>258</v>
      </c>
    </row>
    <row r="162" spans="2:65" s="1" customFormat="1" ht="16.5" customHeight="1" x14ac:dyDescent="0.2">
      <c r="B162" s="132"/>
      <c r="C162" s="171" t="s">
        <v>259</v>
      </c>
      <c r="D162" s="171" t="s">
        <v>148</v>
      </c>
      <c r="E162" s="172" t="s">
        <v>260</v>
      </c>
      <c r="F162" s="173" t="s">
        <v>261</v>
      </c>
      <c r="G162" s="174" t="s">
        <v>151</v>
      </c>
      <c r="H162" s="175">
        <v>6</v>
      </c>
      <c r="I162" s="176"/>
      <c r="J162" s="177">
        <f t="shared" si="5"/>
        <v>0</v>
      </c>
      <c r="K162" s="178"/>
      <c r="L162" s="179"/>
      <c r="M162" s="180" t="s">
        <v>1</v>
      </c>
      <c r="N162" s="181" t="s">
        <v>40</v>
      </c>
      <c r="P162" s="166">
        <f t="shared" si="6"/>
        <v>0</v>
      </c>
      <c r="Q162" s="166">
        <v>0</v>
      </c>
      <c r="R162" s="166">
        <f t="shared" si="7"/>
        <v>0</v>
      </c>
      <c r="S162" s="166">
        <v>0</v>
      </c>
      <c r="T162" s="167">
        <f t="shared" si="8"/>
        <v>0</v>
      </c>
      <c r="AR162" s="168" t="s">
        <v>152</v>
      </c>
      <c r="AT162" s="168" t="s">
        <v>148</v>
      </c>
      <c r="AU162" s="168" t="s">
        <v>91</v>
      </c>
      <c r="AY162" s="13" t="s">
        <v>125</v>
      </c>
      <c r="BE162" s="85">
        <f t="shared" si="9"/>
        <v>0</v>
      </c>
      <c r="BF162" s="85">
        <f t="shared" si="10"/>
        <v>0</v>
      </c>
      <c r="BG162" s="85">
        <f t="shared" si="11"/>
        <v>0</v>
      </c>
      <c r="BH162" s="85">
        <f t="shared" si="12"/>
        <v>0</v>
      </c>
      <c r="BI162" s="85">
        <f t="shared" si="13"/>
        <v>0</v>
      </c>
      <c r="BJ162" s="13" t="s">
        <v>80</v>
      </c>
      <c r="BK162" s="85">
        <f t="shared" si="14"/>
        <v>0</v>
      </c>
      <c r="BL162" s="13" t="s">
        <v>130</v>
      </c>
      <c r="BM162" s="168" t="s">
        <v>262</v>
      </c>
    </row>
    <row r="163" spans="2:65" s="1" customFormat="1" ht="16.5" customHeight="1" x14ac:dyDescent="0.2">
      <c r="B163" s="132"/>
      <c r="C163" s="171" t="s">
        <v>263</v>
      </c>
      <c r="D163" s="171" t="s">
        <v>148</v>
      </c>
      <c r="E163" s="172" t="s">
        <v>264</v>
      </c>
      <c r="F163" s="173" t="s">
        <v>265</v>
      </c>
      <c r="G163" s="174" t="s">
        <v>151</v>
      </c>
      <c r="H163" s="175">
        <v>40</v>
      </c>
      <c r="I163" s="176"/>
      <c r="J163" s="177">
        <f t="shared" si="5"/>
        <v>0</v>
      </c>
      <c r="K163" s="178"/>
      <c r="L163" s="179"/>
      <c r="M163" s="180" t="s">
        <v>1</v>
      </c>
      <c r="N163" s="181" t="s">
        <v>40</v>
      </c>
      <c r="P163" s="166">
        <f t="shared" si="6"/>
        <v>0</v>
      </c>
      <c r="Q163" s="166">
        <v>0</v>
      </c>
      <c r="R163" s="166">
        <f t="shared" si="7"/>
        <v>0</v>
      </c>
      <c r="S163" s="166">
        <v>0</v>
      </c>
      <c r="T163" s="167">
        <f t="shared" si="8"/>
        <v>0</v>
      </c>
      <c r="AR163" s="168" t="s">
        <v>152</v>
      </c>
      <c r="AT163" s="168" t="s">
        <v>148</v>
      </c>
      <c r="AU163" s="168" t="s">
        <v>91</v>
      </c>
      <c r="AY163" s="13" t="s">
        <v>125</v>
      </c>
      <c r="BE163" s="85">
        <f t="shared" si="9"/>
        <v>0</v>
      </c>
      <c r="BF163" s="85">
        <f t="shared" si="10"/>
        <v>0</v>
      </c>
      <c r="BG163" s="85">
        <f t="shared" si="11"/>
        <v>0</v>
      </c>
      <c r="BH163" s="85">
        <f t="shared" si="12"/>
        <v>0</v>
      </c>
      <c r="BI163" s="85">
        <f t="shared" si="13"/>
        <v>0</v>
      </c>
      <c r="BJ163" s="13" t="s">
        <v>80</v>
      </c>
      <c r="BK163" s="85">
        <f t="shared" si="14"/>
        <v>0</v>
      </c>
      <c r="BL163" s="13" t="s">
        <v>130</v>
      </c>
      <c r="BM163" s="168" t="s">
        <v>266</v>
      </c>
    </row>
    <row r="164" spans="2:65" s="1" customFormat="1" ht="21.75" customHeight="1" x14ac:dyDescent="0.2">
      <c r="B164" s="132"/>
      <c r="C164" s="171" t="s">
        <v>267</v>
      </c>
      <c r="D164" s="171" t="s">
        <v>148</v>
      </c>
      <c r="E164" s="172" t="s">
        <v>128</v>
      </c>
      <c r="F164" s="173" t="s">
        <v>268</v>
      </c>
      <c r="G164" s="174" t="s">
        <v>151</v>
      </c>
      <c r="H164" s="175">
        <v>3</v>
      </c>
      <c r="I164" s="176"/>
      <c r="J164" s="177">
        <f t="shared" si="5"/>
        <v>0</v>
      </c>
      <c r="K164" s="178"/>
      <c r="L164" s="179"/>
      <c r="M164" s="180" t="s">
        <v>1</v>
      </c>
      <c r="N164" s="181" t="s">
        <v>40</v>
      </c>
      <c r="P164" s="166">
        <f t="shared" si="6"/>
        <v>0</v>
      </c>
      <c r="Q164" s="166">
        <v>0</v>
      </c>
      <c r="R164" s="166">
        <f t="shared" si="7"/>
        <v>0</v>
      </c>
      <c r="S164" s="166">
        <v>0</v>
      </c>
      <c r="T164" s="167">
        <f t="shared" si="8"/>
        <v>0</v>
      </c>
      <c r="AR164" s="168" t="s">
        <v>152</v>
      </c>
      <c r="AT164" s="168" t="s">
        <v>148</v>
      </c>
      <c r="AU164" s="168" t="s">
        <v>91</v>
      </c>
      <c r="AY164" s="13" t="s">
        <v>125</v>
      </c>
      <c r="BE164" s="85">
        <f t="shared" si="9"/>
        <v>0</v>
      </c>
      <c r="BF164" s="85">
        <f t="shared" si="10"/>
        <v>0</v>
      </c>
      <c r="BG164" s="85">
        <f t="shared" si="11"/>
        <v>0</v>
      </c>
      <c r="BH164" s="85">
        <f t="shared" si="12"/>
        <v>0</v>
      </c>
      <c r="BI164" s="85">
        <f t="shared" si="13"/>
        <v>0</v>
      </c>
      <c r="BJ164" s="13" t="s">
        <v>80</v>
      </c>
      <c r="BK164" s="85">
        <f t="shared" si="14"/>
        <v>0</v>
      </c>
      <c r="BL164" s="13" t="s">
        <v>130</v>
      </c>
      <c r="BM164" s="168" t="s">
        <v>269</v>
      </c>
    </row>
    <row r="165" spans="2:65" s="1" customFormat="1" ht="16.5" customHeight="1" x14ac:dyDescent="0.2">
      <c r="B165" s="132"/>
      <c r="C165" s="171" t="s">
        <v>270</v>
      </c>
      <c r="D165" s="171" t="s">
        <v>148</v>
      </c>
      <c r="E165" s="172" t="s">
        <v>271</v>
      </c>
      <c r="F165" s="173" t="s">
        <v>301</v>
      </c>
      <c r="G165" s="174" t="s">
        <v>151</v>
      </c>
      <c r="H165" s="175">
        <v>1</v>
      </c>
      <c r="I165" s="176"/>
      <c r="J165" s="177">
        <f t="shared" si="5"/>
        <v>0</v>
      </c>
      <c r="K165" s="178"/>
      <c r="L165" s="179"/>
      <c r="M165" s="180" t="s">
        <v>1</v>
      </c>
      <c r="N165" s="181" t="s">
        <v>40</v>
      </c>
      <c r="P165" s="166">
        <f t="shared" si="6"/>
        <v>0</v>
      </c>
      <c r="Q165" s="166">
        <v>0</v>
      </c>
      <c r="R165" s="166">
        <f t="shared" si="7"/>
        <v>0</v>
      </c>
      <c r="S165" s="166">
        <v>0</v>
      </c>
      <c r="T165" s="167">
        <f t="shared" si="8"/>
        <v>0</v>
      </c>
      <c r="AR165" s="168" t="s">
        <v>152</v>
      </c>
      <c r="AT165" s="168" t="s">
        <v>148</v>
      </c>
      <c r="AU165" s="168" t="s">
        <v>91</v>
      </c>
      <c r="AY165" s="13" t="s">
        <v>125</v>
      </c>
      <c r="BE165" s="85">
        <f t="shared" si="9"/>
        <v>0</v>
      </c>
      <c r="BF165" s="85">
        <f t="shared" si="10"/>
        <v>0</v>
      </c>
      <c r="BG165" s="85">
        <f t="shared" si="11"/>
        <v>0</v>
      </c>
      <c r="BH165" s="85">
        <f t="shared" si="12"/>
        <v>0</v>
      </c>
      <c r="BI165" s="85">
        <f t="shared" si="13"/>
        <v>0</v>
      </c>
      <c r="BJ165" s="13" t="s">
        <v>80</v>
      </c>
      <c r="BK165" s="85">
        <f t="shared" si="14"/>
        <v>0</v>
      </c>
      <c r="BL165" s="13" t="s">
        <v>130</v>
      </c>
      <c r="BM165" s="168" t="s">
        <v>272</v>
      </c>
    </row>
    <row r="166" spans="2:65" s="1" customFormat="1" ht="16.5" customHeight="1" x14ac:dyDescent="0.2">
      <c r="B166" s="132"/>
      <c r="C166" s="171" t="s">
        <v>273</v>
      </c>
      <c r="D166" s="171" t="s">
        <v>148</v>
      </c>
      <c r="E166" s="172" t="s">
        <v>274</v>
      </c>
      <c r="F166" s="173" t="s">
        <v>275</v>
      </c>
      <c r="G166" s="174" t="s">
        <v>168</v>
      </c>
      <c r="H166" s="175">
        <v>20.5</v>
      </c>
      <c r="I166" s="176"/>
      <c r="J166" s="177">
        <f t="shared" si="5"/>
        <v>0</v>
      </c>
      <c r="K166" s="178"/>
      <c r="L166" s="179"/>
      <c r="M166" s="180" t="s">
        <v>1</v>
      </c>
      <c r="N166" s="181" t="s">
        <v>40</v>
      </c>
      <c r="P166" s="166">
        <f t="shared" si="6"/>
        <v>0</v>
      </c>
      <c r="Q166" s="166">
        <v>0</v>
      </c>
      <c r="R166" s="166">
        <f t="shared" si="7"/>
        <v>0</v>
      </c>
      <c r="S166" s="166">
        <v>0</v>
      </c>
      <c r="T166" s="167">
        <f t="shared" si="8"/>
        <v>0</v>
      </c>
      <c r="AR166" s="168" t="s">
        <v>152</v>
      </c>
      <c r="AT166" s="168" t="s">
        <v>148</v>
      </c>
      <c r="AU166" s="168" t="s">
        <v>91</v>
      </c>
      <c r="AY166" s="13" t="s">
        <v>125</v>
      </c>
      <c r="BE166" s="85">
        <f t="shared" si="9"/>
        <v>0</v>
      </c>
      <c r="BF166" s="85">
        <f t="shared" si="10"/>
        <v>0</v>
      </c>
      <c r="BG166" s="85">
        <f t="shared" si="11"/>
        <v>0</v>
      </c>
      <c r="BH166" s="85">
        <f t="shared" si="12"/>
        <v>0</v>
      </c>
      <c r="BI166" s="85">
        <f t="shared" si="13"/>
        <v>0</v>
      </c>
      <c r="BJ166" s="13" t="s">
        <v>80</v>
      </c>
      <c r="BK166" s="85">
        <f t="shared" si="14"/>
        <v>0</v>
      </c>
      <c r="BL166" s="13" t="s">
        <v>130</v>
      </c>
      <c r="BM166" s="168" t="s">
        <v>276</v>
      </c>
    </row>
    <row r="167" spans="2:65" s="1" customFormat="1" ht="16.5" customHeight="1" x14ac:dyDescent="0.2">
      <c r="B167" s="132"/>
      <c r="C167" s="171" t="s">
        <v>277</v>
      </c>
      <c r="D167" s="171" t="s">
        <v>148</v>
      </c>
      <c r="E167" s="172" t="s">
        <v>278</v>
      </c>
      <c r="F167" s="173" t="s">
        <v>279</v>
      </c>
      <c r="G167" s="174" t="s">
        <v>168</v>
      </c>
      <c r="H167" s="175">
        <v>20.5</v>
      </c>
      <c r="I167" s="176"/>
      <c r="J167" s="177">
        <f t="shared" si="5"/>
        <v>0</v>
      </c>
      <c r="K167" s="178"/>
      <c r="L167" s="179"/>
      <c r="M167" s="180" t="s">
        <v>1</v>
      </c>
      <c r="N167" s="181" t="s">
        <v>40</v>
      </c>
      <c r="P167" s="166">
        <f t="shared" si="6"/>
        <v>0</v>
      </c>
      <c r="Q167" s="166">
        <v>0</v>
      </c>
      <c r="R167" s="166">
        <f t="shared" si="7"/>
        <v>0</v>
      </c>
      <c r="S167" s="166">
        <v>0</v>
      </c>
      <c r="T167" s="167">
        <f t="shared" si="8"/>
        <v>0</v>
      </c>
      <c r="AR167" s="168" t="s">
        <v>152</v>
      </c>
      <c r="AT167" s="168" t="s">
        <v>148</v>
      </c>
      <c r="AU167" s="168" t="s">
        <v>91</v>
      </c>
      <c r="AY167" s="13" t="s">
        <v>125</v>
      </c>
      <c r="BE167" s="85">
        <f t="shared" si="9"/>
        <v>0</v>
      </c>
      <c r="BF167" s="85">
        <f t="shared" si="10"/>
        <v>0</v>
      </c>
      <c r="BG167" s="85">
        <f t="shared" si="11"/>
        <v>0</v>
      </c>
      <c r="BH167" s="85">
        <f t="shared" si="12"/>
        <v>0</v>
      </c>
      <c r="BI167" s="85">
        <f t="shared" si="13"/>
        <v>0</v>
      </c>
      <c r="BJ167" s="13" t="s">
        <v>80</v>
      </c>
      <c r="BK167" s="85">
        <f t="shared" si="14"/>
        <v>0</v>
      </c>
      <c r="BL167" s="13" t="s">
        <v>130</v>
      </c>
      <c r="BM167" s="168" t="s">
        <v>280</v>
      </c>
    </row>
    <row r="168" spans="2:65" s="1" customFormat="1" ht="16.5" customHeight="1" x14ac:dyDescent="0.2">
      <c r="B168" s="132"/>
      <c r="C168" s="171" t="s">
        <v>281</v>
      </c>
      <c r="D168" s="171" t="s">
        <v>148</v>
      </c>
      <c r="E168" s="172" t="s">
        <v>282</v>
      </c>
      <c r="F168" s="173" t="s">
        <v>283</v>
      </c>
      <c r="G168" s="174" t="s">
        <v>129</v>
      </c>
      <c r="H168" s="175">
        <v>1</v>
      </c>
      <c r="I168" s="176"/>
      <c r="J168" s="177">
        <f t="shared" si="5"/>
        <v>0</v>
      </c>
      <c r="K168" s="178"/>
      <c r="L168" s="179"/>
      <c r="M168" s="180" t="s">
        <v>1</v>
      </c>
      <c r="N168" s="181" t="s">
        <v>40</v>
      </c>
      <c r="P168" s="166">
        <f t="shared" si="6"/>
        <v>0</v>
      </c>
      <c r="Q168" s="166">
        <v>0</v>
      </c>
      <c r="R168" s="166">
        <f t="shared" si="7"/>
        <v>0</v>
      </c>
      <c r="S168" s="166">
        <v>0</v>
      </c>
      <c r="T168" s="167">
        <f t="shared" si="8"/>
        <v>0</v>
      </c>
      <c r="AR168" s="168" t="s">
        <v>152</v>
      </c>
      <c r="AT168" s="168" t="s">
        <v>148</v>
      </c>
      <c r="AU168" s="168" t="s">
        <v>91</v>
      </c>
      <c r="AY168" s="13" t="s">
        <v>125</v>
      </c>
      <c r="BE168" s="85">
        <f t="shared" si="9"/>
        <v>0</v>
      </c>
      <c r="BF168" s="85">
        <f t="shared" si="10"/>
        <v>0</v>
      </c>
      <c r="BG168" s="85">
        <f t="shared" si="11"/>
        <v>0</v>
      </c>
      <c r="BH168" s="85">
        <f t="shared" si="12"/>
        <v>0</v>
      </c>
      <c r="BI168" s="85">
        <f t="shared" si="13"/>
        <v>0</v>
      </c>
      <c r="BJ168" s="13" t="s">
        <v>80</v>
      </c>
      <c r="BK168" s="85">
        <f t="shared" si="14"/>
        <v>0</v>
      </c>
      <c r="BL168" s="13" t="s">
        <v>130</v>
      </c>
      <c r="BM168" s="168" t="s">
        <v>284</v>
      </c>
    </row>
    <row r="169" spans="2:65" s="1" customFormat="1" ht="53.25" customHeight="1" x14ac:dyDescent="0.2">
      <c r="B169" s="132"/>
      <c r="C169" s="171" t="s">
        <v>285</v>
      </c>
      <c r="D169" s="171" t="s">
        <v>148</v>
      </c>
      <c r="E169" s="172" t="s">
        <v>286</v>
      </c>
      <c r="F169" s="173" t="s">
        <v>309</v>
      </c>
      <c r="G169" s="174" t="s">
        <v>129</v>
      </c>
      <c r="H169" s="175">
        <v>1</v>
      </c>
      <c r="I169" s="176"/>
      <c r="J169" s="177">
        <f t="shared" si="5"/>
        <v>0</v>
      </c>
      <c r="K169" s="178"/>
      <c r="L169" s="179"/>
      <c r="M169" s="182" t="s">
        <v>1</v>
      </c>
      <c r="N169" s="183" t="s">
        <v>40</v>
      </c>
      <c r="O169" s="184"/>
      <c r="P169" s="185">
        <f t="shared" si="6"/>
        <v>0</v>
      </c>
      <c r="Q169" s="185">
        <v>0</v>
      </c>
      <c r="R169" s="185">
        <f t="shared" si="7"/>
        <v>0</v>
      </c>
      <c r="S169" s="185">
        <v>0</v>
      </c>
      <c r="T169" s="186">
        <f t="shared" si="8"/>
        <v>0</v>
      </c>
      <c r="AR169" s="168" t="s">
        <v>152</v>
      </c>
      <c r="AT169" s="168" t="s">
        <v>148</v>
      </c>
      <c r="AU169" s="168" t="s">
        <v>91</v>
      </c>
      <c r="AY169" s="13" t="s">
        <v>125</v>
      </c>
      <c r="BE169" s="85">
        <f t="shared" si="9"/>
        <v>0</v>
      </c>
      <c r="BF169" s="85">
        <f t="shared" si="10"/>
        <v>0</v>
      </c>
      <c r="BG169" s="85">
        <f t="shared" si="11"/>
        <v>0</v>
      </c>
      <c r="BH169" s="85">
        <f t="shared" si="12"/>
        <v>0</v>
      </c>
      <c r="BI169" s="85">
        <f t="shared" si="13"/>
        <v>0</v>
      </c>
      <c r="BJ169" s="13" t="s">
        <v>80</v>
      </c>
      <c r="BK169" s="85">
        <f t="shared" si="14"/>
        <v>0</v>
      </c>
      <c r="BL169" s="13" t="s">
        <v>130</v>
      </c>
      <c r="BM169" s="168" t="s">
        <v>287</v>
      </c>
    </row>
    <row r="170" spans="2:65" s="1" customFormat="1" ht="6.95" customHeight="1" x14ac:dyDescent="0.2">
      <c r="B170" s="42"/>
      <c r="C170" s="43"/>
      <c r="D170" s="43"/>
      <c r="E170" s="43"/>
      <c r="F170" s="43"/>
      <c r="G170" s="43"/>
      <c r="H170" s="43"/>
      <c r="I170" s="114"/>
      <c r="J170" s="43"/>
      <c r="K170" s="43"/>
      <c r="L170" s="30"/>
    </row>
  </sheetData>
  <autoFilter ref="C123:K169" xr:uid="{00000000-0009-0000-0000-000001000000}"/>
  <mergeCells count="11">
    <mergeCell ref="E116:H116"/>
    <mergeCell ref="E16:H16"/>
    <mergeCell ref="E25:H25"/>
    <mergeCell ref="E85:H85"/>
    <mergeCell ref="D100:F100"/>
    <mergeCell ref="D104:F104"/>
    <mergeCell ref="E7:AH7"/>
    <mergeCell ref="L2:V2"/>
    <mergeCell ref="D101:F101"/>
    <mergeCell ref="D102:F102"/>
    <mergeCell ref="D103:F10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001 - MŠ Liberec</vt:lpstr>
      <vt:lpstr>'001 - MŠ Liberec'!Názvy_tisku</vt:lpstr>
      <vt:lpstr>'Rekapitulace stavby'!Názvy_tisku</vt:lpstr>
      <vt:lpstr>'001 - MŠ Liberec'!Oblast_tisku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šťastný</dc:creator>
  <cp:lastModifiedBy>Leona Štastná</cp:lastModifiedBy>
  <dcterms:created xsi:type="dcterms:W3CDTF">2025-04-25T07:57:02Z</dcterms:created>
  <dcterms:modified xsi:type="dcterms:W3CDTF">2025-05-21T07:49:20Z</dcterms:modified>
</cp:coreProperties>
</file>